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runo_viana_accenture_com/Documents/Oi/NBA/Transformação Planilha de Produtos/Ofertas  500 - RETOT/4P/"/>
    </mc:Choice>
  </mc:AlternateContent>
  <bookViews>
    <workbookView xWindow="0" yWindow="0" windowWidth="20490" windowHeight="7530" activeTab="2"/>
  </bookViews>
  <sheets>
    <sheet name="Erro" sheetId="3" r:id="rId1"/>
    <sheet name="ONNET" sheetId="4" r:id="rId2"/>
    <sheet name="ALLNET" sheetId="5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validValues">[1]Settings!$A$1</definedName>
    <definedName name="validValues" localSheetId="2">[5]Settings!$A$1</definedName>
    <definedName name="validValues" localSheetId="1">[5]Settings!$A$1</definedName>
    <definedName name="validValues">[2]Settings!$A$1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Z14" i="3" l="1"/>
  <c r="KP14" i="3"/>
  <c r="KQ14" i="3" s="1"/>
  <c r="KO14" i="3"/>
  <c r="KL14" i="3"/>
  <c r="KK14" i="3"/>
  <c r="KJ14" i="3"/>
  <c r="KI14" i="3"/>
  <c r="KH14" i="3"/>
  <c r="KG14" i="3"/>
  <c r="KF14" i="3"/>
  <c r="KD14" i="3"/>
  <c r="KC14" i="3"/>
  <c r="KB14" i="3"/>
  <c r="JZ14" i="3"/>
  <c r="JY14" i="3"/>
  <c r="JX14" i="3"/>
  <c r="JW14" i="3"/>
  <c r="JV14" i="3"/>
  <c r="JN14" i="3"/>
  <c r="JM14" i="3"/>
  <c r="JL14" i="3"/>
  <c r="JB14" i="3"/>
  <c r="JC14" i="3" s="1"/>
  <c r="IY14" i="3"/>
  <c r="IZ14" i="3" s="1"/>
  <c r="IV14" i="3"/>
  <c r="IW14" i="3" s="1"/>
  <c r="IT14" i="3"/>
  <c r="IS14" i="3"/>
  <c r="IP14" i="3"/>
  <c r="IQ14" i="3" s="1"/>
  <c r="HP14" i="3"/>
  <c r="HM14" i="3"/>
  <c r="GU14" i="3"/>
  <c r="GR14" i="3"/>
  <c r="GO14" i="3"/>
  <c r="GL14" i="3"/>
  <c r="GI14" i="3"/>
  <c r="GF14" i="3"/>
  <c r="GC14" i="3"/>
  <c r="GD14" i="3" s="1"/>
  <c r="FZ14" i="3"/>
  <c r="GA14" i="3" s="1"/>
  <c r="FX14" i="3"/>
  <c r="FW14" i="3"/>
  <c r="FT14" i="3"/>
  <c r="FU14" i="3" s="1"/>
  <c r="FQ14" i="3"/>
  <c r="FR14" i="3" s="1"/>
  <c r="FN14" i="3"/>
  <c r="FO14" i="3" s="1"/>
  <c r="FL14" i="3"/>
  <c r="FK14" i="3"/>
  <c r="FH14" i="3"/>
  <c r="FI14" i="3" s="1"/>
  <c r="FE14" i="3"/>
  <c r="FB14" i="3"/>
  <c r="FC14" i="3" s="1"/>
  <c r="EZ14" i="3"/>
  <c r="EY14" i="3"/>
  <c r="EV14" i="3"/>
  <c r="EW14" i="3" s="1"/>
  <c r="ES14" i="3"/>
  <c r="ET14" i="3" s="1"/>
  <c r="EP14" i="3"/>
  <c r="EQ14" i="3" s="1"/>
  <c r="EN14" i="3"/>
  <c r="EM14" i="3"/>
  <c r="EJ14" i="3"/>
  <c r="EK14" i="3" s="1"/>
  <c r="KA14" i="3" s="1"/>
  <c r="EG14" i="3"/>
  <c r="EH14" i="3" s="1"/>
  <c r="DY14" i="3"/>
  <c r="DZ14" i="3" s="1"/>
  <c r="DX14" i="3"/>
  <c r="DW14" i="3"/>
  <c r="DP14" i="3"/>
  <c r="DQ14" i="3" s="1"/>
  <c r="DH14" i="3"/>
  <c r="DI14" i="3" s="1"/>
  <c r="CZ14" i="3"/>
  <c r="DA14" i="3" s="1"/>
  <c r="CS14" i="3"/>
  <c r="CR14" i="3"/>
  <c r="CN14" i="3"/>
  <c r="CO14" i="3" s="1"/>
  <c r="CJ14" i="3"/>
  <c r="CK14" i="3" s="1"/>
  <c r="CF14" i="3"/>
  <c r="CG14" i="3" s="1"/>
  <c r="CC14" i="3"/>
  <c r="CB14" i="3"/>
  <c r="BX14" i="3"/>
  <c r="BY14" i="3" s="1"/>
  <c r="BT14" i="3"/>
  <c r="BU14" i="3" s="1"/>
  <c r="BP14" i="3"/>
  <c r="BQ14" i="3" s="1"/>
  <c r="BK14" i="3"/>
  <c r="BJ14" i="3"/>
  <c r="BH14" i="3"/>
  <c r="HS14" i="3" s="1"/>
  <c r="KZ13" i="3"/>
  <c r="KQ13" i="3"/>
  <c r="KR13" i="3" s="1"/>
  <c r="KP13" i="3"/>
  <c r="KO13" i="3"/>
  <c r="KS13" i="3" s="1"/>
  <c r="KT13" i="3" s="1"/>
  <c r="KL13" i="3"/>
  <c r="KK13" i="3"/>
  <c r="KJ13" i="3"/>
  <c r="KI13" i="3"/>
  <c r="KH13" i="3"/>
  <c r="KG13" i="3"/>
  <c r="KF13" i="3"/>
  <c r="KD13" i="3"/>
  <c r="KC13" i="3"/>
  <c r="KB13" i="3"/>
  <c r="JZ13" i="3"/>
  <c r="JY13" i="3"/>
  <c r="JX13" i="3"/>
  <c r="JW13" i="3"/>
  <c r="JV13" i="3"/>
  <c r="JN13" i="3"/>
  <c r="JM13" i="3"/>
  <c r="JL13" i="3"/>
  <c r="JB13" i="3"/>
  <c r="JC13" i="3" s="1"/>
  <c r="IZ13" i="3"/>
  <c r="IY13" i="3"/>
  <c r="IV13" i="3"/>
  <c r="IW13" i="3" s="1"/>
  <c r="IT13" i="3"/>
  <c r="IS13" i="3"/>
  <c r="IP13" i="3"/>
  <c r="IQ13" i="3" s="1"/>
  <c r="HX13" i="3"/>
  <c r="HQ13" i="3"/>
  <c r="HW13" i="3" s="1"/>
  <c r="HP13" i="3"/>
  <c r="HM13" i="3"/>
  <c r="GU13" i="3"/>
  <c r="GR13" i="3"/>
  <c r="GO13" i="3"/>
  <c r="GL13" i="3"/>
  <c r="GI13" i="3"/>
  <c r="GF13" i="3"/>
  <c r="GD13" i="3"/>
  <c r="GC13" i="3"/>
  <c r="FZ13" i="3"/>
  <c r="GA13" i="3" s="1"/>
  <c r="FX13" i="3"/>
  <c r="FW13" i="3"/>
  <c r="FT13" i="3"/>
  <c r="FU13" i="3" s="1"/>
  <c r="FR13" i="3"/>
  <c r="FQ13" i="3"/>
  <c r="FN13" i="3"/>
  <c r="FO13" i="3" s="1"/>
  <c r="FL13" i="3"/>
  <c r="FK13" i="3"/>
  <c r="FH13" i="3"/>
  <c r="FI13" i="3" s="1"/>
  <c r="FF13" i="3"/>
  <c r="FE13" i="3"/>
  <c r="KE13" i="3" s="1"/>
  <c r="FB13" i="3"/>
  <c r="FC13" i="3" s="1"/>
  <c r="EZ13" i="3"/>
  <c r="EY13" i="3"/>
  <c r="EV13" i="3"/>
  <c r="EW13" i="3" s="1"/>
  <c r="ET13" i="3"/>
  <c r="ES13" i="3"/>
  <c r="EP13" i="3"/>
  <c r="EQ13" i="3" s="1"/>
  <c r="EN13" i="3"/>
  <c r="EM13" i="3"/>
  <c r="EJ13" i="3"/>
  <c r="EK13" i="3" s="1"/>
  <c r="KA13" i="3" s="1"/>
  <c r="EH13" i="3"/>
  <c r="EG13" i="3"/>
  <c r="DY13" i="3"/>
  <c r="DZ13" i="3" s="1"/>
  <c r="DX13" i="3"/>
  <c r="DW13" i="3"/>
  <c r="DP13" i="3"/>
  <c r="DQ13" i="3" s="1"/>
  <c r="DI13" i="3"/>
  <c r="DH13" i="3"/>
  <c r="CZ13" i="3"/>
  <c r="DA13" i="3" s="1"/>
  <c r="CS13" i="3"/>
  <c r="CR13" i="3"/>
  <c r="CN13" i="3"/>
  <c r="CO13" i="3" s="1"/>
  <c r="CK13" i="3"/>
  <c r="CJ13" i="3"/>
  <c r="CF13" i="3"/>
  <c r="CG13" i="3" s="1"/>
  <c r="CC13" i="3"/>
  <c r="CB13" i="3"/>
  <c r="BX13" i="3"/>
  <c r="BY13" i="3" s="1"/>
  <c r="BU13" i="3"/>
  <c r="BT13" i="3"/>
  <c r="BP13" i="3"/>
  <c r="BQ13" i="3" s="1"/>
  <c r="BK13" i="3"/>
  <c r="BJ13" i="3"/>
  <c r="BH13" i="3"/>
  <c r="HS13" i="3" s="1"/>
  <c r="KZ12" i="3"/>
  <c r="KR12" i="3"/>
  <c r="KQ12" i="3"/>
  <c r="KP12" i="3"/>
  <c r="KO12" i="3"/>
  <c r="KL12" i="3"/>
  <c r="KK12" i="3"/>
  <c r="KJ12" i="3"/>
  <c r="KI12" i="3"/>
  <c r="KH12" i="3"/>
  <c r="KG12" i="3"/>
  <c r="KF12" i="3"/>
  <c r="KD12" i="3"/>
  <c r="KC12" i="3"/>
  <c r="KB12" i="3"/>
  <c r="JZ12" i="3"/>
  <c r="JY12" i="3"/>
  <c r="JX12" i="3"/>
  <c r="JW12" i="3"/>
  <c r="JV12" i="3"/>
  <c r="JN12" i="3"/>
  <c r="JM12" i="3"/>
  <c r="JL12" i="3"/>
  <c r="JC12" i="3"/>
  <c r="JB12" i="3"/>
  <c r="IZ12" i="3"/>
  <c r="IY12" i="3"/>
  <c r="IW12" i="3"/>
  <c r="IV12" i="3"/>
  <c r="IT12" i="3"/>
  <c r="IS12" i="3"/>
  <c r="IQ12" i="3"/>
  <c r="IP12" i="3"/>
  <c r="HP12" i="3"/>
  <c r="HM12" i="3"/>
  <c r="GU12" i="3"/>
  <c r="GR12" i="3"/>
  <c r="GO12" i="3"/>
  <c r="GL12" i="3"/>
  <c r="GI12" i="3"/>
  <c r="GF12" i="3"/>
  <c r="GD12" i="3"/>
  <c r="GC12" i="3"/>
  <c r="GA12" i="3"/>
  <c r="FZ12" i="3"/>
  <c r="FX12" i="3"/>
  <c r="FW12" i="3"/>
  <c r="FU12" i="3"/>
  <c r="FT12" i="3"/>
  <c r="FR12" i="3"/>
  <c r="FQ12" i="3"/>
  <c r="FO12" i="3"/>
  <c r="FN12" i="3"/>
  <c r="FL12" i="3"/>
  <c r="FK12" i="3"/>
  <c r="FI12" i="3"/>
  <c r="FH12" i="3"/>
  <c r="FF12" i="3"/>
  <c r="FE12" i="3"/>
  <c r="KE12" i="3" s="1"/>
  <c r="FC12" i="3"/>
  <c r="FB12" i="3"/>
  <c r="EZ12" i="3"/>
  <c r="EY12" i="3"/>
  <c r="EW12" i="3"/>
  <c r="EV12" i="3"/>
  <c r="ET12" i="3"/>
  <c r="ES12" i="3"/>
  <c r="EQ12" i="3"/>
  <c r="EP12" i="3"/>
  <c r="EN12" i="3"/>
  <c r="EM12" i="3"/>
  <c r="EK12" i="3"/>
  <c r="KA12" i="3" s="1"/>
  <c r="EJ12" i="3"/>
  <c r="EH12" i="3"/>
  <c r="EG12" i="3"/>
  <c r="DZ12" i="3"/>
  <c r="DY12" i="3"/>
  <c r="DX12" i="3"/>
  <c r="DW12" i="3"/>
  <c r="DQ12" i="3"/>
  <c r="DP12" i="3"/>
  <c r="DI12" i="3"/>
  <c r="DH12" i="3"/>
  <c r="DA12" i="3"/>
  <c r="CZ12" i="3"/>
  <c r="CS12" i="3"/>
  <c r="CR12" i="3"/>
  <c r="CO12" i="3"/>
  <c r="CN12" i="3"/>
  <c r="CK12" i="3"/>
  <c r="CJ12" i="3"/>
  <c r="CG12" i="3"/>
  <c r="CF12" i="3"/>
  <c r="CC12" i="3"/>
  <c r="CB12" i="3"/>
  <c r="BY12" i="3"/>
  <c r="BX12" i="3"/>
  <c r="BU12" i="3"/>
  <c r="BT12" i="3"/>
  <c r="BQ12" i="3"/>
  <c r="BP12" i="3"/>
  <c r="BK12" i="3"/>
  <c r="BJ12" i="3"/>
  <c r="BH12" i="3"/>
  <c r="HS12" i="3" s="1"/>
  <c r="KZ11" i="3"/>
  <c r="KR11" i="3"/>
  <c r="KQ11" i="3"/>
  <c r="KP11" i="3"/>
  <c r="KO11" i="3"/>
  <c r="KS11" i="3" s="1"/>
  <c r="KT11" i="3" s="1"/>
  <c r="KL11" i="3"/>
  <c r="KK11" i="3"/>
  <c r="KJ11" i="3"/>
  <c r="KI11" i="3"/>
  <c r="KH11" i="3"/>
  <c r="KG11" i="3"/>
  <c r="KF11" i="3"/>
  <c r="KD11" i="3"/>
  <c r="KC11" i="3"/>
  <c r="KB11" i="3"/>
  <c r="JZ11" i="3"/>
  <c r="JY11" i="3"/>
  <c r="JX11" i="3"/>
  <c r="JW11" i="3"/>
  <c r="JV11" i="3"/>
  <c r="JN11" i="3"/>
  <c r="JM11" i="3"/>
  <c r="JL11" i="3"/>
  <c r="JC11" i="3"/>
  <c r="JB11" i="3"/>
  <c r="IY11" i="3"/>
  <c r="IZ11" i="3" s="1"/>
  <c r="IV11" i="3"/>
  <c r="IW11" i="3" s="1"/>
  <c r="IS11" i="3"/>
  <c r="IT11" i="3" s="1"/>
  <c r="IQ11" i="3"/>
  <c r="IP11" i="3"/>
  <c r="HQ11" i="3"/>
  <c r="HW11" i="3" s="1"/>
  <c r="HX11" i="3" s="1"/>
  <c r="HP11" i="3"/>
  <c r="HM11" i="3"/>
  <c r="GU11" i="3"/>
  <c r="GR11" i="3"/>
  <c r="GO11" i="3"/>
  <c r="GL11" i="3"/>
  <c r="GI11" i="3"/>
  <c r="GF11" i="3"/>
  <c r="GC11" i="3"/>
  <c r="GD11" i="3" s="1"/>
  <c r="GA11" i="3"/>
  <c r="FZ11" i="3"/>
  <c r="FW11" i="3"/>
  <c r="FX11" i="3" s="1"/>
  <c r="FT11" i="3"/>
  <c r="FU11" i="3" s="1"/>
  <c r="FQ11" i="3"/>
  <c r="FR11" i="3" s="1"/>
  <c r="FO11" i="3"/>
  <c r="FN11" i="3"/>
  <c r="FK11" i="3"/>
  <c r="FL11" i="3" s="1"/>
  <c r="FH11" i="3"/>
  <c r="FI11" i="3" s="1"/>
  <c r="FE11" i="3"/>
  <c r="FF11" i="3" s="1"/>
  <c r="FC11" i="3"/>
  <c r="FB11" i="3"/>
  <c r="EY11" i="3"/>
  <c r="EZ11" i="3" s="1"/>
  <c r="EV11" i="3"/>
  <c r="EW11" i="3" s="1"/>
  <c r="ES11" i="3"/>
  <c r="ET11" i="3" s="1"/>
  <c r="EQ11" i="3"/>
  <c r="EP11" i="3"/>
  <c r="EM11" i="3"/>
  <c r="EN11" i="3" s="1"/>
  <c r="EJ11" i="3"/>
  <c r="EK11" i="3" s="1"/>
  <c r="KA11" i="3" s="1"/>
  <c r="EG11" i="3"/>
  <c r="EH11" i="3" s="1"/>
  <c r="DZ11" i="3"/>
  <c r="DY11" i="3"/>
  <c r="DW11" i="3"/>
  <c r="DX11" i="3" s="1"/>
  <c r="DP11" i="3"/>
  <c r="DQ11" i="3" s="1"/>
  <c r="DH11" i="3"/>
  <c r="DI11" i="3" s="1"/>
  <c r="DA11" i="3"/>
  <c r="CZ11" i="3"/>
  <c r="CR11" i="3"/>
  <c r="CS11" i="3" s="1"/>
  <c r="CN11" i="3"/>
  <c r="CO11" i="3" s="1"/>
  <c r="CJ11" i="3"/>
  <c r="CK11" i="3" s="1"/>
  <c r="CG11" i="3"/>
  <c r="CF11" i="3"/>
  <c r="CB11" i="3"/>
  <c r="CC11" i="3" s="1"/>
  <c r="BX11" i="3"/>
  <c r="BY11" i="3" s="1"/>
  <c r="BT11" i="3"/>
  <c r="BU11" i="3" s="1"/>
  <c r="BQ11" i="3"/>
  <c r="BP11" i="3"/>
  <c r="BJ11" i="3"/>
  <c r="BK11" i="3" s="1"/>
  <c r="BH11" i="3"/>
  <c r="HS11" i="3" s="1"/>
  <c r="KZ10" i="3"/>
  <c r="KS10" i="3"/>
  <c r="KP10" i="3"/>
  <c r="KQ10" i="3" s="1"/>
  <c r="KR10" i="3" s="1"/>
  <c r="KO10" i="3"/>
  <c r="KL10" i="3"/>
  <c r="KK10" i="3"/>
  <c r="KJ10" i="3"/>
  <c r="KI10" i="3"/>
  <c r="KH10" i="3"/>
  <c r="KG10" i="3"/>
  <c r="KF10" i="3"/>
  <c r="KD10" i="3"/>
  <c r="KC10" i="3"/>
  <c r="KB10" i="3"/>
  <c r="JZ10" i="3"/>
  <c r="JY10" i="3"/>
  <c r="JX10" i="3"/>
  <c r="JW10" i="3"/>
  <c r="JV10" i="3"/>
  <c r="JN10" i="3"/>
  <c r="JM10" i="3"/>
  <c r="JL10" i="3"/>
  <c r="JC10" i="3"/>
  <c r="JB10" i="3"/>
  <c r="IZ10" i="3"/>
  <c r="IY10" i="3"/>
  <c r="IW10" i="3"/>
  <c r="IV10" i="3"/>
  <c r="IT10" i="3"/>
  <c r="IS10" i="3"/>
  <c r="IQ10" i="3"/>
  <c r="IP10" i="3"/>
  <c r="HS10" i="3"/>
  <c r="HP10" i="3"/>
  <c r="HM10" i="3"/>
  <c r="GU10" i="3"/>
  <c r="GR10" i="3"/>
  <c r="GO10" i="3"/>
  <c r="GL10" i="3"/>
  <c r="GI10" i="3"/>
  <c r="GF10" i="3"/>
  <c r="GC10" i="3"/>
  <c r="GD10" i="3" s="1"/>
  <c r="GA10" i="3"/>
  <c r="FZ10" i="3"/>
  <c r="FW10" i="3"/>
  <c r="FX10" i="3" s="1"/>
  <c r="FU10" i="3"/>
  <c r="FT10" i="3"/>
  <c r="FQ10" i="3"/>
  <c r="FR10" i="3" s="1"/>
  <c r="FO10" i="3"/>
  <c r="FN10" i="3"/>
  <c r="FK10" i="3"/>
  <c r="FL10" i="3" s="1"/>
  <c r="FI10" i="3"/>
  <c r="FH10" i="3"/>
  <c r="FE10" i="3"/>
  <c r="FC10" i="3"/>
  <c r="FB10" i="3"/>
  <c r="EY10" i="3"/>
  <c r="EZ10" i="3" s="1"/>
  <c r="EW10" i="3"/>
  <c r="EV10" i="3"/>
  <c r="ES10" i="3"/>
  <c r="ET10" i="3" s="1"/>
  <c r="EQ10" i="3"/>
  <c r="EP10" i="3"/>
  <c r="EM10" i="3"/>
  <c r="EN10" i="3" s="1"/>
  <c r="EK10" i="3"/>
  <c r="KA10" i="3" s="1"/>
  <c r="EJ10" i="3"/>
  <c r="EG10" i="3"/>
  <c r="EH10" i="3" s="1"/>
  <c r="DZ10" i="3"/>
  <c r="DY10" i="3"/>
  <c r="DW10" i="3"/>
  <c r="DX10" i="3" s="1"/>
  <c r="DQ10" i="3"/>
  <c r="DP10" i="3"/>
  <c r="DH10" i="3"/>
  <c r="DI10" i="3" s="1"/>
  <c r="DA10" i="3"/>
  <c r="CZ10" i="3"/>
  <c r="CR10" i="3"/>
  <c r="CS10" i="3" s="1"/>
  <c r="CO10" i="3"/>
  <c r="CN10" i="3"/>
  <c r="CJ10" i="3"/>
  <c r="CK10" i="3" s="1"/>
  <c r="CG10" i="3"/>
  <c r="CF10" i="3"/>
  <c r="CB10" i="3"/>
  <c r="CC10" i="3" s="1"/>
  <c r="BY10" i="3"/>
  <c r="BX10" i="3"/>
  <c r="BT10" i="3"/>
  <c r="BU10" i="3" s="1"/>
  <c r="BQ10" i="3"/>
  <c r="BP10" i="3"/>
  <c r="BJ10" i="3"/>
  <c r="BK10" i="3" s="1"/>
  <c r="BH10" i="3"/>
  <c r="HQ10" i="3" s="1"/>
  <c r="HW10" i="3" s="1"/>
  <c r="HX10" i="3" s="1"/>
  <c r="KZ9" i="3"/>
  <c r="KP9" i="3"/>
  <c r="KO9" i="3"/>
  <c r="KQ9" i="3" s="1"/>
  <c r="KL9" i="3"/>
  <c r="KK9" i="3"/>
  <c r="KJ9" i="3"/>
  <c r="KI9" i="3"/>
  <c r="KH9" i="3"/>
  <c r="KG9" i="3"/>
  <c r="KF9" i="3"/>
  <c r="KD9" i="3"/>
  <c r="KC9" i="3"/>
  <c r="KB9" i="3"/>
  <c r="KA9" i="3"/>
  <c r="JZ9" i="3"/>
  <c r="JY9" i="3"/>
  <c r="JX9" i="3"/>
  <c r="JW9" i="3"/>
  <c r="JV9" i="3"/>
  <c r="JN9" i="3"/>
  <c r="JM9" i="3"/>
  <c r="JL9" i="3"/>
  <c r="JB9" i="3"/>
  <c r="JC9" i="3" s="1"/>
  <c r="IZ9" i="3"/>
  <c r="IY9" i="3"/>
  <c r="IV9" i="3"/>
  <c r="IW9" i="3" s="1"/>
  <c r="IS9" i="3"/>
  <c r="IT9" i="3" s="1"/>
  <c r="IP9" i="3"/>
  <c r="IQ9" i="3" s="1"/>
  <c r="HX9" i="3"/>
  <c r="HQ9" i="3"/>
  <c r="HW9" i="3" s="1"/>
  <c r="HP9" i="3"/>
  <c r="HM9" i="3"/>
  <c r="GU9" i="3"/>
  <c r="GR9" i="3"/>
  <c r="GO9" i="3"/>
  <c r="GL9" i="3"/>
  <c r="GI9" i="3"/>
  <c r="GF9" i="3"/>
  <c r="GC9" i="3"/>
  <c r="GD9" i="3" s="1"/>
  <c r="FZ9" i="3"/>
  <c r="GA9" i="3" s="1"/>
  <c r="FX9" i="3"/>
  <c r="FW9" i="3"/>
  <c r="FT9" i="3"/>
  <c r="FU9" i="3" s="1"/>
  <c r="FQ9" i="3"/>
  <c r="FR9" i="3" s="1"/>
  <c r="FN9" i="3"/>
  <c r="FO9" i="3" s="1"/>
  <c r="FL9" i="3"/>
  <c r="FK9" i="3"/>
  <c r="FH9" i="3"/>
  <c r="FI9" i="3" s="1"/>
  <c r="FE9" i="3"/>
  <c r="FF9" i="3" s="1"/>
  <c r="FB9" i="3"/>
  <c r="FC9" i="3" s="1"/>
  <c r="EZ9" i="3"/>
  <c r="EY9" i="3"/>
  <c r="EV9" i="3"/>
  <c r="EW9" i="3" s="1"/>
  <c r="ET9" i="3"/>
  <c r="ES9" i="3"/>
  <c r="EP9" i="3"/>
  <c r="EQ9" i="3" s="1"/>
  <c r="EN9" i="3"/>
  <c r="EM9" i="3"/>
  <c r="EJ9" i="3"/>
  <c r="EK9" i="3" s="1"/>
  <c r="EG9" i="3"/>
  <c r="EH9" i="3" s="1"/>
  <c r="DY9" i="3"/>
  <c r="DZ9" i="3" s="1"/>
  <c r="DX9" i="3"/>
  <c r="DW9" i="3"/>
  <c r="DP9" i="3"/>
  <c r="DQ9" i="3" s="1"/>
  <c r="DI9" i="3"/>
  <c r="DH9" i="3"/>
  <c r="CZ9" i="3"/>
  <c r="DA9" i="3" s="1"/>
  <c r="CR9" i="3"/>
  <c r="CS9" i="3" s="1"/>
  <c r="CN9" i="3"/>
  <c r="CO9" i="3" s="1"/>
  <c r="CJ9" i="3"/>
  <c r="CK9" i="3" s="1"/>
  <c r="CF9" i="3"/>
  <c r="CG9" i="3" s="1"/>
  <c r="CC9" i="3"/>
  <c r="CB9" i="3"/>
  <c r="BX9" i="3"/>
  <c r="BY9" i="3" s="1"/>
  <c r="BT9" i="3"/>
  <c r="BU9" i="3" s="1"/>
  <c r="BP9" i="3"/>
  <c r="BQ9" i="3" s="1"/>
  <c r="BJ9" i="3"/>
  <c r="BK9" i="3" s="1"/>
  <c r="BH9" i="3"/>
  <c r="HS9" i="3" s="1"/>
  <c r="KZ8" i="3"/>
  <c r="KR8" i="3"/>
  <c r="KP8" i="3"/>
  <c r="KQ8" i="3" s="1"/>
  <c r="KO8" i="3"/>
  <c r="KL8" i="3"/>
  <c r="KK8" i="3"/>
  <c r="KJ8" i="3"/>
  <c r="KI8" i="3"/>
  <c r="KH8" i="3"/>
  <c r="KG8" i="3"/>
  <c r="KF8" i="3"/>
  <c r="KD8" i="3"/>
  <c r="KC8" i="3"/>
  <c r="KB8" i="3"/>
  <c r="JZ8" i="3"/>
  <c r="JY8" i="3"/>
  <c r="JX8" i="3"/>
  <c r="JW8" i="3"/>
  <c r="JV8" i="3"/>
  <c r="JN8" i="3"/>
  <c r="JM8" i="3"/>
  <c r="JL8" i="3"/>
  <c r="JC8" i="3"/>
  <c r="JB8" i="3"/>
  <c r="IZ8" i="3"/>
  <c r="IY8" i="3"/>
  <c r="IW8" i="3"/>
  <c r="IV8" i="3"/>
  <c r="IT8" i="3"/>
  <c r="IS8" i="3"/>
  <c r="IQ8" i="3"/>
  <c r="IP8" i="3"/>
  <c r="HQ8" i="3"/>
  <c r="HW8" i="3" s="1"/>
  <c r="HX8" i="3" s="1"/>
  <c r="HP8" i="3"/>
  <c r="HM8" i="3"/>
  <c r="GU8" i="3"/>
  <c r="GR8" i="3"/>
  <c r="GO8" i="3"/>
  <c r="GL8" i="3"/>
  <c r="GI8" i="3"/>
  <c r="GF8" i="3"/>
  <c r="GD8" i="3"/>
  <c r="GC8" i="3"/>
  <c r="FZ8" i="3"/>
  <c r="GA8" i="3" s="1"/>
  <c r="FX8" i="3"/>
  <c r="FW8" i="3"/>
  <c r="FT8" i="3"/>
  <c r="FU8" i="3" s="1"/>
  <c r="FR8" i="3"/>
  <c r="FQ8" i="3"/>
  <c r="FN8" i="3"/>
  <c r="FO8" i="3" s="1"/>
  <c r="FL8" i="3"/>
  <c r="FK8" i="3"/>
  <c r="FH8" i="3"/>
  <c r="FI8" i="3" s="1"/>
  <c r="FF8" i="3"/>
  <c r="FE8" i="3"/>
  <c r="KE8" i="3" s="1"/>
  <c r="FB8" i="3"/>
  <c r="FC8" i="3" s="1"/>
  <c r="EZ8" i="3"/>
  <c r="EY8" i="3"/>
  <c r="EV8" i="3"/>
  <c r="EW8" i="3" s="1"/>
  <c r="ET8" i="3"/>
  <c r="ES8" i="3"/>
  <c r="EP8" i="3"/>
  <c r="EQ8" i="3" s="1"/>
  <c r="EN8" i="3"/>
  <c r="EM8" i="3"/>
  <c r="EJ8" i="3"/>
  <c r="EK8" i="3" s="1"/>
  <c r="KA8" i="3" s="1"/>
  <c r="EH8" i="3"/>
  <c r="EG8" i="3"/>
  <c r="DY8" i="3"/>
  <c r="DZ8" i="3" s="1"/>
  <c r="DX8" i="3"/>
  <c r="DW8" i="3"/>
  <c r="DP8" i="3"/>
  <c r="DQ8" i="3" s="1"/>
  <c r="DI8" i="3"/>
  <c r="DH8" i="3"/>
  <c r="CZ8" i="3"/>
  <c r="DA8" i="3" s="1"/>
  <c r="CS8" i="3"/>
  <c r="CR8" i="3"/>
  <c r="CN8" i="3"/>
  <c r="CO8" i="3" s="1"/>
  <c r="CK8" i="3"/>
  <c r="CJ8" i="3"/>
  <c r="CF8" i="3"/>
  <c r="CG8" i="3" s="1"/>
  <c r="CC8" i="3"/>
  <c r="CB8" i="3"/>
  <c r="BX8" i="3"/>
  <c r="BY8" i="3" s="1"/>
  <c r="BU8" i="3"/>
  <c r="BT8" i="3"/>
  <c r="BP8" i="3"/>
  <c r="BQ8" i="3" s="1"/>
  <c r="BK8" i="3"/>
  <c r="BJ8" i="3"/>
  <c r="BH8" i="3"/>
  <c r="HS8" i="3" s="1"/>
  <c r="KZ7" i="3"/>
  <c r="KQ7" i="3"/>
  <c r="KP7" i="3"/>
  <c r="KO7" i="3"/>
  <c r="KL7" i="3"/>
  <c r="KK7" i="3"/>
  <c r="KJ7" i="3"/>
  <c r="KI7" i="3"/>
  <c r="KH7" i="3"/>
  <c r="KG7" i="3"/>
  <c r="KF7" i="3"/>
  <c r="KD7" i="3"/>
  <c r="KC7" i="3"/>
  <c r="KB7" i="3"/>
  <c r="JZ7" i="3"/>
  <c r="JY7" i="3"/>
  <c r="JX7" i="3"/>
  <c r="JW7" i="3"/>
  <c r="JV7" i="3"/>
  <c r="JN7" i="3"/>
  <c r="JM7" i="3"/>
  <c r="JL7" i="3"/>
  <c r="JB7" i="3"/>
  <c r="JC7" i="3" s="1"/>
  <c r="IY7" i="3"/>
  <c r="IZ7" i="3" s="1"/>
  <c r="IW7" i="3"/>
  <c r="IV7" i="3"/>
  <c r="IS7" i="3"/>
  <c r="IT7" i="3" s="1"/>
  <c r="IQ7" i="3"/>
  <c r="IP7" i="3"/>
  <c r="HP7" i="3"/>
  <c r="HM7" i="3"/>
  <c r="GU7" i="3"/>
  <c r="GR7" i="3"/>
  <c r="GO7" i="3"/>
  <c r="GL7" i="3"/>
  <c r="GI7" i="3"/>
  <c r="GF7" i="3"/>
  <c r="GC7" i="3"/>
  <c r="GD7" i="3" s="1"/>
  <c r="FZ7" i="3"/>
  <c r="GA7" i="3" s="1"/>
  <c r="FW7" i="3"/>
  <c r="FX7" i="3" s="1"/>
  <c r="FU7" i="3"/>
  <c r="FT7" i="3"/>
  <c r="FQ7" i="3"/>
  <c r="FR7" i="3" s="1"/>
  <c r="FN7" i="3"/>
  <c r="FO7" i="3" s="1"/>
  <c r="FK7" i="3"/>
  <c r="FL7" i="3" s="1"/>
  <c r="FI7" i="3"/>
  <c r="FH7" i="3"/>
  <c r="FE7" i="3"/>
  <c r="FF7" i="3" s="1"/>
  <c r="FB7" i="3"/>
  <c r="FC7" i="3" s="1"/>
  <c r="EY7" i="3"/>
  <c r="EZ7" i="3" s="1"/>
  <c r="EW7" i="3"/>
  <c r="EV7" i="3"/>
  <c r="ES7" i="3"/>
  <c r="ET7" i="3" s="1"/>
  <c r="EQ7" i="3"/>
  <c r="EP7" i="3"/>
  <c r="EM7" i="3"/>
  <c r="EN7" i="3" s="1"/>
  <c r="EK7" i="3"/>
  <c r="KA7" i="3" s="1"/>
  <c r="EJ7" i="3"/>
  <c r="EG7" i="3"/>
  <c r="EH7" i="3" s="1"/>
  <c r="DY7" i="3"/>
  <c r="DZ7" i="3" s="1"/>
  <c r="DW7" i="3"/>
  <c r="DX7" i="3" s="1"/>
  <c r="DP7" i="3"/>
  <c r="DQ7" i="3" s="1"/>
  <c r="DH7" i="3"/>
  <c r="DI7" i="3" s="1"/>
  <c r="DA7" i="3"/>
  <c r="CZ7" i="3"/>
  <c r="CR7" i="3"/>
  <c r="CS7" i="3" s="1"/>
  <c r="CO7" i="3"/>
  <c r="CN7" i="3"/>
  <c r="CJ7" i="3"/>
  <c r="CK7" i="3" s="1"/>
  <c r="CF7" i="3"/>
  <c r="CG7" i="3" s="1"/>
  <c r="CB7" i="3"/>
  <c r="CC7" i="3" s="1"/>
  <c r="BX7" i="3"/>
  <c r="BY7" i="3" s="1"/>
  <c r="BT7" i="3"/>
  <c r="BU7" i="3" s="1"/>
  <c r="BQ7" i="3"/>
  <c r="BP7" i="3"/>
  <c r="BJ7" i="3"/>
  <c r="BK7" i="3" s="1"/>
  <c r="BH7" i="3"/>
  <c r="HS7" i="3" s="1"/>
  <c r="KZ6" i="3"/>
  <c r="KR6" i="3"/>
  <c r="KS6" i="3" s="1"/>
  <c r="KP6" i="3"/>
  <c r="KQ6" i="3" s="1"/>
  <c r="KO6" i="3"/>
  <c r="KL6" i="3"/>
  <c r="KK6" i="3"/>
  <c r="KJ6" i="3"/>
  <c r="KI6" i="3"/>
  <c r="KH6" i="3"/>
  <c r="KG6" i="3"/>
  <c r="KF6" i="3"/>
  <c r="KD6" i="3"/>
  <c r="KC6" i="3"/>
  <c r="KB6" i="3"/>
  <c r="JZ6" i="3"/>
  <c r="JY6" i="3"/>
  <c r="JX6" i="3"/>
  <c r="JW6" i="3"/>
  <c r="JV6" i="3"/>
  <c r="JN6" i="3"/>
  <c r="JM6" i="3"/>
  <c r="JL6" i="3"/>
  <c r="JC6" i="3"/>
  <c r="JB6" i="3"/>
  <c r="IZ6" i="3"/>
  <c r="IY6" i="3"/>
  <c r="IW6" i="3"/>
  <c r="IV6" i="3"/>
  <c r="IT6" i="3"/>
  <c r="IS6" i="3"/>
  <c r="IQ6" i="3"/>
  <c r="IP6" i="3"/>
  <c r="HP6" i="3"/>
  <c r="HM6" i="3"/>
  <c r="GU6" i="3"/>
  <c r="GR6" i="3"/>
  <c r="GO6" i="3"/>
  <c r="GL6" i="3"/>
  <c r="GI6" i="3"/>
  <c r="GF6" i="3"/>
  <c r="GD6" i="3"/>
  <c r="GC6" i="3"/>
  <c r="GA6" i="3"/>
  <c r="FZ6" i="3"/>
  <c r="FX6" i="3"/>
  <c r="FW6" i="3"/>
  <c r="FU6" i="3"/>
  <c r="FT6" i="3"/>
  <c r="FR6" i="3"/>
  <c r="FQ6" i="3"/>
  <c r="FO6" i="3"/>
  <c r="FN6" i="3"/>
  <c r="FL6" i="3"/>
  <c r="FK6" i="3"/>
  <c r="FI6" i="3"/>
  <c r="FH6" i="3"/>
  <c r="FF6" i="3"/>
  <c r="FE6" i="3"/>
  <c r="KE6" i="3" s="1"/>
  <c r="FC6" i="3"/>
  <c r="FB6" i="3"/>
  <c r="EZ6" i="3"/>
  <c r="EY6" i="3"/>
  <c r="EW6" i="3"/>
  <c r="EV6" i="3"/>
  <c r="ET6" i="3"/>
  <c r="ES6" i="3"/>
  <c r="EQ6" i="3"/>
  <c r="EP6" i="3"/>
  <c r="EN6" i="3"/>
  <c r="EM6" i="3"/>
  <c r="EK6" i="3"/>
  <c r="KA6" i="3" s="1"/>
  <c r="EJ6" i="3"/>
  <c r="EH6" i="3"/>
  <c r="EG6" i="3"/>
  <c r="DZ6" i="3"/>
  <c r="DY6" i="3"/>
  <c r="DX6" i="3"/>
  <c r="DW6" i="3"/>
  <c r="DQ6" i="3"/>
  <c r="DP6" i="3"/>
  <c r="DI6" i="3"/>
  <c r="DH6" i="3"/>
  <c r="DA6" i="3"/>
  <c r="CZ6" i="3"/>
  <c r="CS6" i="3"/>
  <c r="CR6" i="3"/>
  <c r="CO6" i="3"/>
  <c r="CN6" i="3"/>
  <c r="CK6" i="3"/>
  <c r="CJ6" i="3"/>
  <c r="CG6" i="3"/>
  <c r="CF6" i="3"/>
  <c r="CC6" i="3"/>
  <c r="CB6" i="3"/>
  <c r="BY6" i="3"/>
  <c r="BX6" i="3"/>
  <c r="BU6" i="3"/>
  <c r="BT6" i="3"/>
  <c r="BQ6" i="3"/>
  <c r="BP6" i="3"/>
  <c r="BK6" i="3"/>
  <c r="BJ6" i="3"/>
  <c r="BH6" i="3"/>
  <c r="HQ6" i="3" s="1"/>
  <c r="HW6" i="3" s="1"/>
  <c r="HX6" i="3" s="1"/>
  <c r="KZ5" i="3"/>
  <c r="KP5" i="3"/>
  <c r="KQ5" i="3" s="1"/>
  <c r="KO5" i="3"/>
  <c r="KL5" i="3"/>
  <c r="KK5" i="3"/>
  <c r="KJ5" i="3"/>
  <c r="KI5" i="3"/>
  <c r="KH5" i="3"/>
  <c r="KG5" i="3"/>
  <c r="KF5" i="3"/>
  <c r="KD5" i="3"/>
  <c r="KC5" i="3"/>
  <c r="KB5" i="3"/>
  <c r="KA5" i="3"/>
  <c r="JZ5" i="3"/>
  <c r="JY5" i="3"/>
  <c r="JX5" i="3"/>
  <c r="JW5" i="3"/>
  <c r="JV5" i="3"/>
  <c r="JN5" i="3"/>
  <c r="JM5" i="3"/>
  <c r="JL5" i="3"/>
  <c r="JB5" i="3"/>
  <c r="JC5" i="3" s="1"/>
  <c r="IY5" i="3"/>
  <c r="IZ5" i="3" s="1"/>
  <c r="IV5" i="3"/>
  <c r="IW5" i="3" s="1"/>
  <c r="IT5" i="3"/>
  <c r="IS5" i="3"/>
  <c r="IP5" i="3"/>
  <c r="IQ5" i="3" s="1"/>
  <c r="HP5" i="3"/>
  <c r="HM5" i="3"/>
  <c r="GU5" i="3"/>
  <c r="GR5" i="3"/>
  <c r="GO5" i="3"/>
  <c r="GL5" i="3"/>
  <c r="GI5" i="3"/>
  <c r="GF5" i="3"/>
  <c r="GD5" i="3"/>
  <c r="GC5" i="3"/>
  <c r="FZ5" i="3"/>
  <c r="GA5" i="3" s="1"/>
  <c r="FW5" i="3"/>
  <c r="FX5" i="3" s="1"/>
  <c r="FT5" i="3"/>
  <c r="FU5" i="3" s="1"/>
  <c r="FR5" i="3"/>
  <c r="FQ5" i="3"/>
  <c r="FN5" i="3"/>
  <c r="FO5" i="3" s="1"/>
  <c r="FL5" i="3"/>
  <c r="FK5" i="3"/>
  <c r="FH5" i="3"/>
  <c r="FI5" i="3" s="1"/>
  <c r="FF5" i="3"/>
  <c r="FE5" i="3"/>
  <c r="KE5" i="3" s="1"/>
  <c r="FB5" i="3"/>
  <c r="FC5" i="3" s="1"/>
  <c r="EY5" i="3"/>
  <c r="EZ5" i="3" s="1"/>
  <c r="EV5" i="3"/>
  <c r="EW5" i="3" s="1"/>
  <c r="ET5" i="3"/>
  <c r="ES5" i="3"/>
  <c r="EP5" i="3"/>
  <c r="EQ5" i="3" s="1"/>
  <c r="EN5" i="3"/>
  <c r="EM5" i="3"/>
  <c r="EJ5" i="3"/>
  <c r="EK5" i="3" s="1"/>
  <c r="EH5" i="3"/>
  <c r="EG5" i="3"/>
  <c r="DY5" i="3"/>
  <c r="DZ5" i="3" s="1"/>
  <c r="DW5" i="3"/>
  <c r="DX5" i="3" s="1"/>
  <c r="DP5" i="3"/>
  <c r="DQ5" i="3" s="1"/>
  <c r="DI5" i="3"/>
  <c r="DH5" i="3"/>
  <c r="CZ5" i="3"/>
  <c r="DA5" i="3" s="1"/>
  <c r="CS5" i="3"/>
  <c r="CR5" i="3"/>
  <c r="CN5" i="3"/>
  <c r="CO5" i="3" s="1"/>
  <c r="CK5" i="3"/>
  <c r="CJ5" i="3"/>
  <c r="CF5" i="3"/>
  <c r="CG5" i="3" s="1"/>
  <c r="CB5" i="3"/>
  <c r="CC5" i="3" s="1"/>
  <c r="BY5" i="3"/>
  <c r="BX5" i="3"/>
  <c r="BT5" i="3"/>
  <c r="BU5" i="3" s="1"/>
  <c r="BQ5" i="3"/>
  <c r="BP5" i="3"/>
  <c r="BJ5" i="3"/>
  <c r="BK5" i="3" s="1"/>
  <c r="BH5" i="3"/>
  <c r="HS5" i="3" s="1"/>
  <c r="KZ4" i="3"/>
  <c r="KS4" i="3"/>
  <c r="KT4" i="3" s="1"/>
  <c r="KR4" i="3"/>
  <c r="KQ4" i="3"/>
  <c r="KL4" i="3"/>
  <c r="KK4" i="3"/>
  <c r="KJ4" i="3"/>
  <c r="KI4" i="3"/>
  <c r="KH4" i="3"/>
  <c r="KG4" i="3"/>
  <c r="KF4" i="3"/>
  <c r="KD4" i="3"/>
  <c r="KC4" i="3"/>
  <c r="KB4" i="3"/>
  <c r="JZ4" i="3"/>
  <c r="JY4" i="3"/>
  <c r="JX4" i="3"/>
  <c r="JW4" i="3"/>
  <c r="JV4" i="3"/>
  <c r="JN4" i="3"/>
  <c r="JM4" i="3"/>
  <c r="JL4" i="3"/>
  <c r="JB4" i="3"/>
  <c r="JC4" i="3" s="1"/>
  <c r="IZ4" i="3"/>
  <c r="IY4" i="3"/>
  <c r="IV4" i="3"/>
  <c r="IW4" i="3" s="1"/>
  <c r="IT4" i="3"/>
  <c r="IS4" i="3"/>
  <c r="IP4" i="3"/>
  <c r="IQ4" i="3" s="1"/>
  <c r="HQ4" i="3"/>
  <c r="HW4" i="3" s="1"/>
  <c r="HX4" i="3" s="1"/>
  <c r="HP4" i="3"/>
  <c r="HM4" i="3"/>
  <c r="GU4" i="3"/>
  <c r="GR4" i="3"/>
  <c r="GO4" i="3"/>
  <c r="GL4" i="3"/>
  <c r="GI4" i="3"/>
  <c r="GF4" i="3"/>
  <c r="GD4" i="3"/>
  <c r="GC4" i="3"/>
  <c r="FZ4" i="3"/>
  <c r="GA4" i="3" s="1"/>
  <c r="FX4" i="3"/>
  <c r="FW4" i="3"/>
  <c r="FT4" i="3"/>
  <c r="FU4" i="3" s="1"/>
  <c r="FR4" i="3"/>
  <c r="FQ4" i="3"/>
  <c r="FN4" i="3"/>
  <c r="FO4" i="3" s="1"/>
  <c r="FL4" i="3"/>
  <c r="FK4" i="3"/>
  <c r="FH4" i="3"/>
  <c r="FI4" i="3" s="1"/>
  <c r="FF4" i="3"/>
  <c r="FE4" i="3"/>
  <c r="KE4" i="3" s="1"/>
  <c r="FB4" i="3"/>
  <c r="FC4" i="3" s="1"/>
  <c r="EZ4" i="3"/>
  <c r="EY4" i="3"/>
  <c r="EV4" i="3"/>
  <c r="EW4" i="3" s="1"/>
  <c r="ET4" i="3"/>
  <c r="ES4" i="3"/>
  <c r="EP4" i="3"/>
  <c r="EQ4" i="3" s="1"/>
  <c r="EN4" i="3"/>
  <c r="EM4" i="3"/>
  <c r="EJ4" i="3"/>
  <c r="EK4" i="3" s="1"/>
  <c r="KA4" i="3" s="1"/>
  <c r="EH4" i="3"/>
  <c r="EG4" i="3"/>
  <c r="DY4" i="3"/>
  <c r="DZ4" i="3" s="1"/>
  <c r="DX4" i="3"/>
  <c r="DW4" i="3"/>
  <c r="DP4" i="3"/>
  <c r="DQ4" i="3" s="1"/>
  <c r="DI4" i="3"/>
  <c r="DH4" i="3"/>
  <c r="CZ4" i="3"/>
  <c r="DA4" i="3" s="1"/>
  <c r="CS4" i="3"/>
  <c r="CR4" i="3"/>
  <c r="CN4" i="3"/>
  <c r="CO4" i="3" s="1"/>
  <c r="CK4" i="3"/>
  <c r="CJ4" i="3"/>
  <c r="CF4" i="3"/>
  <c r="CG4" i="3" s="1"/>
  <c r="CC4" i="3"/>
  <c r="CB4" i="3"/>
  <c r="BX4" i="3"/>
  <c r="BY4" i="3" s="1"/>
  <c r="BU4" i="3"/>
  <c r="BT4" i="3"/>
  <c r="BP4" i="3"/>
  <c r="BQ4" i="3" s="1"/>
  <c r="BK4" i="3"/>
  <c r="BJ4" i="3"/>
  <c r="BH4" i="3"/>
  <c r="HS4" i="3" s="1"/>
  <c r="KZ3" i="3"/>
  <c r="KQ3" i="3"/>
  <c r="KR3" i="3" s="1"/>
  <c r="KS3" i="3" s="1"/>
  <c r="KT3" i="3" s="1"/>
  <c r="KL3" i="3"/>
  <c r="KK3" i="3"/>
  <c r="KJ3" i="3"/>
  <c r="KI3" i="3"/>
  <c r="KH3" i="3"/>
  <c r="KG3" i="3"/>
  <c r="KF3" i="3"/>
  <c r="KD3" i="3"/>
  <c r="KC3" i="3"/>
  <c r="KB3" i="3"/>
  <c r="KA3" i="3"/>
  <c r="JZ3" i="3"/>
  <c r="JY3" i="3"/>
  <c r="JX3" i="3"/>
  <c r="JW3" i="3"/>
  <c r="JV3" i="3"/>
  <c r="JN3" i="3"/>
  <c r="JM3" i="3"/>
  <c r="JL3" i="3"/>
  <c r="JC3" i="3"/>
  <c r="JB3" i="3"/>
  <c r="IY3" i="3"/>
  <c r="IZ3" i="3" s="1"/>
  <c r="IW3" i="3"/>
  <c r="IV3" i="3"/>
  <c r="IS3" i="3"/>
  <c r="IT3" i="3" s="1"/>
  <c r="IQ3" i="3"/>
  <c r="IP3" i="3"/>
  <c r="IM3" i="3"/>
  <c r="IN3" i="3" s="1"/>
  <c r="IK3" i="3"/>
  <c r="IJ3" i="3"/>
  <c r="HP3" i="3"/>
  <c r="HM3" i="3"/>
  <c r="GU3" i="3"/>
  <c r="GR3" i="3"/>
  <c r="GO3" i="3"/>
  <c r="GL3" i="3"/>
  <c r="GI3" i="3"/>
  <c r="GF3" i="3"/>
  <c r="GC3" i="3"/>
  <c r="GD3" i="3" s="1"/>
  <c r="GA3" i="3"/>
  <c r="FZ3" i="3"/>
  <c r="FW3" i="3"/>
  <c r="FX3" i="3" s="1"/>
  <c r="FU3" i="3"/>
  <c r="FT3" i="3"/>
  <c r="FQ3" i="3"/>
  <c r="FR3" i="3" s="1"/>
  <c r="FO3" i="3"/>
  <c r="FN3" i="3"/>
  <c r="FK3" i="3"/>
  <c r="FL3" i="3" s="1"/>
  <c r="FI3" i="3"/>
  <c r="FH3" i="3"/>
  <c r="FE3" i="3"/>
  <c r="KE3" i="3" s="1"/>
  <c r="FC3" i="3"/>
  <c r="FB3" i="3"/>
  <c r="EY3" i="3"/>
  <c r="EZ3" i="3" s="1"/>
  <c r="EW3" i="3"/>
  <c r="EV3" i="3"/>
  <c r="ES3" i="3"/>
  <c r="ET3" i="3" s="1"/>
  <c r="EQ3" i="3"/>
  <c r="EP3" i="3"/>
  <c r="EM3" i="3"/>
  <c r="EN3" i="3" s="1"/>
  <c r="EK3" i="3"/>
  <c r="EJ3" i="3"/>
  <c r="EG3" i="3"/>
  <c r="EH3" i="3" s="1"/>
  <c r="DZ3" i="3"/>
  <c r="DY3" i="3"/>
  <c r="DW3" i="3"/>
  <c r="DX3" i="3" s="1"/>
  <c r="DQ3" i="3"/>
  <c r="DP3" i="3"/>
  <c r="DH3" i="3"/>
  <c r="DI3" i="3" s="1"/>
  <c r="DA3" i="3"/>
  <c r="CZ3" i="3"/>
  <c r="CR3" i="3"/>
  <c r="CS3" i="3" s="1"/>
  <c r="CO3" i="3"/>
  <c r="CN3" i="3"/>
  <c r="CJ3" i="3"/>
  <c r="CK3" i="3" s="1"/>
  <c r="CG3" i="3"/>
  <c r="CF3" i="3"/>
  <c r="CB3" i="3"/>
  <c r="CC3" i="3" s="1"/>
  <c r="BY3" i="3"/>
  <c r="BX3" i="3"/>
  <c r="BT3" i="3"/>
  <c r="BU3" i="3" s="1"/>
  <c r="BQ3" i="3"/>
  <c r="BP3" i="3"/>
  <c r="BJ3" i="3"/>
  <c r="BK3" i="3" s="1"/>
  <c r="BH3" i="3"/>
  <c r="HS3" i="3" s="1"/>
  <c r="IL1" i="3"/>
  <c r="II1" i="3"/>
  <c r="HL1" i="3"/>
  <c r="HI1" i="3"/>
  <c r="HF1" i="3"/>
  <c r="HC1" i="3"/>
  <c r="GZ1" i="3"/>
  <c r="GW1" i="3"/>
  <c r="GT1" i="3"/>
  <c r="GQ1" i="3"/>
  <c r="GN1" i="3"/>
  <c r="GK1" i="3"/>
  <c r="GH1" i="3"/>
  <c r="GE1" i="3"/>
  <c r="GB1" i="3"/>
  <c r="FY1" i="3"/>
  <c r="FV1" i="3"/>
  <c r="FS1" i="3"/>
  <c r="FP1" i="3"/>
  <c r="FM1" i="3"/>
  <c r="FJ1" i="3"/>
  <c r="FG1" i="3"/>
  <c r="FD1" i="3"/>
  <c r="FA1" i="3"/>
  <c r="EX1" i="3"/>
  <c r="EU1" i="3"/>
  <c r="ER1" i="3"/>
  <c r="EO1" i="3"/>
  <c r="EL1" i="3"/>
  <c r="EI1" i="3"/>
  <c r="EF1" i="3"/>
  <c r="DV1" i="3"/>
  <c r="DN1" i="3"/>
  <c r="DF1" i="3"/>
  <c r="CX1" i="3"/>
  <c r="CP1" i="3"/>
  <c r="CL1" i="3"/>
  <c r="CH1" i="3"/>
  <c r="CD1" i="3"/>
  <c r="BZ1" i="3"/>
  <c r="BV1" i="3"/>
  <c r="BR1" i="3"/>
  <c r="BN1" i="3"/>
  <c r="BI1" i="3"/>
  <c r="KU6" i="3" l="1"/>
  <c r="KT6" i="3"/>
  <c r="FF3" i="3"/>
  <c r="HQ5" i="3"/>
  <c r="HW5" i="3" s="1"/>
  <c r="HX5" i="3" s="1"/>
  <c r="HS6" i="3"/>
  <c r="HQ7" i="3"/>
  <c r="HW7" i="3" s="1"/>
  <c r="HX7" i="3" s="1"/>
  <c r="HQ3" i="3"/>
  <c r="HW3" i="3" s="1"/>
  <c r="HX3" i="3" s="1"/>
  <c r="KE7" i="3"/>
  <c r="KR7" i="3"/>
  <c r="KS7" i="3" s="1"/>
  <c r="KS8" i="3"/>
  <c r="KE10" i="3"/>
  <c r="FF10" i="3"/>
  <c r="KE14" i="3"/>
  <c r="FF14" i="3"/>
  <c r="KR5" i="3"/>
  <c r="KS5" i="3" s="1"/>
  <c r="KE9" i="3"/>
  <c r="KR9" i="3"/>
  <c r="KS9" i="3"/>
  <c r="KU10" i="3"/>
  <c r="KT10" i="3"/>
  <c r="KU11" i="3"/>
  <c r="KU13" i="3"/>
  <c r="HQ12" i="3"/>
  <c r="HW12" i="3" s="1"/>
  <c r="HX12" i="3" s="1"/>
  <c r="KE11" i="3"/>
  <c r="KS12" i="3"/>
  <c r="KR14" i="3"/>
  <c r="KS14" i="3" s="1"/>
  <c r="HQ14" i="3"/>
  <c r="HW14" i="3" s="1"/>
  <c r="HX14" i="3" s="1"/>
  <c r="KT5" i="3" l="1"/>
  <c r="KU5" i="3"/>
  <c r="KU14" i="3"/>
  <c r="KT14" i="3"/>
  <c r="KT12" i="3"/>
  <c r="KU12" i="3"/>
  <c r="KT7" i="3"/>
  <c r="KU7" i="3"/>
  <c r="KU9" i="3"/>
  <c r="KT9" i="3"/>
  <c r="KU8" i="3"/>
  <c r="KT8" i="3"/>
</calcChain>
</file>

<file path=xl/comments1.xml><?xml version="1.0" encoding="utf-8"?>
<comments xmlns="http://schemas.openxmlformats.org/spreadsheetml/2006/main">
  <authors>
    <author>profile</author>
  </authors>
  <commentList>
    <comment ref="AV2" authorId="0" shapeId="0">
      <text>
        <r>
          <rPr>
            <b/>
            <sz val="9"/>
            <color indexed="81"/>
            <rFont val="Segoe UI"/>
            <family val="2"/>
          </rPr>
          <t>Consultar planilha de localidade. Filtrar pela coluna Portfólio.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comments3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sharedStrings.xml><?xml version="1.0" encoding="utf-8"?>
<sst xmlns="http://schemas.openxmlformats.org/spreadsheetml/2006/main" count="36832" uniqueCount="3162">
  <si>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</si>
  <si>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</si>
  <si>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</si>
  <si>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</si>
  <si>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</si>
  <si>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</si>
  <si>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</si>
  <si>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</si>
  <si>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</si>
  <si>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</si>
  <si>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</si>
  <si>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</si>
  <si>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</si>
  <si>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Alavanca</t>
  </si>
  <si>
    <t>Return</t>
  </si>
  <si>
    <t>PrecoTotalDoOiTotalComFidel</t>
  </si>
  <si>
    <t>PrecoMovelVozComFidel</t>
  </si>
  <si>
    <t>PrecoMovelDadosTitularComFidel</t>
  </si>
  <si>
    <t>PrecoPlanoFixoFidel</t>
  </si>
  <si>
    <t>PrecoFixoLDComFidel</t>
  </si>
  <si>
    <t>PrecoFixoVCComFidel</t>
  </si>
  <si>
    <t>PrecoPlanoTVFidel</t>
  </si>
  <si>
    <t>PrecoPlanoVeloxSemSVAFidel</t>
  </si>
  <si>
    <t>PrecoPlanoVeloxComSVAFidel</t>
  </si>
  <si>
    <t>PrecoSVAVeloxFidel</t>
  </si>
  <si>
    <t>.PreSelecao_ConteudoOnline</t>
  </si>
  <si>
    <t>PrecoConteudoOnlineFidel</t>
  </si>
  <si>
    <t>PrecoConteudoOnlineSemFidel</t>
  </si>
  <si>
    <t>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</si>
  <si>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</si>
  <si>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</si>
  <si>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</si>
  <si>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</si>
  <si>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</si>
  <si>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</si>
  <si>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</si>
  <si>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</si>
  <si>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.PlanoBundleOferta</t>
  </si>
  <si>
    <t>MinVCoferta</t>
  </si>
  <si>
    <t>MinLDOfertaFixo</t>
  </si>
  <si>
    <t>ValorMultaFidel</t>
  </si>
  <si>
    <t>.OpcaoSVA</t>
  </si>
  <si>
    <t>.OpcaoSD</t>
  </si>
  <si>
    <t>.OfertacomDVR</t>
  </si>
  <si>
    <t>.FranquiaVozMovel</t>
  </si>
  <si>
    <t>TipoPreco</t>
  </si>
  <si>
    <t>EmpacotaDados</t>
  </si>
  <si>
    <t>NivelPreco</t>
  </si>
  <si>
    <t>.MesesFidel</t>
  </si>
  <si>
    <t>.ClassificacaoPreco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</si>
  <si>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</si>
  <si>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</si>
  <si>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</si>
  <si>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</si>
  <si>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</si>
  <si>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</si>
  <si>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</si>
  <si>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</si>
  <si>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</si>
  <si>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</si>
  <si>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</si>
  <si>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</si>
  <si>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</si>
  <si>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</si>
  <si>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</si>
  <si>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</si>
  <si>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</si>
  <si>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</si>
  <si>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</si>
  <si>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</si>
  <si>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</si>
  <si>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.PrecoConteudoOnlineFidel</t>
  </si>
  <si>
    <t>.PrecoConteudoOnlineSemFidel</t>
  </si>
  <si>
    <t>.CodigoPlanoConteudoOnline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</si>
  <si>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</si>
  <si>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</si>
  <si>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</si>
  <si>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</si>
  <si>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</si>
  <si>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</si>
  <si>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</si>
  <si>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</si>
  <si>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.MinVCoferta</t>
  </si>
  <si>
    <t>.MinLDOfertaFixo</t>
  </si>
  <si>
    <t>.ValorMultaFidel</t>
  </si>
  <si>
    <t>.TipoPreco</t>
  </si>
  <si>
    <t>.EmpacotaDados</t>
  </si>
  <si>
    <t>.NivelPrecoRet</t>
  </si>
  <si>
    <t>"Avancado"</t>
  </si>
  <si>
    <t>"Fixo Ilimitado"</t>
  </si>
  <si>
    <t>"TV Mix Cinema HD"</t>
  </si>
  <si>
    <t>"BLM 10gb"</t>
  </si>
  <si>
    <t>"franquia 250 min + ilimitado oi"</t>
  </si>
  <si>
    <t>"RetencaoOT"</t>
  </si>
  <si>
    <t>OT_SET17_RET_SCOM_013_P250_ILIMOI_B2</t>
  </si>
  <si>
    <t>"oi total fixo + pós 250 + banda larga"</t>
  </si>
  <si>
    <t>"Aquisicao"</t>
  </si>
  <si>
    <t>"Retencao"</t>
  </si>
  <si>
    <t>False"TV Mix Cinema HD""BLM 10gb""Avancado"0"franquia 250 min + ilimitado oi""Fixo Ilimitado""RetencaoOT"</t>
  </si>
  <si>
    <t>OT_SET17_RET_SCOM_015_P250_ILIMOI_1G_B2</t>
  </si>
  <si>
    <t>False"TV Mix Cinema HD""BLM 10gb""Avancado"1000"franquia 250 min + ilimitado oi""Fixo Ilimitado""RetencaoOT"</t>
  </si>
  <si>
    <t>OT_SET17_RET_SCOM_023_P250_ILIMOI_10G_B2</t>
  </si>
  <si>
    <t>False"TV Mix Cinema HD""BLM 10gb""Avancado"10000"franquia 250 min + ilimitado oi""Fixo Ilimitado""RetencaoOT"</t>
  </si>
  <si>
    <t>OT_SET17_RET_SCOM_017_P250_ILIMOI_2G_B2</t>
  </si>
  <si>
    <t>False"TV Mix Cinema HD""BLM 10gb""Avancado"2000"franquia 250 min + ilimitado oi""Fixo Ilimitado""RetencaoOT"</t>
  </si>
  <si>
    <t>OT_SET17_RET_SCOM_019_P250_ILIMOI_3G_B2</t>
  </si>
  <si>
    <t>False"TV Mix Cinema HD""BLM 10gb""Avancado"3000"franquia 250 min + ilimitado oi""Fixo Ilimitado""RetencaoOT"</t>
  </si>
  <si>
    <t>OT_SET17_RET_SCOM_021_P250_ILIMOI_5G_B2</t>
  </si>
  <si>
    <t>False"TV Mix Cinema HD""BLM 10gb""Avancado"5000"franquia 250 min + ilimitado oi""Fixo Ilimitado""RetencaoOT"</t>
  </si>
  <si>
    <t>"Basico"</t>
  </si>
  <si>
    <t>"franquia 50 min + ilimitado oi"</t>
  </si>
  <si>
    <t>OT_SET17_RET_SCOM_059_P50_ILIMOI_B2</t>
  </si>
  <si>
    <t>"oi total fixo + pós 50 + banda larga"</t>
  </si>
  <si>
    <t>False"TV Mix Cinema HD""BLM 10gb""Basico"0"franquia 50 min + ilimitado oi""Fixo Ilimitado""RetencaoOT"</t>
  </si>
  <si>
    <t>OT_SET17_RET_SCOM_025_P50_ILIMOI_1G_B2</t>
  </si>
  <si>
    <t>False"TV Mix Cinema HD""BLM 10gb""Basico"1000"franquia 50 min + ilimitado oi""Fixo Ilimitado""RetencaoOT"</t>
  </si>
  <si>
    <t>OT_SET17_RET_SCOM_033_P50_ILIMOI_10G_B2</t>
  </si>
  <si>
    <t>False"TV Mix Cinema HD""BLM 10gb""Basico"10000"franquia 50 min + ilimitado oi""Fixo Ilimitado""RetencaoOT"</t>
  </si>
  <si>
    <t>OT_SET17_RET_SCOM_027_P50_ILIMOI_2G_B2</t>
  </si>
  <si>
    <t>False"TV Mix Cinema HD""BLM 10gb""Basico"2000"franquia 50 min + ilimitado oi""Fixo Ilimitado""RetencaoOT"</t>
  </si>
  <si>
    <t>OT_SET17_RET_SCOM_029_P50_ILIMOI_3G_B2</t>
  </si>
  <si>
    <t>False"TV Mix Cinema HD""BLM 10gb""Basico"3000"franquia 50 min + ilimitado oi""Fixo Ilimitado""RetencaoOT"</t>
  </si>
  <si>
    <t>OT_SET17_RET_SCOM_031_P50_ILIMOI_5G_B2</t>
  </si>
  <si>
    <t>False"TV Mix Cinema HD""BLM 10gb""Basico"5000"franquia 50 min + ilimitado oi""Fixo Ilimitado""RetencaoOT"</t>
  </si>
  <si>
    <t>"Intermediario"</t>
  </si>
  <si>
    <t>"franquia 100 min + ilimitado oi"</t>
  </si>
  <si>
    <t>OT_SET17_RET_SCOM_001_P100_ILIMOI_B2</t>
  </si>
  <si>
    <t>"oi total fixo + pós 100 + banda larga"</t>
  </si>
  <si>
    <t>False"TV Mix Cinema HD""BLM 10gb""Intermediario"0"franquia 100 min + ilimitado oi""Fixo Ilimitado""RetencaoOT"</t>
  </si>
  <si>
    <t>OT_SET17_RET_SCOM_003_P100_ILIMOI_1G_B2</t>
  </si>
  <si>
    <t>False"TV Mix Cinema HD""BLM 10gb""Intermediario"1000"franquia 100 min + ilimitado oi""Fixo Ilimitado""RetencaoOT"</t>
  </si>
  <si>
    <t>OT_SET17_RET_SCOM_011_P100_ILIMOI_10G_B2</t>
  </si>
  <si>
    <t>False"TV Mix Cinema HD""BLM 10gb""Intermediario"10000"franquia 100 min + ilimitado oi""Fixo Ilimitado""RetencaoOT"</t>
  </si>
  <si>
    <t>OT_SET17_RET_SCOM_005_P100_ILIMOI_2G_B2</t>
  </si>
  <si>
    <t>False"TV Mix Cinema HD""BLM 10gb""Intermediario"2000"franquia 100 min + ilimitado oi""Fixo Ilimitado""RetencaoOT"</t>
  </si>
  <si>
    <t>OT_SET17_RET_SCOM_007_P100_ILIMOI_3G_B2</t>
  </si>
  <si>
    <t>False"TV Mix Cinema HD""BLM 10gb""Intermediario"3000"franquia 100 min + ilimitado oi""Fixo Ilimitado""RetencaoOT"</t>
  </si>
  <si>
    <t>OT_SET17_RET_SCOM_009_P100_ILIMOI_5G_B2</t>
  </si>
  <si>
    <t>False"TV Mix Cinema HD""BLM 10gb""Intermediario"5000"franquia 100 min + ilimitado oi""Fixo Ilimitado""RetencaoOT"</t>
  </si>
  <si>
    <t>"Top"</t>
  </si>
  <si>
    <t>"franquia 500 min + ilimitado oi"</t>
  </si>
  <si>
    <t>OT_SET17_RET_SCOM_035_P500_ILIMOI_B2</t>
  </si>
  <si>
    <t>"oi total fixo + pós 500 + banda larga"</t>
  </si>
  <si>
    <t>False"TV Mix Cinema HD""BLM 10gb""Top"0"franquia 500 min + ilimitado oi""Fixo Ilimitado""RetencaoOT"</t>
  </si>
  <si>
    <t>OT_SET17_RET_SCOM_037_P500_ILIMOI_1G_B2</t>
  </si>
  <si>
    <t>False"TV Mix Cinema HD""BLM 10gb""Top"1000"franquia 500 min + ilimitado oi""Fixo Ilimitado""RetencaoOT"</t>
  </si>
  <si>
    <t>OT_SET17_RET_SCOM_045_P500_ILIMOI_10G_B2</t>
  </si>
  <si>
    <t>False"TV Mix Cinema HD""BLM 10gb""Top"10000"franquia 500 min + ilimitado oi""Fixo Ilimitado""RetencaoOT"</t>
  </si>
  <si>
    <t>OT_SET17_RET_SCOM_039_P500_ILIMOI_2G_B2</t>
  </si>
  <si>
    <t>False"TV Mix Cinema HD""BLM 10gb""Top"2000"franquia 500 min + ilimitado oi""Fixo Ilimitado""RetencaoOT"</t>
  </si>
  <si>
    <t>OT_SET17_RET_SCOM_041_P500_ILIMOI_3G_B2</t>
  </si>
  <si>
    <t>False"TV Mix Cinema HD""BLM 10gb""Top"3000"franquia 500 min + ilimitado oi""Fixo Ilimitado""RetencaoOT"</t>
  </si>
  <si>
    <t>OT_SET17_RET_SCOM_043_P500_ILIMOI_5G_B2</t>
  </si>
  <si>
    <t>False"TV Mix Cinema HD""BLM 10gb""Top"5000"franquia 500 min + ilimitado oi""Fixo Ilimitado""RetencaoOT"</t>
  </si>
  <si>
    <t>"VX 35mb"</t>
  </si>
  <si>
    <t>OT_SET17_RET_SCOM_014_P250_ILIMOI_B5</t>
  </si>
  <si>
    <t>False"TV Mix Cinema HD""VX 35mb""Avancado"0"franquia 250 min + ilimitado oi""Fixo Ilimitado""RetencaoOT"</t>
  </si>
  <si>
    <t>OT_SET17_RET_SCOM_016_P250_ILIMOI_1G_B5</t>
  </si>
  <si>
    <t>False"TV Mix Cinema HD""VX 35mb""Avancado"1000"franquia 250 min + ilimitado oi""Fixo Ilimitado""RetencaoOT"</t>
  </si>
  <si>
    <t>OT_SET17_RET_SCOM_024_P250_ILIMOI_10G_B5</t>
  </si>
  <si>
    <t>False"TV Mix Cinema HD""VX 35mb""Avancado"10000"franquia 250 min + ilimitado oi""Fixo Ilimitado""RetencaoOT"</t>
  </si>
  <si>
    <t>OT_SET17_RET_SCOM_018_P250_ILIMOI_2G_B5</t>
  </si>
  <si>
    <t>False"TV Mix Cinema HD""VX 35mb""Avancado"2000"franquia 250 min + ilimitado oi""Fixo Ilimitado""RetencaoOT"</t>
  </si>
  <si>
    <t>OT_SET17_RET_SCOM_020_P250_ILIMOI_3G_B5</t>
  </si>
  <si>
    <t>False"TV Mix Cinema HD""VX 35mb""Avancado"3000"franquia 250 min + ilimitado oi""Fixo Ilimitado""RetencaoOT"</t>
  </si>
  <si>
    <t>OT_SET17_RET_SCOM_022_P250_ILIMOI_5G_B5</t>
  </si>
  <si>
    <t>False"TV Mix Cinema HD""VX 35mb""Avancado"5000"franquia 250 min + ilimitado oi""Fixo Ilimitado""RetencaoOT"</t>
  </si>
  <si>
    <t>OT_SET17_RET_SCOM_060_P50_ILIMOI_B5</t>
  </si>
  <si>
    <t>False"TV Mix Cinema HD""VX 35mb""Basico"0"franquia 50 min + ilimitado oi""Fixo Ilimitado""RetencaoOT"</t>
  </si>
  <si>
    <t>OT_SET17_RET_SCOM_026_P50_ILIMOI_1G_B5</t>
  </si>
  <si>
    <t>False"TV Mix Cinema HD""VX 35mb""Basico"1000"franquia 50 min + ilimitado oi""Fixo Ilimitado""RetencaoOT"</t>
  </si>
  <si>
    <t>OT_SET17_RET_SCOM_034_P50_ILIMOI_10G_B5</t>
  </si>
  <si>
    <t>False"TV Mix Cinema HD""VX 35mb""Basico"10000"franquia 50 min + ilimitado oi""Fixo Ilimitado""RetencaoOT"</t>
  </si>
  <si>
    <t>OT_SET17_RET_SCOM_028_P50_ILIMOI_2G_B5</t>
  </si>
  <si>
    <t>False"TV Mix Cinema HD""VX 35mb""Basico"2000"franquia 50 min + ilimitado oi""Fixo Ilimitado""RetencaoOT"</t>
  </si>
  <si>
    <t>OT_SET17_RET_SCOM_030_P50_ILIMOI_3G_B5</t>
  </si>
  <si>
    <t>False"TV Mix Cinema HD""VX 35mb""Basico"3000"franquia 50 min + ilimitado oi""Fixo Ilimitado""RetencaoOT"</t>
  </si>
  <si>
    <t>OT_SET17_RET_SCOM_032_P50_ILIMOI_5G_B5</t>
  </si>
  <si>
    <t>False"TV Mix Cinema HD""VX 35mb""Basico"5000"franquia 50 min + ilimitado oi""Fixo Ilimitado""RetencaoOT"</t>
  </si>
  <si>
    <t>OT_SET17_RET_SCOM_002_P100_ILIMOI_B5</t>
  </si>
  <si>
    <t>False"TV Mix Cinema HD""VX 35mb""Intermediario"0"franquia 100 min + ilimitado oi""Fixo Ilimitado""RetencaoOT"</t>
  </si>
  <si>
    <t>OT_SET17_RET_SCOM_004_P100_ILIMOI_1G_B5</t>
  </si>
  <si>
    <t>False"TV Mix Cinema HD""VX 35mb""Intermediario"1000"franquia 100 min + ilimitado oi""Fixo Ilimitado""RetencaoOT"</t>
  </si>
  <si>
    <t>OT_SET17_RET_SCOM_012_P100_ILIMOI_10G_B5</t>
  </si>
  <si>
    <t>False"TV Mix Cinema HD""VX 35mb""Intermediario"10000"franquia 100 min + ilimitado oi""Fixo Ilimitado""RetencaoOT"</t>
  </si>
  <si>
    <t>OT_SET17_RET_SCOM_006_P100_ILIMOI_2G_B5</t>
  </si>
  <si>
    <t>False"TV Mix Cinema HD""VX 35mb""Intermediario"2000"franquia 100 min + ilimitado oi""Fixo Ilimitado""RetencaoOT"</t>
  </si>
  <si>
    <t>OT_SET17_RET_SCOM_008_P100_ILIMOI_3G_B5</t>
  </si>
  <si>
    <t>False"TV Mix Cinema HD""VX 35mb""Intermediario"3000"franquia 100 min + ilimitado oi""Fixo Ilimitado""RetencaoOT"</t>
  </si>
  <si>
    <t>OT_SET17_RET_SCOM_010_P100_ILIMOI_5G_B5</t>
  </si>
  <si>
    <t>False"TV Mix Cinema HD""VX 35mb""Intermediario"5000"franquia 100 min + ilimitado oi""Fixo Ilimitado""RetencaoOT"</t>
  </si>
  <si>
    <t>OT_SET17_RET_SCOM_036_P500_ILIMOI_B5</t>
  </si>
  <si>
    <t>False"TV Mix Cinema HD""VX 35mb""Top"0"franquia 500 min + ilimitado oi""Fixo Ilimitado""RetencaoOT"</t>
  </si>
  <si>
    <t>OT_SET17_RET_SCOM_038_P500_ILIMOI_1G_B5</t>
  </si>
  <si>
    <t>False"TV Mix Cinema HD""VX 35mb""Top"1000"franquia 500 min + ilimitado oi""Fixo Ilimitado""RetencaoOT"</t>
  </si>
  <si>
    <t>OT_SET17_RET_SCOM_046_P500_ILIMOI_10G_B5</t>
  </si>
  <si>
    <t>False"TV Mix Cinema HD""VX 35mb""Top"10000"franquia 500 min + ilimitado oi""Fixo Ilimitado""RetencaoOT"</t>
  </si>
  <si>
    <t>OT_SET17_RET_SCOM_040_P500_ILIMOI_2G_B5</t>
  </si>
  <si>
    <t>False"TV Mix Cinema HD""VX 35mb""Top"2000"franquia 500 min + ilimitado oi""Fixo Ilimitado""RetencaoOT"</t>
  </si>
  <si>
    <t>OT_SET17_RET_SCOM_042_P500_ILIMOI_3G_B5</t>
  </si>
  <si>
    <t>False"TV Mix Cinema HD""VX 35mb""Top"3000"franquia 500 min + ilimitado oi""Fixo Ilimitado""RetencaoOT"</t>
  </si>
  <si>
    <t>OT_SET17_RET_SCOM_044_P500_ILIMOI_5G_B5</t>
  </si>
  <si>
    <t>False"TV Mix Cinema HD""VX 35mb""Top"5000"franquia 500 min + ilimitado oi""Fixo Ilimitado""RetencaoOT"</t>
  </si>
  <si>
    <t>"VX Até 15mb"</t>
  </si>
  <si>
    <t>False"TV Mix Cinema HD""VX Até 15mb""Avancado"0"franquia 250 min + ilimitado oi""Fixo Ilimitado""RetencaoOT"</t>
  </si>
  <si>
    <t>False"TV Mix Cinema HD""VX Até 15mb""Avancado"1000"franquia 250 min + ilimitado oi""Fixo Ilimitado""RetencaoOT"</t>
  </si>
  <si>
    <t>False"TV Mix Cinema HD""VX Até 15mb""Avancado"10000"franquia 250 min + ilimitado oi""Fixo Ilimitado""RetencaoOT"</t>
  </si>
  <si>
    <t>False"TV Mix Cinema HD""VX Até 15mb""Avancado"2000"franquia 250 min + ilimitado oi""Fixo Ilimitado""RetencaoOT"</t>
  </si>
  <si>
    <t>False"TV Mix Cinema HD""VX Até 15mb""Avancado"3000"franquia 250 min + ilimitado oi""Fixo Ilimitado""RetencaoOT"</t>
  </si>
  <si>
    <t>False"TV Mix Cinema HD""VX Até 15mb""Avancado"5000"franquia 250 min + ilimitado oi""Fixo Ilimitado""RetencaoOT"</t>
  </si>
  <si>
    <t>False"TV Mix Cinema HD""VX Até 15mb""Basico"0"franquia 50 min + ilimitado oi""Fixo Ilimitado""RetencaoOT"</t>
  </si>
  <si>
    <t>False"TV Mix Cinema HD""VX Até 15mb""Basico"1000"franquia 50 min + ilimitado oi""Fixo Ilimitado""RetencaoOT"</t>
  </si>
  <si>
    <t>False"TV Mix Cinema HD""VX Até 15mb""Basico"10000"franquia 50 min + ilimitado oi""Fixo Ilimitado""RetencaoOT"</t>
  </si>
  <si>
    <t>False"TV Mix Cinema HD""VX Até 15mb""Basico"2000"franquia 50 min + ilimitado oi""Fixo Ilimitado""RetencaoOT"</t>
  </si>
  <si>
    <t>False"TV Mix Cinema HD""VX Até 15mb""Basico"3000"franquia 50 min + ilimitado oi""Fixo Ilimitado""RetencaoOT"</t>
  </si>
  <si>
    <t>False"TV Mix Cinema HD""VX Até 15mb""Basico"5000"franquia 50 min + ilimitado oi""Fixo Ilimitado""RetencaoOT"</t>
  </si>
  <si>
    <t>False"TV Mix Cinema HD""VX Até 15mb""Intermediario"0"franquia 100 min + ilimitado oi""Fixo Ilimitado""RetencaoOT"</t>
  </si>
  <si>
    <t>False"TV Mix Cinema HD""VX Até 15mb""Intermediario"1000"franquia 100 min + ilimitado oi""Fixo Ilimitado""RetencaoOT"</t>
  </si>
  <si>
    <t>False"TV Mix Cinema HD""VX Até 15mb""Intermediario"10000"franquia 100 min + ilimitado oi""Fixo Ilimitado""RetencaoOT"</t>
  </si>
  <si>
    <t>False"TV Mix Cinema HD""VX Até 15mb""Intermediario"2000"franquia 100 min + ilimitado oi""Fixo Ilimitado""RetencaoOT"</t>
  </si>
  <si>
    <t>False"TV Mix Cinema HD""VX Até 15mb""Intermediario"3000"franquia 100 min + ilimitado oi""Fixo Ilimitado""RetencaoOT"</t>
  </si>
  <si>
    <t>False"TV Mix Cinema HD""VX Até 15mb""Intermediario"5000"franquia 100 min + ilimitado oi""Fixo Ilimitado""RetencaoOT"</t>
  </si>
  <si>
    <t>False"TV Mix Cinema HD""VX Até 15mb""Top"0"franquia 500 min + ilimitado oi""Fixo Ilimitado""RetencaoOT"</t>
  </si>
  <si>
    <t>False"TV Mix Cinema HD""VX Até 15mb""Top"1000"franquia 500 min + ilimitado oi""Fixo Ilimitado""RetencaoOT"</t>
  </si>
  <si>
    <t>False"TV Mix Cinema HD""VX Até 15mb""Top"10000"franquia 500 min + ilimitado oi""Fixo Ilimitado""RetencaoOT"</t>
  </si>
  <si>
    <t>False"TV Mix Cinema HD""VX Até 15mb""Top"2000"franquia 500 min + ilimitado oi""Fixo Ilimitado""RetencaoOT"</t>
  </si>
  <si>
    <t>False"TV Mix Cinema HD""VX Até 15mb""Top"3000"franquia 500 min + ilimitado oi""Fixo Ilimitado""RetencaoOT"</t>
  </si>
  <si>
    <t>False"TV Mix Cinema HD""VX Até 15mb""Top"5000"franquia 500 min + ilimitado oi""Fixo Ilimitado""RetencaoOT"</t>
  </si>
  <si>
    <t>"VX Até 25mb"</t>
  </si>
  <si>
    <t>False"TV Mix Cinema HD""VX Até 25mb""Avancado"0"franquia 250 min + ilimitado oi""Fixo Ilimitado""RetencaoOT"</t>
  </si>
  <si>
    <t>False"TV Mix Cinema HD""VX Até 25mb""Avancado"1000"franquia 250 min + ilimitado oi""Fixo Ilimitado""RetencaoOT"</t>
  </si>
  <si>
    <t>False"TV Mix Cinema HD""VX Até 25mb""Avancado"10000"franquia 250 min + ilimitado oi""Fixo Ilimitado""RetencaoOT"</t>
  </si>
  <si>
    <t>False"TV Mix Cinema HD""VX Até 25mb""Avancado"2000"franquia 250 min + ilimitado oi""Fixo Ilimitado""RetencaoOT"</t>
  </si>
  <si>
    <t>False"TV Mix Cinema HD""VX Até 25mb""Avancado"3000"franquia 250 min + ilimitado oi""Fixo Ilimitado""RetencaoOT"</t>
  </si>
  <si>
    <t>False"TV Mix Cinema HD""VX Até 25mb""Avancado"5000"franquia 250 min + ilimitado oi""Fixo Ilimitado""RetencaoOT"</t>
  </si>
  <si>
    <t>False"TV Mix Cinema HD""VX Até 25mb""Basico"0"franquia 50 min + ilimitado oi""Fixo Ilimitado""RetencaoOT"</t>
  </si>
  <si>
    <t>False"TV Mix Cinema HD""VX Até 25mb""Basico"1000"franquia 50 min + ilimitado oi""Fixo Ilimitado""RetencaoOT"</t>
  </si>
  <si>
    <t>False"TV Mix Cinema HD""VX Até 25mb""Basico"10000"franquia 50 min + ilimitado oi""Fixo Ilimitado""RetencaoOT"</t>
  </si>
  <si>
    <t>False"TV Mix Cinema HD""VX Até 25mb""Basico"2000"franquia 50 min + ilimitado oi""Fixo Ilimitado""RetencaoOT"</t>
  </si>
  <si>
    <t>False"TV Mix Cinema HD""VX Até 25mb""Basico"3000"franquia 50 min + ilimitado oi""Fixo Ilimitado""RetencaoOT"</t>
  </si>
  <si>
    <t>False"TV Mix Cinema HD""VX Até 25mb""Basico"5000"franquia 50 min + ilimitado oi""Fixo Ilimitado""RetencaoOT"</t>
  </si>
  <si>
    <t>False"TV Mix Cinema HD""VX Até 25mb""Intermediario"0"franquia 100 min + ilimitado oi""Fixo Ilimitado""RetencaoOT"</t>
  </si>
  <si>
    <t>False"TV Mix Cinema HD""VX Até 25mb""Intermediario"1000"franquia 100 min + ilimitado oi""Fixo Ilimitado""RetencaoOT"</t>
  </si>
  <si>
    <t>False"TV Mix Cinema HD""VX Até 25mb""Intermediario"10000"franquia 100 min + ilimitado oi""Fixo Ilimitado""RetencaoOT"</t>
  </si>
  <si>
    <t>False"TV Mix Cinema HD""VX Até 25mb""Intermediario"2000"franquia 100 min + ilimitado oi""Fixo Ilimitado""RetencaoOT"</t>
  </si>
  <si>
    <t>False"TV Mix Cinema HD""VX Até 25mb""Intermediario"3000"franquia 100 min + ilimitado oi""Fixo Ilimitado""RetencaoOT"</t>
  </si>
  <si>
    <t>False"TV Mix Cinema HD""VX Até 25mb""Intermediario"5000"franquia 100 min + ilimitado oi""Fixo Ilimitado""RetencaoOT"</t>
  </si>
  <si>
    <t>False"TV Mix Cinema HD""VX Até 25mb""Top"0"franquia 500 min + ilimitado oi""Fixo Ilimitado""RetencaoOT"</t>
  </si>
  <si>
    <t>False"TV Mix Cinema HD""VX Até 25mb""Top"1000"franquia 500 min + ilimitado oi""Fixo Ilimitado""RetencaoOT"</t>
  </si>
  <si>
    <t>False"TV Mix Cinema HD""VX Até 25mb""Top"10000"franquia 500 min + ilimitado oi""Fixo Ilimitado""RetencaoOT"</t>
  </si>
  <si>
    <t>False"TV Mix Cinema HD""VX Até 25mb""Top"2000"franquia 500 min + ilimitado oi""Fixo Ilimitado""RetencaoOT"</t>
  </si>
  <si>
    <t>False"TV Mix Cinema HD""VX Até 25mb""Top"3000"franquia 500 min + ilimitado oi""Fixo Ilimitado""RetencaoOT"</t>
  </si>
  <si>
    <t>False"TV Mix Cinema HD""VX Até 25mb""Top"5000"franquia 500 min + ilimitado oi""Fixo Ilimitado""RetencaoOT"</t>
  </si>
  <si>
    <t>"VX Até 2mb"</t>
  </si>
  <si>
    <t>False"TV Mix Cinema HD""VX Até 2mb""Avancado"0"franquia 250 min + ilimitado oi""Fixo Ilimitado""RetencaoOT"</t>
  </si>
  <si>
    <t>False"TV Mix Cinema HD""VX Até 2mb""Avancado"1000"franquia 250 min + ilimitado oi""Fixo Ilimitado""RetencaoOT"</t>
  </si>
  <si>
    <t>False"TV Mix Cinema HD""VX Até 2mb""Avancado"10000"franquia 250 min + ilimitado oi""Fixo Ilimitado""RetencaoOT"</t>
  </si>
  <si>
    <t>False"TV Mix Cinema HD""VX Até 2mb""Avancado"2000"franquia 250 min + ilimitado oi""Fixo Ilimitado""RetencaoOT"</t>
  </si>
  <si>
    <t>False"TV Mix Cinema HD""VX Até 2mb""Avancado"3000"franquia 250 min + ilimitado oi""Fixo Ilimitado""RetencaoOT"</t>
  </si>
  <si>
    <t>False"TV Mix Cinema HD""VX Até 2mb""Avancado"5000"franquia 250 min + ilimitado oi""Fixo Ilimitado""RetencaoOT"</t>
  </si>
  <si>
    <t>False"TV Mix Cinema HD""VX Até 2mb""Basico"0"franquia 50 min + ilimitado oi""Fixo Ilimitado""RetencaoOT"</t>
  </si>
  <si>
    <t>False"TV Mix Cinema HD""VX Até 2mb""Basico"1000"franquia 50 min + ilimitado oi""Fixo Ilimitado""RetencaoOT"</t>
  </si>
  <si>
    <t>False"TV Mix Cinema HD""VX Até 2mb""Basico"10000"franquia 50 min + ilimitado oi""Fixo Ilimitado""RetencaoOT"</t>
  </si>
  <si>
    <t>False"TV Mix Cinema HD""VX Até 2mb""Basico"2000"franquia 50 min + ilimitado oi""Fixo Ilimitado""RetencaoOT"</t>
  </si>
  <si>
    <t>False"TV Mix Cinema HD""VX Até 2mb""Basico"3000"franquia 50 min + ilimitado oi""Fixo Ilimitado""RetencaoOT"</t>
  </si>
  <si>
    <t>False"TV Mix Cinema HD""VX Até 2mb""Basico"5000"franquia 50 min + ilimitado oi""Fixo Ilimitado""RetencaoOT"</t>
  </si>
  <si>
    <t>False"TV Mix Cinema HD""VX Até 2mb""Intermediario"0"franquia 100 min + ilimitado oi""Fixo Ilimitado""RetencaoOT"</t>
  </si>
  <si>
    <t>False"TV Mix Cinema HD""VX Até 2mb""Intermediario"1000"franquia 100 min + ilimitado oi""Fixo Ilimitado""RetencaoOT"</t>
  </si>
  <si>
    <t>False"TV Mix Cinema HD""VX Até 2mb""Intermediario"10000"franquia 100 min + ilimitado oi""Fixo Ilimitado""RetencaoOT"</t>
  </si>
  <si>
    <t>False"TV Mix Cinema HD""VX Até 2mb""Intermediario"2000"franquia 100 min + ilimitado oi""Fixo Ilimitado""RetencaoOT"</t>
  </si>
  <si>
    <t>False"TV Mix Cinema HD""VX Até 2mb""Intermediario"3000"franquia 100 min + ilimitado oi""Fixo Ilimitado""RetencaoOT"</t>
  </si>
  <si>
    <t>False"TV Mix Cinema HD""VX Até 2mb""Intermediario"5000"franquia 100 min + ilimitado oi""Fixo Ilimitado""RetencaoOT"</t>
  </si>
  <si>
    <t>False"TV Mix Cinema HD""VX Até 2mb""Top"0"franquia 500 min + ilimitado oi""Fixo Ilimitado""RetencaoOT"</t>
  </si>
  <si>
    <t>False"TV Mix Cinema HD""VX Até 2mb""Top"1000"franquia 500 min + ilimitado oi""Fixo Ilimitado""RetencaoOT"</t>
  </si>
  <si>
    <t>False"TV Mix Cinema HD""VX Até 2mb""Top"10000"franquia 500 min + ilimitado oi""Fixo Ilimitado""RetencaoOT"</t>
  </si>
  <si>
    <t>False"TV Mix Cinema HD""VX Até 2mb""Top"2000"franquia 500 min + ilimitado oi""Fixo Ilimitado""RetencaoOT"</t>
  </si>
  <si>
    <t>False"TV Mix Cinema HD""VX Até 2mb""Top"3000"franquia 500 min + ilimitado oi""Fixo Ilimitado""RetencaoOT"</t>
  </si>
  <si>
    <t>False"TV Mix Cinema HD""VX Até 2mb""Top"5000"franquia 500 min + ilimitado oi""Fixo Ilimitado""RetencaoOT"</t>
  </si>
  <si>
    <t>"TV Mix HBOMAX HD"</t>
  </si>
  <si>
    <t>False"TV Mix HBOMAX HD""BLM 10gb""Avancado"0"franquia 250 min + ilimitado oi""Fixo Ilimitado""RetencaoOT"</t>
  </si>
  <si>
    <t>False"TV Mix HBOMAX HD""BLM 10gb""Avancado"1000"franquia 250 min + ilimitado oi""Fixo Ilimitado""RetencaoOT"</t>
  </si>
  <si>
    <t>False"TV Mix HBOMAX HD""BLM 10gb""Avancado"10000"franquia 250 min + ilimitado oi""Fixo Ilimitado""RetencaoOT"</t>
  </si>
  <si>
    <t>False"TV Mix HBOMAX HD""BLM 10gb""Avancado"2000"franquia 250 min + ilimitado oi""Fixo Ilimitado""RetencaoOT"</t>
  </si>
  <si>
    <t>False"TV Mix HBOMAX HD""BLM 10gb""Avancado"3000"franquia 250 min + ilimitado oi""Fixo Ilimitado""RetencaoOT"</t>
  </si>
  <si>
    <t>False"TV Mix HBOMAX HD""BLM 10gb""Avancado"5000"franquia 250 min + ilimitado oi""Fixo Ilimitado""RetencaoOT"</t>
  </si>
  <si>
    <t>False"TV Mix HBOMAX HD""BLM 10gb""Basico"0"franquia 50 min + ilimitado oi""Fixo Ilimitado""RetencaoOT"</t>
  </si>
  <si>
    <t>False"TV Mix HBOMAX HD""BLM 10gb""Basico"1000"franquia 50 min + ilimitado oi""Fixo Ilimitado""RetencaoOT"</t>
  </si>
  <si>
    <t>False"TV Mix HBOMAX HD""BLM 10gb""Basico"10000"franquia 50 min + ilimitado oi""Fixo Ilimitado""RetencaoOT"</t>
  </si>
  <si>
    <t>False"TV Mix HBOMAX HD""BLM 10gb""Basico"2000"franquia 50 min + ilimitado oi""Fixo Ilimitado""RetencaoOT"</t>
  </si>
  <si>
    <t>False"TV Mix HBOMAX HD""BLM 10gb""Basico"3000"franquia 50 min + ilimitado oi""Fixo Ilimitado""RetencaoOT"</t>
  </si>
  <si>
    <t>False"TV Mix HBOMAX HD""BLM 10gb""Basico"5000"franquia 50 min + ilimitado oi""Fixo Ilimitado""RetencaoOT"</t>
  </si>
  <si>
    <t>False"TV Mix HBOMAX HD""BLM 10gb""Intermediario"0"franquia 100 min + ilimitado oi""Fixo Ilimitado""RetencaoOT"</t>
  </si>
  <si>
    <t>False"TV Mix HBOMAX HD""BLM 10gb""Intermediario"1000"franquia 100 min + ilimitado oi""Fixo Ilimitado""RetencaoOT"</t>
  </si>
  <si>
    <t>False"TV Mix HBOMAX HD""BLM 10gb""Intermediario"10000"franquia 100 min + ilimitado oi""Fixo Ilimitado""RetencaoOT"</t>
  </si>
  <si>
    <t>False"TV Mix HBOMAX HD""BLM 10gb""Intermediario"2000"franquia 100 min + ilimitado oi""Fixo Ilimitado""RetencaoOT"</t>
  </si>
  <si>
    <t>False"TV Mix HBOMAX HD""BLM 10gb""Intermediario"3000"franquia 100 min + ilimitado oi""Fixo Ilimitado""RetencaoOT"</t>
  </si>
  <si>
    <t>False"TV Mix HBOMAX HD""BLM 10gb""Intermediario"5000"franquia 100 min + ilimitado oi""Fixo Ilimitado""RetencaoOT"</t>
  </si>
  <si>
    <t>False"TV Mix HBOMAX HD""BLM 10gb""Top"0"franquia 500 min + ilimitado oi""Fixo Ilimitado""RetencaoOT"</t>
  </si>
  <si>
    <t>False"TV Mix HBOMAX HD""BLM 10gb""Top"1000"franquia 500 min + ilimitado oi""Fixo Ilimitado""RetencaoOT"</t>
  </si>
  <si>
    <t>False"TV Mix HBOMAX HD""BLM 10gb""Top"10000"franquia 500 min + ilimitado oi""Fixo Ilimitado""RetencaoOT"</t>
  </si>
  <si>
    <t>False"TV Mix HBOMAX HD""BLM 10gb""Top"2000"franquia 500 min + ilimitado oi""Fixo Ilimitado""RetencaoOT"</t>
  </si>
  <si>
    <t>False"TV Mix HBOMAX HD""BLM 10gb""Top"3000"franquia 500 min + ilimitado oi""Fixo Ilimitado""RetencaoOT"</t>
  </si>
  <si>
    <t>False"TV Mix HBOMAX HD""BLM 10gb""Top"5000"franquia 500 min + ilimitado oi""Fixo Ilimitado""RetencaoOT"</t>
  </si>
  <si>
    <t>False"TV Mix HBOMAX HD""VX 35mb""Avancado"0"franquia 250 min + ilimitado oi""Fixo Ilimitado""RetencaoOT"</t>
  </si>
  <si>
    <t>False"TV Mix HBOMAX HD""VX 35mb""Avancado"1000"franquia 250 min + ilimitado oi""Fixo Ilimitado""RetencaoOT"</t>
  </si>
  <si>
    <t>False"TV Mix HBOMAX HD""VX 35mb""Avancado"10000"franquia 250 min + ilimitado oi""Fixo Ilimitado""RetencaoOT"</t>
  </si>
  <si>
    <t>False"TV Mix HBOMAX HD""VX 35mb""Avancado"2000"franquia 250 min + ilimitado oi""Fixo Ilimitado""RetencaoOT"</t>
  </si>
  <si>
    <t>False"TV Mix HBOMAX HD""VX 35mb""Avancado"3000"franquia 250 min + ilimitado oi""Fixo Ilimitado""RetencaoOT"</t>
  </si>
  <si>
    <t>False"TV Mix HBOMAX HD""VX 35mb""Avancado"5000"franquia 250 min + ilimitado oi""Fixo Ilimitado""RetencaoOT"</t>
  </si>
  <si>
    <t>False"TV Mix HBOMAX HD""VX 35mb""Basico"0"franquia 50 min + ilimitado oi""Fixo Ilimitado""RetencaoOT"</t>
  </si>
  <si>
    <t>False"TV Mix HBOMAX HD""VX 35mb""Basico"1000"franquia 50 min + ilimitado oi""Fixo Ilimitado""RetencaoOT"</t>
  </si>
  <si>
    <t>False"TV Mix HBOMAX HD""VX 35mb""Basico"10000"franquia 50 min + ilimitado oi""Fixo Ilimitado""RetencaoOT"</t>
  </si>
  <si>
    <t>False"TV Mix HBOMAX HD""VX 35mb""Basico"2000"franquia 50 min + ilimitado oi""Fixo Ilimitado""RetencaoOT"</t>
  </si>
  <si>
    <t>False"TV Mix HBOMAX HD""VX 35mb""Basico"3000"franquia 50 min + ilimitado oi""Fixo Ilimitado""RetencaoOT"</t>
  </si>
  <si>
    <t>False"TV Mix HBOMAX HD""VX 35mb""Basico"5000"franquia 50 min + ilimitado oi""Fixo Ilimitado""RetencaoOT"</t>
  </si>
  <si>
    <t>False"TV Mix HBOMAX HD""VX 35mb""Intermediario"0"franquia 100 min + ilimitado oi""Fixo Ilimitado""RetencaoOT"</t>
  </si>
  <si>
    <t>False"TV Mix HBOMAX HD""VX 35mb""Intermediario"1000"franquia 100 min + ilimitado oi""Fixo Ilimitado""RetencaoOT"</t>
  </si>
  <si>
    <t>False"TV Mix HBOMAX HD""VX 35mb""Intermediario"10000"franquia 100 min + ilimitado oi""Fixo Ilimitado""RetencaoOT"</t>
  </si>
  <si>
    <t>False"TV Mix HBOMAX HD""VX 35mb""Intermediario"2000"franquia 100 min + ilimitado oi""Fixo Ilimitado""RetencaoOT"</t>
  </si>
  <si>
    <t>False"TV Mix HBOMAX HD""VX 35mb""Intermediario"3000"franquia 100 min + ilimitado oi""Fixo Ilimitado""RetencaoOT"</t>
  </si>
  <si>
    <t>False"TV Mix HBOMAX HD""VX 35mb""Intermediario"5000"franquia 100 min + ilimitado oi""Fixo Ilimitado""RetencaoOT"</t>
  </si>
  <si>
    <t>False"TV Mix HBOMAX HD""VX 35mb""Top"0"franquia 500 min + ilimitado oi""Fixo Ilimitado""RetencaoOT"</t>
  </si>
  <si>
    <t>False"TV Mix HBOMAX HD""VX 35mb""Top"1000"franquia 500 min + ilimitado oi""Fixo Ilimitado""RetencaoOT"</t>
  </si>
  <si>
    <t>False"TV Mix HBOMAX HD""VX 35mb""Top"10000"franquia 500 min + ilimitado oi""Fixo Ilimitado""RetencaoOT"</t>
  </si>
  <si>
    <t>False"TV Mix HBOMAX HD""VX 35mb""Top"2000"franquia 500 min + ilimitado oi""Fixo Ilimitado""RetencaoOT"</t>
  </si>
  <si>
    <t>False"TV Mix HBOMAX HD""VX 35mb""Top"3000"franquia 500 min + ilimitado oi""Fixo Ilimitado""RetencaoOT"</t>
  </si>
  <si>
    <t>False"TV Mix HBOMAX HD""VX 35mb""Top"5000"franquia 500 min + ilimitado oi""Fixo Ilimitado""RetencaoOT"</t>
  </si>
  <si>
    <t>False"TV Mix HBOMAX HD""VX Até 15mb""Avancado"0"franquia 250 min + ilimitado oi""Fixo Ilimitado""RetencaoOT"</t>
  </si>
  <si>
    <t>False"TV Mix HBOMAX HD""VX Até 15mb""Avancado"1000"franquia 250 min + ilimitado oi""Fixo Ilimitado""RetencaoOT"</t>
  </si>
  <si>
    <t>False"TV Mix HBOMAX HD""VX Até 15mb""Avancado"10000"franquia 250 min + ilimitado oi""Fixo Ilimitado""RetencaoOT"</t>
  </si>
  <si>
    <t>False"TV Mix HBOMAX HD""VX Até 15mb""Avancado"2000"franquia 250 min + ilimitado oi""Fixo Ilimitado""RetencaoOT"</t>
  </si>
  <si>
    <t>False"TV Mix HBOMAX HD""VX Até 15mb""Avancado"3000"franquia 250 min + ilimitado oi""Fixo Ilimitado""RetencaoOT"</t>
  </si>
  <si>
    <t>False"TV Mix HBOMAX HD""VX Até 15mb""Avancado"5000"franquia 250 min + ilimitado oi""Fixo Ilimitado""RetencaoOT"</t>
  </si>
  <si>
    <t>False"TV Mix HBOMAX HD""VX Até 15mb""Basico"0"franquia 50 min + ilimitado oi""Fixo Ilimitado""RetencaoOT"</t>
  </si>
  <si>
    <t>False"TV Mix HBOMAX HD""VX Até 15mb""Basico"1000"franquia 50 min + ilimitado oi""Fixo Ilimitado""RetencaoOT"</t>
  </si>
  <si>
    <t>False"TV Mix HBOMAX HD""VX Até 15mb""Basico"10000"franquia 50 min + ilimitado oi""Fixo Ilimitado""RetencaoOT"</t>
  </si>
  <si>
    <t>False"TV Mix HBOMAX HD""VX Até 15mb""Basico"2000"franquia 50 min + ilimitado oi""Fixo Ilimitado""RetencaoOT"</t>
  </si>
  <si>
    <t>False"TV Mix HBOMAX HD""VX Até 15mb""Basico"3000"franquia 50 min + ilimitado oi""Fixo Ilimitado""RetencaoOT"</t>
  </si>
  <si>
    <t>False"TV Mix HBOMAX HD""VX Até 15mb""Basico"5000"franquia 50 min + ilimitado oi""Fixo Ilimitado""RetencaoOT"</t>
  </si>
  <si>
    <t>False"TV Mix HBOMAX HD""VX Até 15mb""Intermediario"0"franquia 100 min + ilimitado oi""Fixo Ilimitado""RetencaoOT"</t>
  </si>
  <si>
    <t>False"TV Mix HBOMAX HD""VX Até 15mb""Intermediario"1000"franquia 100 min + ilimitado oi""Fixo Ilimitado""RetencaoOT"</t>
  </si>
  <si>
    <t>False"TV Mix HBOMAX HD""VX Até 15mb""Intermediario"10000"franquia 100 min + ilimitado oi""Fixo Ilimitado""RetencaoOT"</t>
  </si>
  <si>
    <t>False"TV Mix HBOMAX HD""VX Até 15mb""Intermediario"2000"franquia 100 min + ilimitado oi""Fixo Ilimitado""RetencaoOT"</t>
  </si>
  <si>
    <t>False"TV Mix HBOMAX HD""VX Até 15mb""Intermediario"3000"franquia 100 min + ilimitado oi""Fixo Ilimitado""RetencaoOT"</t>
  </si>
  <si>
    <t>False"TV Mix HBOMAX HD""VX Até 15mb""Intermediario"5000"franquia 100 min + ilimitado oi""Fixo Ilimitado""RetencaoOT"</t>
  </si>
  <si>
    <t>False"TV Mix HBOMAX HD""VX Até 15mb""Top"0"franquia 500 min + ilimitado oi""Fixo Ilimitado""RetencaoOT"</t>
  </si>
  <si>
    <t>False"TV Mix HBOMAX HD""VX Até 15mb""Top"1000"franquia 500 min + ilimitado oi""Fixo Ilimitado""RetencaoOT"</t>
  </si>
  <si>
    <t>False"TV Mix HBOMAX HD""VX Até 15mb""Top"10000"franquia 500 min + ilimitado oi""Fixo Ilimitado""RetencaoOT"</t>
  </si>
  <si>
    <t>False"TV Mix HBOMAX HD""VX Até 15mb""Top"2000"franquia 500 min + ilimitado oi""Fixo Ilimitado""RetencaoOT"</t>
  </si>
  <si>
    <t>False"TV Mix HBOMAX HD""VX Até 15mb""Top"3000"franquia 500 min + ilimitado oi""Fixo Ilimitado""RetencaoOT"</t>
  </si>
  <si>
    <t>False"TV Mix HBOMAX HD""VX Até 15mb""Top"5000"franquia 500 min + ilimitado oi""Fixo Ilimitado""RetencaoOT"</t>
  </si>
  <si>
    <t>False"TV Mix HBOMAX HD""VX Até 25mb""Avancado"0"franquia 250 min + ilimitado oi""Fixo Ilimitado""RetencaoOT"</t>
  </si>
  <si>
    <t>False"TV Mix HBOMAX HD""VX Até 25mb""Avancado"1000"franquia 250 min + ilimitado oi""Fixo Ilimitado""RetencaoOT"</t>
  </si>
  <si>
    <t>False"TV Mix HBOMAX HD""VX Até 25mb""Avancado"10000"franquia 250 min + ilimitado oi""Fixo Ilimitado""RetencaoOT"</t>
  </si>
  <si>
    <t>False"TV Mix HBOMAX HD""VX Até 25mb""Avancado"2000"franquia 250 min + ilimitado oi""Fixo Ilimitado""RetencaoOT"</t>
  </si>
  <si>
    <t>False"TV Mix HBOMAX HD""VX Até 25mb""Avancado"3000"franquia 250 min + ilimitado oi""Fixo Ilimitado""RetencaoOT"</t>
  </si>
  <si>
    <t>False"TV Mix HBOMAX HD""VX Até 25mb""Avancado"5000"franquia 250 min + ilimitado oi""Fixo Ilimitado""RetencaoOT"</t>
  </si>
  <si>
    <t>False"TV Mix HBOMAX HD""VX Até 25mb""Basico"0"franquia 50 min + ilimitado oi""Fixo Ilimitado""RetencaoOT"</t>
  </si>
  <si>
    <t>False"TV Mix HBOMAX HD""VX Até 25mb""Basico"1000"franquia 50 min + ilimitado oi""Fixo Ilimitado""RetencaoOT"</t>
  </si>
  <si>
    <t>False"TV Mix HBOMAX HD""VX Até 25mb""Basico"10000"franquia 50 min + ilimitado oi""Fixo Ilimitado""RetencaoOT"</t>
  </si>
  <si>
    <t>False"TV Mix HBOMAX HD""VX Até 25mb""Basico"2000"franquia 50 min + ilimitado oi""Fixo Ilimitado""RetencaoOT"</t>
  </si>
  <si>
    <t>False"TV Mix HBOMAX HD""VX Até 25mb""Basico"3000"franquia 50 min + ilimitado oi""Fixo Ilimitado""RetencaoOT"</t>
  </si>
  <si>
    <t>False"TV Mix HBOMAX HD""VX Até 25mb""Basico"5000"franquia 50 min + ilimitado oi""Fixo Ilimitado""RetencaoOT"</t>
  </si>
  <si>
    <t>False"TV Mix HBOMAX HD""VX Até 25mb""Intermediario"0"franquia 100 min + ilimitado oi""Fixo Ilimitado""RetencaoOT"</t>
  </si>
  <si>
    <t>False"TV Mix HBOMAX HD""VX Até 25mb""Intermediario"1000"franquia 100 min + ilimitado oi""Fixo Ilimitado""RetencaoOT"</t>
  </si>
  <si>
    <t>False"TV Mix HBOMAX HD""VX Até 25mb""Intermediario"10000"franquia 100 min + ilimitado oi""Fixo Ilimitado""RetencaoOT"</t>
  </si>
  <si>
    <t>False"TV Mix HBOMAX HD""VX Até 25mb""Intermediario"2000"franquia 100 min + ilimitado oi""Fixo Ilimitado""RetencaoOT"</t>
  </si>
  <si>
    <t>False"TV Mix HBOMAX HD""VX Até 25mb""Intermediario"3000"franquia 100 min + ilimitado oi""Fixo Ilimitado""RetencaoOT"</t>
  </si>
  <si>
    <t>False"TV Mix HBOMAX HD""VX Até 25mb""Intermediario"5000"franquia 100 min + ilimitado oi""Fixo Ilimitado""RetencaoOT"</t>
  </si>
  <si>
    <t>False"TV Mix HBOMAX HD""VX Até 25mb""Top"0"franquia 500 min + ilimitado oi""Fixo Ilimitado""RetencaoOT"</t>
  </si>
  <si>
    <t>False"TV Mix HBOMAX HD""VX Até 25mb""Top"1000"franquia 500 min + ilimitado oi""Fixo Ilimitado""RetencaoOT"</t>
  </si>
  <si>
    <t>False"TV Mix HBOMAX HD""VX Até 25mb""Top"10000"franquia 500 min + ilimitado oi""Fixo Ilimitado""RetencaoOT"</t>
  </si>
  <si>
    <t>False"TV Mix HBOMAX HD""VX Até 25mb""Top"2000"franquia 500 min + ilimitado oi""Fixo Ilimitado""RetencaoOT"</t>
  </si>
  <si>
    <t>False"TV Mix HBOMAX HD""VX Até 25mb""Top"3000"franquia 500 min + ilimitado oi""Fixo Ilimitado""RetencaoOT"</t>
  </si>
  <si>
    <t>False"TV Mix HBOMAX HD""VX Até 25mb""Top"5000"franquia 500 min + ilimitado oi""Fixo Ilimitado""RetencaoOT"</t>
  </si>
  <si>
    <t>False"TV Mix HBOMAX HD""VX Até 2mb""Avancado"0"franquia 250 min + ilimitado oi""Fixo Ilimitado""RetencaoOT"</t>
  </si>
  <si>
    <t>False"TV Mix HBOMAX HD""VX Até 2mb""Avancado"1000"franquia 250 min + ilimitado oi""Fixo Ilimitado""RetencaoOT"</t>
  </si>
  <si>
    <t>False"TV Mix HBOMAX HD""VX Até 2mb""Avancado"10000"franquia 250 min + ilimitado oi""Fixo Ilimitado""RetencaoOT"</t>
  </si>
  <si>
    <t>False"TV Mix HBOMAX HD""VX Até 2mb""Avancado"2000"franquia 250 min + ilimitado oi""Fixo Ilimitado""RetencaoOT"</t>
  </si>
  <si>
    <t>False"TV Mix HBOMAX HD""VX Até 2mb""Avancado"3000"franquia 250 min + ilimitado oi""Fixo Ilimitado""RetencaoOT"</t>
  </si>
  <si>
    <t>False"TV Mix HBOMAX HD""VX Até 2mb""Avancado"5000"franquia 250 min + ilimitado oi""Fixo Ilimitado""RetencaoOT"</t>
  </si>
  <si>
    <t>False"TV Mix HBOMAX HD""VX Até 2mb""Basico"0"franquia 50 min + ilimitado oi""Fixo Ilimitado""RetencaoOT"</t>
  </si>
  <si>
    <t>False"TV Mix HBOMAX HD""VX Até 2mb""Basico"1000"franquia 50 min + ilimitado oi""Fixo Ilimitado""RetencaoOT"</t>
  </si>
  <si>
    <t>False"TV Mix HBOMAX HD""VX Até 2mb""Basico"10000"franquia 50 min + ilimitado oi""Fixo Ilimitado""RetencaoOT"</t>
  </si>
  <si>
    <t>False"TV Mix HBOMAX HD""VX Até 2mb""Basico"2000"franquia 50 min + ilimitado oi""Fixo Ilimitado""RetencaoOT"</t>
  </si>
  <si>
    <t>False"TV Mix HBOMAX HD""VX Até 2mb""Basico"3000"franquia 50 min + ilimitado oi""Fixo Ilimitado""RetencaoOT"</t>
  </si>
  <si>
    <t>False"TV Mix HBOMAX HD""VX Até 2mb""Basico"5000"franquia 50 min + ilimitado oi""Fixo Ilimitado""RetencaoOT"</t>
  </si>
  <si>
    <t>False"TV Mix HBOMAX HD""VX Até 2mb""Intermediario"0"franquia 100 min + ilimitado oi""Fixo Ilimitado""RetencaoOT"</t>
  </si>
  <si>
    <t>False"TV Mix HBOMAX HD""VX Até 2mb""Intermediario"1000"franquia 100 min + ilimitado oi""Fixo Ilimitado""RetencaoOT"</t>
  </si>
  <si>
    <t>False"TV Mix HBOMAX HD""VX Até 2mb""Intermediario"10000"franquia 100 min + ilimitado oi""Fixo Ilimitado""RetencaoOT"</t>
  </si>
  <si>
    <t>False"TV Mix HBOMAX HD""VX Até 2mb""Intermediario"2000"franquia 100 min + ilimitado oi""Fixo Ilimitado""RetencaoOT"</t>
  </si>
  <si>
    <t>False"TV Mix HBOMAX HD""VX Até 2mb""Intermediario"3000"franquia 100 min + ilimitado oi""Fixo Ilimitado""RetencaoOT"</t>
  </si>
  <si>
    <t>False"TV Mix HBOMAX HD""VX Até 2mb""Intermediario"5000"franquia 100 min + ilimitado oi""Fixo Ilimitado""RetencaoOT"</t>
  </si>
  <si>
    <t>False"TV Mix HBOMAX HD""VX Até 2mb""Top"0"franquia 500 min + ilimitado oi""Fixo Ilimitado""RetencaoOT"</t>
  </si>
  <si>
    <t>False"TV Mix HBOMAX HD""VX Até 2mb""Top"1000"franquia 500 min + ilimitado oi""Fixo Ilimitado""RetencaoOT"</t>
  </si>
  <si>
    <t>False"TV Mix HBOMAX HD""VX Até 2mb""Top"10000"franquia 500 min + ilimitado oi""Fixo Ilimitado""RetencaoOT"</t>
  </si>
  <si>
    <t>False"TV Mix HBOMAX HD""VX Até 2mb""Top"2000"franquia 500 min + ilimitado oi""Fixo Ilimitado""RetencaoOT"</t>
  </si>
  <si>
    <t>False"TV Mix HBOMAX HD""VX Até 2mb""Top"3000"franquia 500 min + ilimitado oi""Fixo Ilimitado""RetencaoOT"</t>
  </si>
  <si>
    <t>False"TV Mix HBOMAX HD""VX Até 2mb""Top"5000"franquia 500 min + ilimitado oi""Fixo Ilimitado""RetencaoOT"</t>
  </si>
  <si>
    <t>"TV Mix HD"</t>
  </si>
  <si>
    <t>False"TV Mix HD""BLM 10gb""Avancado"0"franquia 250 min + ilimitado oi""Fixo Ilimitado""RetencaoOT"</t>
  </si>
  <si>
    <t>False"TV Mix HD""BLM 10gb""Avancado"1000"franquia 250 min + ilimitado oi""Fixo Ilimitado""RetencaoOT"</t>
  </si>
  <si>
    <t>False"TV Mix HD""BLM 10gb""Avancado"10000"franquia 250 min + ilimitado oi""Fixo Ilimitado""RetencaoOT"</t>
  </si>
  <si>
    <t>False"TV Mix HD""BLM 10gb""Avancado"2000"franquia 250 min + ilimitado oi""Fixo Ilimitado""RetencaoOT"</t>
  </si>
  <si>
    <t>False"TV Mix HD""BLM 10gb""Avancado"3000"franquia 250 min + ilimitado oi""Fixo Ilimitado""RetencaoOT"</t>
  </si>
  <si>
    <t>False"TV Mix HD""BLM 10gb""Avancado"5000"franquia 250 min + ilimitado oi""Fixo Ilimitado""RetencaoOT"</t>
  </si>
  <si>
    <t>False"TV Mix HD""BLM 10gb""Basico"0"franquia 50 min + ilimitado oi""Fixo Ilimitado""RetencaoOT"</t>
  </si>
  <si>
    <t>False"TV Mix HD""BLM 10gb""Basico"1000"franquia 50 min + ilimitado oi""Fixo Ilimitado""RetencaoOT"</t>
  </si>
  <si>
    <t>False"TV Mix HD""BLM 10gb""Basico"10000"franquia 50 min + ilimitado oi""Fixo Ilimitado""RetencaoOT"</t>
  </si>
  <si>
    <t>False"TV Mix HD""BLM 10gb""Basico"2000"franquia 50 min + ilimitado oi""Fixo Ilimitado""RetencaoOT"</t>
  </si>
  <si>
    <t>False"TV Mix HD""BLM 10gb""Basico"3000"franquia 50 min + ilimitado oi""Fixo Ilimitado""RetencaoOT"</t>
  </si>
  <si>
    <t>False"TV Mix HD""BLM 10gb""Basico"5000"franquia 50 min + ilimitado oi""Fixo Ilimitado""RetencaoOT"</t>
  </si>
  <si>
    <t>False"TV Mix HD""BLM 10gb""Intermediario"0"franquia 100 min + ilimitado oi""Fixo Ilimitado""RetencaoOT"</t>
  </si>
  <si>
    <t>False"TV Mix HD""BLM 10gb""Intermediario"1000"franquia 100 min + ilimitado oi""Fixo Ilimitado""RetencaoOT"</t>
  </si>
  <si>
    <t>False"TV Mix HD""BLM 10gb""Intermediario"10000"franquia 100 min + ilimitado oi""Fixo Ilimitado""RetencaoOT"</t>
  </si>
  <si>
    <t>False"TV Mix HD""BLM 10gb""Intermediario"2000"franquia 100 min + ilimitado oi""Fixo Ilimitado""RetencaoOT"</t>
  </si>
  <si>
    <t>False"TV Mix HD""BLM 10gb""Intermediario"3000"franquia 100 min + ilimitado oi""Fixo Ilimitado""RetencaoOT"</t>
  </si>
  <si>
    <t>False"TV Mix HD""BLM 10gb""Intermediario"5000"franquia 100 min + ilimitado oi""Fixo Ilimitado""RetencaoOT"</t>
  </si>
  <si>
    <t>False"TV Mix HD""BLM 10gb""Top"0"franquia 500 min + ilimitado oi""Fixo Ilimitado""RetencaoOT"</t>
  </si>
  <si>
    <t>False"TV Mix HD""BLM 10gb""Top"1000"franquia 500 min + ilimitado oi""Fixo Ilimitado""RetencaoOT"</t>
  </si>
  <si>
    <t>False"TV Mix HD""BLM 10gb""Top"10000"franquia 500 min + ilimitado oi""Fixo Ilimitado""RetencaoOT"</t>
  </si>
  <si>
    <t>False"TV Mix HD""BLM 10gb""Top"2000"franquia 500 min + ilimitado oi""Fixo Ilimitado""RetencaoOT"</t>
  </si>
  <si>
    <t>False"TV Mix HD""BLM 10gb""Top"3000"franquia 500 min + ilimitado oi""Fixo Ilimitado""RetencaoOT"</t>
  </si>
  <si>
    <t>False"TV Mix HD""BLM 10gb""Top"5000"franquia 500 min + ilimitado oi""Fixo Ilimitado""RetencaoOT"</t>
  </si>
  <si>
    <t>False"TV Mix HD""VX 35mb""Avancado"0"franquia 250 min + ilimitado oi""Fixo Ilimitado""RetencaoOT"</t>
  </si>
  <si>
    <t>False"TV Mix HD""VX 35mb""Avancado"1000"franquia 250 min + ilimitado oi""Fixo Ilimitado""RetencaoOT"</t>
  </si>
  <si>
    <t>False"TV Mix HD""VX 35mb""Avancado"10000"franquia 250 min + ilimitado oi""Fixo Ilimitado""RetencaoOT"</t>
  </si>
  <si>
    <t>False"TV Mix HD""VX 35mb""Avancado"2000"franquia 250 min + ilimitado oi""Fixo Ilimitado""RetencaoOT"</t>
  </si>
  <si>
    <t>False"TV Mix HD""VX 35mb""Avancado"3000"franquia 250 min + ilimitado oi""Fixo Ilimitado""RetencaoOT"</t>
  </si>
  <si>
    <t>False"TV Mix HD""VX 35mb""Avancado"5000"franquia 250 min + ilimitado oi""Fixo Ilimitado""RetencaoOT"</t>
  </si>
  <si>
    <t>False"TV Mix HD""VX 35mb""Basico"0"franquia 50 min + ilimitado oi""Fixo Ilimitado""RetencaoOT"</t>
  </si>
  <si>
    <t>False"TV Mix HD""VX 35mb""Basico"1000"franquia 50 min + ilimitado oi""Fixo Ilimitado""RetencaoOT"</t>
  </si>
  <si>
    <t>False"TV Mix HD""VX 35mb""Basico"10000"franquia 50 min + ilimitado oi""Fixo Ilimitado""RetencaoOT"</t>
  </si>
  <si>
    <t>False"TV Mix HD""VX 35mb""Basico"2000"franquia 50 min + ilimitado oi""Fixo Ilimitado""RetencaoOT"</t>
  </si>
  <si>
    <t>False"TV Mix HD""VX 35mb""Basico"3000"franquia 50 min + ilimitado oi""Fixo Ilimitado""RetencaoOT"</t>
  </si>
  <si>
    <t>False"TV Mix HD""VX 35mb""Basico"5000"franquia 50 min + ilimitado oi""Fixo Ilimitado""RetencaoOT"</t>
  </si>
  <si>
    <t>False"TV Mix HD""VX 35mb""Intermediario"0"franquia 100 min + ilimitado oi""Fixo Ilimitado""RetencaoOT"</t>
  </si>
  <si>
    <t>False"TV Mix HD""VX 35mb""Intermediario"1000"franquia 100 min + ilimitado oi""Fixo Ilimitado""RetencaoOT"</t>
  </si>
  <si>
    <t>False"TV Mix HD""VX 35mb""Intermediario"10000"franquia 100 min + ilimitado oi""Fixo Ilimitado""RetencaoOT"</t>
  </si>
  <si>
    <t>False"TV Mix HD""VX 35mb""Intermediario"2000"franquia 100 min + ilimitado oi""Fixo Ilimitado""RetencaoOT"</t>
  </si>
  <si>
    <t>False"TV Mix HD""VX 35mb""Intermediario"3000"franquia 100 min + ilimitado oi""Fixo Ilimitado""RetencaoOT"</t>
  </si>
  <si>
    <t>False"TV Mix HD""VX 35mb""Intermediario"5000"franquia 100 min + ilimitado oi""Fixo Ilimitado""RetencaoOT"</t>
  </si>
  <si>
    <t>False"TV Mix HD""VX 35mb""Top"0"franquia 500 min + ilimitado oi""Fixo Ilimitado""RetencaoOT"</t>
  </si>
  <si>
    <t>False"TV Mix HD""VX 35mb""Top"1000"franquia 500 min + ilimitado oi""Fixo Ilimitado""RetencaoOT"</t>
  </si>
  <si>
    <t>False"TV Mix HD""VX 35mb""Top"10000"franquia 500 min + ilimitado oi""Fixo Ilimitado""RetencaoOT"</t>
  </si>
  <si>
    <t>False"TV Mix HD""VX 35mb""Top"2000"franquia 500 min + ilimitado oi""Fixo Ilimitado""RetencaoOT"</t>
  </si>
  <si>
    <t>False"TV Mix HD""VX 35mb""Top"3000"franquia 500 min + ilimitado oi""Fixo Ilimitado""RetencaoOT"</t>
  </si>
  <si>
    <t>False"TV Mix HD""VX 35mb""Top"5000"franquia 500 min + ilimitado oi""Fixo Ilimitado""RetencaoOT"</t>
  </si>
  <si>
    <t>False"TV Mix HD""VX Até 15mb""Avancado"0"franquia 250 min + ilimitado oi""Fixo Ilimitado""RetencaoOT"</t>
  </si>
  <si>
    <t>False"TV Mix HD""VX Até 15mb""Avancado"1000"franquia 250 min + ilimitado oi""Fixo Ilimitado""RetencaoOT"</t>
  </si>
  <si>
    <t>False"TV Mix HD""VX Até 15mb""Avancado"10000"franquia 250 min + ilimitado oi""Fixo Ilimitado""RetencaoOT"</t>
  </si>
  <si>
    <t>False"TV Mix HD""VX Até 15mb""Avancado"2000"franquia 250 min + ilimitado oi""Fixo Ilimitado""RetencaoOT"</t>
  </si>
  <si>
    <t>False"TV Mix HD""VX Até 15mb""Avancado"3000"franquia 250 min + ilimitado oi""Fixo Ilimitado""RetencaoOT"</t>
  </si>
  <si>
    <t>False"TV Mix HD""VX Até 15mb""Avancado"5000"franquia 250 min + ilimitado oi""Fixo Ilimitado""RetencaoOT"</t>
  </si>
  <si>
    <t>False"TV Mix HD""VX Até 15mb""Basico"0"franquia 50 min + ilimitado oi""Fixo Ilimitado""RetencaoOT"</t>
  </si>
  <si>
    <t>False"TV Mix HD""VX Até 15mb""Basico"1000"franquia 50 min + ilimitado oi""Fixo Ilimitado""RetencaoOT"</t>
  </si>
  <si>
    <t>False"TV Mix HD""VX Até 15mb""Basico"10000"franquia 50 min + ilimitado oi""Fixo Ilimitado""RetencaoOT"</t>
  </si>
  <si>
    <t>False"TV Mix HD""VX Até 15mb""Basico"2000"franquia 50 min + ilimitado oi""Fixo Ilimitado""RetencaoOT"</t>
  </si>
  <si>
    <t>False"TV Mix HD""VX Até 15mb""Basico"3000"franquia 50 min + ilimitado oi""Fixo Ilimitado""RetencaoOT"</t>
  </si>
  <si>
    <t>False"TV Mix HD""VX Até 15mb""Basico"5000"franquia 50 min + ilimitado oi""Fixo Ilimitado""RetencaoOT"</t>
  </si>
  <si>
    <t>False"TV Mix HD""VX Até 15mb""Intermediario"0"franquia 100 min + ilimitado oi""Fixo Ilimitado""RetencaoOT"</t>
  </si>
  <si>
    <t>False"TV Mix HD""VX Até 15mb""Intermediario"1000"franquia 100 min + ilimitado oi""Fixo Ilimitado""RetencaoOT"</t>
  </si>
  <si>
    <t>False"TV Mix HD""VX Até 15mb""Intermediario"10000"franquia 100 min + ilimitado oi""Fixo Ilimitado""RetencaoOT"</t>
  </si>
  <si>
    <t>False"TV Mix HD""VX Até 15mb""Intermediario"2000"franquia 100 min + ilimitado oi""Fixo Ilimitado""RetencaoOT"</t>
  </si>
  <si>
    <t>False"TV Mix HD""VX Até 15mb""Intermediario"3000"franquia 100 min + ilimitado oi""Fixo Ilimitado""RetencaoOT"</t>
  </si>
  <si>
    <t>False"TV Mix HD""VX Até 15mb""Intermediario"5000"franquia 100 min + ilimitado oi""Fixo Ilimitado""RetencaoOT"</t>
  </si>
  <si>
    <t>False"TV Mix HD""VX Até 15mb""Top"0"franquia 500 min + ilimitado oi""Fixo Ilimitado""RetencaoOT"</t>
  </si>
  <si>
    <t>False"TV Mix HD""VX Até 15mb""Top"1000"franquia 500 min + ilimitado oi""Fixo Ilimitado""RetencaoOT"</t>
  </si>
  <si>
    <t>False"TV Mix HD""VX Até 15mb""Top"10000"franquia 500 min + ilimitado oi""Fixo Ilimitado""RetencaoOT"</t>
  </si>
  <si>
    <t>False"TV Mix HD""VX Até 15mb""Top"2000"franquia 500 min + ilimitado oi""Fixo Ilimitado""RetencaoOT"</t>
  </si>
  <si>
    <t>False"TV Mix HD""VX Até 15mb""Top"3000"franquia 500 min + ilimitado oi""Fixo Ilimitado""RetencaoOT"</t>
  </si>
  <si>
    <t>False"TV Mix HD""VX Até 15mb""Top"5000"franquia 500 min + ilimitado oi""Fixo Ilimitado""RetencaoOT"</t>
  </si>
  <si>
    <t>False"TV Mix HD""VX Até 25mb""Avancado"0"franquia 250 min + ilimitado oi""Fixo Ilimitado""RetencaoOT"</t>
  </si>
  <si>
    <t>False"TV Mix HD""VX Até 25mb""Avancado"1000"franquia 250 min + ilimitado oi""Fixo Ilimitado""RetencaoOT"</t>
  </si>
  <si>
    <t>False"TV Mix HD""VX Até 25mb""Avancado"10000"franquia 250 min + ilimitado oi""Fixo Ilimitado""RetencaoOT"</t>
  </si>
  <si>
    <t>False"TV Mix HD""VX Até 25mb""Avancado"2000"franquia 250 min + ilimitado oi""Fixo Ilimitado""RetencaoOT"</t>
  </si>
  <si>
    <t>False"TV Mix HD""VX Até 25mb""Avancado"3000"franquia 250 min + ilimitado oi""Fixo Ilimitado""RetencaoOT"</t>
  </si>
  <si>
    <t>False"TV Mix HD""VX Até 25mb""Avancado"5000"franquia 250 min + ilimitado oi""Fixo Ilimitado""RetencaoOT"</t>
  </si>
  <si>
    <t>False"TV Mix HD""VX Até 25mb""Basico"0"franquia 50 min + ilimitado oi""Fixo Ilimitado""RetencaoOT"</t>
  </si>
  <si>
    <t>False"TV Mix HD""VX Até 25mb""Basico"1000"franquia 50 min + ilimitado oi""Fixo Ilimitado""RetencaoOT"</t>
  </si>
  <si>
    <t>False"TV Mix HD""VX Até 25mb""Basico"10000"franquia 50 min + ilimitado oi""Fixo Ilimitado""RetencaoOT"</t>
  </si>
  <si>
    <t>False"TV Mix HD""VX Até 25mb""Basico"2000"franquia 50 min + ilimitado oi""Fixo Ilimitado""RetencaoOT"</t>
  </si>
  <si>
    <t>False"TV Mix HD""VX Até 25mb""Basico"3000"franquia 50 min + ilimitado oi""Fixo Ilimitado""RetencaoOT"</t>
  </si>
  <si>
    <t>False"TV Mix HD""VX Até 25mb""Basico"5000"franquia 50 min + ilimitado oi""Fixo Ilimitado""RetencaoOT"</t>
  </si>
  <si>
    <t>False"TV Mix HD""VX Até 25mb""Intermediario"0"franquia 100 min + ilimitado oi""Fixo Ilimitado""RetencaoOT"</t>
  </si>
  <si>
    <t>False"TV Mix HD""VX Até 25mb""Intermediario"1000"franquia 100 min + ilimitado oi""Fixo Ilimitado""RetencaoOT"</t>
  </si>
  <si>
    <t>False"TV Mix HD""VX Até 25mb""Intermediario"10000"franquia 100 min + ilimitado oi""Fixo Ilimitado""RetencaoOT"</t>
  </si>
  <si>
    <t>False"TV Mix HD""VX Até 25mb""Intermediario"2000"franquia 100 min + ilimitado oi""Fixo Ilimitado""RetencaoOT"</t>
  </si>
  <si>
    <t>False"TV Mix HD""VX Até 25mb""Intermediario"3000"franquia 100 min + ilimitado oi""Fixo Ilimitado""RetencaoOT"</t>
  </si>
  <si>
    <t>False"TV Mix HD""VX Até 25mb""Intermediario"5000"franquia 100 min + ilimitado oi""Fixo Ilimitado""RetencaoOT"</t>
  </si>
  <si>
    <t>False"TV Mix HD""VX Até 25mb""Top"0"franquia 500 min + ilimitado oi""Fixo Ilimitado""RetencaoOT"</t>
  </si>
  <si>
    <t>False"TV Mix HD""VX Até 25mb""Top"1000"franquia 500 min + ilimitado oi""Fixo Ilimitado""RetencaoOT"</t>
  </si>
  <si>
    <t>False"TV Mix HD""VX Até 25mb""Top"10000"franquia 500 min + ilimitado oi""Fixo Ilimitado""RetencaoOT"</t>
  </si>
  <si>
    <t>False"TV Mix HD""VX Até 25mb""Top"2000"franquia 500 min + ilimitado oi""Fixo Ilimitado""RetencaoOT"</t>
  </si>
  <si>
    <t>False"TV Mix HD""VX Até 25mb""Top"3000"franquia 500 min + ilimitado oi""Fixo Ilimitado""RetencaoOT"</t>
  </si>
  <si>
    <t>False"TV Mix HD""VX Até 25mb""Top"5000"franquia 500 min + ilimitado oi""Fixo Ilimitado""RetencaoOT"</t>
  </si>
  <si>
    <t>False"TV Mix HD""VX Até 2mb""Avancado"0"franquia 250 min + ilimitado oi""Fixo Ilimitado""RetencaoOT"</t>
  </si>
  <si>
    <t>False"TV Mix HD""VX Até 2mb""Avancado"1000"franquia 250 min + ilimitado oi""Fixo Ilimitado""RetencaoOT"</t>
  </si>
  <si>
    <t>False"TV Mix HD""VX Até 2mb""Avancado"10000"franquia 250 min + ilimitado oi""Fixo Ilimitado""RetencaoOT"</t>
  </si>
  <si>
    <t>False"TV Mix HD""VX Até 2mb""Avancado"2000"franquia 250 min + ilimitado oi""Fixo Ilimitado""RetencaoOT"</t>
  </si>
  <si>
    <t>False"TV Mix HD""VX Até 2mb""Avancado"3000"franquia 250 min + ilimitado oi""Fixo Ilimitado""RetencaoOT"</t>
  </si>
  <si>
    <t>False"TV Mix HD""VX Até 2mb""Avancado"5000"franquia 250 min + ilimitado oi""Fixo Ilimitado""RetencaoOT"</t>
  </si>
  <si>
    <t>False"TV Mix HD""VX Até 2mb""Basico"0"franquia 50 min + ilimitado oi""Fixo Ilimitado""RetencaoOT"</t>
  </si>
  <si>
    <t>False"TV Mix HD""VX Até 2mb""Basico"1000"franquia 50 min + ilimitado oi""Fixo Ilimitado""RetencaoOT"</t>
  </si>
  <si>
    <t>False"TV Mix HD""VX Até 2mb""Basico"10000"franquia 50 min + ilimitado oi""Fixo Ilimitado""RetencaoOT"</t>
  </si>
  <si>
    <t>False"TV Mix HD""VX Até 2mb""Basico"2000"franquia 50 min + ilimitado oi""Fixo Ilimitado""RetencaoOT"</t>
  </si>
  <si>
    <t>False"TV Mix HD""VX Até 2mb""Basico"3000"franquia 50 min + ilimitado oi""Fixo Ilimitado""RetencaoOT"</t>
  </si>
  <si>
    <t>False"TV Mix HD""VX Até 2mb""Basico"5000"franquia 50 min + ilimitado oi""Fixo Ilimitado""RetencaoOT"</t>
  </si>
  <si>
    <t>False"TV Mix HD""VX Até 2mb""Intermediario"0"franquia 100 min + ilimitado oi""Fixo Ilimitado""RetencaoOT"</t>
  </si>
  <si>
    <t>False"TV Mix HD""VX Até 2mb""Intermediario"1000"franquia 100 min + ilimitado oi""Fixo Ilimitado""RetencaoOT"</t>
  </si>
  <si>
    <t>False"TV Mix HD""VX Até 2mb""Intermediario"10000"franquia 100 min + ilimitado oi""Fixo Ilimitado""RetencaoOT"</t>
  </si>
  <si>
    <t>False"TV Mix HD""VX Até 2mb""Intermediario"2000"franquia 100 min + ilimitado oi""Fixo Ilimitado""RetencaoOT"</t>
  </si>
  <si>
    <t>False"TV Mix HD""VX Até 2mb""Intermediario"3000"franquia 100 min + ilimitado oi""Fixo Ilimitado""RetencaoOT"</t>
  </si>
  <si>
    <t>False"TV Mix HD""VX Até 2mb""Intermediario"5000"franquia 100 min + ilimitado oi""Fixo Ilimitado""RetencaoOT"</t>
  </si>
  <si>
    <t>False"TV Mix HD""VX Até 2mb""Top"0"franquia 500 min + ilimitado oi""Fixo Ilimitado""RetencaoOT"</t>
  </si>
  <si>
    <t>False"TV Mix HD""VX Até 2mb""Top"1000"franquia 500 min + ilimitado oi""Fixo Ilimitado""RetencaoOT"</t>
  </si>
  <si>
    <t>False"TV Mix HD""VX Até 2mb""Top"10000"franquia 500 min + ilimitado oi""Fixo Ilimitado""RetencaoOT"</t>
  </si>
  <si>
    <t>False"TV Mix HD""VX Até 2mb""Top"2000"franquia 500 min + ilimitado oi""Fixo Ilimitado""RetencaoOT"</t>
  </si>
  <si>
    <t>False"TV Mix HD""VX Até 2mb""Top"3000"franquia 500 min + ilimitado oi""Fixo Ilimitado""RetencaoOT"</t>
  </si>
  <si>
    <t>False"TV Mix HD""VX Até 2mb""Top"5000"franquia 500 min + ilimitado oi""Fixo Ilimitado""RetencaoOT"</t>
  </si>
  <si>
    <t>"TV Mix Telecine HD"</t>
  </si>
  <si>
    <t>False"TV Mix Telecine HD""BLM 10gb""Avancado"0"franquia 250 min + ilimitado oi""Fixo Ilimitado""RetencaoOT"</t>
  </si>
  <si>
    <t>False"TV Mix Telecine HD""BLM 10gb""Avancado"1000"franquia 250 min + ilimitado oi""Fixo Ilimitado""RetencaoOT"</t>
  </si>
  <si>
    <t>False"TV Mix Telecine HD""BLM 10gb""Avancado"10000"franquia 250 min + ilimitado oi""Fixo Ilimitado""RetencaoOT"</t>
  </si>
  <si>
    <t>False"TV Mix Telecine HD""BLM 10gb""Avancado"2000"franquia 250 min + ilimitado oi""Fixo Ilimitado""RetencaoOT"</t>
  </si>
  <si>
    <t>False"TV Mix Telecine HD""BLM 10gb""Avancado"3000"franquia 250 min + ilimitado oi""Fixo Ilimitado""RetencaoOT"</t>
  </si>
  <si>
    <t>False"TV Mix Telecine HD""BLM 10gb""Avancado"5000"franquia 250 min + ilimitado oi""Fixo Ilimitado""RetencaoOT"</t>
  </si>
  <si>
    <t>False"TV Mix Telecine HD""BLM 10gb""Basico"0"franquia 50 min + ilimitado oi""Fixo Ilimitado""RetencaoOT"</t>
  </si>
  <si>
    <t>False"TV Mix Telecine HD""BLM 10gb""Basico"1000"franquia 50 min + ilimitado oi""Fixo Ilimitado""RetencaoOT"</t>
  </si>
  <si>
    <t>False"TV Mix Telecine HD""BLM 10gb""Basico"10000"franquia 50 min + ilimitado oi""Fixo Ilimitado""RetencaoOT"</t>
  </si>
  <si>
    <t>False"TV Mix Telecine HD""BLM 10gb""Basico"2000"franquia 50 min + ilimitado oi""Fixo Ilimitado""RetencaoOT"</t>
  </si>
  <si>
    <t>False"TV Mix Telecine HD""BLM 10gb""Basico"3000"franquia 50 min + ilimitado oi""Fixo Ilimitado""RetencaoOT"</t>
  </si>
  <si>
    <t>False"TV Mix Telecine HD""BLM 10gb""Basico"5000"franquia 50 min + ilimitado oi""Fixo Ilimitado""RetencaoOT"</t>
  </si>
  <si>
    <t>False"TV Mix Telecine HD""BLM 10gb""Intermediario"0"franquia 100 min + ilimitado oi""Fixo Ilimitado""RetencaoOT"</t>
  </si>
  <si>
    <t>False"TV Mix Telecine HD""BLM 10gb""Intermediario"1000"franquia 100 min + ilimitado oi""Fixo Ilimitado""RetencaoOT"</t>
  </si>
  <si>
    <t>False"TV Mix Telecine HD""BLM 10gb""Intermediario"10000"franquia 100 min + ilimitado oi""Fixo Ilimitado""RetencaoOT"</t>
  </si>
  <si>
    <t>False"TV Mix Telecine HD""BLM 10gb""Intermediario"2000"franquia 100 min + ilimitado oi""Fixo Ilimitado""RetencaoOT"</t>
  </si>
  <si>
    <t>False"TV Mix Telecine HD""BLM 10gb""Intermediario"3000"franquia 100 min + ilimitado oi""Fixo Ilimitado""RetencaoOT"</t>
  </si>
  <si>
    <t>False"TV Mix Telecine HD""BLM 10gb""Intermediario"5000"franquia 100 min + ilimitado oi""Fixo Ilimitado""RetencaoOT"</t>
  </si>
  <si>
    <t>False"TV Mix Telecine HD""BLM 10gb""Top"0"franquia 500 min + ilimitado oi""Fixo Ilimitado""RetencaoOT"</t>
  </si>
  <si>
    <t>False"TV Mix Telecine HD""BLM 10gb""Top"1000"franquia 500 min + ilimitado oi""Fixo Ilimitado""RetencaoOT"</t>
  </si>
  <si>
    <t>False"TV Mix Telecine HD""BLM 10gb""Top"10000"franquia 500 min + ilimitado oi""Fixo Ilimitado""RetencaoOT"</t>
  </si>
  <si>
    <t>False"TV Mix Telecine HD""BLM 10gb""Top"2000"franquia 500 min + ilimitado oi""Fixo Ilimitado""RetencaoOT"</t>
  </si>
  <si>
    <t>False"TV Mix Telecine HD""BLM 10gb""Top"3000"franquia 500 min + ilimitado oi""Fixo Ilimitado""RetencaoOT"</t>
  </si>
  <si>
    <t>False"TV Mix Telecine HD""BLM 10gb""Top"5000"franquia 500 min + ilimitado oi""Fixo Ilimitado""RetencaoOT"</t>
  </si>
  <si>
    <t>False"TV Mix Telecine HD""VX 35mb""Avancado"0"franquia 250 min + ilimitado oi""Fixo Ilimitado""RetencaoOT"</t>
  </si>
  <si>
    <t>False"TV Mix Telecine HD""VX 35mb""Avancado"1000"franquia 250 min + ilimitado oi""Fixo Ilimitado""RetencaoOT"</t>
  </si>
  <si>
    <t>False"TV Mix Telecine HD""VX 35mb""Avancado"10000"franquia 250 min + ilimitado oi""Fixo Ilimitado""RetencaoOT"</t>
  </si>
  <si>
    <t>False"TV Mix Telecine HD""VX 35mb""Avancado"2000"franquia 250 min + ilimitado oi""Fixo Ilimitado""RetencaoOT"</t>
  </si>
  <si>
    <t>False"TV Mix Telecine HD""VX 35mb""Avancado"3000"franquia 250 min + ilimitado oi""Fixo Ilimitado""RetencaoOT"</t>
  </si>
  <si>
    <t>False"TV Mix Telecine HD""VX 35mb""Avancado"5000"franquia 250 min + ilimitado oi""Fixo Ilimitado""RetencaoOT"</t>
  </si>
  <si>
    <t>False"TV Mix Telecine HD""VX 35mb""Basico"0"franquia 50 min + ilimitado oi""Fixo Ilimitado""RetencaoOT"</t>
  </si>
  <si>
    <t>False"TV Mix Telecine HD""VX 35mb""Basico"1000"franquia 50 min + ilimitado oi""Fixo Ilimitado""RetencaoOT"</t>
  </si>
  <si>
    <t>False"TV Mix Telecine HD""VX 35mb""Basico"10000"franquia 50 min + ilimitado oi""Fixo Ilimitado""RetencaoOT"</t>
  </si>
  <si>
    <t>False"TV Mix Telecine HD""VX 35mb""Basico"2000"franquia 50 min + ilimitado oi""Fixo Ilimitado""RetencaoOT"</t>
  </si>
  <si>
    <t>False"TV Mix Telecine HD""VX 35mb""Basico"3000"franquia 50 min + ilimitado oi""Fixo Ilimitado""RetencaoOT"</t>
  </si>
  <si>
    <t>False"TV Mix Telecine HD""VX 35mb""Basico"5000"franquia 50 min + ilimitado oi""Fixo Ilimitado""RetencaoOT"</t>
  </si>
  <si>
    <t>False"TV Mix Telecine HD""VX 35mb""Intermediario"0"franquia 100 min + ilimitado oi""Fixo Ilimitado""RetencaoOT"</t>
  </si>
  <si>
    <t>False"TV Mix Telecine HD""VX 35mb""Intermediario"1000"franquia 100 min + ilimitado oi""Fixo Ilimitado""RetencaoOT"</t>
  </si>
  <si>
    <t>False"TV Mix Telecine HD""VX 35mb""Intermediario"10000"franquia 100 min + ilimitado oi""Fixo Ilimitado""RetencaoOT"</t>
  </si>
  <si>
    <t>False"TV Mix Telecine HD""VX 35mb""Intermediario"2000"franquia 100 min + ilimitado oi""Fixo Ilimitado""RetencaoOT"</t>
  </si>
  <si>
    <t>False"TV Mix Telecine HD""VX 35mb""Intermediario"3000"franquia 100 min + ilimitado oi""Fixo Ilimitado""RetencaoOT"</t>
  </si>
  <si>
    <t>False"TV Mix Telecine HD""VX 35mb""Intermediario"5000"franquia 100 min + ilimitado oi""Fixo Ilimitado""RetencaoOT"</t>
  </si>
  <si>
    <t>False"TV Mix Telecine HD""VX 35mb""Top"0"franquia 500 min + ilimitado oi""Fixo Ilimitado""RetencaoOT"</t>
  </si>
  <si>
    <t>False"TV Mix Telecine HD""VX 35mb""Top"1000"franquia 500 min + ilimitado oi""Fixo Ilimitado""RetencaoOT"</t>
  </si>
  <si>
    <t>False"TV Mix Telecine HD""VX 35mb""Top"10000"franquia 500 min + ilimitado oi""Fixo Ilimitado""RetencaoOT"</t>
  </si>
  <si>
    <t>False"TV Mix Telecine HD""VX 35mb""Top"2000"franquia 500 min + ilimitado oi""Fixo Ilimitado""RetencaoOT"</t>
  </si>
  <si>
    <t>False"TV Mix Telecine HD""VX 35mb""Top"3000"franquia 500 min + ilimitado oi""Fixo Ilimitado""RetencaoOT"</t>
  </si>
  <si>
    <t>False"TV Mix Telecine HD""VX 35mb""Top"5000"franquia 500 min + ilimitado oi""Fixo Ilimitado""RetencaoOT"</t>
  </si>
  <si>
    <t>False"TV Mix Telecine HD""VX Até 15mb""Avancado"0"franquia 250 min + ilimitado oi""Fixo Ilimitado""RetencaoOT"</t>
  </si>
  <si>
    <t>False"TV Mix Telecine HD""VX Até 15mb""Avancado"1000"franquia 250 min + ilimitado oi""Fixo Ilimitado""RetencaoOT"</t>
  </si>
  <si>
    <t>False"TV Mix Telecine HD""VX Até 15mb""Avancado"10000"franquia 250 min + ilimitado oi""Fixo Ilimitado""RetencaoOT"</t>
  </si>
  <si>
    <t>False"TV Mix Telecine HD""VX Até 15mb""Avancado"2000"franquia 250 min + ilimitado oi""Fixo Ilimitado""RetencaoOT"</t>
  </si>
  <si>
    <t>False"TV Mix Telecine HD""VX Até 15mb""Avancado"3000"franquia 250 min + ilimitado oi""Fixo Ilimitado""RetencaoOT"</t>
  </si>
  <si>
    <t>False"TV Mix Telecine HD""VX Até 15mb""Avancado"5000"franquia 250 min + ilimitado oi""Fixo Ilimitado""RetencaoOT"</t>
  </si>
  <si>
    <t>False"TV Mix Telecine HD""VX Até 15mb""Basico"0"franquia 50 min + ilimitado oi""Fixo Ilimitado""RetencaoOT"</t>
  </si>
  <si>
    <t>False"TV Mix Telecine HD""VX Até 15mb""Basico"1000"franquia 50 min + ilimitado oi""Fixo Ilimitado""RetencaoOT"</t>
  </si>
  <si>
    <t>False"TV Mix Telecine HD""VX Até 15mb""Basico"10000"franquia 50 min + ilimitado oi""Fixo Ilimitado""RetencaoOT"</t>
  </si>
  <si>
    <t>False"TV Mix Telecine HD""VX Até 15mb""Basico"2000"franquia 50 min + ilimitado oi""Fixo Ilimitado""RetencaoOT"</t>
  </si>
  <si>
    <t>False"TV Mix Telecine HD""VX Até 15mb""Basico"3000"franquia 50 min + ilimitado oi""Fixo Ilimitado""RetencaoOT"</t>
  </si>
  <si>
    <t>False"TV Mix Telecine HD""VX Até 15mb""Basico"5000"franquia 50 min + ilimitado oi""Fixo Ilimitado""RetencaoOT"</t>
  </si>
  <si>
    <t>False"TV Mix Telecine HD""VX Até 15mb""Intermediario"0"franquia 100 min + ilimitado oi""Fixo Ilimitado""RetencaoOT"</t>
  </si>
  <si>
    <t>False"TV Mix Telecine HD""VX Até 15mb""Intermediario"1000"franquia 100 min + ilimitado oi""Fixo Ilimitado""RetencaoOT"</t>
  </si>
  <si>
    <t>False"TV Mix Telecine HD""VX Até 15mb""Intermediario"10000"franquia 100 min + ilimitado oi""Fixo Ilimitado""RetencaoOT"</t>
  </si>
  <si>
    <t>False"TV Mix Telecine HD""VX Até 15mb""Intermediario"2000"franquia 100 min + ilimitado oi""Fixo Ilimitado""RetencaoOT"</t>
  </si>
  <si>
    <t>False"TV Mix Telecine HD""VX Até 15mb""Intermediario"3000"franquia 100 min + ilimitado oi""Fixo Ilimitado""RetencaoOT"</t>
  </si>
  <si>
    <t>False"TV Mix Telecine HD""VX Até 15mb""Intermediario"5000"franquia 100 min + ilimitado oi""Fixo Ilimitado""RetencaoOT"</t>
  </si>
  <si>
    <t>False"TV Mix Telecine HD""VX Até 15mb""Top"0"franquia 500 min + ilimitado oi""Fixo Ilimitado""RetencaoOT"</t>
  </si>
  <si>
    <t>False"TV Mix Telecine HD""VX Até 15mb""Top"1000"franquia 500 min + ilimitado oi""Fixo Ilimitado""RetencaoOT"</t>
  </si>
  <si>
    <t>False"TV Mix Telecine HD""VX Até 15mb""Top"10000"franquia 500 min + ilimitado oi""Fixo Ilimitado""RetencaoOT"</t>
  </si>
  <si>
    <t>False"TV Mix Telecine HD""VX Até 15mb""Top"2000"franquia 500 min + ilimitado oi""Fixo Ilimitado""RetencaoOT"</t>
  </si>
  <si>
    <t>False"TV Mix Telecine HD""VX Até 15mb""Top"3000"franquia 500 min + ilimitado oi""Fixo Ilimitado""RetencaoOT"</t>
  </si>
  <si>
    <t>False"TV Mix Telecine HD""VX Até 15mb""Top"5000"franquia 500 min + ilimitado oi""Fixo Ilimitado""RetencaoOT"</t>
  </si>
  <si>
    <t>False"TV Mix Telecine HD""VX Até 25mb""Avancado"0"franquia 250 min + ilimitado oi""Fixo Ilimitado""RetencaoOT"</t>
  </si>
  <si>
    <t>False"TV Mix Telecine HD""VX Até 25mb""Avancado"1000"franquia 250 min + ilimitado oi""Fixo Ilimitado""RetencaoOT"</t>
  </si>
  <si>
    <t>False"TV Mix Telecine HD""VX Até 25mb""Avancado"10000"franquia 250 min + ilimitado oi""Fixo Ilimitado""RetencaoOT"</t>
  </si>
  <si>
    <t>False"TV Mix Telecine HD""VX Até 25mb""Avancado"2000"franquia 250 min + ilimitado oi""Fixo Ilimitado""RetencaoOT"</t>
  </si>
  <si>
    <t>False"TV Mix Telecine HD""VX Até 25mb""Avancado"3000"franquia 250 min + ilimitado oi""Fixo Ilimitado""RetencaoOT"</t>
  </si>
  <si>
    <t>False"TV Mix Telecine HD""VX Até 25mb""Avancado"5000"franquia 250 min + ilimitado oi""Fixo Ilimitado""RetencaoOT"</t>
  </si>
  <si>
    <t>False"TV Mix Telecine HD""VX Até 25mb""Basico"0"franquia 50 min + ilimitado oi""Fixo Ilimitado""RetencaoOT"</t>
  </si>
  <si>
    <t>False"TV Mix Telecine HD""VX Até 25mb""Basico"1000"franquia 50 min + ilimitado oi""Fixo Ilimitado""RetencaoOT"</t>
  </si>
  <si>
    <t>False"TV Mix Telecine HD""VX Até 25mb""Basico"10000"franquia 50 min + ilimitado oi""Fixo Ilimitado""RetencaoOT"</t>
  </si>
  <si>
    <t>False"TV Mix Telecine HD""VX Até 25mb""Basico"2000"franquia 50 min + ilimitado oi""Fixo Ilimitado""RetencaoOT"</t>
  </si>
  <si>
    <t>False"TV Mix Telecine HD""VX Até 25mb""Basico"3000"franquia 50 min + ilimitado oi""Fixo Ilimitado""RetencaoOT"</t>
  </si>
  <si>
    <t>False"TV Mix Telecine HD""VX Até 25mb""Basico"5000"franquia 50 min + ilimitado oi""Fixo Ilimitado""RetencaoOT"</t>
  </si>
  <si>
    <t>False"TV Mix Telecine HD""VX Até 25mb""Intermediario"0"franquia 100 min + ilimitado oi""Fixo Ilimitado""RetencaoOT"</t>
  </si>
  <si>
    <t>False"TV Mix Telecine HD""VX Até 25mb""Intermediario"1000"franquia 100 min + ilimitado oi""Fixo Ilimitado""RetencaoOT"</t>
  </si>
  <si>
    <t>False"TV Mix Telecine HD""VX Até 25mb""Intermediario"10000"franquia 100 min + ilimitado oi""Fixo Ilimitado""RetencaoOT"</t>
  </si>
  <si>
    <t>False"TV Mix Telecine HD""VX Até 25mb""Intermediario"2000"franquia 100 min + ilimitado oi""Fixo Ilimitado""RetencaoOT"</t>
  </si>
  <si>
    <t>False"TV Mix Telecine HD""VX Até 25mb""Intermediario"3000"franquia 100 min + ilimitado oi""Fixo Ilimitado""RetencaoOT"</t>
  </si>
  <si>
    <t>False"TV Mix Telecine HD""VX Até 25mb""Intermediario"5000"franquia 100 min + ilimitado oi""Fixo Ilimitado""RetencaoOT"</t>
  </si>
  <si>
    <t>False"TV Mix Telecine HD""VX Até 25mb""Top"0"franquia 500 min + ilimitado oi""Fixo Ilimitado""RetencaoOT"</t>
  </si>
  <si>
    <t>False"TV Mix Telecine HD""VX Até 25mb""Top"1000"franquia 500 min + ilimitado oi""Fixo Ilimitado""RetencaoOT"</t>
  </si>
  <si>
    <t>False"TV Mix Telecine HD""VX Até 25mb""Top"10000"franquia 500 min + ilimitado oi""Fixo Ilimitado""RetencaoOT"</t>
  </si>
  <si>
    <t>False"TV Mix Telecine HD""VX Até 25mb""Top"2000"franquia 500 min + ilimitado oi""Fixo Ilimitado""RetencaoOT"</t>
  </si>
  <si>
    <t>False"TV Mix Telecine HD""VX Até 25mb""Top"3000"franquia 500 min + ilimitado oi""Fixo Ilimitado""RetencaoOT"</t>
  </si>
  <si>
    <t>False"TV Mix Telecine HD""VX Até 25mb""Top"5000"franquia 500 min + ilimitado oi""Fixo Ilimitado""RetencaoOT"</t>
  </si>
  <si>
    <t>False"TV Mix Telecine HD""VX Até 2mb""Avancado"0"franquia 250 min + ilimitado oi""Fixo Ilimitado""RetencaoOT"</t>
  </si>
  <si>
    <t>False"TV Mix Telecine HD""VX Até 2mb""Avancado"1000"franquia 250 min + ilimitado oi""Fixo Ilimitado""RetencaoOT"</t>
  </si>
  <si>
    <t>False"TV Mix Telecine HD""VX Até 2mb""Avancado"10000"franquia 250 min + ilimitado oi""Fixo Ilimitado""RetencaoOT"</t>
  </si>
  <si>
    <t>False"TV Mix Telecine HD""VX Até 2mb""Avancado"2000"franquia 250 min + ilimitado oi""Fixo Ilimitado""RetencaoOT"</t>
  </si>
  <si>
    <t>False"TV Mix Telecine HD""VX Até 2mb""Avancado"3000"franquia 250 min + ilimitado oi""Fixo Ilimitado""RetencaoOT"</t>
  </si>
  <si>
    <t>False"TV Mix Telecine HD""VX Até 2mb""Avancado"5000"franquia 250 min + ilimitado oi""Fixo Ilimitado""RetencaoOT"</t>
  </si>
  <si>
    <t>False"TV Mix Telecine HD""VX Até 2mb""Basico"0"franquia 50 min + ilimitado oi""Fixo Ilimitado""RetencaoOT"</t>
  </si>
  <si>
    <t>False"TV Mix Telecine HD""VX Até 2mb""Basico"1000"franquia 50 min + ilimitado oi""Fixo Ilimitado""RetencaoOT"</t>
  </si>
  <si>
    <t>False"TV Mix Telecine HD""VX Até 2mb""Basico"10000"franquia 50 min + ilimitado oi""Fixo Ilimitado""RetencaoOT"</t>
  </si>
  <si>
    <t>False"TV Mix Telecine HD""VX Até 2mb""Basico"2000"franquia 50 min + ilimitado oi""Fixo Ilimitado""RetencaoOT"</t>
  </si>
  <si>
    <t>False"TV Mix Telecine HD""VX Até 2mb""Basico"3000"franquia 50 min + ilimitado oi""Fixo Ilimitado""RetencaoOT"</t>
  </si>
  <si>
    <t>False"TV Mix Telecine HD""VX Até 2mb""Basico"5000"franquia 50 min + ilimitado oi""Fixo Ilimitado""RetencaoOT"</t>
  </si>
  <si>
    <t>False"TV Mix Telecine HD""VX Até 2mb""Intermediario"0"franquia 100 min + ilimitado oi""Fixo Ilimitado""RetencaoOT"</t>
  </si>
  <si>
    <t>False"TV Mix Telecine HD""VX Até 2mb""Intermediario"1000"franquia 100 min + ilimitado oi""Fixo Ilimitado""RetencaoOT"</t>
  </si>
  <si>
    <t>False"TV Mix Telecine HD""VX Até 2mb""Intermediario"10000"franquia 100 min + ilimitado oi""Fixo Ilimitado""RetencaoOT"</t>
  </si>
  <si>
    <t>False"TV Mix Telecine HD""VX Até 2mb""Intermediario"2000"franquia 100 min + ilimitado oi""Fixo Ilimitado""RetencaoOT"</t>
  </si>
  <si>
    <t>False"TV Mix Telecine HD""VX Até 2mb""Intermediario"3000"franquia 100 min + ilimitado oi""Fixo Ilimitado""RetencaoOT"</t>
  </si>
  <si>
    <t>False"TV Mix Telecine HD""VX Até 2mb""Intermediario"5000"franquia 100 min + ilimitado oi""Fixo Ilimitado""RetencaoOT"</t>
  </si>
  <si>
    <t>False"TV Mix Telecine HD""VX Até 2mb""Top"0"franquia 500 min + ilimitado oi""Fixo Ilimitado""RetencaoOT"</t>
  </si>
  <si>
    <t>False"TV Mix Telecine HD""VX Até 2mb""Top"1000"franquia 500 min + ilimitado oi""Fixo Ilimitado""RetencaoOT"</t>
  </si>
  <si>
    <t>False"TV Mix Telecine HD""VX Até 2mb""Top"10000"franquia 500 min + ilimitado oi""Fixo Ilimitado""RetencaoOT"</t>
  </si>
  <si>
    <t>False"TV Mix Telecine HD""VX Até 2mb""Top"2000"franquia 500 min + ilimitado oi""Fixo Ilimitado""RetencaoOT"</t>
  </si>
  <si>
    <t>False"TV Mix Telecine HD""VX Até 2mb""Top"3000"franquia 500 min + ilimitado oi""Fixo Ilimitado""RetencaoOT"</t>
  </si>
  <si>
    <t>False"TV Mix Telecine HD""VX Até 2mb""Top"5000"franquia 500 min + ilimitado oi""Fixo Ilimitado""RetencaoOT"</t>
  </si>
  <si>
    <t>"TV Start HD"</t>
  </si>
  <si>
    <t>False"TV Start HD""BLM 10gb""Avancado"0"franquia 250 min + ilimitado oi""Fixo Ilimitado""RetencaoOT"</t>
  </si>
  <si>
    <t>False"TV Start HD""BLM 10gb""Avancado"1000"franquia 250 min + ilimitado oi""Fixo Ilimitado""RetencaoOT"</t>
  </si>
  <si>
    <t>False"TV Start HD""BLM 10gb""Avancado"10000"franquia 250 min + ilimitado oi""Fixo Ilimitado""RetencaoOT"</t>
  </si>
  <si>
    <t>False"TV Start HD""BLM 10gb""Avancado"2000"franquia 250 min + ilimitado oi""Fixo Ilimitado""RetencaoOT"</t>
  </si>
  <si>
    <t>False"TV Start HD""BLM 10gb""Avancado"3000"franquia 250 min + ilimitado oi""Fixo Ilimitado""RetencaoOT"</t>
  </si>
  <si>
    <t>False"TV Start HD""BLM 10gb""Avancado"5000"franquia 250 min + ilimitado oi""Fixo Ilimitado""RetencaoOT"</t>
  </si>
  <si>
    <t>False"TV Start HD""BLM 10gb""Basico"0"franquia 50 min + ilimitado oi""Fixo Ilimitado""RetencaoOT"</t>
  </si>
  <si>
    <t>False"TV Start HD""BLM 10gb""Basico"1000"franquia 50 min + ilimitado oi""Fixo Ilimitado""RetencaoOT"</t>
  </si>
  <si>
    <t>False"TV Start HD""BLM 10gb""Basico"10000"franquia 50 min + ilimitado oi""Fixo Ilimitado""RetencaoOT"</t>
  </si>
  <si>
    <t>False"TV Start HD""BLM 10gb""Basico"2000"franquia 50 min + ilimitado oi""Fixo Ilimitado""RetencaoOT"</t>
  </si>
  <si>
    <t>False"TV Start HD""BLM 10gb""Basico"3000"franquia 50 min + ilimitado oi""Fixo Ilimitado""RetencaoOT"</t>
  </si>
  <si>
    <t>False"TV Start HD""BLM 10gb""Basico"5000"franquia 50 min + ilimitado oi""Fixo Ilimitado""RetencaoOT"</t>
  </si>
  <si>
    <t>False"TV Start HD""BLM 10gb""Intermediario"0"franquia 100 min + ilimitado oi""Fixo Ilimitado""RetencaoOT"</t>
  </si>
  <si>
    <t>False"TV Start HD""BLM 10gb""Intermediario"1000"franquia 100 min + ilimitado oi""Fixo Ilimitado""RetencaoOT"</t>
  </si>
  <si>
    <t>False"TV Start HD""BLM 10gb""Intermediario"10000"franquia 100 min + ilimitado oi""Fixo Ilimitado""RetencaoOT"</t>
  </si>
  <si>
    <t>False"TV Start HD""BLM 10gb""Intermediario"2000"franquia 100 min + ilimitado oi""Fixo Ilimitado""RetencaoOT"</t>
  </si>
  <si>
    <t>False"TV Start HD""BLM 10gb""Intermediario"3000"franquia 100 min + ilimitado oi""Fixo Ilimitado""RetencaoOT"</t>
  </si>
  <si>
    <t>False"TV Start HD""BLM 10gb""Intermediario"5000"franquia 100 min + ilimitado oi""Fixo Ilimitado""RetencaoOT"</t>
  </si>
  <si>
    <t>False"TV Start HD""BLM 10gb""Top"0"franquia 500 min + ilimitado oi""Fixo Ilimitado""RetencaoOT"</t>
  </si>
  <si>
    <t>False"TV Start HD""BLM 10gb""Top"1000"franquia 500 min + ilimitado oi""Fixo Ilimitado""RetencaoOT"</t>
  </si>
  <si>
    <t>False"TV Start HD""BLM 10gb""Top"10000"franquia 500 min + ilimitado oi""Fixo Ilimitado""RetencaoOT"</t>
  </si>
  <si>
    <t>False"TV Start HD""BLM 10gb""Top"2000"franquia 500 min + ilimitado oi""Fixo Ilimitado""RetencaoOT"</t>
  </si>
  <si>
    <t>False"TV Start HD""BLM 10gb""Top"3000"franquia 500 min + ilimitado oi""Fixo Ilimitado""RetencaoOT"</t>
  </si>
  <si>
    <t>False"TV Start HD""BLM 10gb""Top"5000"franquia 500 min + ilimitado oi""Fixo Ilimitado""RetencaoOT"</t>
  </si>
  <si>
    <t>False"TV Start HD""VX 35mb""Avancado"0"franquia 250 min + ilimitado oi""Fixo Ilimitado""RetencaoOT"</t>
  </si>
  <si>
    <t>False"TV Start HD""VX 35mb""Avancado"1000"franquia 250 min + ilimitado oi""Fixo Ilimitado""RetencaoOT"</t>
  </si>
  <si>
    <t>False"TV Start HD""VX 35mb""Avancado"10000"franquia 250 min + ilimitado oi""Fixo Ilimitado""RetencaoOT"</t>
  </si>
  <si>
    <t>False"TV Start HD""VX 35mb""Avancado"2000"franquia 250 min + ilimitado oi""Fixo Ilimitado""RetencaoOT"</t>
  </si>
  <si>
    <t>False"TV Start HD""VX 35mb""Avancado"3000"franquia 250 min + ilimitado oi""Fixo Ilimitado""RetencaoOT"</t>
  </si>
  <si>
    <t>False"TV Start HD""VX 35mb""Avancado"5000"franquia 250 min + ilimitado oi""Fixo Ilimitado""RetencaoOT"</t>
  </si>
  <si>
    <t>False"TV Start HD""VX 35mb""Basico"0"franquia 50 min + ilimitado oi""Fixo Ilimitado""RetencaoOT"</t>
  </si>
  <si>
    <t>False"TV Start HD""VX 35mb""Basico"1000"franquia 50 min + ilimitado oi""Fixo Ilimitado""RetencaoOT"</t>
  </si>
  <si>
    <t>False"TV Start HD""VX 35mb""Basico"10000"franquia 50 min + ilimitado oi""Fixo Ilimitado""RetencaoOT"</t>
  </si>
  <si>
    <t>False"TV Start HD""VX 35mb""Basico"2000"franquia 50 min + ilimitado oi""Fixo Ilimitado""RetencaoOT"</t>
  </si>
  <si>
    <t>False"TV Start HD""VX 35mb""Basico"3000"franquia 50 min + ilimitado oi""Fixo Ilimitado""RetencaoOT"</t>
  </si>
  <si>
    <t>False"TV Start HD""VX 35mb""Basico"5000"franquia 50 min + ilimitado oi""Fixo Ilimitado""RetencaoOT"</t>
  </si>
  <si>
    <t>False"TV Start HD""VX 35mb""Intermediario"0"franquia 100 min + ilimitado oi""Fixo Ilimitado""RetencaoOT"</t>
  </si>
  <si>
    <t>False"TV Start HD""VX 35mb""Intermediario"1000"franquia 100 min + ilimitado oi""Fixo Ilimitado""RetencaoOT"</t>
  </si>
  <si>
    <t>False"TV Start HD""VX 35mb""Intermediario"10000"franquia 100 min + ilimitado oi""Fixo Ilimitado""RetencaoOT"</t>
  </si>
  <si>
    <t>False"TV Start HD""VX 35mb""Intermediario"2000"franquia 100 min + ilimitado oi""Fixo Ilimitado""RetencaoOT"</t>
  </si>
  <si>
    <t>False"TV Start HD""VX 35mb""Intermediario"3000"franquia 100 min + ilimitado oi""Fixo Ilimitado""RetencaoOT"</t>
  </si>
  <si>
    <t>False"TV Start HD""VX 35mb""Intermediario"5000"franquia 100 min + ilimitado oi""Fixo Ilimitado""RetencaoOT"</t>
  </si>
  <si>
    <t>False"TV Start HD""VX 35mb""Top"0"franquia 500 min + ilimitado oi""Fixo Ilimitado""RetencaoOT"</t>
  </si>
  <si>
    <t>False"TV Start HD""VX 35mb""Top"1000"franquia 500 min + ilimitado oi""Fixo Ilimitado""RetencaoOT"</t>
  </si>
  <si>
    <t>False"TV Start HD""VX 35mb""Top"10000"franquia 500 min + ilimitado oi""Fixo Ilimitado""RetencaoOT"</t>
  </si>
  <si>
    <t>False"TV Start HD""VX 35mb""Top"2000"franquia 500 min + ilimitado oi""Fixo Ilimitado""RetencaoOT"</t>
  </si>
  <si>
    <t>False"TV Start HD""VX 35mb""Top"3000"franquia 500 min + ilimitado oi""Fixo Ilimitado""RetencaoOT"</t>
  </si>
  <si>
    <t>False"TV Start HD""VX 35mb""Top"5000"franquia 500 min + ilimitado oi""Fixo Ilimitado""RetencaoOT"</t>
  </si>
  <si>
    <t>False"TV Start HD""VX Até 15mb""Avancado"0"franquia 250 min + ilimitado oi""Fixo Ilimitado""RetencaoOT"</t>
  </si>
  <si>
    <t>False"TV Start HD""VX Até 15mb""Avancado"1000"franquia 250 min + ilimitado oi""Fixo Ilimitado""RetencaoOT"</t>
  </si>
  <si>
    <t>False"TV Start HD""VX Até 15mb""Avancado"10000"franquia 250 min + ilimitado oi""Fixo Ilimitado""RetencaoOT"</t>
  </si>
  <si>
    <t>False"TV Start HD""VX Até 15mb""Avancado"2000"franquia 250 min + ilimitado oi""Fixo Ilimitado""RetencaoOT"</t>
  </si>
  <si>
    <t>False"TV Start HD""VX Até 15mb""Avancado"3000"franquia 250 min + ilimitado oi""Fixo Ilimitado""RetencaoOT"</t>
  </si>
  <si>
    <t>False"TV Start HD""VX Até 15mb""Avancado"5000"franquia 250 min + ilimitado oi""Fixo Ilimitado""RetencaoOT"</t>
  </si>
  <si>
    <t>False"TV Start HD""VX Até 15mb""Basico"0"franquia 50 min + ilimitado oi""Fixo Ilimitado""RetencaoOT"</t>
  </si>
  <si>
    <t>False"TV Start HD""VX Até 15mb""Basico"1000"franquia 50 min + ilimitado oi""Fixo Ilimitado""RetencaoOT"</t>
  </si>
  <si>
    <t>False"TV Start HD""VX Até 15mb""Basico"10000"franquia 50 min + ilimitado oi""Fixo Ilimitado""RetencaoOT"</t>
  </si>
  <si>
    <t>False"TV Start HD""VX Até 15mb""Basico"2000"franquia 50 min + ilimitado oi""Fixo Ilimitado""RetencaoOT"</t>
  </si>
  <si>
    <t>False"TV Start HD""VX Até 15mb""Basico"3000"franquia 50 min + ilimitado oi""Fixo Ilimitado""RetencaoOT"</t>
  </si>
  <si>
    <t>False"TV Start HD""VX Até 15mb""Basico"5000"franquia 50 min + ilimitado oi""Fixo Ilimitado""RetencaoOT"</t>
  </si>
  <si>
    <t>False"TV Start HD""VX Até 15mb""Intermediario"0"franquia 100 min + ilimitado oi""Fixo Ilimitado""RetencaoOT"</t>
  </si>
  <si>
    <t>False"TV Start HD""VX Até 15mb""Intermediario"1000"franquia 100 min + ilimitado oi""Fixo Ilimitado""RetencaoOT"</t>
  </si>
  <si>
    <t>False"TV Start HD""VX Até 15mb""Intermediario"10000"franquia 100 min + ilimitado oi""Fixo Ilimitado""RetencaoOT"</t>
  </si>
  <si>
    <t>False"TV Start HD""VX Até 15mb""Intermediario"2000"franquia 100 min + ilimitado oi""Fixo Ilimitado""RetencaoOT"</t>
  </si>
  <si>
    <t>False"TV Start HD""VX Até 15mb""Intermediario"3000"franquia 100 min + ilimitado oi""Fixo Ilimitado""RetencaoOT"</t>
  </si>
  <si>
    <t>False"TV Start HD""VX Até 15mb""Intermediario"5000"franquia 100 min + ilimitado oi""Fixo Ilimitado""RetencaoOT"</t>
  </si>
  <si>
    <t>False"TV Start HD""VX Até 15mb""Top"0"franquia 500 min + ilimitado oi""Fixo Ilimitado""RetencaoOT"</t>
  </si>
  <si>
    <t>False"TV Start HD""VX Até 15mb""Top"1000"franquia 500 min + ilimitado oi""Fixo Ilimitado""RetencaoOT"</t>
  </si>
  <si>
    <t>False"TV Start HD""VX Até 15mb""Top"10000"franquia 500 min + ilimitado oi""Fixo Ilimitado""RetencaoOT"</t>
  </si>
  <si>
    <t>False"TV Start HD""VX Até 15mb""Top"2000"franquia 500 min + ilimitado oi""Fixo Ilimitado""RetencaoOT"</t>
  </si>
  <si>
    <t>False"TV Start HD""VX Até 15mb""Top"3000"franquia 500 min + ilimitado oi""Fixo Ilimitado""RetencaoOT"</t>
  </si>
  <si>
    <t>False"TV Start HD""VX Até 15mb""Top"5000"franquia 500 min + ilimitado oi""Fixo Ilimitado""RetencaoOT"</t>
  </si>
  <si>
    <t>False"TV Start HD""VX Até 25mb""Avancado"0"franquia 250 min + ilimitado oi""Fixo Ilimitado""RetencaoOT"</t>
  </si>
  <si>
    <t>False"TV Start HD""VX Até 25mb""Avancado"1000"franquia 250 min + ilimitado oi""Fixo Ilimitado""RetencaoOT"</t>
  </si>
  <si>
    <t>False"TV Start HD""VX Até 25mb""Avancado"10000"franquia 250 min + ilimitado oi""Fixo Ilimitado""RetencaoOT"</t>
  </si>
  <si>
    <t>False"TV Start HD""VX Até 25mb""Avancado"2000"franquia 250 min + ilimitado oi""Fixo Ilimitado""RetencaoOT"</t>
  </si>
  <si>
    <t>False"TV Start HD""VX Até 25mb""Avancado"3000"franquia 250 min + ilimitado oi""Fixo Ilimitado""RetencaoOT"</t>
  </si>
  <si>
    <t>False"TV Start HD""VX Até 25mb""Avancado"5000"franquia 250 min + ilimitado oi""Fixo Ilimitado""RetencaoOT"</t>
  </si>
  <si>
    <t>False"TV Start HD""VX Até 25mb""Basico"0"franquia 50 min + ilimitado oi""Fixo Ilimitado""RetencaoOT"</t>
  </si>
  <si>
    <t>False"TV Start HD""VX Até 25mb""Basico"1000"franquia 50 min + ilimitado oi""Fixo Ilimitado""RetencaoOT"</t>
  </si>
  <si>
    <t>False"TV Start HD""VX Até 25mb""Basico"10000"franquia 50 min + ilimitado oi""Fixo Ilimitado""RetencaoOT"</t>
  </si>
  <si>
    <t>False"TV Start HD""VX Até 25mb""Basico"2000"franquia 50 min + ilimitado oi""Fixo Ilimitado""RetencaoOT"</t>
  </si>
  <si>
    <t>False"TV Start HD""VX Até 25mb""Basico"3000"franquia 50 min + ilimitado oi""Fixo Ilimitado""RetencaoOT"</t>
  </si>
  <si>
    <t>False"TV Start HD""VX Até 25mb""Basico"5000"franquia 50 min + ilimitado oi""Fixo Ilimitado""RetencaoOT"</t>
  </si>
  <si>
    <t>False"TV Start HD""VX Até 25mb""Intermediario"0"franquia 100 min + ilimitado oi""Fixo Ilimitado""RetencaoOT"</t>
  </si>
  <si>
    <t>False"TV Start HD""VX Até 25mb""Intermediario"1000"franquia 100 min + ilimitado oi""Fixo Ilimitado""RetencaoOT"</t>
  </si>
  <si>
    <t>False"TV Start HD""VX Até 25mb""Intermediario"10000"franquia 100 min + ilimitado oi""Fixo Ilimitado""RetencaoOT"</t>
  </si>
  <si>
    <t>False"TV Start HD""VX Até 25mb""Intermediario"2000"franquia 100 min + ilimitado oi""Fixo Ilimitado""RetencaoOT"</t>
  </si>
  <si>
    <t>False"TV Start HD""VX Até 25mb""Intermediario"3000"franquia 100 min + ilimitado oi""Fixo Ilimitado""RetencaoOT"</t>
  </si>
  <si>
    <t>False"TV Start HD""VX Até 25mb""Intermediario"5000"franquia 100 min + ilimitado oi""Fixo Ilimitado""RetencaoOT"</t>
  </si>
  <si>
    <t>False"TV Start HD""VX Até 25mb""Top"0"franquia 500 min + ilimitado oi""Fixo Ilimitado""RetencaoOT"</t>
  </si>
  <si>
    <t>False"TV Start HD""VX Até 25mb""Top"1000"franquia 500 min + ilimitado oi""Fixo Ilimitado""RetencaoOT"</t>
  </si>
  <si>
    <t>False"TV Start HD""VX Até 25mb""Top"10000"franquia 500 min + ilimitado oi""Fixo Ilimitado""RetencaoOT"</t>
  </si>
  <si>
    <t>False"TV Start HD""VX Até 25mb""Top"2000"franquia 500 min + ilimitado oi""Fixo Ilimitado""RetencaoOT"</t>
  </si>
  <si>
    <t>False"TV Start HD""VX Até 25mb""Top"3000"franquia 500 min + ilimitado oi""Fixo Ilimitado""RetencaoOT"</t>
  </si>
  <si>
    <t>False"TV Start HD""VX Até 25mb""Top"5000"franquia 500 min + ilimitado oi""Fixo Ilimitado""RetencaoOT"</t>
  </si>
  <si>
    <t>False"TV Start HD""VX Até 2mb""Avancado"0"franquia 250 min + ilimitado oi""Fixo Ilimitado""RetencaoOT"</t>
  </si>
  <si>
    <t>False"TV Start HD""VX Até 2mb""Avancado"1000"franquia 250 min + ilimitado oi""Fixo Ilimitado""RetencaoOT"</t>
  </si>
  <si>
    <t>False"TV Start HD""VX Até 2mb""Avancado"10000"franquia 250 min + ilimitado oi""Fixo Ilimitado""RetencaoOT"</t>
  </si>
  <si>
    <t>False"TV Start HD""VX Até 2mb""Avancado"2000"franquia 250 min + ilimitado oi""Fixo Ilimitado""RetencaoOT"</t>
  </si>
  <si>
    <t>False"TV Start HD""VX Até 2mb""Avancado"3000"franquia 250 min + ilimitado oi""Fixo Ilimitado""RetencaoOT"</t>
  </si>
  <si>
    <t>False"TV Start HD""VX Até 2mb""Avancado"5000"franquia 250 min + ilimitado oi""Fixo Ilimitado""RetencaoOT"</t>
  </si>
  <si>
    <t>False"TV Start HD""VX Até 2mb""Basico"0"franquia 50 min + ilimitado oi""Fixo Ilimitado""RetencaoOT"</t>
  </si>
  <si>
    <t>False"TV Start HD""VX Até 2mb""Basico"1000"franquia 50 min + ilimitado oi""Fixo Ilimitado""RetencaoOT"</t>
  </si>
  <si>
    <t>False"TV Start HD""VX Até 2mb""Basico"10000"franquia 50 min + ilimitado oi""Fixo Ilimitado""RetencaoOT"</t>
  </si>
  <si>
    <t>False"TV Start HD""VX Até 2mb""Basico"2000"franquia 50 min + ilimitado oi""Fixo Ilimitado""RetencaoOT"</t>
  </si>
  <si>
    <t>False"TV Start HD""VX Até 2mb""Basico"3000"franquia 50 min + ilimitado oi""Fixo Ilimitado""RetencaoOT"</t>
  </si>
  <si>
    <t>False"TV Start HD""VX Até 2mb""Basico"5000"franquia 50 min + ilimitado oi""Fixo Ilimitado""RetencaoOT"</t>
  </si>
  <si>
    <t>False"TV Start HD""VX Até 2mb""Intermediario"0"franquia 100 min + ilimitado oi""Fixo Ilimitado""RetencaoOT"</t>
  </si>
  <si>
    <t>False"TV Start HD""VX Até 2mb""Intermediario"1000"franquia 100 min + ilimitado oi""Fixo Ilimitado""RetencaoOT"</t>
  </si>
  <si>
    <t>False"TV Start HD""VX Até 2mb""Intermediario"10000"franquia 100 min + ilimitado oi""Fixo Ilimitado""RetencaoOT"</t>
  </si>
  <si>
    <t>False"TV Start HD""VX Até 2mb""Intermediario"2000"franquia 100 min + ilimitado oi""Fixo Ilimitado""RetencaoOT"</t>
  </si>
  <si>
    <t>False"TV Start HD""VX Até 2mb""Intermediario"3000"franquia 100 min + ilimitado oi""Fixo Ilimitado""RetencaoOT"</t>
  </si>
  <si>
    <t>False"TV Start HD""VX Até 2mb""Intermediario"5000"franquia 100 min + ilimitado oi""Fixo Ilimitado""RetencaoOT"</t>
  </si>
  <si>
    <t>False"TV Start HD""VX Até 2mb""Top"0"franquia 500 min + ilimitado oi""Fixo Ilimitado""RetencaoOT"</t>
  </si>
  <si>
    <t>False"TV Start HD""VX Até 2mb""Top"1000"franquia 500 min + ilimitado oi""Fixo Ilimitado""RetencaoOT"</t>
  </si>
  <si>
    <t>False"TV Start HD""VX Até 2mb""Top"10000"franquia 500 min + ilimitado oi""Fixo Ilimitado""RetencaoOT"</t>
  </si>
  <si>
    <t>False"TV Start HD""VX Até 2mb""Top"2000"franquia 500 min + ilimitado oi""Fixo Ilimitado""RetencaoOT"</t>
  </si>
  <si>
    <t>False"TV Start HD""VX Até 2mb""Top"3000"franquia 500 min + ilimitado oi""Fixo Ilimitado""RetencaoOT"</t>
  </si>
  <si>
    <t>False"TV Start HD""VX Até 2mb""Top"5000"franquia 500 min + ilimitado oi""Fixo Ilimitado""RetencaoOT"</t>
  </si>
  <si>
    <t>"TV Total Cinema HD"</t>
  </si>
  <si>
    <t>False"TV Total Cinema HD""BLM 10gb""Avancado"0"franquia 250 min + ilimitado oi""Fixo Ilimitado""RetencaoOT"</t>
  </si>
  <si>
    <t>False"TV Total Cinema HD""BLM 10gb""Avancado"1000"franquia 250 min + ilimitado oi""Fixo Ilimitado""RetencaoOT"</t>
  </si>
  <si>
    <t>False"TV Total Cinema HD""BLM 10gb""Avancado"10000"franquia 250 min + ilimitado oi""Fixo Ilimitado""RetencaoOT"</t>
  </si>
  <si>
    <t>False"TV Total Cinema HD""BLM 10gb""Avancado"2000"franquia 250 min + ilimitado oi""Fixo Ilimitado""RetencaoOT"</t>
  </si>
  <si>
    <t>False"TV Total Cinema HD""BLM 10gb""Avancado"3000"franquia 250 min + ilimitado oi""Fixo Ilimitado""RetencaoOT"</t>
  </si>
  <si>
    <t>False"TV Total Cinema HD""BLM 10gb""Avancado"5000"franquia 250 min + ilimitado oi""Fixo Ilimitado""RetencaoOT"</t>
  </si>
  <si>
    <t>False"TV Total Cinema HD""BLM 10gb""Basico"0"franquia 50 min + ilimitado oi""Fixo Ilimitado""RetencaoOT"</t>
  </si>
  <si>
    <t>False"TV Total Cinema HD""BLM 10gb""Basico"1000"franquia 50 min + ilimitado oi""Fixo Ilimitado""RetencaoOT"</t>
  </si>
  <si>
    <t>False"TV Total Cinema HD""BLM 10gb""Basico"10000"franquia 50 min + ilimitado oi""Fixo Ilimitado""RetencaoOT"</t>
  </si>
  <si>
    <t>False"TV Total Cinema HD""BLM 10gb""Basico"2000"franquia 50 min + ilimitado oi""Fixo Ilimitado""RetencaoOT"</t>
  </si>
  <si>
    <t>False"TV Total Cinema HD""BLM 10gb""Basico"3000"franquia 50 min + ilimitado oi""Fixo Ilimitado""RetencaoOT"</t>
  </si>
  <si>
    <t>False"TV Total Cinema HD""BLM 10gb""Basico"5000"franquia 50 min + ilimitado oi""Fixo Ilimitado""RetencaoOT"</t>
  </si>
  <si>
    <t>False"TV Total Cinema HD""BLM 10gb""Intermediario"0"franquia 100 min + ilimitado oi""Fixo Ilimitado""RetencaoOT"</t>
  </si>
  <si>
    <t>False"TV Total Cinema HD""BLM 10gb""Intermediario"1000"franquia 100 min + ilimitado oi""Fixo Ilimitado""RetencaoOT"</t>
  </si>
  <si>
    <t>False"TV Total Cinema HD""BLM 10gb""Intermediario"10000"franquia 100 min + ilimitado oi""Fixo Ilimitado""RetencaoOT"</t>
  </si>
  <si>
    <t>False"TV Total Cinema HD""BLM 10gb""Intermediario"2000"franquia 100 min + ilimitado oi""Fixo Ilimitado""RetencaoOT"</t>
  </si>
  <si>
    <t>False"TV Total Cinema HD""BLM 10gb""Intermediario"3000"franquia 100 min + ilimitado oi""Fixo Ilimitado""RetencaoOT"</t>
  </si>
  <si>
    <t>False"TV Total Cinema HD""BLM 10gb""Intermediario"5000"franquia 100 min + ilimitado oi""Fixo Ilimitado""RetencaoOT"</t>
  </si>
  <si>
    <t>False"TV Total Cinema HD""BLM 10gb""Top"0"franquia 500 min + ilimitado oi""Fixo Ilimitado""RetencaoOT"</t>
  </si>
  <si>
    <t>False"TV Total Cinema HD""BLM 10gb""Top"1000"franquia 500 min + ilimitado oi""Fixo Ilimitado""RetencaoOT"</t>
  </si>
  <si>
    <t>False"TV Total Cinema HD""BLM 10gb""Top"10000"franquia 500 min + ilimitado oi""Fixo Ilimitado""RetencaoOT"</t>
  </si>
  <si>
    <t>False"TV Total Cinema HD""BLM 10gb""Top"2000"franquia 500 min + ilimitado oi""Fixo Ilimitado""RetencaoOT"</t>
  </si>
  <si>
    <t>False"TV Total Cinema HD""BLM 10gb""Top"3000"franquia 500 min + ilimitado oi""Fixo Ilimitado""RetencaoOT"</t>
  </si>
  <si>
    <t>False"TV Total Cinema HD""BLM 10gb""Top"5000"franquia 500 min + ilimitado oi""Fixo Ilimitado""RetencaoOT"</t>
  </si>
  <si>
    <t>False"TV Total Cinema HD""VX 35mb""Avancado"0"franquia 250 min + ilimitado oi""Fixo Ilimitado""RetencaoOT"</t>
  </si>
  <si>
    <t>False"TV Total Cinema HD""VX 35mb""Avancado"1000"franquia 250 min + ilimitado oi""Fixo Ilimitado""RetencaoOT"</t>
  </si>
  <si>
    <t>False"TV Total Cinema HD""VX 35mb""Avancado"10000"franquia 250 min + ilimitado oi""Fixo Ilimitado""RetencaoOT"</t>
  </si>
  <si>
    <t>False"TV Total Cinema HD""VX 35mb""Avancado"2000"franquia 250 min + ilimitado oi""Fixo Ilimitado""RetencaoOT"</t>
  </si>
  <si>
    <t>False"TV Total Cinema HD""VX 35mb""Avancado"3000"franquia 250 min + ilimitado oi""Fixo Ilimitado""RetencaoOT"</t>
  </si>
  <si>
    <t>False"TV Total Cinema HD""VX 35mb""Avancado"5000"franquia 250 min + ilimitado oi""Fixo Ilimitado""RetencaoOT"</t>
  </si>
  <si>
    <t>False"TV Total Cinema HD""VX 35mb""Basico"0"franquia 50 min + ilimitado oi""Fixo Ilimitado""RetencaoOT"</t>
  </si>
  <si>
    <t>False"TV Total Cinema HD""VX 35mb""Basico"1000"franquia 50 min + ilimitado oi""Fixo Ilimitado""RetencaoOT"</t>
  </si>
  <si>
    <t>False"TV Total Cinema HD""VX 35mb""Basico"10000"franquia 50 min + ilimitado oi""Fixo Ilimitado""RetencaoOT"</t>
  </si>
  <si>
    <t>False"TV Total Cinema HD""VX 35mb""Basico"2000"franquia 50 min + ilimitado oi""Fixo Ilimitado""RetencaoOT"</t>
  </si>
  <si>
    <t>False"TV Total Cinema HD""VX 35mb""Basico"3000"franquia 50 min + ilimitado oi""Fixo Ilimitado""RetencaoOT"</t>
  </si>
  <si>
    <t>False"TV Total Cinema HD""VX 35mb""Basico"5000"franquia 50 min + ilimitado oi""Fixo Ilimitado""RetencaoOT"</t>
  </si>
  <si>
    <t>False"TV Total Cinema HD""VX 35mb""Intermediario"0"franquia 100 min + ilimitado oi""Fixo Ilimitado""RetencaoOT"</t>
  </si>
  <si>
    <t>False"TV Total Cinema HD""VX 35mb""Intermediario"1000"franquia 100 min + ilimitado oi""Fixo Ilimitado""RetencaoOT"</t>
  </si>
  <si>
    <t>False"TV Total Cinema HD""VX 35mb""Intermediario"10000"franquia 100 min + ilimitado oi""Fixo Ilimitado""RetencaoOT"</t>
  </si>
  <si>
    <t>False"TV Total Cinema HD""VX 35mb""Intermediario"2000"franquia 100 min + ilimitado oi""Fixo Ilimitado""RetencaoOT"</t>
  </si>
  <si>
    <t>False"TV Total Cinema HD""VX 35mb""Intermediario"3000"franquia 100 min + ilimitado oi""Fixo Ilimitado""RetencaoOT"</t>
  </si>
  <si>
    <t>False"TV Total Cinema HD""VX 35mb""Intermediario"5000"franquia 100 min + ilimitado oi""Fixo Ilimitado""RetencaoOT"</t>
  </si>
  <si>
    <t>False"TV Total Cinema HD""VX 35mb""Top"0"franquia 500 min + ilimitado oi""Fixo Ilimitado""RetencaoOT"</t>
  </si>
  <si>
    <t>False"TV Total Cinema HD""VX 35mb""Top"1000"franquia 500 min + ilimitado oi""Fixo Ilimitado""RetencaoOT"</t>
  </si>
  <si>
    <t>False"TV Total Cinema HD""VX 35mb""Top"10000"franquia 500 min + ilimitado oi""Fixo Ilimitado""RetencaoOT"</t>
  </si>
  <si>
    <t>False"TV Total Cinema HD""VX 35mb""Top"2000"franquia 500 min + ilimitado oi""Fixo Ilimitado""RetencaoOT"</t>
  </si>
  <si>
    <t>False"TV Total Cinema HD""VX 35mb""Top"3000"franquia 500 min + ilimitado oi""Fixo Ilimitado""RetencaoOT"</t>
  </si>
  <si>
    <t>False"TV Total Cinema HD""VX 35mb""Top"5000"franquia 500 min + ilimitado oi""Fixo Ilimitado""RetencaoOT"</t>
  </si>
  <si>
    <t>False"TV Total Cinema HD""VX Até 15mb""Avancado"0"franquia 250 min + ilimitado oi""Fixo Ilimitado""RetencaoOT"</t>
  </si>
  <si>
    <t>False"TV Total Cinema HD""VX Até 15mb""Avancado"1000"franquia 250 min + ilimitado oi""Fixo Ilimitado""RetencaoOT"</t>
  </si>
  <si>
    <t>False"TV Total Cinema HD""VX Até 15mb""Avancado"10000"franquia 250 min + ilimitado oi""Fixo Ilimitado""RetencaoOT"</t>
  </si>
  <si>
    <t>False"TV Total Cinema HD""VX Até 15mb""Avancado"2000"franquia 250 min + ilimitado oi""Fixo Ilimitado""RetencaoOT"</t>
  </si>
  <si>
    <t>False"TV Total Cinema HD""VX Até 15mb""Avancado"3000"franquia 250 min + ilimitado oi""Fixo Ilimitado""RetencaoOT"</t>
  </si>
  <si>
    <t>False"TV Total Cinema HD""VX Até 15mb""Avancado"5000"franquia 250 min + ilimitado oi""Fixo Ilimitado""RetencaoOT"</t>
  </si>
  <si>
    <t>False"TV Total Cinema HD""VX Até 15mb""Basico"0"franquia 50 min + ilimitado oi""Fixo Ilimitado""RetencaoOT"</t>
  </si>
  <si>
    <t>False"TV Total Cinema HD""VX Até 15mb""Basico"1000"franquia 50 min + ilimitado oi""Fixo Ilimitado""RetencaoOT"</t>
  </si>
  <si>
    <t>False"TV Total Cinema HD""VX Até 15mb""Basico"10000"franquia 50 min + ilimitado oi""Fixo Ilimitado""RetencaoOT"</t>
  </si>
  <si>
    <t>False"TV Total Cinema HD""VX Até 15mb""Basico"2000"franquia 50 min + ilimitado oi""Fixo Ilimitado""RetencaoOT"</t>
  </si>
  <si>
    <t>False"TV Total Cinema HD""VX Até 15mb""Basico"3000"franquia 50 min + ilimitado oi""Fixo Ilimitado""RetencaoOT"</t>
  </si>
  <si>
    <t>False"TV Total Cinema HD""VX Até 15mb""Basico"5000"franquia 50 min + ilimitado oi""Fixo Ilimitado""RetencaoOT"</t>
  </si>
  <si>
    <t>False"TV Total Cinema HD""VX Até 15mb""Intermediario"0"franquia 100 min + ilimitado oi""Fixo Ilimitado""RetencaoOT"</t>
  </si>
  <si>
    <t>False"TV Total Cinema HD""VX Até 15mb""Intermediario"1000"franquia 100 min + ilimitado oi""Fixo Ilimitado""RetencaoOT"</t>
  </si>
  <si>
    <t>False"TV Total Cinema HD""VX Até 15mb""Intermediario"10000"franquia 100 min + ilimitado oi""Fixo Ilimitado""RetencaoOT"</t>
  </si>
  <si>
    <t>False"TV Total Cinema HD""VX Até 15mb""Intermediario"2000"franquia 100 min + ilimitado oi""Fixo Ilimitado""RetencaoOT"</t>
  </si>
  <si>
    <t>False"TV Total Cinema HD""VX Até 15mb""Intermediario"3000"franquia 100 min + ilimitado oi""Fixo Ilimitado""RetencaoOT"</t>
  </si>
  <si>
    <t>False"TV Total Cinema HD""VX Até 15mb""Intermediario"5000"franquia 100 min + ilimitado oi""Fixo Ilimitado""RetencaoOT"</t>
  </si>
  <si>
    <t>False"TV Total Cinema HD""VX Até 15mb""Top"0"franquia 500 min + ilimitado oi""Fixo Ilimitado""RetencaoOT"</t>
  </si>
  <si>
    <t>False"TV Total Cinema HD""VX Até 15mb""Top"1000"franquia 500 min + ilimitado oi""Fixo Ilimitado""RetencaoOT"</t>
  </si>
  <si>
    <t>False"TV Total Cinema HD""VX Até 15mb""Top"10000"franquia 500 min + ilimitado oi""Fixo Ilimitado""RetencaoOT"</t>
  </si>
  <si>
    <t>False"TV Total Cinema HD""VX Até 15mb""Top"2000"franquia 500 min + ilimitado oi""Fixo Ilimitado""RetencaoOT"</t>
  </si>
  <si>
    <t>False"TV Total Cinema HD""VX Até 15mb""Top"3000"franquia 500 min + ilimitado oi""Fixo Ilimitado""RetencaoOT"</t>
  </si>
  <si>
    <t>False"TV Total Cinema HD""VX Até 15mb""Top"5000"franquia 500 min + ilimitado oi""Fixo Ilimitado""RetencaoOT"</t>
  </si>
  <si>
    <t>False"TV Total Cinema HD""VX Até 25mb""Avancado"0"franquia 250 min + ilimitado oi""Fixo Ilimitado""RetencaoOT"</t>
  </si>
  <si>
    <t>False"TV Total Cinema HD""VX Até 25mb""Avancado"1000"franquia 250 min + ilimitado oi""Fixo Ilimitado""RetencaoOT"</t>
  </si>
  <si>
    <t>False"TV Total Cinema HD""VX Até 25mb""Avancado"10000"franquia 250 min + ilimitado oi""Fixo Ilimitado""RetencaoOT"</t>
  </si>
  <si>
    <t>False"TV Total Cinema HD""VX Até 25mb""Avancado"2000"franquia 250 min + ilimitado oi""Fixo Ilimitado""RetencaoOT"</t>
  </si>
  <si>
    <t>False"TV Total Cinema HD""VX Até 25mb""Avancado"3000"franquia 250 min + ilimitado oi""Fixo Ilimitado""RetencaoOT"</t>
  </si>
  <si>
    <t>False"TV Total Cinema HD""VX Até 25mb""Avancado"5000"franquia 250 min + ilimitado oi""Fixo Ilimitado""RetencaoOT"</t>
  </si>
  <si>
    <t>False"TV Total Cinema HD""VX Até 25mb""Basico"0"franquia 50 min + ilimitado oi""Fixo Ilimitado""RetencaoOT"</t>
  </si>
  <si>
    <t>False"TV Total Cinema HD""VX Até 25mb""Basico"1000"franquia 50 min + ilimitado oi""Fixo Ilimitado""RetencaoOT"</t>
  </si>
  <si>
    <t>False"TV Total Cinema HD""VX Até 25mb""Basico"10000"franquia 50 min + ilimitado oi""Fixo Ilimitado""RetencaoOT"</t>
  </si>
  <si>
    <t>False"TV Total Cinema HD""VX Até 25mb""Basico"2000"franquia 50 min + ilimitado oi""Fixo Ilimitado""RetencaoOT"</t>
  </si>
  <si>
    <t>False"TV Total Cinema HD""VX Até 25mb""Basico"3000"franquia 50 min + ilimitado oi""Fixo Ilimitado""RetencaoOT"</t>
  </si>
  <si>
    <t>False"TV Total Cinema HD""VX Até 25mb""Basico"5000"franquia 50 min + ilimitado oi""Fixo Ilimitado""RetencaoOT"</t>
  </si>
  <si>
    <t>False"TV Total Cinema HD""VX Até 25mb""Intermediario"0"franquia 100 min + ilimitado oi""Fixo Ilimitado""RetencaoOT"</t>
  </si>
  <si>
    <t>False"TV Total Cinema HD""VX Até 25mb""Intermediario"1000"franquia 100 min + ilimitado oi""Fixo Ilimitado""RetencaoOT"</t>
  </si>
  <si>
    <t>False"TV Total Cinema HD""VX Até 25mb""Intermediario"10000"franquia 100 min + ilimitado oi""Fixo Ilimitado""RetencaoOT"</t>
  </si>
  <si>
    <t>False"TV Total Cinema HD""VX Até 25mb""Intermediario"2000"franquia 100 min + ilimitado oi""Fixo Ilimitado""RetencaoOT"</t>
  </si>
  <si>
    <t>False"TV Total Cinema HD""VX Até 25mb""Intermediario"3000"franquia 100 min + ilimitado oi""Fixo Ilimitado""RetencaoOT"</t>
  </si>
  <si>
    <t>False"TV Total Cinema HD""VX Até 25mb""Intermediario"5000"franquia 100 min + ilimitado oi""Fixo Ilimitado""RetencaoOT"</t>
  </si>
  <si>
    <t>False"TV Total Cinema HD""VX Até 25mb""Top"0"franquia 500 min + ilimitado oi""Fixo Ilimitado""RetencaoOT"</t>
  </si>
  <si>
    <t>False"TV Total Cinema HD""VX Até 25mb""Top"1000"franquia 500 min + ilimitado oi""Fixo Ilimitado""RetencaoOT"</t>
  </si>
  <si>
    <t>False"TV Total Cinema HD""VX Até 25mb""Top"10000"franquia 500 min + ilimitado oi""Fixo Ilimitado""RetencaoOT"</t>
  </si>
  <si>
    <t>False"TV Total Cinema HD""VX Até 25mb""Top"2000"franquia 500 min + ilimitado oi""Fixo Ilimitado""RetencaoOT"</t>
  </si>
  <si>
    <t>False"TV Total Cinema HD""VX Até 25mb""Top"3000"franquia 500 min + ilimitado oi""Fixo Ilimitado""RetencaoOT"</t>
  </si>
  <si>
    <t>False"TV Total Cinema HD""VX Até 25mb""Top"5000"franquia 500 min + ilimitado oi""Fixo Ilimitado""RetencaoOT"</t>
  </si>
  <si>
    <t>False"TV Total Cinema HD""VX Até 2mb""Avancado"0"franquia 250 min + ilimitado oi""Fixo Ilimitado""RetencaoOT"</t>
  </si>
  <si>
    <t>False"TV Total Cinema HD""VX Até 2mb""Avancado"1000"franquia 250 min + ilimitado oi""Fixo Ilimitado""RetencaoOT"</t>
  </si>
  <si>
    <t>False"TV Total Cinema HD""VX Até 2mb""Avancado"10000"franquia 250 min + ilimitado oi""Fixo Ilimitado""RetencaoOT"</t>
  </si>
  <si>
    <t>False"TV Total Cinema HD""VX Até 2mb""Avancado"2000"franquia 250 min + ilimitado oi""Fixo Ilimitado""RetencaoOT"</t>
  </si>
  <si>
    <t>False"TV Total Cinema HD""VX Até 2mb""Avancado"3000"franquia 250 min + ilimitado oi""Fixo Ilimitado""RetencaoOT"</t>
  </si>
  <si>
    <t>False"TV Total Cinema HD""VX Até 2mb""Avancado"5000"franquia 250 min + ilimitado oi""Fixo Ilimitado""RetencaoOT"</t>
  </si>
  <si>
    <t>False"TV Total Cinema HD""VX Até 2mb""Basico"0"franquia 50 min + ilimitado oi""Fixo Ilimitado""RetencaoOT"</t>
  </si>
  <si>
    <t>False"TV Total Cinema HD""VX Até 2mb""Basico"1000"franquia 50 min + ilimitado oi""Fixo Ilimitado""RetencaoOT"</t>
  </si>
  <si>
    <t>False"TV Total Cinema HD""VX Até 2mb""Basico"10000"franquia 50 min + ilimitado oi""Fixo Ilimitado""RetencaoOT"</t>
  </si>
  <si>
    <t>False"TV Total Cinema HD""VX Até 2mb""Basico"2000"franquia 50 min + ilimitado oi""Fixo Ilimitado""RetencaoOT"</t>
  </si>
  <si>
    <t>False"TV Total Cinema HD""VX Até 2mb""Basico"3000"franquia 50 min + ilimitado oi""Fixo Ilimitado""RetencaoOT"</t>
  </si>
  <si>
    <t>False"TV Total Cinema HD""VX Até 2mb""Basico"5000"franquia 50 min + ilimitado oi""Fixo Ilimitado""RetencaoOT"</t>
  </si>
  <si>
    <t>False"TV Total Cinema HD""VX Até 2mb""Intermediario"0"franquia 100 min + ilimitado oi""Fixo Ilimitado""RetencaoOT"</t>
  </si>
  <si>
    <t>False"TV Total Cinema HD""VX Até 2mb""Intermediario"1000"franquia 100 min + ilimitado oi""Fixo Ilimitado""RetencaoOT"</t>
  </si>
  <si>
    <t>False"TV Total Cinema HD""VX Até 2mb""Intermediario"10000"franquia 100 min + ilimitado oi""Fixo Ilimitado""RetencaoOT"</t>
  </si>
  <si>
    <t>False"TV Total Cinema HD""VX Até 2mb""Intermediario"2000"franquia 100 min + ilimitado oi""Fixo Ilimitado""RetencaoOT"</t>
  </si>
  <si>
    <t>False"TV Total Cinema HD""VX Até 2mb""Intermediario"3000"franquia 100 min + ilimitado oi""Fixo Ilimitado""RetencaoOT"</t>
  </si>
  <si>
    <t>False"TV Total Cinema HD""VX Até 2mb""Intermediario"5000"franquia 100 min + ilimitado oi""Fixo Ilimitado""RetencaoOT"</t>
  </si>
  <si>
    <t>False"TV Total Cinema HD""VX Até 2mb""Top"0"franquia 500 min + ilimitado oi""Fixo Ilimitado""RetencaoOT"</t>
  </si>
  <si>
    <t>False"TV Total Cinema HD""VX Até 2mb""Top"1000"franquia 500 min + ilimitado oi""Fixo Ilimitado""RetencaoOT"</t>
  </si>
  <si>
    <t>False"TV Total Cinema HD""VX Até 2mb""Top"10000"franquia 500 min + ilimitado oi""Fixo Ilimitado""RetencaoOT"</t>
  </si>
  <si>
    <t>False"TV Total Cinema HD""VX Até 2mb""Top"2000"franquia 500 min + ilimitado oi""Fixo Ilimitado""RetencaoOT"</t>
  </si>
  <si>
    <t>False"TV Total Cinema HD""VX Até 2mb""Top"3000"franquia 500 min + ilimitado oi""Fixo Ilimitado""RetencaoOT"</t>
  </si>
  <si>
    <t>False"TV Total Cinema HD""VX Até 2mb""Top"5000"franquia 500 min + ilimitado oi""Fixo Ilimitado""RetencaoOT"</t>
  </si>
  <si>
    <t>"TV Total HBOMAX HD"</t>
  </si>
  <si>
    <t>False"TV Total HBOMAX HD""BLM 10gb""Avancado"0"franquia 250 min + ilimitado oi""Fixo Ilimitado""RetencaoOT"</t>
  </si>
  <si>
    <t>False"TV Total HBOMAX HD""BLM 10gb""Avancado"1000"franquia 250 min + ilimitado oi""Fixo Ilimitado""RetencaoOT"</t>
  </si>
  <si>
    <t>False"TV Total HBOMAX HD""BLM 10gb""Avancado"10000"franquia 250 min + ilimitado oi""Fixo Ilimitado""RetencaoOT"</t>
  </si>
  <si>
    <t>False"TV Total HBOMAX HD""BLM 10gb""Avancado"2000"franquia 250 min + ilimitado oi""Fixo Ilimitado""RetencaoOT"</t>
  </si>
  <si>
    <t>False"TV Total HBOMAX HD""BLM 10gb""Avancado"3000"franquia 250 min + ilimitado oi""Fixo Ilimitado""RetencaoOT"</t>
  </si>
  <si>
    <t>False"TV Total HBOMAX HD""BLM 10gb""Avancado"5000"franquia 250 min + ilimitado oi""Fixo Ilimitado""RetencaoOT"</t>
  </si>
  <si>
    <t>False"TV Total HBOMAX HD""BLM 10gb""Basico"0"franquia 50 min + ilimitado oi""Fixo Ilimitado""RetencaoOT"</t>
  </si>
  <si>
    <t>False"TV Total HBOMAX HD""BLM 10gb""Basico"1000"franquia 50 min + ilimitado oi""Fixo Ilimitado""RetencaoOT"</t>
  </si>
  <si>
    <t>False"TV Total HBOMAX HD""BLM 10gb""Basico"10000"franquia 50 min + ilimitado oi""Fixo Ilimitado""RetencaoOT"</t>
  </si>
  <si>
    <t>False"TV Total HBOMAX HD""BLM 10gb""Basico"2000"franquia 50 min + ilimitado oi""Fixo Ilimitado""RetencaoOT"</t>
  </si>
  <si>
    <t>False"TV Total HBOMAX HD""BLM 10gb""Basico"3000"franquia 50 min + ilimitado oi""Fixo Ilimitado""RetencaoOT"</t>
  </si>
  <si>
    <t>False"TV Total HBOMAX HD""BLM 10gb""Basico"5000"franquia 50 min + ilimitado oi""Fixo Ilimitado""RetencaoOT"</t>
  </si>
  <si>
    <t>False"TV Total HBOMAX HD""BLM 10gb""Intermediario"0"franquia 100 min + ilimitado oi""Fixo Ilimitado""RetencaoOT"</t>
  </si>
  <si>
    <t>False"TV Total HBOMAX HD""BLM 10gb""Intermediario"1000"franquia 100 min + ilimitado oi""Fixo Ilimitado""RetencaoOT"</t>
  </si>
  <si>
    <t>False"TV Total HBOMAX HD""BLM 10gb""Intermediario"10000"franquia 100 min + ilimitado oi""Fixo Ilimitado""RetencaoOT"</t>
  </si>
  <si>
    <t>False"TV Total HBOMAX HD""BLM 10gb""Intermediario"2000"franquia 100 min + ilimitado oi""Fixo Ilimitado""RetencaoOT"</t>
  </si>
  <si>
    <t>False"TV Total HBOMAX HD""BLM 10gb""Intermediario"3000"franquia 100 min + ilimitado oi""Fixo Ilimitado""RetencaoOT"</t>
  </si>
  <si>
    <t>False"TV Total HBOMAX HD""BLM 10gb""Intermediario"5000"franquia 100 min + ilimitado oi""Fixo Ilimitado""RetencaoOT"</t>
  </si>
  <si>
    <t>False"TV Total HBOMAX HD""BLM 10gb""Top"0"franquia 500 min + ilimitado oi""Fixo Ilimitado""RetencaoOT"</t>
  </si>
  <si>
    <t>False"TV Total HBOMAX HD""BLM 10gb""Top"1000"franquia 500 min + ilimitado oi""Fixo Ilimitado""RetencaoOT"</t>
  </si>
  <si>
    <t>False"TV Total HBOMAX HD""BLM 10gb""Top"10000"franquia 500 min + ilimitado oi""Fixo Ilimitado""RetencaoOT"</t>
  </si>
  <si>
    <t>False"TV Total HBOMAX HD""BLM 10gb""Top"2000"franquia 500 min + ilimitado oi""Fixo Ilimitado""RetencaoOT"</t>
  </si>
  <si>
    <t>False"TV Total HBOMAX HD""BLM 10gb""Top"3000"franquia 500 min + ilimitado oi""Fixo Ilimitado""RetencaoOT"</t>
  </si>
  <si>
    <t>False"TV Total HBOMAX HD""BLM 10gb""Top"5000"franquia 500 min + ilimitado oi""Fixo Ilimitado""RetencaoOT"</t>
  </si>
  <si>
    <t>False"TV Total HBOMAX HD""VX 35mb""Avancado"0"franquia 250 min + ilimitado oi""Fixo Ilimitado""RetencaoOT"</t>
  </si>
  <si>
    <t>False"TV Total HBOMAX HD""VX 35mb""Avancado"1000"franquia 250 min + ilimitado oi""Fixo Ilimitado""RetencaoOT"</t>
  </si>
  <si>
    <t>False"TV Total HBOMAX HD""VX 35mb""Avancado"10000"franquia 250 min + ilimitado oi""Fixo Ilimitado""RetencaoOT"</t>
  </si>
  <si>
    <t>False"TV Total HBOMAX HD""VX 35mb""Avancado"2000"franquia 250 min + ilimitado oi""Fixo Ilimitado""RetencaoOT"</t>
  </si>
  <si>
    <t>False"TV Total HBOMAX HD""VX 35mb""Avancado"3000"franquia 250 min + ilimitado oi""Fixo Ilimitado""RetencaoOT"</t>
  </si>
  <si>
    <t>False"TV Total HBOMAX HD""VX 35mb""Avancado"5000"franquia 250 min + ilimitado oi""Fixo Ilimitado""RetencaoOT"</t>
  </si>
  <si>
    <t>False"TV Total HBOMAX HD""VX 35mb""Basico"0"franquia 50 min + ilimitado oi""Fixo Ilimitado""RetencaoOT"</t>
  </si>
  <si>
    <t>False"TV Total HBOMAX HD""VX 35mb""Basico"1000"franquia 50 min + ilimitado oi""Fixo Ilimitado""RetencaoOT"</t>
  </si>
  <si>
    <t>False"TV Total HBOMAX HD""VX 35mb""Basico"10000"franquia 50 min + ilimitado oi""Fixo Ilimitado""RetencaoOT"</t>
  </si>
  <si>
    <t>False"TV Total HBOMAX HD""VX 35mb""Basico"2000"franquia 50 min + ilimitado oi""Fixo Ilimitado""RetencaoOT"</t>
  </si>
  <si>
    <t>False"TV Total HBOMAX HD""VX 35mb""Basico"3000"franquia 50 min + ilimitado oi""Fixo Ilimitado""RetencaoOT"</t>
  </si>
  <si>
    <t>False"TV Total HBOMAX HD""VX 35mb""Basico"5000"franquia 50 min + ilimitado oi""Fixo Ilimitado""RetencaoOT"</t>
  </si>
  <si>
    <t>False"TV Total HBOMAX HD""VX 35mb""Intermediario"0"franquia 100 min + ilimitado oi""Fixo Ilimitado""RetencaoOT"</t>
  </si>
  <si>
    <t>False"TV Total HBOMAX HD""VX 35mb""Intermediario"1000"franquia 100 min + ilimitado oi""Fixo Ilimitado""RetencaoOT"</t>
  </si>
  <si>
    <t>False"TV Total HBOMAX HD""VX 35mb""Intermediario"10000"franquia 100 min + ilimitado oi""Fixo Ilimitado""RetencaoOT"</t>
  </si>
  <si>
    <t>False"TV Total HBOMAX HD""VX 35mb""Intermediario"2000"franquia 100 min + ilimitado oi""Fixo Ilimitado""RetencaoOT"</t>
  </si>
  <si>
    <t>False"TV Total HBOMAX HD""VX 35mb""Intermediario"3000"franquia 100 min + ilimitado oi""Fixo Ilimitado""RetencaoOT"</t>
  </si>
  <si>
    <t>False"TV Total HBOMAX HD""VX 35mb""Intermediario"5000"franquia 100 min + ilimitado oi""Fixo Ilimitado""RetencaoOT"</t>
  </si>
  <si>
    <t>False"TV Total HBOMAX HD""VX 35mb""Top"0"franquia 500 min + ilimitado oi""Fixo Ilimitado""RetencaoOT"</t>
  </si>
  <si>
    <t>False"TV Total HBOMAX HD""VX 35mb""Top"1000"franquia 500 min + ilimitado oi""Fixo Ilimitado""RetencaoOT"</t>
  </si>
  <si>
    <t>False"TV Total HBOMAX HD""VX 35mb""Top"10000"franquia 500 min + ilimitado oi""Fixo Ilimitado""RetencaoOT"</t>
  </si>
  <si>
    <t>False"TV Total HBOMAX HD""VX 35mb""Top"2000"franquia 500 min + ilimitado oi""Fixo Ilimitado""RetencaoOT"</t>
  </si>
  <si>
    <t>False"TV Total HBOMAX HD""VX 35mb""Top"3000"franquia 500 min + ilimitado oi""Fixo Ilimitado""RetencaoOT"</t>
  </si>
  <si>
    <t>False"TV Total HBOMAX HD""VX 35mb""Top"5000"franquia 500 min + ilimitado oi""Fixo Ilimitado""RetencaoOT"</t>
  </si>
  <si>
    <t>False"TV Total HBOMAX HD""VX Até 15mb""Avancado"0"franquia 250 min + ilimitado oi""Fixo Ilimitado""RetencaoOT"</t>
  </si>
  <si>
    <t>False"TV Total HBOMAX HD""VX Até 15mb""Avancado"1000"franquia 250 min + ilimitado oi""Fixo Ilimitado""RetencaoOT"</t>
  </si>
  <si>
    <t>False"TV Total HBOMAX HD""VX Até 15mb""Avancado"10000"franquia 250 min + ilimitado oi""Fixo Ilimitado""RetencaoOT"</t>
  </si>
  <si>
    <t>False"TV Total HBOMAX HD""VX Até 15mb""Avancado"2000"franquia 250 min + ilimitado oi""Fixo Ilimitado""RetencaoOT"</t>
  </si>
  <si>
    <t>False"TV Total HBOMAX HD""VX Até 15mb""Avancado"3000"franquia 250 min + ilimitado oi""Fixo Ilimitado""RetencaoOT"</t>
  </si>
  <si>
    <t>False"TV Total HBOMAX HD""VX Até 15mb""Avancado"5000"franquia 250 min + ilimitado oi""Fixo Ilimitado""RetencaoOT"</t>
  </si>
  <si>
    <t>False"TV Total HBOMAX HD""VX Até 15mb""Basico"0"franquia 50 min + ilimitado oi""Fixo Ilimitado""RetencaoOT"</t>
  </si>
  <si>
    <t>False"TV Total HBOMAX HD""VX Até 15mb""Basico"1000"franquia 50 min + ilimitado oi""Fixo Ilimitado""RetencaoOT"</t>
  </si>
  <si>
    <t>False"TV Total HBOMAX HD""VX Até 15mb""Basico"10000"franquia 50 min + ilimitado oi""Fixo Ilimitado""RetencaoOT"</t>
  </si>
  <si>
    <t>False"TV Total HBOMAX HD""VX Até 15mb""Basico"2000"franquia 50 min + ilimitado oi""Fixo Ilimitado""RetencaoOT"</t>
  </si>
  <si>
    <t>False"TV Total HBOMAX HD""VX Até 15mb""Basico"3000"franquia 50 min + ilimitado oi""Fixo Ilimitado""RetencaoOT"</t>
  </si>
  <si>
    <t>False"TV Total HBOMAX HD""VX Até 15mb""Basico"5000"franquia 50 min + ilimitado oi""Fixo Ilimitado""RetencaoOT"</t>
  </si>
  <si>
    <t>False"TV Total HBOMAX HD""VX Até 15mb""Intermediario"0"franquia 100 min + ilimitado oi""Fixo Ilimitado""RetencaoOT"</t>
  </si>
  <si>
    <t>False"TV Total HBOMAX HD""VX Até 15mb""Intermediario"1000"franquia 100 min + ilimitado oi""Fixo Ilimitado""RetencaoOT"</t>
  </si>
  <si>
    <t>False"TV Total HBOMAX HD""VX Até 15mb""Intermediario"10000"franquia 100 min + ilimitado oi""Fixo Ilimitado""RetencaoOT"</t>
  </si>
  <si>
    <t>False"TV Total HBOMAX HD""VX Até 15mb""Intermediario"2000"franquia 100 min + ilimitado oi""Fixo Ilimitado""RetencaoOT"</t>
  </si>
  <si>
    <t>False"TV Total HBOMAX HD""VX Até 15mb""Intermediario"3000"franquia 100 min + ilimitado oi""Fixo Ilimitado""RetencaoOT"</t>
  </si>
  <si>
    <t>False"TV Total HBOMAX HD""VX Até 15mb""Intermediario"5000"franquia 100 min + ilimitado oi""Fixo Ilimitado""RetencaoOT"</t>
  </si>
  <si>
    <t>False"TV Total HBOMAX HD""VX Até 15mb""Top"0"franquia 500 min + ilimitado oi""Fixo Ilimitado""RetencaoOT"</t>
  </si>
  <si>
    <t>False"TV Total HBOMAX HD""VX Até 15mb""Top"1000"franquia 500 min + ilimitado oi""Fixo Ilimitado""RetencaoOT"</t>
  </si>
  <si>
    <t>False"TV Total HBOMAX HD""VX Até 15mb""Top"10000"franquia 500 min + ilimitado oi""Fixo Ilimitado""RetencaoOT"</t>
  </si>
  <si>
    <t>False"TV Total HBOMAX HD""VX Até 15mb""Top"2000"franquia 500 min + ilimitado oi""Fixo Ilimitado""RetencaoOT"</t>
  </si>
  <si>
    <t>False"TV Total HBOMAX HD""VX Até 15mb""Top"3000"franquia 500 min + ilimitado oi""Fixo Ilimitado""RetencaoOT"</t>
  </si>
  <si>
    <t>False"TV Total HBOMAX HD""VX Até 15mb""Top"5000"franquia 500 min + ilimitado oi""Fixo Ilimitado""RetencaoOT"</t>
  </si>
  <si>
    <t>False"TV Total HBOMAX HD""VX Até 25mb""Avancado"0"franquia 250 min + ilimitado oi""Fixo Ilimitado""RetencaoOT"</t>
  </si>
  <si>
    <t>False"TV Total HBOMAX HD""VX Até 25mb""Avancado"1000"franquia 250 min + ilimitado oi""Fixo Ilimitado""RetencaoOT"</t>
  </si>
  <si>
    <t>False"TV Total HBOMAX HD""VX Até 25mb""Avancado"10000"franquia 250 min + ilimitado oi""Fixo Ilimitado""RetencaoOT"</t>
  </si>
  <si>
    <t>False"TV Total HBOMAX HD""VX Até 25mb""Avancado"2000"franquia 250 min + ilimitado oi""Fixo Ilimitado""RetencaoOT"</t>
  </si>
  <si>
    <t>False"TV Total HBOMAX HD""VX Até 25mb""Avancado"3000"franquia 250 min + ilimitado oi""Fixo Ilimitado""RetencaoOT"</t>
  </si>
  <si>
    <t>False"TV Total HBOMAX HD""VX Até 25mb""Avancado"5000"franquia 250 min + ilimitado oi""Fixo Ilimitado""RetencaoOT"</t>
  </si>
  <si>
    <t>False"TV Total HBOMAX HD""VX Até 25mb""Basico"0"franquia 50 min + ilimitado oi""Fixo Ilimitado""RetencaoOT"</t>
  </si>
  <si>
    <t>False"TV Total HBOMAX HD""VX Até 25mb""Basico"1000"franquia 50 min + ilimitado oi""Fixo Ilimitado""RetencaoOT"</t>
  </si>
  <si>
    <t>False"TV Total HBOMAX HD""VX Até 25mb""Basico"10000"franquia 50 min + ilimitado oi""Fixo Ilimitado""RetencaoOT"</t>
  </si>
  <si>
    <t>False"TV Total HBOMAX HD""VX Até 25mb""Basico"2000"franquia 50 min + ilimitado oi""Fixo Ilimitado""RetencaoOT"</t>
  </si>
  <si>
    <t>False"TV Total HBOMAX HD""VX Até 25mb""Basico"3000"franquia 50 min + ilimitado oi""Fixo Ilimitado""RetencaoOT"</t>
  </si>
  <si>
    <t>False"TV Total HBOMAX HD""VX Até 25mb""Basico"5000"franquia 50 min + ilimitado oi""Fixo Ilimitado""RetencaoOT"</t>
  </si>
  <si>
    <t>False"TV Total HBOMAX HD""VX Até 25mb""Intermediario"0"franquia 100 min + ilimitado oi""Fixo Ilimitado""RetencaoOT"</t>
  </si>
  <si>
    <t>False"TV Total HBOMAX HD""VX Até 25mb""Intermediario"1000"franquia 100 min + ilimitado oi""Fixo Ilimitado""RetencaoOT"</t>
  </si>
  <si>
    <t>False"TV Total HBOMAX HD""VX Até 25mb""Intermediario"10000"franquia 100 min + ilimitado oi""Fixo Ilimitado""RetencaoOT"</t>
  </si>
  <si>
    <t>False"TV Total HBOMAX HD""VX Até 25mb""Intermediario"2000"franquia 100 min + ilimitado oi""Fixo Ilimitado""RetencaoOT"</t>
  </si>
  <si>
    <t>False"TV Total HBOMAX HD""VX Até 25mb""Intermediario"3000"franquia 100 min + ilimitado oi""Fixo Ilimitado""RetencaoOT"</t>
  </si>
  <si>
    <t>False"TV Total HBOMAX HD""VX Até 25mb""Intermediario"5000"franquia 100 min + ilimitado oi""Fixo Ilimitado""RetencaoOT"</t>
  </si>
  <si>
    <t>False"TV Total HBOMAX HD""VX Até 25mb""Top"0"franquia 500 min + ilimitado oi""Fixo Ilimitado""RetencaoOT"</t>
  </si>
  <si>
    <t>False"TV Total HBOMAX HD""VX Até 25mb""Top"1000"franquia 500 min + ilimitado oi""Fixo Ilimitado""RetencaoOT"</t>
  </si>
  <si>
    <t>False"TV Total HBOMAX HD""VX Até 25mb""Top"10000"franquia 500 min + ilimitado oi""Fixo Ilimitado""RetencaoOT"</t>
  </si>
  <si>
    <t>False"TV Total HBOMAX HD""VX Até 25mb""Top"2000"franquia 500 min + ilimitado oi""Fixo Ilimitado""RetencaoOT"</t>
  </si>
  <si>
    <t>False"TV Total HBOMAX HD""VX Até 25mb""Top"3000"franquia 500 min + ilimitado oi""Fixo Ilimitado""RetencaoOT"</t>
  </si>
  <si>
    <t>False"TV Total HBOMAX HD""VX Até 25mb""Top"5000"franquia 500 min + ilimitado oi""Fixo Ilimitado""RetencaoOT"</t>
  </si>
  <si>
    <t>False"TV Total HBOMAX HD""VX Até 2mb""Avancado"0"franquia 250 min + ilimitado oi""Fixo Ilimitado""RetencaoOT"</t>
  </si>
  <si>
    <t>False"TV Total HBOMAX HD""VX Até 2mb""Avancado"1000"franquia 250 min + ilimitado oi""Fixo Ilimitado""RetencaoOT"</t>
  </si>
  <si>
    <t>False"TV Total HBOMAX HD""VX Até 2mb""Avancado"10000"franquia 250 min + ilimitado oi""Fixo Ilimitado""RetencaoOT"</t>
  </si>
  <si>
    <t>False"TV Total HBOMAX HD""VX Até 2mb""Avancado"2000"franquia 250 min + ilimitado oi""Fixo Ilimitado""RetencaoOT"</t>
  </si>
  <si>
    <t>False"TV Total HBOMAX HD""VX Até 2mb""Avancado"3000"franquia 250 min + ilimitado oi""Fixo Ilimitado""RetencaoOT"</t>
  </si>
  <si>
    <t>False"TV Total HBOMAX HD""VX Até 2mb""Avancado"5000"franquia 250 min + ilimitado oi""Fixo Ilimitado""RetencaoOT"</t>
  </si>
  <si>
    <t>False"TV Total HBOMAX HD""VX Até 2mb""Basico"0"franquia 50 min + ilimitado oi""Fixo Ilimitado""RetencaoOT"</t>
  </si>
  <si>
    <t>False"TV Total HBOMAX HD""VX Até 2mb""Basico"1000"franquia 50 min + ilimitado oi""Fixo Ilimitado""RetencaoOT"</t>
  </si>
  <si>
    <t>False"TV Total HBOMAX HD""VX Até 2mb""Basico"10000"franquia 50 min + ilimitado oi""Fixo Ilimitado""RetencaoOT"</t>
  </si>
  <si>
    <t>False"TV Total HBOMAX HD""VX Até 2mb""Basico"2000"franquia 50 min + ilimitado oi""Fixo Ilimitado""RetencaoOT"</t>
  </si>
  <si>
    <t>False"TV Total HBOMAX HD""VX Até 2mb""Basico"3000"franquia 50 min + ilimitado oi""Fixo Ilimitado""RetencaoOT"</t>
  </si>
  <si>
    <t>False"TV Total HBOMAX HD""VX Até 2mb""Basico"5000"franquia 50 min + ilimitado oi""Fixo Ilimitado""RetencaoOT"</t>
  </si>
  <si>
    <t>False"TV Total HBOMAX HD""VX Até 2mb""Intermediario"0"franquia 100 min + ilimitado oi""Fixo Ilimitado""RetencaoOT"</t>
  </si>
  <si>
    <t>False"TV Total HBOMAX HD""VX Até 2mb""Intermediario"1000"franquia 100 min + ilimitado oi""Fixo Ilimitado""RetencaoOT"</t>
  </si>
  <si>
    <t>False"TV Total HBOMAX HD""VX Até 2mb""Intermediario"10000"franquia 100 min + ilimitado oi""Fixo Ilimitado""RetencaoOT"</t>
  </si>
  <si>
    <t>False"TV Total HBOMAX HD""VX Até 2mb""Intermediario"2000"franquia 100 min + ilimitado oi""Fixo Ilimitado""RetencaoOT"</t>
  </si>
  <si>
    <t>False"TV Total HBOMAX HD""VX Até 2mb""Intermediario"3000"franquia 100 min + ilimitado oi""Fixo Ilimitado""RetencaoOT"</t>
  </si>
  <si>
    <t>False"TV Total HBOMAX HD""VX Até 2mb""Intermediario"5000"franquia 100 min + ilimitado oi""Fixo Ilimitado""RetencaoOT"</t>
  </si>
  <si>
    <t>False"TV Total HBOMAX HD""VX Até 2mb""Top"0"franquia 500 min + ilimitado oi""Fixo Ilimitado""RetencaoOT"</t>
  </si>
  <si>
    <t>False"TV Total HBOMAX HD""VX Até 2mb""Top"1000"franquia 500 min + ilimitado oi""Fixo Ilimitado""RetencaoOT"</t>
  </si>
  <si>
    <t>False"TV Total HBOMAX HD""VX Até 2mb""Top"10000"franquia 500 min + ilimitado oi""Fixo Ilimitado""RetencaoOT"</t>
  </si>
  <si>
    <t>False"TV Total HBOMAX HD""VX Até 2mb""Top"2000"franquia 500 min + ilimitado oi""Fixo Ilimitado""RetencaoOT"</t>
  </si>
  <si>
    <t>False"TV Total HBOMAX HD""VX Até 2mb""Top"3000"franquia 500 min + ilimitado oi""Fixo Ilimitado""RetencaoOT"</t>
  </si>
  <si>
    <t>False"TV Total HBOMAX HD""VX Até 2mb""Top"5000"franquia 500 min + ilimitado oi""Fixo Ilimitado""RetencaoOT"</t>
  </si>
  <si>
    <t>True"TV Mix Cinema HD""BLM 10gb""Avancado"0"franquia 250 min + ilimitado oi""Fixo Ilimitado""RetencaoOT"</t>
  </si>
  <si>
    <t>True"TV Mix Cinema HD""BLM 10gb""Avancado"1000"franquia 250 min + ilimitado oi""Fixo Ilimitado""RetencaoOT"</t>
  </si>
  <si>
    <t>True"TV Mix Cinema HD""BLM 10gb""Avancado"10000"franquia 250 min + ilimitado oi""Fixo Ilimitado""RetencaoOT"</t>
  </si>
  <si>
    <t>True"TV Mix Cinema HD""BLM 10gb""Avancado"2000"franquia 250 min + ilimitado oi""Fixo Ilimitado""RetencaoOT"</t>
  </si>
  <si>
    <t>True"TV Mix Cinema HD""BLM 10gb""Avancado"3000"franquia 250 min + ilimitado oi""Fixo Ilimitado""RetencaoOT"</t>
  </si>
  <si>
    <t>True"TV Mix Cinema HD""BLM 10gb""Avancado"5000"franquia 250 min + ilimitado oi""Fixo Ilimitado""RetencaoOT"</t>
  </si>
  <si>
    <t>True"TV Mix Cinema HD""BLM 10gb""Basico"0"franquia 50 min + ilimitado oi""Fixo Ilimitado""RetencaoOT"</t>
  </si>
  <si>
    <t>True"TV Mix Cinema HD""BLM 10gb""Basico"1000"franquia 50 min + ilimitado oi""Fixo Ilimitado""RetencaoOT"</t>
  </si>
  <si>
    <t>True"TV Mix Cinema HD""BLM 10gb""Basico"10000"franquia 50 min + ilimitado oi""Fixo Ilimitado""RetencaoOT"</t>
  </si>
  <si>
    <t>True"TV Mix Cinema HD""BLM 10gb""Basico"2000"franquia 50 min + ilimitado oi""Fixo Ilimitado""RetencaoOT"</t>
  </si>
  <si>
    <t>True"TV Mix Cinema HD""BLM 10gb""Basico"3000"franquia 50 min + ilimitado oi""Fixo Ilimitado""RetencaoOT"</t>
  </si>
  <si>
    <t>True"TV Mix Cinema HD""BLM 10gb""Basico"5000"franquia 50 min + ilimitado oi""Fixo Ilimitado""RetencaoOT"</t>
  </si>
  <si>
    <t>True"TV Mix Cinema HD""BLM 10gb""Intermediario"0"franquia 100 min + ilimitado oi""Fixo Ilimitado""RetencaoOT"</t>
  </si>
  <si>
    <t>True"TV Mix Cinema HD""BLM 10gb""Intermediario"1000"franquia 100 min + ilimitado oi""Fixo Ilimitado""RetencaoOT"</t>
  </si>
  <si>
    <t>True"TV Mix Cinema HD""BLM 10gb""Intermediario"10000"franquia 100 min + ilimitado oi""Fixo Ilimitado""RetencaoOT"</t>
  </si>
  <si>
    <t>True"TV Mix Cinema HD""BLM 10gb""Intermediario"2000"franquia 100 min + ilimitado oi""Fixo Ilimitado""RetencaoOT"</t>
  </si>
  <si>
    <t>True"TV Mix Cinema HD""BLM 10gb""Intermediario"3000"franquia 100 min + ilimitado oi""Fixo Ilimitado""RetencaoOT"</t>
  </si>
  <si>
    <t>True"TV Mix Cinema HD""BLM 10gb""Intermediario"5000"franquia 100 min + ilimitado oi""Fixo Ilimitado""RetencaoOT"</t>
  </si>
  <si>
    <t>True"TV Mix Cinema HD""BLM 10gb""Top"0"franquia 500 min + ilimitado oi""Fixo Ilimitado""RetencaoOT"</t>
  </si>
  <si>
    <t>True"TV Mix Cinema HD""BLM 10gb""Top"1000"franquia 500 min + ilimitado oi""Fixo Ilimitado""RetencaoOT"</t>
  </si>
  <si>
    <t>True"TV Mix Cinema HD""BLM 10gb""Top"10000"franquia 500 min + ilimitado oi""Fixo Ilimitado""RetencaoOT"</t>
  </si>
  <si>
    <t>True"TV Mix Cinema HD""BLM 10gb""Top"2000"franquia 500 min + ilimitado oi""Fixo Ilimitado""RetencaoOT"</t>
  </si>
  <si>
    <t>True"TV Mix Cinema HD""BLM 10gb""Top"3000"franquia 500 min + ilimitado oi""Fixo Ilimitado""RetencaoOT"</t>
  </si>
  <si>
    <t>True"TV Mix Cinema HD""BLM 10gb""Top"5000"franquia 500 min + ilimitado oi""Fixo Ilimitado""RetencaoOT"</t>
  </si>
  <si>
    <t>True"TV Mix Cinema HD""VX 35mb""Avancado"0"franquia 250 min + ilimitado oi""Fixo Ilimitado""RetencaoOT"</t>
  </si>
  <si>
    <t>True"TV Mix Cinema HD""VX 35mb""Avancado"1000"franquia 250 min + ilimitado oi""Fixo Ilimitado""RetencaoOT"</t>
  </si>
  <si>
    <t>True"TV Mix Cinema HD""VX 35mb""Avancado"10000"franquia 250 min + ilimitado oi""Fixo Ilimitado""RetencaoOT"</t>
  </si>
  <si>
    <t>True"TV Mix Cinema HD""VX 35mb""Avancado"2000"franquia 250 min + ilimitado oi""Fixo Ilimitado""RetencaoOT"</t>
  </si>
  <si>
    <t>True"TV Mix Cinema HD""VX 35mb""Avancado"3000"franquia 250 min + ilimitado oi""Fixo Ilimitado""RetencaoOT"</t>
  </si>
  <si>
    <t>True"TV Mix Cinema HD""VX 35mb""Avancado"5000"franquia 250 min + ilimitado oi""Fixo Ilimitado""RetencaoOT"</t>
  </si>
  <si>
    <t>True"TV Mix Cinema HD""VX 35mb""Basico"0"franquia 50 min + ilimitado oi""Fixo Ilimitado""RetencaoOT"</t>
  </si>
  <si>
    <t>True"TV Mix Cinema HD""VX 35mb""Basico"1000"franquia 50 min + ilimitado oi""Fixo Ilimitado""RetencaoOT"</t>
  </si>
  <si>
    <t>True"TV Mix Cinema HD""VX 35mb""Basico"10000"franquia 50 min + ilimitado oi""Fixo Ilimitado""RetencaoOT"</t>
  </si>
  <si>
    <t>True"TV Mix Cinema HD""VX 35mb""Basico"2000"franquia 50 min + ilimitado oi""Fixo Ilimitado""RetencaoOT"</t>
  </si>
  <si>
    <t>True"TV Mix Cinema HD""VX 35mb""Basico"3000"franquia 50 min + ilimitado oi""Fixo Ilimitado""RetencaoOT"</t>
  </si>
  <si>
    <t>True"TV Mix Cinema HD""VX 35mb""Basico"5000"franquia 50 min + ilimitado oi""Fixo Ilimitado""RetencaoOT"</t>
  </si>
  <si>
    <t>True"TV Mix Cinema HD""VX 35mb""Intermediario"0"franquia 100 min + ilimitado oi""Fixo Ilimitado""RetencaoOT"</t>
  </si>
  <si>
    <t>True"TV Mix Cinema HD""VX 35mb""Intermediario"1000"franquia 100 min + ilimitado oi""Fixo Ilimitado""RetencaoOT"</t>
  </si>
  <si>
    <t>True"TV Mix Cinema HD""VX 35mb""Intermediario"10000"franquia 100 min + ilimitado oi""Fixo Ilimitado""RetencaoOT"</t>
  </si>
  <si>
    <t>True"TV Mix Cinema HD""VX 35mb""Intermediario"2000"franquia 100 min + ilimitado oi""Fixo Ilimitado""RetencaoOT"</t>
  </si>
  <si>
    <t>True"TV Mix Cinema HD""VX 35mb""Intermediario"3000"franquia 100 min + ilimitado oi""Fixo Ilimitado""RetencaoOT"</t>
  </si>
  <si>
    <t>True"TV Mix Cinema HD""VX 35mb""Intermediario"5000"franquia 100 min + ilimitado oi""Fixo Ilimitado""RetencaoOT"</t>
  </si>
  <si>
    <t>True"TV Mix Cinema HD""VX 35mb""Top"0"franquia 500 min + ilimitado oi""Fixo Ilimitado""RetencaoOT"</t>
  </si>
  <si>
    <t>True"TV Mix Cinema HD""VX 35mb""Top"1000"franquia 500 min + ilimitado oi""Fixo Ilimitado""RetencaoOT"</t>
  </si>
  <si>
    <t>True"TV Mix Cinema HD""VX 35mb""Top"10000"franquia 500 min + ilimitado oi""Fixo Ilimitado""RetencaoOT"</t>
  </si>
  <si>
    <t>True"TV Mix Cinema HD""VX 35mb""Top"2000"franquia 500 min + ilimitado oi""Fixo Ilimitado""RetencaoOT"</t>
  </si>
  <si>
    <t>True"TV Mix Cinema HD""VX 35mb""Top"3000"franquia 500 min + ilimitado oi""Fixo Ilimitado""RetencaoOT"</t>
  </si>
  <si>
    <t>True"TV Mix Cinema HD""VX 35mb""Top"5000"franquia 500 min + ilimitado oi""Fixo Ilimitado""RetencaoOT"</t>
  </si>
  <si>
    <t>True"TV Mix Cinema HD""VX Até 15mb""Avancado"0"franquia 250 min + ilimitado oi""Fixo Ilimitado""RetencaoOT"</t>
  </si>
  <si>
    <t>True"TV Mix Cinema HD""VX Até 15mb""Avancado"1000"franquia 250 min + ilimitado oi""Fixo Ilimitado""RetencaoOT"</t>
  </si>
  <si>
    <t>True"TV Mix Cinema HD""VX Até 15mb""Avancado"10000"franquia 250 min + ilimitado oi""Fixo Ilimitado""RetencaoOT"</t>
  </si>
  <si>
    <t>True"TV Mix Cinema HD""VX Até 15mb""Avancado"2000"franquia 250 min + ilimitado oi""Fixo Ilimitado""RetencaoOT"</t>
  </si>
  <si>
    <t>True"TV Mix Cinema HD""VX Até 15mb""Avancado"3000"franquia 250 min + ilimitado oi""Fixo Ilimitado""RetencaoOT"</t>
  </si>
  <si>
    <t>True"TV Mix Cinema HD""VX Até 15mb""Avancado"5000"franquia 250 min + ilimitado oi""Fixo Ilimitado""RetencaoOT"</t>
  </si>
  <si>
    <t>True"TV Mix Cinema HD""VX Até 15mb""Basico"0"franquia 50 min + ilimitado oi""Fixo Ilimitado""RetencaoOT"</t>
  </si>
  <si>
    <t>True"TV Mix Cinema HD""VX Até 15mb""Basico"1000"franquia 50 min + ilimitado oi""Fixo Ilimitado""RetencaoOT"</t>
  </si>
  <si>
    <t>True"TV Mix Cinema HD""VX Até 15mb""Basico"10000"franquia 50 min + ilimitado oi""Fixo Ilimitado""RetencaoOT"</t>
  </si>
  <si>
    <t>True"TV Mix Cinema HD""VX Até 15mb""Basico"2000"franquia 50 min + ilimitado oi""Fixo Ilimitado""RetencaoOT"</t>
  </si>
  <si>
    <t>True"TV Mix Cinema HD""VX Até 15mb""Basico"3000"franquia 50 min + ilimitado oi""Fixo Ilimitado""RetencaoOT"</t>
  </si>
  <si>
    <t>True"TV Mix Cinema HD""VX Até 15mb""Basico"5000"franquia 50 min + ilimitado oi""Fixo Ilimitado""RetencaoOT"</t>
  </si>
  <si>
    <t>True"TV Mix Cinema HD""VX Até 15mb""Intermediario"0"franquia 100 min + ilimitado oi""Fixo Ilimitado""RetencaoOT"</t>
  </si>
  <si>
    <t>True"TV Mix Cinema HD""VX Até 15mb""Intermediario"1000"franquia 100 min + ilimitado oi""Fixo Ilimitado""RetencaoOT"</t>
  </si>
  <si>
    <t>True"TV Mix Cinema HD""VX Até 15mb""Intermediario"10000"franquia 100 min + ilimitado oi""Fixo Ilimitado""RetencaoOT"</t>
  </si>
  <si>
    <t>True"TV Mix Cinema HD""VX Até 15mb""Intermediario"2000"franquia 100 min + ilimitado oi""Fixo Ilimitado""RetencaoOT"</t>
  </si>
  <si>
    <t>True"TV Mix Cinema HD""VX Até 15mb""Intermediario"3000"franquia 100 min + ilimitado oi""Fixo Ilimitado""RetencaoOT"</t>
  </si>
  <si>
    <t>True"TV Mix Cinema HD""VX Até 15mb""Intermediario"5000"franquia 100 min + ilimitado oi""Fixo Ilimitado""RetencaoOT"</t>
  </si>
  <si>
    <t>True"TV Mix Cinema HD""VX Até 15mb""Top"0"franquia 500 min + ilimitado oi""Fixo Ilimitado""RetencaoOT"</t>
  </si>
  <si>
    <t>True"TV Mix Cinema HD""VX Até 15mb""Top"1000"franquia 500 min + ilimitado oi""Fixo Ilimitado""RetencaoOT"</t>
  </si>
  <si>
    <t>True"TV Mix Cinema HD""VX Até 15mb""Top"10000"franquia 500 min + ilimitado oi""Fixo Ilimitado""RetencaoOT"</t>
  </si>
  <si>
    <t>True"TV Mix Cinema HD""VX Até 15mb""Top"2000"franquia 500 min + ilimitado oi""Fixo Ilimitado""RetencaoOT"</t>
  </si>
  <si>
    <t>True"TV Mix Cinema HD""VX Até 15mb""Top"3000"franquia 500 min + ilimitado oi""Fixo Ilimitado""RetencaoOT"</t>
  </si>
  <si>
    <t>True"TV Mix Cinema HD""VX Até 15mb""Top"5000"franquia 500 min + ilimitado oi""Fixo Ilimitado""RetencaoOT"</t>
  </si>
  <si>
    <t>True"TV Mix Cinema HD""VX Até 25mb""Avancado"0"franquia 250 min + ilimitado oi""Fixo Ilimitado""RetencaoOT"</t>
  </si>
  <si>
    <t>True"TV Mix Cinema HD""VX Até 25mb""Avancado"1000"franquia 250 min + ilimitado oi""Fixo Ilimitado""RetencaoOT"</t>
  </si>
  <si>
    <t>True"TV Mix Cinema HD""VX Até 25mb""Avancado"10000"franquia 250 min + ilimitado oi""Fixo Ilimitado""RetencaoOT"</t>
  </si>
  <si>
    <t>True"TV Mix Cinema HD""VX Até 25mb""Avancado"2000"franquia 250 min + ilimitado oi""Fixo Ilimitado""RetencaoOT"</t>
  </si>
  <si>
    <t>True"TV Mix Cinema HD""VX Até 25mb""Avancado"3000"franquia 250 min + ilimitado oi""Fixo Ilimitado""RetencaoOT"</t>
  </si>
  <si>
    <t>True"TV Mix Cinema HD""VX Até 25mb""Avancado"5000"franquia 250 min + ilimitado oi""Fixo Ilimitado""RetencaoOT"</t>
  </si>
  <si>
    <t>True"TV Mix Cinema HD""VX Até 25mb""Basico"0"franquia 50 min + ilimitado oi""Fixo Ilimitado""RetencaoOT"</t>
  </si>
  <si>
    <t>True"TV Mix Cinema HD""VX Até 25mb""Basico"1000"franquia 50 min + ilimitado oi""Fixo Ilimitado""RetencaoOT"</t>
  </si>
  <si>
    <t>True"TV Mix Cinema HD""VX Até 25mb""Basico"10000"franquia 50 min + ilimitado oi""Fixo Ilimitado""RetencaoOT"</t>
  </si>
  <si>
    <t>True"TV Mix Cinema HD""VX Até 25mb""Basico"2000"franquia 50 min + ilimitado oi""Fixo Ilimitado""RetencaoOT"</t>
  </si>
  <si>
    <t>True"TV Mix Cinema HD""VX Até 25mb""Basico"3000"franquia 50 min + ilimitado oi""Fixo Ilimitado""RetencaoOT"</t>
  </si>
  <si>
    <t>True"TV Mix Cinema HD""VX Até 25mb""Basico"5000"franquia 50 min + ilimitado oi""Fixo Ilimitado""RetencaoOT"</t>
  </si>
  <si>
    <t>True"TV Mix Cinema HD""VX Até 25mb""Intermediario"0"franquia 100 min + ilimitado oi""Fixo Ilimitado""RetencaoOT"</t>
  </si>
  <si>
    <t>True"TV Mix Cinema HD""VX Até 25mb""Intermediario"1000"franquia 100 min + ilimitado oi""Fixo Ilimitado""RetencaoOT"</t>
  </si>
  <si>
    <t>True"TV Mix Cinema HD""VX Até 25mb""Intermediario"10000"franquia 100 min + ilimitado oi""Fixo Ilimitado""RetencaoOT"</t>
  </si>
  <si>
    <t>True"TV Mix Cinema HD""VX Até 25mb""Intermediario"2000"franquia 100 min + ilimitado oi""Fixo Ilimitado""RetencaoOT"</t>
  </si>
  <si>
    <t>True"TV Mix Cinema HD""VX Até 25mb""Intermediario"3000"franquia 100 min + ilimitado oi""Fixo Ilimitado""RetencaoOT"</t>
  </si>
  <si>
    <t>True"TV Mix Cinema HD""VX Até 25mb""Intermediario"5000"franquia 100 min + ilimitado oi""Fixo Ilimitado""RetencaoOT"</t>
  </si>
  <si>
    <t>True"TV Mix Cinema HD""VX Até 25mb""Top"0"franquia 500 min + ilimitado oi""Fixo Ilimitado""RetencaoOT"</t>
  </si>
  <si>
    <t>True"TV Mix Cinema HD""VX Até 25mb""Top"1000"franquia 500 min + ilimitado oi""Fixo Ilimitado""RetencaoOT"</t>
  </si>
  <si>
    <t>True"TV Mix Cinema HD""VX Até 25mb""Top"10000"franquia 500 min + ilimitado oi""Fixo Ilimitado""RetencaoOT"</t>
  </si>
  <si>
    <t>True"TV Mix Cinema HD""VX Até 25mb""Top"2000"franquia 500 min + ilimitado oi""Fixo Ilimitado""RetencaoOT"</t>
  </si>
  <si>
    <t>True"TV Mix Cinema HD""VX Até 25mb""Top"3000"franquia 500 min + ilimitado oi""Fixo Ilimitado""RetencaoOT"</t>
  </si>
  <si>
    <t>True"TV Mix Cinema HD""VX Até 25mb""Top"5000"franquia 500 min + ilimitado oi""Fixo Ilimitado""RetencaoOT"</t>
  </si>
  <si>
    <t>True"TV Mix Cinema HD""VX Até 2mb""Avancado"0"franquia 250 min + ilimitado oi""Fixo Ilimitado""RetencaoOT"</t>
  </si>
  <si>
    <t>True"TV Mix Cinema HD""VX Até 2mb""Avancado"1000"franquia 250 min + ilimitado oi""Fixo Ilimitado""RetencaoOT"</t>
  </si>
  <si>
    <t>True"TV Mix Cinema HD""VX Até 2mb""Avancado"10000"franquia 250 min + ilimitado oi""Fixo Ilimitado""RetencaoOT"</t>
  </si>
  <si>
    <t>True"TV Mix Cinema HD""VX Até 2mb""Avancado"2000"franquia 250 min + ilimitado oi""Fixo Ilimitado""RetencaoOT"</t>
  </si>
  <si>
    <t>True"TV Mix Cinema HD""VX Até 2mb""Avancado"3000"franquia 250 min + ilimitado oi""Fixo Ilimitado""RetencaoOT"</t>
  </si>
  <si>
    <t>True"TV Mix Cinema HD""VX Até 2mb""Avancado"5000"franquia 250 min + ilimitado oi""Fixo Ilimitado""RetencaoOT"</t>
  </si>
  <si>
    <t>True"TV Mix Cinema HD""VX Até 2mb""Basico"0"franquia 50 min + ilimitado oi""Fixo Ilimitado""RetencaoOT"</t>
  </si>
  <si>
    <t>True"TV Mix Cinema HD""VX Até 2mb""Basico"1000"franquia 50 min + ilimitado oi""Fixo Ilimitado""RetencaoOT"</t>
  </si>
  <si>
    <t>True"TV Mix Cinema HD""VX Até 2mb""Basico"10000"franquia 50 min + ilimitado oi""Fixo Ilimitado""RetencaoOT"</t>
  </si>
  <si>
    <t>True"TV Mix Cinema HD""VX Até 2mb""Basico"2000"franquia 50 min + ilimitado oi""Fixo Ilimitado""RetencaoOT"</t>
  </si>
  <si>
    <t>True"TV Mix Cinema HD""VX Até 2mb""Basico"3000"franquia 50 min + ilimitado oi""Fixo Ilimitado""RetencaoOT"</t>
  </si>
  <si>
    <t>True"TV Mix Cinema HD""VX Até 2mb""Basico"5000"franquia 50 min + ilimitado oi""Fixo Ilimitado""RetencaoOT"</t>
  </si>
  <si>
    <t>True"TV Mix Cinema HD""VX Até 2mb""Intermediario"0"franquia 100 min + ilimitado oi""Fixo Ilimitado""RetencaoOT"</t>
  </si>
  <si>
    <t>True"TV Mix Cinema HD""VX Até 2mb""Intermediario"1000"franquia 100 min + ilimitado oi""Fixo Ilimitado""RetencaoOT"</t>
  </si>
  <si>
    <t>True"TV Mix Cinema HD""VX Até 2mb""Intermediario"10000"franquia 100 min + ilimitado oi""Fixo Ilimitado""RetencaoOT"</t>
  </si>
  <si>
    <t>True"TV Mix Cinema HD""VX Até 2mb""Intermediario"2000"franquia 100 min + ilimitado oi""Fixo Ilimitado""RetencaoOT"</t>
  </si>
  <si>
    <t>True"TV Mix Cinema HD""VX Até 2mb""Intermediario"3000"franquia 100 min + ilimitado oi""Fixo Ilimitado""RetencaoOT"</t>
  </si>
  <si>
    <t>True"TV Mix Cinema HD""VX Até 2mb""Intermediario"5000"franquia 100 min + ilimitado oi""Fixo Ilimitado""RetencaoOT"</t>
  </si>
  <si>
    <t>True"TV Mix Cinema HD""VX Até 2mb""Top"0"franquia 500 min + ilimitado oi""Fixo Ilimitado""RetencaoOT"</t>
  </si>
  <si>
    <t>True"TV Mix Cinema HD""VX Até 2mb""Top"1000"franquia 500 min + ilimitado oi""Fixo Ilimitado""RetencaoOT"</t>
  </si>
  <si>
    <t>True"TV Mix Cinema HD""VX Até 2mb""Top"10000"franquia 500 min + ilimitado oi""Fixo Ilimitado""RetencaoOT"</t>
  </si>
  <si>
    <t>True"TV Mix Cinema HD""VX Até 2mb""Top"2000"franquia 500 min + ilimitado oi""Fixo Ilimitado""RetencaoOT"</t>
  </si>
  <si>
    <t>True"TV Mix Cinema HD""VX Até 2mb""Top"3000"franquia 500 min + ilimitado oi""Fixo Ilimitado""RetencaoOT"</t>
  </si>
  <si>
    <t>True"TV Mix Cinema HD""VX Até 2mb""Top"5000"franquia 500 min + ilimitado oi""Fixo Ilimitado""RetencaoOT"</t>
  </si>
  <si>
    <t>True"TV Mix HBOMAX HD""BLM 10gb""Avancado"0"franquia 250 min + ilimitado oi""Fixo Ilimitado""RetencaoOT"</t>
  </si>
  <si>
    <t>True"TV Mix HBOMAX HD""BLM 10gb""Avancado"1000"franquia 250 min + ilimitado oi""Fixo Ilimitado""RetencaoOT"</t>
  </si>
  <si>
    <t>True"TV Mix HBOMAX HD""BLM 10gb""Avancado"10000"franquia 250 min + ilimitado oi""Fixo Ilimitado""RetencaoOT"</t>
  </si>
  <si>
    <t>True"TV Mix HBOMAX HD""BLM 10gb""Avancado"2000"franquia 250 min + ilimitado oi""Fixo Ilimitado""RetencaoOT"</t>
  </si>
  <si>
    <t>True"TV Mix HBOMAX HD""BLM 10gb""Avancado"3000"franquia 250 min + ilimitado oi""Fixo Ilimitado""RetencaoOT"</t>
  </si>
  <si>
    <t>True"TV Mix HBOMAX HD""BLM 10gb""Avancado"5000"franquia 250 min + ilimitado oi""Fixo Ilimitado""RetencaoOT"</t>
  </si>
  <si>
    <t>True"TV Mix HBOMAX HD""BLM 10gb""Basico"0"franquia 50 min + ilimitado oi""Fixo Ilimitado""RetencaoOT"</t>
  </si>
  <si>
    <t>True"TV Mix HBOMAX HD""BLM 10gb""Basico"1000"franquia 50 min + ilimitado oi""Fixo Ilimitado""RetencaoOT"</t>
  </si>
  <si>
    <t>True"TV Mix HBOMAX HD""BLM 10gb""Basico"10000"franquia 50 min + ilimitado oi""Fixo Ilimitado""RetencaoOT"</t>
  </si>
  <si>
    <t>True"TV Mix HBOMAX HD""BLM 10gb""Basico"2000"franquia 50 min + ilimitado oi""Fixo Ilimitado""RetencaoOT"</t>
  </si>
  <si>
    <t>True"TV Mix HBOMAX HD""BLM 10gb""Basico"3000"franquia 50 min + ilimitado oi""Fixo Ilimitado""RetencaoOT"</t>
  </si>
  <si>
    <t>True"TV Mix HBOMAX HD""BLM 10gb""Basico"5000"franquia 50 min + ilimitado oi""Fixo Ilimitado""RetencaoOT"</t>
  </si>
  <si>
    <t>True"TV Mix HBOMAX HD""BLM 10gb""Intermediario"0"franquia 100 min + ilimitado oi""Fixo Ilimitado""RetencaoOT"</t>
  </si>
  <si>
    <t>True"TV Mix HBOMAX HD""BLM 10gb""Intermediario"1000"franquia 100 min + ilimitado oi""Fixo Ilimitado""RetencaoOT"</t>
  </si>
  <si>
    <t>True"TV Mix HBOMAX HD""BLM 10gb""Intermediario"10000"franquia 100 min + ilimitado oi""Fixo Ilimitado""RetencaoOT"</t>
  </si>
  <si>
    <t>True"TV Mix HBOMAX HD""BLM 10gb""Intermediario"2000"franquia 100 min + ilimitado oi""Fixo Ilimitado""RetencaoOT"</t>
  </si>
  <si>
    <t>True"TV Mix HBOMAX HD""BLM 10gb""Intermediario"3000"franquia 100 min + ilimitado oi""Fixo Ilimitado""RetencaoOT"</t>
  </si>
  <si>
    <t>True"TV Mix HBOMAX HD""BLM 10gb""Intermediario"5000"franquia 100 min + ilimitado oi""Fixo Ilimitado""RetencaoOT"</t>
  </si>
  <si>
    <t>True"TV Mix HBOMAX HD""BLM 10gb""Top"0"franquia 500 min + ilimitado oi""Fixo Ilimitado""RetencaoOT"</t>
  </si>
  <si>
    <t>True"TV Mix HBOMAX HD""BLM 10gb""Top"1000"franquia 500 min + ilimitado oi""Fixo Ilimitado""RetencaoOT"</t>
  </si>
  <si>
    <t>True"TV Mix HBOMAX HD""BLM 10gb""Top"10000"franquia 500 min + ilimitado oi""Fixo Ilimitado""RetencaoOT"</t>
  </si>
  <si>
    <t>True"TV Mix HBOMAX HD""BLM 10gb""Top"2000"franquia 500 min + ilimitado oi""Fixo Ilimitado""RetencaoOT"</t>
  </si>
  <si>
    <t>True"TV Mix HBOMAX HD""BLM 10gb""Top"3000"franquia 500 min + ilimitado oi""Fixo Ilimitado""RetencaoOT"</t>
  </si>
  <si>
    <t>True"TV Mix HBOMAX HD""BLM 10gb""Top"5000"franquia 500 min + ilimitado oi""Fixo Ilimitado""RetencaoOT"</t>
  </si>
  <si>
    <t>True"TV Mix HBOMAX HD""VX 35mb""Avancado"0"franquia 250 min + ilimitado oi""Fixo Ilimitado""RetencaoOT"</t>
  </si>
  <si>
    <t>True"TV Mix HBOMAX HD""VX 35mb""Avancado"1000"franquia 250 min + ilimitado oi""Fixo Ilimitado""RetencaoOT"</t>
  </si>
  <si>
    <t>True"TV Mix HBOMAX HD""VX 35mb""Avancado"10000"franquia 250 min + ilimitado oi""Fixo Ilimitado""RetencaoOT"</t>
  </si>
  <si>
    <t>True"TV Mix HBOMAX HD""VX 35mb""Avancado"2000"franquia 250 min + ilimitado oi""Fixo Ilimitado""RetencaoOT"</t>
  </si>
  <si>
    <t>True"TV Mix HBOMAX HD""VX 35mb""Avancado"3000"franquia 250 min + ilimitado oi""Fixo Ilimitado""RetencaoOT"</t>
  </si>
  <si>
    <t>True"TV Mix HBOMAX HD""VX 35mb""Avancado"5000"franquia 250 min + ilimitado oi""Fixo Ilimitado""RetencaoOT"</t>
  </si>
  <si>
    <t>True"TV Mix HBOMAX HD""VX 35mb""Basico"0"franquia 50 min + ilimitado oi""Fixo Ilimitado""RetencaoOT"</t>
  </si>
  <si>
    <t>True"TV Mix HBOMAX HD""VX 35mb""Basico"1000"franquia 50 min + ilimitado oi""Fixo Ilimitado""RetencaoOT"</t>
  </si>
  <si>
    <t>True"TV Mix HBOMAX HD""VX 35mb""Basico"10000"franquia 50 min + ilimitado oi""Fixo Ilimitado""RetencaoOT"</t>
  </si>
  <si>
    <t>True"TV Mix HBOMAX HD""VX 35mb""Basico"2000"franquia 50 min + ilimitado oi""Fixo Ilimitado""RetencaoOT"</t>
  </si>
  <si>
    <t>True"TV Mix HBOMAX HD""VX 35mb""Basico"3000"franquia 50 min + ilimitado oi""Fixo Ilimitado""RetencaoOT"</t>
  </si>
  <si>
    <t>True"TV Mix HBOMAX HD""VX 35mb""Basico"5000"franquia 50 min + ilimitado oi""Fixo Ilimitado""RetencaoOT"</t>
  </si>
  <si>
    <t>True"TV Mix HBOMAX HD""VX 35mb""Intermediario"0"franquia 100 min + ilimitado oi""Fixo Ilimitado""RetencaoOT"</t>
  </si>
  <si>
    <t>True"TV Mix HBOMAX HD""VX 35mb""Intermediario"1000"franquia 100 min + ilimitado oi""Fixo Ilimitado""RetencaoOT"</t>
  </si>
  <si>
    <t>True"TV Mix HBOMAX HD""VX 35mb""Intermediario"10000"franquia 100 min + ilimitado oi""Fixo Ilimitado""RetencaoOT"</t>
  </si>
  <si>
    <t>True"TV Mix HBOMAX HD""VX 35mb""Intermediario"2000"franquia 100 min + ilimitado oi""Fixo Ilimitado""RetencaoOT"</t>
  </si>
  <si>
    <t>True"TV Mix HBOMAX HD""VX 35mb""Intermediario"3000"franquia 100 min + ilimitado oi""Fixo Ilimitado""RetencaoOT"</t>
  </si>
  <si>
    <t>True"TV Mix HBOMAX HD""VX 35mb""Intermediario"5000"franquia 100 min + ilimitado oi""Fixo Ilimitado""RetencaoOT"</t>
  </si>
  <si>
    <t>True"TV Mix HBOMAX HD""VX 35mb""Top"0"franquia 500 min + ilimitado oi""Fixo Ilimitado""RetencaoOT"</t>
  </si>
  <si>
    <t>True"TV Mix HBOMAX HD""VX 35mb""Top"1000"franquia 500 min + ilimitado oi""Fixo Ilimitado""RetencaoOT"</t>
  </si>
  <si>
    <t>True"TV Mix HBOMAX HD""VX 35mb""Top"10000"franquia 500 min + ilimitado oi""Fixo Ilimitado""RetencaoOT"</t>
  </si>
  <si>
    <t>True"TV Mix HBOMAX HD""VX 35mb""Top"2000"franquia 500 min + ilimitado oi""Fixo Ilimitado""RetencaoOT"</t>
  </si>
  <si>
    <t>True"TV Mix HBOMAX HD""VX 35mb""Top"3000"franquia 500 min + ilimitado oi""Fixo Ilimitado""RetencaoOT"</t>
  </si>
  <si>
    <t>True"TV Mix HBOMAX HD""VX 35mb""Top"5000"franquia 500 min + ilimitado oi""Fixo Ilimitado""RetencaoOT"</t>
  </si>
  <si>
    <t>True"TV Mix HBOMAX HD""VX Até 15mb""Avancado"0"franquia 250 min + ilimitado oi""Fixo Ilimitado""RetencaoOT"</t>
  </si>
  <si>
    <t>True"TV Mix HBOMAX HD""VX Até 15mb""Avancado"1000"franquia 250 min + ilimitado oi""Fixo Ilimitado""RetencaoOT"</t>
  </si>
  <si>
    <t>True"TV Mix HBOMAX HD""VX Até 15mb""Avancado"10000"franquia 250 min + ilimitado oi""Fixo Ilimitado""RetencaoOT"</t>
  </si>
  <si>
    <t>True"TV Mix HBOMAX HD""VX Até 15mb""Avancado"2000"franquia 250 min + ilimitado oi""Fixo Ilimitado""RetencaoOT"</t>
  </si>
  <si>
    <t>True"TV Mix HBOMAX HD""VX Até 15mb""Avancado"3000"franquia 250 min + ilimitado oi""Fixo Ilimitado""RetencaoOT"</t>
  </si>
  <si>
    <t>True"TV Mix HBOMAX HD""VX Até 15mb""Avancado"5000"franquia 250 min + ilimitado oi""Fixo Ilimitado""RetencaoOT"</t>
  </si>
  <si>
    <t>True"TV Mix HBOMAX HD""VX Até 15mb""Basico"0"franquia 50 min + ilimitado oi""Fixo Ilimitado""RetencaoOT"</t>
  </si>
  <si>
    <t>True"TV Mix HBOMAX HD""VX Até 15mb""Basico"1000"franquia 50 min + ilimitado oi""Fixo Ilimitado""RetencaoOT"</t>
  </si>
  <si>
    <t>True"TV Mix HBOMAX HD""VX Até 15mb""Basico"10000"franquia 50 min + ilimitado oi""Fixo Ilimitado""RetencaoOT"</t>
  </si>
  <si>
    <t>True"TV Mix HBOMAX HD""VX Até 15mb""Basico"2000"franquia 50 min + ilimitado oi""Fixo Ilimitado""RetencaoOT"</t>
  </si>
  <si>
    <t>True"TV Mix HBOMAX HD""VX Até 15mb""Basico"3000"franquia 50 min + ilimitado oi""Fixo Ilimitado""RetencaoOT"</t>
  </si>
  <si>
    <t>True"TV Mix HBOMAX HD""VX Até 15mb""Basico"5000"franquia 50 min + ilimitado oi""Fixo Ilimitado""RetencaoOT"</t>
  </si>
  <si>
    <t>True"TV Mix HBOMAX HD""VX Até 15mb""Intermediario"0"franquia 100 min + ilimitado oi""Fixo Ilimitado""RetencaoOT"</t>
  </si>
  <si>
    <t>True"TV Mix HBOMAX HD""VX Até 15mb""Intermediario"1000"franquia 100 min + ilimitado oi""Fixo Ilimitado""RetencaoOT"</t>
  </si>
  <si>
    <t>True"TV Mix HBOMAX HD""VX Até 15mb""Intermediario"10000"franquia 100 min + ilimitado oi""Fixo Ilimitado""RetencaoOT"</t>
  </si>
  <si>
    <t>True"TV Mix HBOMAX HD""VX Até 15mb""Intermediario"2000"franquia 100 min + ilimitado oi""Fixo Ilimitado""RetencaoOT"</t>
  </si>
  <si>
    <t>True"TV Mix HBOMAX HD""VX Até 15mb""Intermediario"3000"franquia 100 min + ilimitado oi""Fixo Ilimitado""RetencaoOT"</t>
  </si>
  <si>
    <t>True"TV Mix HBOMAX HD""VX Até 15mb""Intermediario"5000"franquia 100 min + ilimitado oi""Fixo Ilimitado""RetencaoOT"</t>
  </si>
  <si>
    <t>True"TV Mix HBOMAX HD""VX Até 15mb""Top"0"franquia 500 min + ilimitado oi""Fixo Ilimitado""RetencaoOT"</t>
  </si>
  <si>
    <t>True"TV Mix HBOMAX HD""VX Até 15mb""Top"1000"franquia 500 min + ilimitado oi""Fixo Ilimitado""RetencaoOT"</t>
  </si>
  <si>
    <t>True"TV Mix HBOMAX HD""VX Até 15mb""Top"10000"franquia 500 min + ilimitado oi""Fixo Ilimitado""RetencaoOT"</t>
  </si>
  <si>
    <t>True"TV Mix HBOMAX HD""VX Até 15mb""Top"2000"franquia 500 min + ilimitado oi""Fixo Ilimitado""RetencaoOT"</t>
  </si>
  <si>
    <t>True"TV Mix HBOMAX HD""VX Até 15mb""Top"3000"franquia 500 min + ilimitado oi""Fixo Ilimitado""RetencaoOT"</t>
  </si>
  <si>
    <t>True"TV Mix HBOMAX HD""VX Até 15mb""Top"5000"franquia 500 min + ilimitado oi""Fixo Ilimitado""RetencaoOT"</t>
  </si>
  <si>
    <t>True"TV Mix HBOMAX HD""VX Até 25mb""Avancado"0"franquia 250 min + ilimitado oi""Fixo Ilimitado""RetencaoOT"</t>
  </si>
  <si>
    <t>True"TV Mix HBOMAX HD""VX Até 25mb""Avancado"1000"franquia 250 min + ilimitado oi""Fixo Ilimitado""RetencaoOT"</t>
  </si>
  <si>
    <t>True"TV Mix HBOMAX HD""VX Até 25mb""Avancado"10000"franquia 250 min + ilimitado oi""Fixo Ilimitado""RetencaoOT"</t>
  </si>
  <si>
    <t>True"TV Mix HBOMAX HD""VX Até 25mb""Avancado"2000"franquia 250 min + ilimitado oi""Fixo Ilimitado""RetencaoOT"</t>
  </si>
  <si>
    <t>True"TV Mix HBOMAX HD""VX Até 25mb""Avancado"3000"franquia 250 min + ilimitado oi""Fixo Ilimitado""RetencaoOT"</t>
  </si>
  <si>
    <t>True"TV Mix HBOMAX HD""VX Até 25mb""Avancado"5000"franquia 250 min + ilimitado oi""Fixo Ilimitado""RetencaoOT"</t>
  </si>
  <si>
    <t>True"TV Mix HBOMAX HD""VX Até 25mb""Basico"0"franquia 50 min + ilimitado oi""Fixo Ilimitado""RetencaoOT"</t>
  </si>
  <si>
    <t>True"TV Mix HBOMAX HD""VX Até 25mb""Basico"1000"franquia 50 min + ilimitado oi""Fixo Ilimitado""RetencaoOT"</t>
  </si>
  <si>
    <t>True"TV Mix HBOMAX HD""VX Até 25mb""Basico"10000"franquia 50 min + ilimitado oi""Fixo Ilimitado""RetencaoOT"</t>
  </si>
  <si>
    <t>True"TV Mix HBOMAX HD""VX Até 25mb""Basico"2000"franquia 50 min + ilimitado oi""Fixo Ilimitado""RetencaoOT"</t>
  </si>
  <si>
    <t>True"TV Mix HBOMAX HD""VX Até 25mb""Basico"3000"franquia 50 min + ilimitado oi""Fixo Ilimitado""RetencaoOT"</t>
  </si>
  <si>
    <t>True"TV Mix HBOMAX HD""VX Até 25mb""Basico"5000"franquia 50 min + ilimitado oi""Fixo Ilimitado""RetencaoOT"</t>
  </si>
  <si>
    <t>True"TV Mix HBOMAX HD""VX Até 25mb""Intermediario"0"franquia 100 min + ilimitado oi""Fixo Ilimitado""RetencaoOT"</t>
  </si>
  <si>
    <t>True"TV Mix HBOMAX HD""VX Até 25mb""Intermediario"1000"franquia 100 min + ilimitado oi""Fixo Ilimitado""RetencaoOT"</t>
  </si>
  <si>
    <t>True"TV Mix HBOMAX HD""VX Até 25mb""Intermediario"10000"franquia 100 min + ilimitado oi""Fixo Ilimitado""RetencaoOT"</t>
  </si>
  <si>
    <t>True"TV Mix HBOMAX HD""VX Até 25mb""Intermediario"2000"franquia 100 min + ilimitado oi""Fixo Ilimitado""RetencaoOT"</t>
  </si>
  <si>
    <t>True"TV Mix HBOMAX HD""VX Até 25mb""Intermediario"3000"franquia 100 min + ilimitado oi""Fixo Ilimitado""RetencaoOT"</t>
  </si>
  <si>
    <t>True"TV Mix HBOMAX HD""VX Até 25mb""Intermediario"5000"franquia 100 min + ilimitado oi""Fixo Ilimitado""RetencaoOT"</t>
  </si>
  <si>
    <t>True"TV Mix HBOMAX HD""VX Até 25mb""Top"0"franquia 500 min + ilimitado oi""Fixo Ilimitado""RetencaoOT"</t>
  </si>
  <si>
    <t>True"TV Mix HBOMAX HD""VX Até 25mb""Top"1000"franquia 500 min + ilimitado oi""Fixo Ilimitado""RetencaoOT"</t>
  </si>
  <si>
    <t>True"TV Mix HBOMAX HD""VX Até 25mb""Top"10000"franquia 500 min + ilimitado oi""Fixo Ilimitado""RetencaoOT"</t>
  </si>
  <si>
    <t>True"TV Mix HBOMAX HD""VX Até 25mb""Top"2000"franquia 500 min + ilimitado oi""Fixo Ilimitado""RetencaoOT"</t>
  </si>
  <si>
    <t>True"TV Mix HBOMAX HD""VX Até 25mb""Top"3000"franquia 500 min + ilimitado oi""Fixo Ilimitado""RetencaoOT"</t>
  </si>
  <si>
    <t>True"TV Mix HBOMAX HD""VX Até 25mb""Top"5000"franquia 500 min + ilimitado oi""Fixo Ilimitado""RetencaoOT"</t>
  </si>
  <si>
    <t>True"TV Mix HBOMAX HD""VX Até 2mb""Avancado"0"franquia 250 min + ilimitado oi""Fixo Ilimitado""RetencaoOT"</t>
  </si>
  <si>
    <t>True"TV Mix HBOMAX HD""VX Até 2mb""Avancado"1000"franquia 250 min + ilimitado oi""Fixo Ilimitado""RetencaoOT"</t>
  </si>
  <si>
    <t>True"TV Mix HBOMAX HD""VX Até 2mb""Avancado"10000"franquia 250 min + ilimitado oi""Fixo Ilimitado""RetencaoOT"</t>
  </si>
  <si>
    <t>True"TV Mix HBOMAX HD""VX Até 2mb""Avancado"2000"franquia 250 min + ilimitado oi""Fixo Ilimitado""RetencaoOT"</t>
  </si>
  <si>
    <t>True"TV Mix HBOMAX HD""VX Até 2mb""Avancado"3000"franquia 250 min + ilimitado oi""Fixo Ilimitado""RetencaoOT"</t>
  </si>
  <si>
    <t>True"TV Mix HBOMAX HD""VX Até 2mb""Avancado"5000"franquia 250 min + ilimitado oi""Fixo Ilimitado""RetencaoOT"</t>
  </si>
  <si>
    <t>True"TV Mix HBOMAX HD""VX Até 2mb""Basico"0"franquia 50 min + ilimitado oi""Fixo Ilimitado""RetencaoOT"</t>
  </si>
  <si>
    <t>True"TV Mix HBOMAX HD""VX Até 2mb""Basico"1000"franquia 50 min + ilimitado oi""Fixo Ilimitado""RetencaoOT"</t>
  </si>
  <si>
    <t>True"TV Mix HBOMAX HD""VX Até 2mb""Basico"10000"franquia 50 min + ilimitado oi""Fixo Ilimitado""RetencaoOT"</t>
  </si>
  <si>
    <t>True"TV Mix HBOMAX HD""VX Até 2mb""Basico"2000"franquia 50 min + ilimitado oi""Fixo Ilimitado""RetencaoOT"</t>
  </si>
  <si>
    <t>True"TV Mix HBOMAX HD""VX Até 2mb""Basico"3000"franquia 50 min + ilimitado oi""Fixo Ilimitado""RetencaoOT"</t>
  </si>
  <si>
    <t>True"TV Mix HBOMAX HD""VX Até 2mb""Basico"5000"franquia 50 min + ilimitado oi""Fixo Ilimitado""RetencaoOT"</t>
  </si>
  <si>
    <t>True"TV Mix HBOMAX HD""VX Até 2mb""Intermediario"0"franquia 100 min + ilimitado oi""Fixo Ilimitado""RetencaoOT"</t>
  </si>
  <si>
    <t>True"TV Mix HBOMAX HD""VX Até 2mb""Intermediario"1000"franquia 100 min + ilimitado oi""Fixo Ilimitado""RetencaoOT"</t>
  </si>
  <si>
    <t>True"TV Mix HBOMAX HD""VX Até 2mb""Intermediario"10000"franquia 100 min + ilimitado oi""Fixo Ilimitado""RetencaoOT"</t>
  </si>
  <si>
    <t>True"TV Mix HBOMAX HD""VX Até 2mb""Intermediario"2000"franquia 100 min + ilimitado oi""Fixo Ilimitado""RetencaoOT"</t>
  </si>
  <si>
    <t>True"TV Mix HBOMAX HD""VX Até 2mb""Intermediario"3000"franquia 100 min + ilimitado oi""Fixo Ilimitado""RetencaoOT"</t>
  </si>
  <si>
    <t>True"TV Mix HBOMAX HD""VX Até 2mb""Intermediario"5000"franquia 100 min + ilimitado oi""Fixo Ilimitado""RetencaoOT"</t>
  </si>
  <si>
    <t>True"TV Mix HBOMAX HD""VX Até 2mb""Top"0"franquia 500 min + ilimitado oi""Fixo Ilimitado""RetencaoOT"</t>
  </si>
  <si>
    <t>True"TV Mix HBOMAX HD""VX Até 2mb""Top"1000"franquia 500 min + ilimitado oi""Fixo Ilimitado""RetencaoOT"</t>
  </si>
  <si>
    <t>True"TV Mix HBOMAX HD""VX Até 2mb""Top"10000"franquia 500 min + ilimitado oi""Fixo Ilimitado""RetencaoOT"</t>
  </si>
  <si>
    <t>True"TV Mix HBOMAX HD""VX Até 2mb""Top"2000"franquia 500 min + ilimitado oi""Fixo Ilimitado""RetencaoOT"</t>
  </si>
  <si>
    <t>True"TV Mix HBOMAX HD""VX Até 2mb""Top"3000"franquia 500 min + ilimitado oi""Fixo Ilimitado""RetencaoOT"</t>
  </si>
  <si>
    <t>True"TV Mix HBOMAX HD""VX Até 2mb""Top"5000"franquia 500 min + ilimitado oi""Fixo Ilimitado""RetencaoOT"</t>
  </si>
  <si>
    <t>True"TV Mix Telecine HD""BLM 10gb""Avancado"0"franquia 250 min + ilimitado oi""Fixo Ilimitado""RetencaoOT"</t>
  </si>
  <si>
    <t>True"TV Mix Telecine HD""BLM 10gb""Avancado"1000"franquia 250 min + ilimitado oi""Fixo Ilimitado""RetencaoOT"</t>
  </si>
  <si>
    <t>True"TV Mix Telecine HD""BLM 10gb""Avancado"10000"franquia 250 min + ilimitado oi""Fixo Ilimitado""RetencaoOT"</t>
  </si>
  <si>
    <t>True"TV Mix Telecine HD""BLM 10gb""Avancado"2000"franquia 250 min + ilimitado oi""Fixo Ilimitado""RetencaoOT"</t>
  </si>
  <si>
    <t>True"TV Mix Telecine HD""BLM 10gb""Avancado"3000"franquia 250 min + ilimitado oi""Fixo Ilimitado""RetencaoOT"</t>
  </si>
  <si>
    <t>True"TV Mix Telecine HD""BLM 10gb""Avancado"5000"franquia 250 min + ilimitado oi""Fixo Ilimitado""RetencaoOT"</t>
  </si>
  <si>
    <t>True"TV Mix Telecine HD""BLM 10gb""Basico"0"franquia 50 min + ilimitado oi""Fixo Ilimitado""RetencaoOT"</t>
  </si>
  <si>
    <t>True"TV Mix Telecine HD""BLM 10gb""Basico"1000"franquia 50 min + ilimitado oi""Fixo Ilimitado""RetencaoOT"</t>
  </si>
  <si>
    <t>True"TV Mix Telecine HD""BLM 10gb""Basico"10000"franquia 50 min + ilimitado oi""Fixo Ilimitado""RetencaoOT"</t>
  </si>
  <si>
    <t>True"TV Mix Telecine HD""BLM 10gb""Basico"2000"franquia 50 min + ilimitado oi""Fixo Ilimitado""RetencaoOT"</t>
  </si>
  <si>
    <t>True"TV Mix Telecine HD""BLM 10gb""Basico"3000"franquia 50 min + ilimitado oi""Fixo Ilimitado""RetencaoOT"</t>
  </si>
  <si>
    <t>True"TV Mix Telecine HD""BLM 10gb""Basico"5000"franquia 50 min + ilimitado oi""Fixo Ilimitado""RetencaoOT"</t>
  </si>
  <si>
    <t>True"TV Mix Telecine HD""BLM 10gb""Intermediario"0"franquia 100 min + ilimitado oi""Fixo Ilimitado""RetencaoOT"</t>
  </si>
  <si>
    <t>True"TV Mix Telecine HD""BLM 10gb""Intermediario"1000"franquia 100 min + ilimitado oi""Fixo Ilimitado""RetencaoOT"</t>
  </si>
  <si>
    <t>True"TV Mix Telecine HD""BLM 10gb""Intermediario"10000"franquia 100 min + ilimitado oi""Fixo Ilimitado""RetencaoOT"</t>
  </si>
  <si>
    <t>True"TV Mix Telecine HD""BLM 10gb""Intermediario"2000"franquia 100 min + ilimitado oi""Fixo Ilimitado""RetencaoOT"</t>
  </si>
  <si>
    <t>True"TV Mix Telecine HD""BLM 10gb""Intermediario"3000"franquia 100 min + ilimitado oi""Fixo Ilimitado""RetencaoOT"</t>
  </si>
  <si>
    <t>True"TV Mix Telecine HD""BLM 10gb""Intermediario"5000"franquia 100 min + ilimitado oi""Fixo Ilimitado""RetencaoOT"</t>
  </si>
  <si>
    <t>True"TV Mix Telecine HD""BLM 10gb""Top"0"franquia 500 min + ilimitado oi""Fixo Ilimitado""RetencaoOT"</t>
  </si>
  <si>
    <t>True"TV Mix Telecine HD""BLM 10gb""Top"1000"franquia 500 min + ilimitado oi""Fixo Ilimitado""RetencaoOT"</t>
  </si>
  <si>
    <t>True"TV Mix Telecine HD""BLM 10gb""Top"10000"franquia 500 min + ilimitado oi""Fixo Ilimitado""RetencaoOT"</t>
  </si>
  <si>
    <t>True"TV Mix Telecine HD""BLM 10gb""Top"2000"franquia 500 min + ilimitado oi""Fixo Ilimitado""RetencaoOT"</t>
  </si>
  <si>
    <t>True"TV Mix Telecine HD""BLM 10gb""Top"3000"franquia 500 min + ilimitado oi""Fixo Ilimitado""RetencaoOT"</t>
  </si>
  <si>
    <t>True"TV Mix Telecine HD""BLM 10gb""Top"5000"franquia 500 min + ilimitado oi""Fixo Ilimitado""RetencaoOT"</t>
  </si>
  <si>
    <t>True"TV Mix Telecine HD""VX 35mb""Avancado"0"franquia 250 min + ilimitado oi""Fixo Ilimitado""RetencaoOT"</t>
  </si>
  <si>
    <t>True"TV Mix Telecine HD""VX 35mb""Avancado"1000"franquia 250 min + ilimitado oi""Fixo Ilimitado""RetencaoOT"</t>
  </si>
  <si>
    <t>True"TV Mix Telecine HD""VX 35mb""Avancado"10000"franquia 250 min + ilimitado oi""Fixo Ilimitado""RetencaoOT"</t>
  </si>
  <si>
    <t>True"TV Mix Telecine HD""VX 35mb""Avancado"2000"franquia 250 min + ilimitado oi""Fixo Ilimitado""RetencaoOT"</t>
  </si>
  <si>
    <t>True"TV Mix Telecine HD""VX 35mb""Avancado"3000"franquia 250 min + ilimitado oi""Fixo Ilimitado""RetencaoOT"</t>
  </si>
  <si>
    <t>True"TV Mix Telecine HD""VX 35mb""Avancado"5000"franquia 250 min + ilimitado oi""Fixo Ilimitado""RetencaoOT"</t>
  </si>
  <si>
    <t>True"TV Mix Telecine HD""VX 35mb""Basico"0"franquia 50 min + ilimitado oi""Fixo Ilimitado""RetencaoOT"</t>
  </si>
  <si>
    <t>True"TV Mix Telecine HD""VX 35mb""Basico"1000"franquia 50 min + ilimitado oi""Fixo Ilimitado""RetencaoOT"</t>
  </si>
  <si>
    <t>True"TV Mix Telecine HD""VX 35mb""Basico"10000"franquia 50 min + ilimitado oi""Fixo Ilimitado""RetencaoOT"</t>
  </si>
  <si>
    <t>True"TV Mix Telecine HD""VX 35mb""Basico"2000"franquia 50 min + ilimitado oi""Fixo Ilimitado""RetencaoOT"</t>
  </si>
  <si>
    <t>True"TV Mix Telecine HD""VX 35mb""Basico"3000"franquia 50 min + ilimitado oi""Fixo Ilimitado""RetencaoOT"</t>
  </si>
  <si>
    <t>True"TV Mix Telecine HD""VX 35mb""Basico"5000"franquia 50 min + ilimitado oi""Fixo Ilimitado""RetencaoOT"</t>
  </si>
  <si>
    <t>True"TV Mix Telecine HD""VX 35mb""Intermediario"0"franquia 100 min + ilimitado oi""Fixo Ilimitado""RetencaoOT"</t>
  </si>
  <si>
    <t>True"TV Mix Telecine HD""VX 35mb""Intermediario"1000"franquia 100 min + ilimitado oi""Fixo Ilimitado""RetencaoOT"</t>
  </si>
  <si>
    <t>True"TV Mix Telecine HD""VX 35mb""Intermediario"10000"franquia 100 min + ilimitado oi""Fixo Ilimitado""RetencaoOT"</t>
  </si>
  <si>
    <t>True"TV Mix Telecine HD""VX 35mb""Intermediario"2000"franquia 100 min + ilimitado oi""Fixo Ilimitado""RetencaoOT"</t>
  </si>
  <si>
    <t>True"TV Mix Telecine HD""VX 35mb""Intermediario"3000"franquia 100 min + ilimitado oi""Fixo Ilimitado""RetencaoOT"</t>
  </si>
  <si>
    <t>True"TV Mix Telecine HD""VX 35mb""Intermediario"5000"franquia 100 min + ilimitado oi""Fixo Ilimitado""RetencaoOT"</t>
  </si>
  <si>
    <t>True"TV Mix Telecine HD""VX 35mb""Top"0"franquia 500 min + ilimitado oi""Fixo Ilimitado""RetencaoOT"</t>
  </si>
  <si>
    <t>True"TV Mix Telecine HD""VX 35mb""Top"1000"franquia 500 min + ilimitado oi""Fixo Ilimitado""RetencaoOT"</t>
  </si>
  <si>
    <t>True"TV Mix Telecine HD""VX 35mb""Top"10000"franquia 500 min + ilimitado oi""Fixo Ilimitado""RetencaoOT"</t>
  </si>
  <si>
    <t>True"TV Mix Telecine HD""VX 35mb""Top"2000"franquia 500 min + ilimitado oi""Fixo Ilimitado""RetencaoOT"</t>
  </si>
  <si>
    <t>True"TV Mix Telecine HD""VX 35mb""Top"3000"franquia 500 min + ilimitado oi""Fixo Ilimitado""RetencaoOT"</t>
  </si>
  <si>
    <t>True"TV Mix Telecine HD""VX 35mb""Top"5000"franquia 500 min + ilimitado oi""Fixo Ilimitado""RetencaoOT"</t>
  </si>
  <si>
    <t>True"TV Mix Telecine HD""VX Até 15mb""Avancado"0"franquia 250 min + ilimitado oi""Fixo Ilimitado""RetencaoOT"</t>
  </si>
  <si>
    <t>True"TV Mix Telecine HD""VX Até 15mb""Avancado"1000"franquia 250 min + ilimitado oi""Fixo Ilimitado""RetencaoOT"</t>
  </si>
  <si>
    <t>True"TV Mix Telecine HD""VX Até 15mb""Avancado"10000"franquia 250 min + ilimitado oi""Fixo Ilimitado""RetencaoOT"</t>
  </si>
  <si>
    <t>True"TV Mix Telecine HD""VX Até 15mb""Avancado"2000"franquia 250 min + ilimitado oi""Fixo Ilimitado""RetencaoOT"</t>
  </si>
  <si>
    <t>True"TV Mix Telecine HD""VX Até 15mb""Avancado"3000"franquia 250 min + ilimitado oi""Fixo Ilimitado""RetencaoOT"</t>
  </si>
  <si>
    <t>True"TV Mix Telecine HD""VX Até 15mb""Avancado"5000"franquia 250 min + ilimitado oi""Fixo Ilimitado""RetencaoOT"</t>
  </si>
  <si>
    <t>True"TV Mix Telecine HD""VX Até 15mb""Basico"0"franquia 50 min + ilimitado oi""Fixo Ilimitado""RetencaoOT"</t>
  </si>
  <si>
    <t>True"TV Mix Telecine HD""VX Até 15mb""Basico"1000"franquia 50 min + ilimitado oi""Fixo Ilimitado""RetencaoOT"</t>
  </si>
  <si>
    <t>True"TV Mix Telecine HD""VX Até 15mb""Basico"10000"franquia 50 min + ilimitado oi""Fixo Ilimitado""RetencaoOT"</t>
  </si>
  <si>
    <t>True"TV Mix Telecine HD""VX Até 15mb""Basico"2000"franquia 50 min + ilimitado oi""Fixo Ilimitado""RetencaoOT"</t>
  </si>
  <si>
    <t>True"TV Mix Telecine HD""VX Até 15mb""Basico"3000"franquia 50 min + ilimitado oi""Fixo Ilimitado""RetencaoOT"</t>
  </si>
  <si>
    <t>True"TV Mix Telecine HD""VX Até 15mb""Basico"5000"franquia 50 min + ilimitado oi""Fixo Ilimitado""RetencaoOT"</t>
  </si>
  <si>
    <t>True"TV Mix Telecine HD""VX Até 15mb""Intermediario"0"franquia 100 min + ilimitado oi""Fixo Ilimitado""RetencaoOT"</t>
  </si>
  <si>
    <t>True"TV Mix Telecine HD""VX Até 15mb""Intermediario"1000"franquia 100 min + ilimitado oi""Fixo Ilimitado""RetencaoOT"</t>
  </si>
  <si>
    <t>True"TV Mix Telecine HD""VX Até 15mb""Intermediario"10000"franquia 100 min + ilimitado oi""Fixo Ilimitado""RetencaoOT"</t>
  </si>
  <si>
    <t>True"TV Mix Telecine HD""VX Até 15mb""Intermediario"2000"franquia 100 min + ilimitado oi""Fixo Ilimitado""RetencaoOT"</t>
  </si>
  <si>
    <t>True"TV Mix Telecine HD""VX Até 15mb""Intermediario"3000"franquia 100 min + ilimitado oi""Fixo Ilimitado""RetencaoOT"</t>
  </si>
  <si>
    <t>True"TV Mix Telecine HD""VX Até 15mb""Intermediario"5000"franquia 100 min + ilimitado oi""Fixo Ilimitado""RetencaoOT"</t>
  </si>
  <si>
    <t>True"TV Mix Telecine HD""VX Até 15mb""Top"0"franquia 500 min + ilimitado oi""Fixo Ilimitado""RetencaoOT"</t>
  </si>
  <si>
    <t>True"TV Mix Telecine HD""VX Até 15mb""Top"1000"franquia 500 min + ilimitado oi""Fixo Ilimitado""RetencaoOT"</t>
  </si>
  <si>
    <t>True"TV Mix Telecine HD""VX Até 15mb""Top"10000"franquia 500 min + ilimitado oi""Fixo Ilimitado""RetencaoOT"</t>
  </si>
  <si>
    <t>True"TV Mix Telecine HD""VX Até 15mb""Top"2000"franquia 500 min + ilimitado oi""Fixo Ilimitado""RetencaoOT"</t>
  </si>
  <si>
    <t>True"TV Mix Telecine HD""VX Até 15mb""Top"3000"franquia 500 min + ilimitado oi""Fixo Ilimitado""RetencaoOT"</t>
  </si>
  <si>
    <t>True"TV Mix Telecine HD""VX Até 15mb""Top"5000"franquia 500 min + ilimitado oi""Fixo Ilimitado""RetencaoOT"</t>
  </si>
  <si>
    <t>True"TV Mix Telecine HD""VX Até 25mb""Avancado"0"franquia 250 min + ilimitado oi""Fixo Ilimitado""RetencaoOT"</t>
  </si>
  <si>
    <t>True"TV Mix Telecine HD""VX Até 25mb""Avancado"1000"franquia 250 min + ilimitado oi""Fixo Ilimitado""RetencaoOT"</t>
  </si>
  <si>
    <t>True"TV Mix Telecine HD""VX Até 25mb""Avancado"10000"franquia 250 min + ilimitado oi""Fixo Ilimitado""RetencaoOT"</t>
  </si>
  <si>
    <t>True"TV Mix Telecine HD""VX Até 25mb""Avancado"2000"franquia 250 min + ilimitado oi""Fixo Ilimitado""RetencaoOT"</t>
  </si>
  <si>
    <t>True"TV Mix Telecine HD""VX Até 25mb""Avancado"3000"franquia 250 min + ilimitado oi""Fixo Ilimitado""RetencaoOT"</t>
  </si>
  <si>
    <t>True"TV Mix Telecine HD""VX Até 25mb""Avancado"5000"franquia 250 min + ilimitado oi""Fixo Ilimitado""RetencaoOT"</t>
  </si>
  <si>
    <t>True"TV Mix Telecine HD""VX Até 25mb""Basico"0"franquia 50 min + ilimitado oi""Fixo Ilimitado""RetencaoOT"</t>
  </si>
  <si>
    <t>True"TV Mix Telecine HD""VX Até 25mb""Basico"1000"franquia 50 min + ilimitado oi""Fixo Ilimitado""RetencaoOT"</t>
  </si>
  <si>
    <t>True"TV Mix Telecine HD""VX Até 25mb""Basico"10000"franquia 50 min + ilimitado oi""Fixo Ilimitado""RetencaoOT"</t>
  </si>
  <si>
    <t>True"TV Mix Telecine HD""VX Até 25mb""Basico"2000"franquia 50 min + ilimitado oi""Fixo Ilimitado""RetencaoOT"</t>
  </si>
  <si>
    <t>True"TV Mix Telecine HD""VX Até 25mb""Basico"3000"franquia 50 min + ilimitado oi""Fixo Ilimitado""RetencaoOT"</t>
  </si>
  <si>
    <t>True"TV Mix Telecine HD""VX Até 25mb""Basico"5000"franquia 50 min + ilimitado oi""Fixo Ilimitado""RetencaoOT"</t>
  </si>
  <si>
    <t>True"TV Mix Telecine HD""VX Até 25mb""Intermediario"0"franquia 100 min + ilimitado oi""Fixo Ilimitado""RetencaoOT"</t>
  </si>
  <si>
    <t>True"TV Mix Telecine HD""VX Até 25mb""Intermediario"1000"franquia 100 min + ilimitado oi""Fixo Ilimitado""RetencaoOT"</t>
  </si>
  <si>
    <t>True"TV Mix Telecine HD""VX Até 25mb""Intermediario"10000"franquia 100 min + ilimitado oi""Fixo Ilimitado""RetencaoOT"</t>
  </si>
  <si>
    <t>True"TV Mix Telecine HD""VX Até 25mb""Intermediario"2000"franquia 100 min + ilimitado oi""Fixo Ilimitado""RetencaoOT"</t>
  </si>
  <si>
    <t>True"TV Mix Telecine HD""VX Até 25mb""Intermediario"3000"franquia 100 min + ilimitado oi""Fixo Ilimitado""RetencaoOT"</t>
  </si>
  <si>
    <t>True"TV Mix Telecine HD""VX Até 25mb""Intermediario"5000"franquia 100 min + ilimitado oi""Fixo Ilimitado""RetencaoOT"</t>
  </si>
  <si>
    <t>True"TV Mix Telecine HD""VX Até 25mb""Top"0"franquia 500 min + ilimitado oi""Fixo Ilimitado""RetencaoOT"</t>
  </si>
  <si>
    <t>True"TV Mix Telecine HD""VX Até 25mb""Top"1000"franquia 500 min + ilimitado oi""Fixo Ilimitado""RetencaoOT"</t>
  </si>
  <si>
    <t>True"TV Mix Telecine HD""VX Até 25mb""Top"10000"franquia 500 min + ilimitado oi""Fixo Ilimitado""RetencaoOT"</t>
  </si>
  <si>
    <t>True"TV Mix Telecine HD""VX Até 25mb""Top"2000"franquia 500 min + ilimitado oi""Fixo Ilimitado""RetencaoOT"</t>
  </si>
  <si>
    <t>True"TV Mix Telecine HD""VX Até 25mb""Top"3000"franquia 500 min + ilimitado oi""Fixo Ilimitado""RetencaoOT"</t>
  </si>
  <si>
    <t>True"TV Mix Telecine HD""VX Até 25mb""Top"5000"franquia 500 min + ilimitado oi""Fixo Ilimitado""RetencaoOT"</t>
  </si>
  <si>
    <t>True"TV Mix Telecine HD""VX Até 2mb""Avancado"0"franquia 250 min + ilimitado oi""Fixo Ilimitado""RetencaoOT"</t>
  </si>
  <si>
    <t>True"TV Mix Telecine HD""VX Até 2mb""Avancado"1000"franquia 250 min + ilimitado oi""Fixo Ilimitado""RetencaoOT"</t>
  </si>
  <si>
    <t>True"TV Mix Telecine HD""VX Até 2mb""Avancado"10000"franquia 250 min + ilimitado oi""Fixo Ilimitado""RetencaoOT"</t>
  </si>
  <si>
    <t>True"TV Mix Telecine HD""VX Até 2mb""Avancado"2000"franquia 250 min + ilimitado oi""Fixo Ilimitado""RetencaoOT"</t>
  </si>
  <si>
    <t>True"TV Mix Telecine HD""VX Até 2mb""Avancado"3000"franquia 250 min + ilimitado oi""Fixo Ilimitado""RetencaoOT"</t>
  </si>
  <si>
    <t>True"TV Mix Telecine HD""VX Até 2mb""Avancado"5000"franquia 250 min + ilimitado oi""Fixo Ilimitado""RetencaoOT"</t>
  </si>
  <si>
    <t>True"TV Mix Telecine HD""VX Até 2mb""Basico"0"franquia 50 min + ilimitado oi""Fixo Ilimitado""RetencaoOT"</t>
  </si>
  <si>
    <t>True"TV Mix Telecine HD""VX Até 2mb""Basico"1000"franquia 50 min + ilimitado oi""Fixo Ilimitado""RetencaoOT"</t>
  </si>
  <si>
    <t>True"TV Mix Telecine HD""VX Até 2mb""Basico"10000"franquia 50 min + ilimitado oi""Fixo Ilimitado""RetencaoOT"</t>
  </si>
  <si>
    <t>True"TV Mix Telecine HD""VX Até 2mb""Basico"2000"franquia 50 min + ilimitado oi""Fixo Ilimitado""RetencaoOT"</t>
  </si>
  <si>
    <t>True"TV Mix Telecine HD""VX Até 2mb""Basico"3000"franquia 50 min + ilimitado oi""Fixo Ilimitado""RetencaoOT"</t>
  </si>
  <si>
    <t>True"TV Mix Telecine HD""VX Até 2mb""Basico"5000"franquia 50 min + ilimitado oi""Fixo Ilimitado""RetencaoOT"</t>
  </si>
  <si>
    <t>True"TV Mix Telecine HD""VX Até 2mb""Intermediario"0"franquia 100 min + ilimitado oi""Fixo Ilimitado""RetencaoOT"</t>
  </si>
  <si>
    <t>True"TV Mix Telecine HD""VX Até 2mb""Intermediario"1000"franquia 100 min + ilimitado oi""Fixo Ilimitado""RetencaoOT"</t>
  </si>
  <si>
    <t>True"TV Mix Telecine HD""VX Até 2mb""Intermediario"10000"franquia 100 min + ilimitado oi""Fixo Ilimitado""RetencaoOT"</t>
  </si>
  <si>
    <t>True"TV Mix Telecine HD""VX Até 2mb""Intermediario"2000"franquia 100 min + ilimitado oi""Fixo Ilimitado""RetencaoOT"</t>
  </si>
  <si>
    <t>True"TV Mix Telecine HD""VX Até 2mb""Intermediario"3000"franquia 100 min + ilimitado oi""Fixo Ilimitado""RetencaoOT"</t>
  </si>
  <si>
    <t>True"TV Mix Telecine HD""VX Até 2mb""Intermediario"5000"franquia 100 min + ilimitado oi""Fixo Ilimitado""RetencaoOT"</t>
  </si>
  <si>
    <t>True"TV Mix Telecine HD""VX Até 2mb""Top"0"franquia 500 min + ilimitado oi""Fixo Ilimitado""RetencaoOT"</t>
  </si>
  <si>
    <t>True"TV Mix Telecine HD""VX Até 2mb""Top"1000"franquia 500 min + ilimitado oi""Fixo Ilimitado""RetencaoOT"</t>
  </si>
  <si>
    <t>True"TV Mix Telecine HD""VX Até 2mb""Top"10000"franquia 500 min + ilimitado oi""Fixo Ilimitado""RetencaoOT"</t>
  </si>
  <si>
    <t>True"TV Mix Telecine HD""VX Até 2mb""Top"2000"franquia 500 min + ilimitado oi""Fixo Ilimitado""RetencaoOT"</t>
  </si>
  <si>
    <t>True"TV Mix Telecine HD""VX Até 2mb""Top"3000"franquia 500 min + ilimitado oi""Fixo Ilimitado""RetencaoOT"</t>
  </si>
  <si>
    <t>True"TV Mix Telecine HD""VX Até 2mb""Top"5000"franquia 500 min + ilimitado oi""Fixo Ilimitado""RetencaoOT"</t>
  </si>
  <si>
    <t>True"TV Total Cinema HD""BLM 10gb""Avancado"0"franquia 250 min + ilimitado oi""Fixo Ilimitado""RetencaoOT"</t>
  </si>
  <si>
    <t>True"TV Total Cinema HD""BLM 10gb""Avancado"1000"franquia 250 min + ilimitado oi""Fixo Ilimitado""RetencaoOT"</t>
  </si>
  <si>
    <t>True"TV Total Cinema HD""BLM 10gb""Avancado"10000"franquia 250 min + ilimitado oi""Fixo Ilimitado""RetencaoOT"</t>
  </si>
  <si>
    <t>True"TV Total Cinema HD""BLM 10gb""Avancado"2000"franquia 250 min + ilimitado oi""Fixo Ilimitado""RetencaoOT"</t>
  </si>
  <si>
    <t>True"TV Total Cinema HD""BLM 10gb""Avancado"3000"franquia 250 min + ilimitado oi""Fixo Ilimitado""RetencaoOT"</t>
  </si>
  <si>
    <t>True"TV Total Cinema HD""BLM 10gb""Avancado"5000"franquia 250 min + ilimitado oi""Fixo Ilimitado""RetencaoOT"</t>
  </si>
  <si>
    <t>True"TV Total Cinema HD""BLM 10gb""Basico"0"franquia 50 min + ilimitado oi""Fixo Ilimitado""RetencaoOT"</t>
  </si>
  <si>
    <t>True"TV Total Cinema HD""BLM 10gb""Basico"1000"franquia 50 min + ilimitado oi""Fixo Ilimitado""RetencaoOT"</t>
  </si>
  <si>
    <t>True"TV Total Cinema HD""BLM 10gb""Basico"10000"franquia 50 min + ilimitado oi""Fixo Ilimitado""RetencaoOT"</t>
  </si>
  <si>
    <t>True"TV Total Cinema HD""BLM 10gb""Basico"2000"franquia 50 min + ilimitado oi""Fixo Ilimitado""RetencaoOT"</t>
  </si>
  <si>
    <t>True"TV Total Cinema HD""BLM 10gb""Basico"3000"franquia 50 min + ilimitado oi""Fixo Ilimitado""RetencaoOT"</t>
  </si>
  <si>
    <t>True"TV Total Cinema HD""BLM 10gb""Basico"5000"franquia 50 min + ilimitado oi""Fixo Ilimitado""RetencaoOT"</t>
  </si>
  <si>
    <t>True"TV Total Cinema HD""BLM 10gb""Intermediario"0"franquia 100 min + ilimitado oi""Fixo Ilimitado""RetencaoOT"</t>
  </si>
  <si>
    <t>True"TV Total Cinema HD""BLM 10gb""Intermediario"1000"franquia 100 min + ilimitado oi""Fixo Ilimitado""RetencaoOT"</t>
  </si>
  <si>
    <t>True"TV Total Cinema HD""BLM 10gb""Intermediario"10000"franquia 100 min + ilimitado oi""Fixo Ilimitado""RetencaoOT"</t>
  </si>
  <si>
    <t>True"TV Total Cinema HD""BLM 10gb""Intermediario"2000"franquia 100 min + ilimitado oi""Fixo Ilimitado""RetencaoOT"</t>
  </si>
  <si>
    <t>True"TV Total Cinema HD""BLM 10gb""Intermediario"3000"franquia 100 min + ilimitado oi""Fixo Ilimitado""RetencaoOT"</t>
  </si>
  <si>
    <t>True"TV Total Cinema HD""BLM 10gb""Intermediario"5000"franquia 100 min + ilimitado oi""Fixo Ilimitado""RetencaoOT"</t>
  </si>
  <si>
    <t>True"TV Total Cinema HD""BLM 10gb""Top"0"franquia 500 min + ilimitado oi""Fixo Ilimitado""RetencaoOT"</t>
  </si>
  <si>
    <t>True"TV Total Cinema HD""BLM 10gb""Top"1000"franquia 500 min + ilimitado oi""Fixo Ilimitado""RetencaoOT"</t>
  </si>
  <si>
    <t>True"TV Total Cinema HD""BLM 10gb""Top"10000"franquia 500 min + ilimitado oi""Fixo Ilimitado""RetencaoOT"</t>
  </si>
  <si>
    <t>True"TV Total Cinema HD""BLM 10gb""Top"2000"franquia 500 min + ilimitado oi""Fixo Ilimitado""RetencaoOT"</t>
  </si>
  <si>
    <t>True"TV Total Cinema HD""BLM 10gb""Top"3000"franquia 500 min + ilimitado oi""Fixo Ilimitado""RetencaoOT"</t>
  </si>
  <si>
    <t>True"TV Total Cinema HD""BLM 10gb""Top"5000"franquia 500 min + ilimitado oi""Fixo Ilimitado""RetencaoOT"</t>
  </si>
  <si>
    <t>True"TV Total Cinema HD""VX 35mb""Avancado"0"franquia 250 min + ilimitado oi""Fixo Ilimitado""RetencaoOT"</t>
  </si>
  <si>
    <t>True"TV Total Cinema HD""VX 35mb""Avancado"1000"franquia 250 min + ilimitado oi""Fixo Ilimitado""RetencaoOT"</t>
  </si>
  <si>
    <t>True"TV Total Cinema HD""VX 35mb""Avancado"10000"franquia 250 min + ilimitado oi""Fixo Ilimitado""RetencaoOT"</t>
  </si>
  <si>
    <t>True"TV Total Cinema HD""VX 35mb""Avancado"2000"franquia 250 min + ilimitado oi""Fixo Ilimitado""RetencaoOT"</t>
  </si>
  <si>
    <t>True"TV Total Cinema HD""VX 35mb""Avancado"3000"franquia 250 min + ilimitado oi""Fixo Ilimitado""RetencaoOT"</t>
  </si>
  <si>
    <t>True"TV Total Cinema HD""VX 35mb""Avancado"5000"franquia 250 min + ilimitado oi""Fixo Ilimitado""RetencaoOT"</t>
  </si>
  <si>
    <t>True"TV Total Cinema HD""VX 35mb""Basico"0"franquia 50 min + ilimitado oi""Fixo Ilimitado""RetencaoOT"</t>
  </si>
  <si>
    <t>True"TV Total Cinema HD""VX 35mb""Basico"1000"franquia 50 min + ilimitado oi""Fixo Ilimitado""RetencaoOT"</t>
  </si>
  <si>
    <t>True"TV Total Cinema HD""VX 35mb""Basico"10000"franquia 50 min + ilimitado oi""Fixo Ilimitado""RetencaoOT"</t>
  </si>
  <si>
    <t>True"TV Total Cinema HD""VX 35mb""Basico"2000"franquia 50 min + ilimitado oi""Fixo Ilimitado""RetencaoOT"</t>
  </si>
  <si>
    <t>True"TV Total Cinema HD""VX 35mb""Basico"3000"franquia 50 min + ilimitado oi""Fixo Ilimitado""RetencaoOT"</t>
  </si>
  <si>
    <t>True"TV Total Cinema HD""VX 35mb""Basico"5000"franquia 50 min + ilimitado oi""Fixo Ilimitado""RetencaoOT"</t>
  </si>
  <si>
    <t>True"TV Total Cinema HD""VX 35mb""Intermediario"0"franquia 100 min + ilimitado oi""Fixo Ilimitado""RetencaoOT"</t>
  </si>
  <si>
    <t>True"TV Total Cinema HD""VX 35mb""Intermediario"1000"franquia 100 min + ilimitado oi""Fixo Ilimitado""RetencaoOT"</t>
  </si>
  <si>
    <t>True"TV Total Cinema HD""VX 35mb""Intermediario"10000"franquia 100 min + ilimitado oi""Fixo Ilimitado""RetencaoOT"</t>
  </si>
  <si>
    <t>True"TV Total Cinema HD""VX 35mb""Intermediario"2000"franquia 100 min + ilimitado oi""Fixo Ilimitado""RetencaoOT"</t>
  </si>
  <si>
    <t>True"TV Total Cinema HD""VX 35mb""Intermediario"3000"franquia 100 min + ilimitado oi""Fixo Ilimitado""RetencaoOT"</t>
  </si>
  <si>
    <t>True"TV Total Cinema HD""VX 35mb""Intermediario"5000"franquia 100 min + ilimitado oi""Fixo Ilimitado""RetencaoOT"</t>
  </si>
  <si>
    <t>True"TV Total Cinema HD""VX 35mb""Top"0"franquia 500 min + ilimitado oi""Fixo Ilimitado""RetencaoOT"</t>
  </si>
  <si>
    <t>True"TV Total Cinema HD""VX 35mb""Top"1000"franquia 500 min + ilimitado oi""Fixo Ilimitado""RetencaoOT"</t>
  </si>
  <si>
    <t>True"TV Total Cinema HD""VX 35mb""Top"10000"franquia 500 min + ilimitado oi""Fixo Ilimitado""RetencaoOT"</t>
  </si>
  <si>
    <t>True"TV Total Cinema HD""VX 35mb""Top"2000"franquia 500 min + ilimitado oi""Fixo Ilimitado""RetencaoOT"</t>
  </si>
  <si>
    <t>True"TV Total Cinema HD""VX 35mb""Top"3000"franquia 500 min + ilimitado oi""Fixo Ilimitado""RetencaoOT"</t>
  </si>
  <si>
    <t>True"TV Total Cinema HD""VX 35mb""Top"5000"franquia 500 min + ilimitado oi""Fixo Ilimitado""RetencaoOT"</t>
  </si>
  <si>
    <t>True"TV Total Cinema HD""VX Até 15mb""Avancado"0"franquia 250 min + ilimitado oi""Fixo Ilimitado""RetencaoOT"</t>
  </si>
  <si>
    <t>True"TV Total Cinema HD""VX Até 15mb""Avancado"1000"franquia 250 min + ilimitado oi""Fixo Ilimitado""RetencaoOT"</t>
  </si>
  <si>
    <t>True"TV Total Cinema HD""VX Até 15mb""Avancado"10000"franquia 250 min + ilimitado oi""Fixo Ilimitado""RetencaoOT"</t>
  </si>
  <si>
    <t>True"TV Total Cinema HD""VX Até 15mb""Avancado"2000"franquia 250 min + ilimitado oi""Fixo Ilimitado""RetencaoOT"</t>
  </si>
  <si>
    <t>True"TV Total Cinema HD""VX Até 15mb""Avancado"3000"franquia 250 min + ilimitado oi""Fixo Ilimitado""RetencaoOT"</t>
  </si>
  <si>
    <t>True"TV Total Cinema HD""VX Até 15mb""Avancado"5000"franquia 250 min + ilimitado oi""Fixo Ilimitado""RetencaoOT"</t>
  </si>
  <si>
    <t>True"TV Total Cinema HD""VX Até 15mb""Basico"0"franquia 50 min + ilimitado oi""Fixo Ilimitado""RetencaoOT"</t>
  </si>
  <si>
    <t>True"TV Total Cinema HD""VX Até 15mb""Basico"1000"franquia 50 min + ilimitado oi""Fixo Ilimitado""RetencaoOT"</t>
  </si>
  <si>
    <t>True"TV Total Cinema HD""VX Até 15mb""Basico"10000"franquia 50 min + ilimitado oi""Fixo Ilimitado""RetencaoOT"</t>
  </si>
  <si>
    <t>True"TV Total Cinema HD""VX Até 15mb""Basico"2000"franquia 50 min + ilimitado oi""Fixo Ilimitado""RetencaoOT"</t>
  </si>
  <si>
    <t>True"TV Total Cinema HD""VX Até 15mb""Basico"3000"franquia 50 min + ilimitado oi""Fixo Ilimitado""RetencaoOT"</t>
  </si>
  <si>
    <t>True"TV Total Cinema HD""VX Até 15mb""Basico"5000"franquia 50 min + ilimitado oi""Fixo Ilimitado""RetencaoOT"</t>
  </si>
  <si>
    <t>True"TV Total Cinema HD""VX Até 15mb""Intermediario"0"franquia 100 min + ilimitado oi""Fixo Ilimitado""RetencaoOT"</t>
  </si>
  <si>
    <t>True"TV Total Cinema HD""VX Até 15mb""Intermediario"1000"franquia 100 min + ilimitado oi""Fixo Ilimitado""RetencaoOT"</t>
  </si>
  <si>
    <t>True"TV Total Cinema HD""VX Até 15mb""Intermediario"10000"franquia 100 min + ilimitado oi""Fixo Ilimitado""RetencaoOT"</t>
  </si>
  <si>
    <t>True"TV Total Cinema HD""VX Até 15mb""Intermediario"2000"franquia 100 min + ilimitado oi""Fixo Ilimitado""RetencaoOT"</t>
  </si>
  <si>
    <t>True"TV Total Cinema HD""VX Até 15mb""Intermediario"3000"franquia 100 min + ilimitado oi""Fixo Ilimitado""RetencaoOT"</t>
  </si>
  <si>
    <t>True"TV Total Cinema HD""VX Até 15mb""Intermediario"5000"franquia 100 min + ilimitado oi""Fixo Ilimitado""RetencaoOT"</t>
  </si>
  <si>
    <t>True"TV Total Cinema HD""VX Até 15mb""Top"0"franquia 500 min + ilimitado oi""Fixo Ilimitado""RetencaoOT"</t>
  </si>
  <si>
    <t>True"TV Total Cinema HD""VX Até 15mb""Top"1000"franquia 500 min + ilimitado oi""Fixo Ilimitado""RetencaoOT"</t>
  </si>
  <si>
    <t>True"TV Total Cinema HD""VX Até 15mb""Top"10000"franquia 500 min + ilimitado oi""Fixo Ilimitado""RetencaoOT"</t>
  </si>
  <si>
    <t>True"TV Total Cinema HD""VX Até 15mb""Top"2000"franquia 500 min + ilimitado oi""Fixo Ilimitado""RetencaoOT"</t>
  </si>
  <si>
    <t>True"TV Total Cinema HD""VX Até 15mb""Top"3000"franquia 500 min + ilimitado oi""Fixo Ilimitado""RetencaoOT"</t>
  </si>
  <si>
    <t>True"TV Total Cinema HD""VX Até 15mb""Top"5000"franquia 500 min + ilimitado oi""Fixo Ilimitado""RetencaoOT"</t>
  </si>
  <si>
    <t>True"TV Total Cinema HD""VX Até 25mb""Avancado"0"franquia 250 min + ilimitado oi""Fixo Ilimitado""RetencaoOT"</t>
  </si>
  <si>
    <t>True"TV Total Cinema HD""VX Até 25mb""Avancado"1000"franquia 250 min + ilimitado oi""Fixo Ilimitado""RetencaoOT"</t>
  </si>
  <si>
    <t>True"TV Total Cinema HD""VX Até 25mb""Avancado"10000"franquia 250 min + ilimitado oi""Fixo Ilimitado""RetencaoOT"</t>
  </si>
  <si>
    <t>True"TV Total Cinema HD""VX Até 25mb""Avancado"2000"franquia 250 min + ilimitado oi""Fixo Ilimitado""RetencaoOT"</t>
  </si>
  <si>
    <t>True"TV Total Cinema HD""VX Até 25mb""Avancado"3000"franquia 250 min + ilimitado oi""Fixo Ilimitado""RetencaoOT"</t>
  </si>
  <si>
    <t>True"TV Total Cinema HD""VX Até 25mb""Avancado"5000"franquia 250 min + ilimitado oi""Fixo Ilimitado""RetencaoOT"</t>
  </si>
  <si>
    <t>True"TV Total Cinema HD""VX Até 25mb""Basico"0"franquia 50 min + ilimitado oi""Fixo Ilimitado""RetencaoOT"</t>
  </si>
  <si>
    <t>True"TV Total Cinema HD""VX Até 25mb""Basico"1000"franquia 50 min + ilimitado oi""Fixo Ilimitado""RetencaoOT"</t>
  </si>
  <si>
    <t>True"TV Total Cinema HD""VX Até 25mb""Basico"10000"franquia 50 min + ilimitado oi""Fixo Ilimitado""RetencaoOT"</t>
  </si>
  <si>
    <t>True"TV Total Cinema HD""VX Até 25mb""Basico"2000"franquia 50 min + ilimitado oi""Fixo Ilimitado""RetencaoOT"</t>
  </si>
  <si>
    <t>True"TV Total Cinema HD""VX Até 25mb""Basico"3000"franquia 50 min + ilimitado oi""Fixo Ilimitado""RetencaoOT"</t>
  </si>
  <si>
    <t>True"TV Total Cinema HD""VX Até 25mb""Basico"5000"franquia 50 min + ilimitado oi""Fixo Ilimitado""RetencaoOT"</t>
  </si>
  <si>
    <t>True"TV Total Cinema HD""VX Até 25mb""Intermediario"0"franquia 100 min + ilimitado oi""Fixo Ilimitado""RetencaoOT"</t>
  </si>
  <si>
    <t>True"TV Total Cinema HD""VX Até 25mb""Intermediario"1000"franquia 100 min + ilimitado oi""Fixo Ilimitado""RetencaoOT"</t>
  </si>
  <si>
    <t>True"TV Total Cinema HD""VX Até 25mb""Intermediario"10000"franquia 100 min + ilimitado oi""Fixo Ilimitado""RetencaoOT"</t>
  </si>
  <si>
    <t>True"TV Total Cinema HD""VX Até 25mb""Intermediario"2000"franquia 100 min + ilimitado oi""Fixo Ilimitado""RetencaoOT"</t>
  </si>
  <si>
    <t>True"TV Total Cinema HD""VX Até 25mb""Intermediario"3000"franquia 100 min + ilimitado oi""Fixo Ilimitado""RetencaoOT"</t>
  </si>
  <si>
    <t>True"TV Total Cinema HD""VX Até 25mb""Intermediario"5000"franquia 100 min + ilimitado oi""Fixo Ilimitado""RetencaoOT"</t>
  </si>
  <si>
    <t>True"TV Total Cinema HD""VX Até 25mb""Top"0"franquia 500 min + ilimitado oi""Fixo Ilimitado""RetencaoOT"</t>
  </si>
  <si>
    <t>True"TV Total Cinema HD""VX Até 25mb""Top"1000"franquia 500 min + ilimitado oi""Fixo Ilimitado""RetencaoOT"</t>
  </si>
  <si>
    <t>True"TV Total Cinema HD""VX Até 25mb""Top"10000"franquia 500 min + ilimitado oi""Fixo Ilimitado""RetencaoOT"</t>
  </si>
  <si>
    <t>True"TV Total Cinema HD""VX Até 25mb""Top"2000"franquia 500 min + ilimitado oi""Fixo Ilimitado""RetencaoOT"</t>
  </si>
  <si>
    <t>True"TV Total Cinema HD""VX Até 25mb""Top"3000"franquia 500 min + ilimitado oi""Fixo Ilimitado""RetencaoOT"</t>
  </si>
  <si>
    <t>True"TV Total Cinema HD""VX Até 25mb""Top"5000"franquia 500 min + ilimitado oi""Fixo Ilimitado""RetencaoOT"</t>
  </si>
  <si>
    <t>True"TV Total Cinema HD""VX Até 2mb""Avancado"0"franquia 250 min + ilimitado oi""Fixo Ilimitado""RetencaoOT"</t>
  </si>
  <si>
    <t>True"TV Total Cinema HD""VX Até 2mb""Avancado"1000"franquia 250 min + ilimitado oi""Fixo Ilimitado""RetencaoOT"</t>
  </si>
  <si>
    <t>True"TV Total Cinema HD""VX Até 2mb""Avancado"10000"franquia 250 min + ilimitado oi""Fixo Ilimitado""RetencaoOT"</t>
  </si>
  <si>
    <t>True"TV Total Cinema HD""VX Até 2mb""Avancado"2000"franquia 250 min + ilimitado oi""Fixo Ilimitado""RetencaoOT"</t>
  </si>
  <si>
    <t>True"TV Total Cinema HD""VX Até 2mb""Avancado"3000"franquia 250 min + ilimitado oi""Fixo Ilimitado""RetencaoOT"</t>
  </si>
  <si>
    <t>True"TV Total Cinema HD""VX Até 2mb""Avancado"5000"franquia 250 min + ilimitado oi""Fixo Ilimitado""RetencaoOT"</t>
  </si>
  <si>
    <t>True"TV Total Cinema HD""VX Até 2mb""Basico"0"franquia 50 min + ilimitado oi""Fixo Ilimitado""RetencaoOT"</t>
  </si>
  <si>
    <t>True"TV Total Cinema HD""VX Até 2mb""Basico"1000"franquia 50 min + ilimitado oi""Fixo Ilimitado""RetencaoOT"</t>
  </si>
  <si>
    <t>True"TV Total Cinema HD""VX Até 2mb""Basico"10000"franquia 50 min + ilimitado oi""Fixo Ilimitado""RetencaoOT"</t>
  </si>
  <si>
    <t>True"TV Total Cinema HD""VX Até 2mb""Basico"2000"franquia 50 min + ilimitado oi""Fixo Ilimitado""RetencaoOT"</t>
  </si>
  <si>
    <t>True"TV Total Cinema HD""VX Até 2mb""Basico"3000"franquia 50 min + ilimitado oi""Fixo Ilimitado""RetencaoOT"</t>
  </si>
  <si>
    <t>True"TV Total Cinema HD""VX Até 2mb""Basico"5000"franquia 50 min + ilimitado oi""Fixo Ilimitado""RetencaoOT"</t>
  </si>
  <si>
    <t>True"TV Total Cinema HD""VX Até 2mb""Intermediario"0"franquia 100 min + ilimitado oi""Fixo Ilimitado""RetencaoOT"</t>
  </si>
  <si>
    <t>True"TV Total Cinema HD""VX Até 2mb""Intermediario"1000"franquia 100 min + ilimitado oi""Fixo Ilimitado""RetencaoOT"</t>
  </si>
  <si>
    <t>True"TV Total Cinema HD""VX Até 2mb""Intermediario"10000"franquia 100 min + ilimitado oi""Fixo Ilimitado""RetencaoOT"</t>
  </si>
  <si>
    <t>True"TV Total Cinema HD""VX Até 2mb""Intermediario"2000"franquia 100 min + ilimitado oi""Fixo Ilimitado""RetencaoOT"</t>
  </si>
  <si>
    <t>True"TV Total Cinema HD""VX Até 2mb""Intermediario"3000"franquia 100 min + ilimitado oi""Fixo Ilimitado""RetencaoOT"</t>
  </si>
  <si>
    <t>True"TV Total Cinema HD""VX Até 2mb""Intermediario"5000"franquia 100 min + ilimitado oi""Fixo Ilimitado""RetencaoOT"</t>
  </si>
  <si>
    <t>True"TV Total Cinema HD""VX Até 2mb""Top"0"franquia 500 min + ilimitado oi""Fixo Ilimitado""RetencaoOT"</t>
  </si>
  <si>
    <t>True"TV Total Cinema HD""VX Até 2mb""Top"1000"franquia 500 min + ilimitado oi""Fixo Ilimitado""RetencaoOT"</t>
  </si>
  <si>
    <t>True"TV Total Cinema HD""VX Até 2mb""Top"10000"franquia 500 min + ilimitado oi""Fixo Ilimitado""RetencaoOT"</t>
  </si>
  <si>
    <t>True"TV Total Cinema HD""VX Até 2mb""Top"2000"franquia 500 min + ilimitado oi""Fixo Ilimitado""RetencaoOT"</t>
  </si>
  <si>
    <t>True"TV Total Cinema HD""VX Até 2mb""Top"3000"franquia 500 min + ilimitado oi""Fixo Ilimitado""RetencaoOT"</t>
  </si>
  <si>
    <t>True"TV Total Cinema HD""VX Até 2mb""Top"5000"franquia 500 min + ilimitado oi""Fixo Ilimitado""RetencaoOT"</t>
  </si>
  <si>
    <t>True"TV Total HBOMAX HD""BLM 10gb""Avancado"0"franquia 250 min + ilimitado oi""Fixo Ilimitado""RetencaoOT"</t>
  </si>
  <si>
    <t>True"TV Total HBOMAX HD""BLM 10gb""Avancado"1000"franquia 250 min + ilimitado oi""Fixo Ilimitado""RetencaoOT"</t>
  </si>
  <si>
    <t>True"TV Total HBOMAX HD""BLM 10gb""Avancado"10000"franquia 250 min + ilimitado oi""Fixo Ilimitado""RetencaoOT"</t>
  </si>
  <si>
    <t>True"TV Total HBOMAX HD""BLM 10gb""Avancado"2000"franquia 250 min + ilimitado oi""Fixo Ilimitado""RetencaoOT"</t>
  </si>
  <si>
    <t>True"TV Total HBOMAX HD""BLM 10gb""Avancado"3000"franquia 250 min + ilimitado oi""Fixo Ilimitado""RetencaoOT"</t>
  </si>
  <si>
    <t>True"TV Total HBOMAX HD""BLM 10gb""Avancado"5000"franquia 250 min + ilimitado oi""Fixo Ilimitado""RetencaoOT"</t>
  </si>
  <si>
    <t>True"TV Total HBOMAX HD""BLM 10gb""Basico"0"franquia 50 min + ilimitado oi""Fixo Ilimitado""RetencaoOT"</t>
  </si>
  <si>
    <t>True"TV Total HBOMAX HD""BLM 10gb""Basico"1000"franquia 50 min + ilimitado oi""Fixo Ilimitado""RetencaoOT"</t>
  </si>
  <si>
    <t>True"TV Total HBOMAX HD""BLM 10gb""Basico"10000"franquia 50 min + ilimitado oi""Fixo Ilimitado""RetencaoOT"</t>
  </si>
  <si>
    <t>True"TV Total HBOMAX HD""BLM 10gb""Basico"2000"franquia 50 min + ilimitado oi""Fixo Ilimitado""RetencaoOT"</t>
  </si>
  <si>
    <t>True"TV Total HBOMAX HD""BLM 10gb""Basico"3000"franquia 50 min + ilimitado oi""Fixo Ilimitado""RetencaoOT"</t>
  </si>
  <si>
    <t>True"TV Total HBOMAX HD""BLM 10gb""Basico"5000"franquia 50 min + ilimitado oi""Fixo Ilimitado""RetencaoOT"</t>
  </si>
  <si>
    <t>True"TV Total HBOMAX HD""BLM 10gb""Intermediario"0"franquia 100 min + ilimitado oi""Fixo Ilimitado""RetencaoOT"</t>
  </si>
  <si>
    <t>True"TV Total HBOMAX HD""BLM 10gb""Intermediario"1000"franquia 100 min + ilimitado oi""Fixo Ilimitado""RetencaoOT"</t>
  </si>
  <si>
    <t>True"TV Total HBOMAX HD""BLM 10gb""Intermediario"10000"franquia 100 min + ilimitado oi""Fixo Ilimitado""RetencaoOT"</t>
  </si>
  <si>
    <t>True"TV Total HBOMAX HD""BLM 10gb""Intermediario"2000"franquia 100 min + ilimitado oi""Fixo Ilimitado""RetencaoOT"</t>
  </si>
  <si>
    <t>True"TV Total HBOMAX HD""BLM 10gb""Intermediario"3000"franquia 100 min + ilimitado oi""Fixo Ilimitado""RetencaoOT"</t>
  </si>
  <si>
    <t>True"TV Total HBOMAX HD""BLM 10gb""Intermediario"5000"franquia 100 min + ilimitado oi""Fixo Ilimitado""RetencaoOT"</t>
  </si>
  <si>
    <t>True"TV Total HBOMAX HD""BLM 10gb""Top"0"franquia 500 min + ilimitado oi""Fixo Ilimitado""RetencaoOT"</t>
  </si>
  <si>
    <t>True"TV Total HBOMAX HD""BLM 10gb""Top"1000"franquia 500 min + ilimitado oi""Fixo Ilimitado""RetencaoOT"</t>
  </si>
  <si>
    <t>True"TV Total HBOMAX HD""BLM 10gb""Top"10000"franquia 500 min + ilimitado oi""Fixo Ilimitado""RetencaoOT"</t>
  </si>
  <si>
    <t>True"TV Total HBOMAX HD""BLM 10gb""Top"2000"franquia 500 min + ilimitado oi""Fixo Ilimitado""RetencaoOT"</t>
  </si>
  <si>
    <t>True"TV Total HBOMAX HD""BLM 10gb""Top"3000"franquia 500 min + ilimitado oi""Fixo Ilimitado""RetencaoOT"</t>
  </si>
  <si>
    <t>True"TV Total HBOMAX HD""BLM 10gb""Top"5000"franquia 500 min + ilimitado oi""Fixo Ilimitado""RetencaoOT"</t>
  </si>
  <si>
    <t>True"TV Total HBOMAX HD""VX 35mb""Avancado"0"franquia 250 min + ilimitado oi""Fixo Ilimitado""RetencaoOT"</t>
  </si>
  <si>
    <t>True"TV Total HBOMAX HD""VX 35mb""Avancado"1000"franquia 250 min + ilimitado oi""Fixo Ilimitado""RetencaoOT"</t>
  </si>
  <si>
    <t>True"TV Total HBOMAX HD""VX 35mb""Avancado"10000"franquia 250 min + ilimitado oi""Fixo Ilimitado""RetencaoOT"</t>
  </si>
  <si>
    <t>True"TV Total HBOMAX HD""VX 35mb""Avancado"2000"franquia 250 min + ilimitado oi""Fixo Ilimitado""RetencaoOT"</t>
  </si>
  <si>
    <t>True"TV Total HBOMAX HD""VX 35mb""Avancado"3000"franquia 250 min + ilimitado oi""Fixo Ilimitado""RetencaoOT"</t>
  </si>
  <si>
    <t>True"TV Total HBOMAX HD""VX 35mb""Avancado"5000"franquia 250 min + ilimitado oi""Fixo Ilimitado""RetencaoOT"</t>
  </si>
  <si>
    <t>True"TV Total HBOMAX HD""VX 35mb""Basico"0"franquia 50 min + ilimitado oi""Fixo Ilimitado""RetencaoOT"</t>
  </si>
  <si>
    <t>True"TV Total HBOMAX HD""VX 35mb""Basico"1000"franquia 50 min + ilimitado oi""Fixo Ilimitado""RetencaoOT"</t>
  </si>
  <si>
    <t>True"TV Total HBOMAX HD""VX 35mb""Basico"10000"franquia 50 min + ilimitado oi""Fixo Ilimitado""RetencaoOT"</t>
  </si>
  <si>
    <t>True"TV Total HBOMAX HD""VX 35mb""Basico"2000"franquia 50 min + ilimitado oi""Fixo Ilimitado""RetencaoOT"</t>
  </si>
  <si>
    <t>True"TV Total HBOMAX HD""VX 35mb""Basico"3000"franquia 50 min + ilimitado oi""Fixo Ilimitado""RetencaoOT"</t>
  </si>
  <si>
    <t>True"TV Total HBOMAX HD""VX 35mb""Basico"5000"franquia 50 min + ilimitado oi""Fixo Ilimitado""RetencaoOT"</t>
  </si>
  <si>
    <t>True"TV Total HBOMAX HD""VX 35mb""Intermediario"0"franquia 100 min + ilimitado oi""Fixo Ilimitado""RetencaoOT"</t>
  </si>
  <si>
    <t>True"TV Total HBOMAX HD""VX 35mb""Intermediario"1000"franquia 100 min + ilimitado oi""Fixo Ilimitado""RetencaoOT"</t>
  </si>
  <si>
    <t>True"TV Total HBOMAX HD""VX 35mb""Intermediario"10000"franquia 100 min + ilimitado oi""Fixo Ilimitado""RetencaoOT"</t>
  </si>
  <si>
    <t>True"TV Total HBOMAX HD""VX 35mb""Intermediario"2000"franquia 100 min + ilimitado oi""Fixo Ilimitado""RetencaoOT"</t>
  </si>
  <si>
    <t>True"TV Total HBOMAX HD""VX 35mb""Intermediario"3000"franquia 100 min + ilimitado oi""Fixo Ilimitado""RetencaoOT"</t>
  </si>
  <si>
    <t>True"TV Total HBOMAX HD""VX 35mb""Intermediario"5000"franquia 100 min + ilimitado oi""Fixo Ilimitado""RetencaoOT"</t>
  </si>
  <si>
    <t>True"TV Total HBOMAX HD""VX 35mb""Top"0"franquia 500 min + ilimitado oi""Fixo Ilimitado""RetencaoOT"</t>
  </si>
  <si>
    <t>True"TV Total HBOMAX HD""VX 35mb""Top"1000"franquia 500 min + ilimitado oi""Fixo Ilimitado""RetencaoOT"</t>
  </si>
  <si>
    <t>True"TV Total HBOMAX HD""VX 35mb""Top"10000"franquia 500 min + ilimitado oi""Fixo Ilimitado""RetencaoOT"</t>
  </si>
  <si>
    <t>True"TV Total HBOMAX HD""VX 35mb""Top"2000"franquia 500 min + ilimitado oi""Fixo Ilimitado""RetencaoOT"</t>
  </si>
  <si>
    <t>True"TV Total HBOMAX HD""VX 35mb""Top"3000"franquia 500 min + ilimitado oi""Fixo Ilimitado""RetencaoOT"</t>
  </si>
  <si>
    <t>True"TV Total HBOMAX HD""VX 35mb""Top"5000"franquia 500 min + ilimitado oi""Fixo Ilimitado""RetencaoOT"</t>
  </si>
  <si>
    <t>True"TV Total HBOMAX HD""VX Até 15mb""Avancado"0"franquia 250 min + ilimitado oi""Fixo Ilimitado""RetencaoOT"</t>
  </si>
  <si>
    <t>True"TV Total HBOMAX HD""VX Até 15mb""Avancado"1000"franquia 250 min + ilimitado oi""Fixo Ilimitado""RetencaoOT"</t>
  </si>
  <si>
    <t>True"TV Total HBOMAX HD""VX Até 15mb""Avancado"10000"franquia 250 min + ilimitado oi""Fixo Ilimitado""RetencaoOT"</t>
  </si>
  <si>
    <t>True"TV Total HBOMAX HD""VX Até 15mb""Avancado"2000"franquia 250 min + ilimitado oi""Fixo Ilimitado""RetencaoOT"</t>
  </si>
  <si>
    <t>True"TV Total HBOMAX HD""VX Até 15mb""Avancado"3000"franquia 250 min + ilimitado oi""Fixo Ilimitado""RetencaoOT"</t>
  </si>
  <si>
    <t>True"TV Total HBOMAX HD""VX Até 15mb""Avancado"5000"franquia 250 min + ilimitado oi""Fixo Ilimitado""RetencaoOT"</t>
  </si>
  <si>
    <t>True"TV Total HBOMAX HD""VX Até 15mb""Basico"0"franquia 50 min + ilimitado oi""Fixo Ilimitado""RetencaoOT"</t>
  </si>
  <si>
    <t>True"TV Total HBOMAX HD""VX Até 15mb""Basico"1000"franquia 50 min + ilimitado oi""Fixo Ilimitado""RetencaoOT"</t>
  </si>
  <si>
    <t>True"TV Total HBOMAX HD""VX Até 15mb""Basico"10000"franquia 50 min + ilimitado oi""Fixo Ilimitado""RetencaoOT"</t>
  </si>
  <si>
    <t>True"TV Total HBOMAX HD""VX Até 15mb""Basico"2000"franquia 50 min + ilimitado oi""Fixo Ilimitado""RetencaoOT"</t>
  </si>
  <si>
    <t>True"TV Total HBOMAX HD""VX Até 15mb""Basico"3000"franquia 50 min + ilimitado oi""Fixo Ilimitado""RetencaoOT"</t>
  </si>
  <si>
    <t>True"TV Total HBOMAX HD""VX Até 15mb""Basico"5000"franquia 50 min + ilimitado oi""Fixo Ilimitado""RetencaoOT"</t>
  </si>
  <si>
    <t>True"TV Total HBOMAX HD""VX Até 15mb""Intermediario"0"franquia 100 min + ilimitado oi""Fixo Ilimitado""RetencaoOT"</t>
  </si>
  <si>
    <t>True"TV Total HBOMAX HD""VX Até 15mb""Intermediario"1000"franquia 100 min + ilimitado oi""Fixo Ilimitado""RetencaoOT"</t>
  </si>
  <si>
    <t>True"TV Total HBOMAX HD""VX Até 15mb""Intermediario"10000"franquia 100 min + ilimitado oi""Fixo Ilimitado""RetencaoOT"</t>
  </si>
  <si>
    <t>True"TV Total HBOMAX HD""VX Até 15mb""Intermediario"2000"franquia 100 min + ilimitado oi""Fixo Ilimitado""RetencaoOT"</t>
  </si>
  <si>
    <t>True"TV Total HBOMAX HD""VX Até 15mb""Intermediario"3000"franquia 100 min + ilimitado oi""Fixo Ilimitado""RetencaoOT"</t>
  </si>
  <si>
    <t>True"TV Total HBOMAX HD""VX Até 15mb""Intermediario"5000"franquia 100 min + ilimitado oi""Fixo Ilimitado""RetencaoOT"</t>
  </si>
  <si>
    <t>True"TV Total HBOMAX HD""VX Até 15mb""Top"0"franquia 500 min + ilimitado oi""Fixo Ilimitado""RetencaoOT"</t>
  </si>
  <si>
    <t>True"TV Total HBOMAX HD""VX Até 15mb""Top"1000"franquia 500 min + ilimitado oi""Fixo Ilimitado""RetencaoOT"</t>
  </si>
  <si>
    <t>True"TV Total HBOMAX HD""VX Até 15mb""Top"10000"franquia 500 min + ilimitado oi""Fixo Ilimitado""RetencaoOT"</t>
  </si>
  <si>
    <t>True"TV Total HBOMAX HD""VX Até 15mb""Top"2000"franquia 500 min + ilimitado oi""Fixo Ilimitado""RetencaoOT"</t>
  </si>
  <si>
    <t>True"TV Total HBOMAX HD""VX Até 15mb""Top"3000"franquia 500 min + ilimitado oi""Fixo Ilimitado""RetencaoOT"</t>
  </si>
  <si>
    <t>True"TV Total HBOMAX HD""VX Até 15mb""Top"5000"franquia 500 min + ilimitado oi""Fixo Ilimitado""RetencaoOT"</t>
  </si>
  <si>
    <t>True"TV Total HBOMAX HD""VX Até 25mb""Avancado"0"franquia 250 min + ilimitado oi""Fixo Ilimitado""RetencaoOT"</t>
  </si>
  <si>
    <t>True"TV Total HBOMAX HD""VX Até 25mb""Avancado"1000"franquia 250 min + ilimitado oi""Fixo Ilimitado""RetencaoOT"</t>
  </si>
  <si>
    <t>True"TV Total HBOMAX HD""VX Até 25mb""Avancado"10000"franquia 250 min + ilimitado oi""Fixo Ilimitado""RetencaoOT"</t>
  </si>
  <si>
    <t>True"TV Total HBOMAX HD""VX Até 25mb""Avancado"2000"franquia 250 min + ilimitado oi""Fixo Ilimitado""RetencaoOT"</t>
  </si>
  <si>
    <t>True"TV Total HBOMAX HD""VX Até 25mb""Avancado"3000"franquia 250 min + ilimitado oi""Fixo Ilimitado""RetencaoOT"</t>
  </si>
  <si>
    <t>True"TV Total HBOMAX HD""VX Até 25mb""Avancado"5000"franquia 250 min + ilimitado oi""Fixo Ilimitado""RetencaoOT"</t>
  </si>
  <si>
    <t>True"TV Total HBOMAX HD""VX Até 25mb""Basico"0"franquia 50 min + ilimitado oi""Fixo Ilimitado""RetencaoOT"</t>
  </si>
  <si>
    <t>True"TV Total HBOMAX HD""VX Até 25mb""Basico"1000"franquia 50 min + ilimitado oi""Fixo Ilimitado""RetencaoOT"</t>
  </si>
  <si>
    <t>True"TV Total HBOMAX HD""VX Até 25mb""Basico"10000"franquia 50 min + ilimitado oi""Fixo Ilimitado""RetencaoOT"</t>
  </si>
  <si>
    <t>True"TV Total HBOMAX HD""VX Até 25mb""Basico"2000"franquia 50 min + ilimitado oi""Fixo Ilimitado""RetencaoOT"</t>
  </si>
  <si>
    <t>True"TV Total HBOMAX HD""VX Até 25mb""Basico"3000"franquia 50 min + ilimitado oi""Fixo Ilimitado""RetencaoOT"</t>
  </si>
  <si>
    <t>True"TV Total HBOMAX HD""VX Até 25mb""Basico"5000"franquia 50 min + ilimitado oi""Fixo Ilimitado""RetencaoOT"</t>
  </si>
  <si>
    <t>True"TV Total HBOMAX HD""VX Até 25mb""Intermediario"0"franquia 100 min + ilimitado oi""Fixo Ilimitado""RetencaoOT"</t>
  </si>
  <si>
    <t>True"TV Total HBOMAX HD""VX Até 25mb""Intermediario"1000"franquia 100 min + ilimitado oi""Fixo Ilimitado""RetencaoOT"</t>
  </si>
  <si>
    <t>True"TV Total HBOMAX HD""VX Até 25mb""Intermediario"10000"franquia 100 min + ilimitado oi""Fixo Ilimitado""RetencaoOT"</t>
  </si>
  <si>
    <t>True"TV Total HBOMAX HD""VX Até 25mb""Intermediario"2000"franquia 100 min + ilimitado oi""Fixo Ilimitado""RetencaoOT"</t>
  </si>
  <si>
    <t>True"TV Total HBOMAX HD""VX Até 25mb""Intermediario"3000"franquia 100 min + ilimitado oi""Fixo Ilimitado""RetencaoOT"</t>
  </si>
  <si>
    <t>True"TV Total HBOMAX HD""VX Até 25mb""Intermediario"5000"franquia 100 min + ilimitado oi""Fixo Ilimitado""RetencaoOT"</t>
  </si>
  <si>
    <t>True"TV Total HBOMAX HD""VX Até 25mb""Top"0"franquia 500 min + ilimitado oi""Fixo Ilimitado""RetencaoOT"</t>
  </si>
  <si>
    <t>True"TV Total HBOMAX HD""VX Até 25mb""Top"1000"franquia 500 min + ilimitado oi""Fixo Ilimitado""RetencaoOT"</t>
  </si>
  <si>
    <t>True"TV Total HBOMAX HD""VX Até 25mb""Top"10000"franquia 500 min + ilimitado oi""Fixo Ilimitado""RetencaoOT"</t>
  </si>
  <si>
    <t>True"TV Total HBOMAX HD""VX Até 25mb""Top"2000"franquia 500 min + ilimitado oi""Fixo Ilimitado""RetencaoOT"</t>
  </si>
  <si>
    <t>True"TV Total HBOMAX HD""VX Até 25mb""Top"3000"franquia 500 min + ilimitado oi""Fixo Ilimitado""RetencaoOT"</t>
  </si>
  <si>
    <t>True"TV Total HBOMAX HD""VX Até 25mb""Top"5000"franquia 500 min + ilimitado oi""Fixo Ilimitado""RetencaoOT"</t>
  </si>
  <si>
    <t>True"TV Total HBOMAX HD""VX Até 2mb""Avancado"0"franquia 250 min + ilimitado oi""Fixo Ilimitado""RetencaoOT"</t>
  </si>
  <si>
    <t>True"TV Total HBOMAX HD""VX Até 2mb""Avancado"1000"franquia 250 min + ilimitado oi""Fixo Ilimitado""RetencaoOT"</t>
  </si>
  <si>
    <t>True"TV Total HBOMAX HD""VX Até 2mb""Avancado"10000"franquia 250 min + ilimitado oi""Fixo Ilimitado""RetencaoOT"</t>
  </si>
  <si>
    <t>True"TV Total HBOMAX HD""VX Até 2mb""Avancado"2000"franquia 250 min + ilimitado oi""Fixo Ilimitado""RetencaoOT"</t>
  </si>
  <si>
    <t>True"TV Total HBOMAX HD""VX Até 2mb""Avancado"3000"franquia 250 min + ilimitado oi""Fixo Ilimitado""RetencaoOT"</t>
  </si>
  <si>
    <t>True"TV Total HBOMAX HD""VX Até 2mb""Avancado"5000"franquia 250 min + ilimitado oi""Fixo Ilimitado""RetencaoOT"</t>
  </si>
  <si>
    <t>True"TV Total HBOMAX HD""VX Até 2mb""Basico"0"franquia 50 min + ilimitado oi""Fixo Ilimitado""RetencaoOT"</t>
  </si>
  <si>
    <t>True"TV Total HBOMAX HD""VX Até 2mb""Basico"1000"franquia 50 min + ilimitado oi""Fixo Ilimitado""RetencaoOT"</t>
  </si>
  <si>
    <t>True"TV Total HBOMAX HD""VX Até 2mb""Basico"10000"franquia 50 min + ilimitado oi""Fixo Ilimitado""RetencaoOT"</t>
  </si>
  <si>
    <t>True"TV Total HBOMAX HD""VX Até 2mb""Basico"2000"franquia 50 min + ilimitado oi""Fixo Ilimitado""RetencaoOT"</t>
  </si>
  <si>
    <t>True"TV Total HBOMAX HD""VX Até 2mb""Basico"3000"franquia 50 min + ilimitado oi""Fixo Ilimitado""RetencaoOT"</t>
  </si>
  <si>
    <t>True"TV Total HBOMAX HD""VX Até 2mb""Basico"5000"franquia 50 min + ilimitado oi""Fixo Ilimitado""RetencaoOT"</t>
  </si>
  <si>
    <t>True"TV Total HBOMAX HD""VX Até 2mb""Intermediario"0"franquia 100 min + ilimitado oi""Fixo Ilimitado""RetencaoOT"</t>
  </si>
  <si>
    <t>True"TV Total HBOMAX HD""VX Até 2mb""Intermediario"1000"franquia 100 min + ilimitado oi""Fixo Ilimitado""RetencaoOT"</t>
  </si>
  <si>
    <t>True"TV Total HBOMAX HD""VX Até 2mb""Intermediario"10000"franquia 100 min + ilimitado oi""Fixo Ilimitado""RetencaoOT"</t>
  </si>
  <si>
    <t>True"TV Total HBOMAX HD""VX Até 2mb""Intermediario"2000"franquia 100 min + ilimitado oi""Fixo Ilimitado""RetencaoOT"</t>
  </si>
  <si>
    <t>True"TV Total HBOMAX HD""VX Até 2mb""Intermediario"3000"franquia 100 min + ilimitado oi""Fixo Ilimitado""RetencaoOT"</t>
  </si>
  <si>
    <t>True"TV Total HBOMAX HD""VX Até 2mb""Intermediario"5000"franquia 100 min + ilimitado oi""Fixo Ilimitado""RetencaoOT"</t>
  </si>
  <si>
    <t>True"TV Total HBOMAX HD""VX Até 2mb""Top"0"franquia 500 min + ilimitado oi""Fixo Ilimitado""RetencaoOT"</t>
  </si>
  <si>
    <t>True"TV Total HBOMAX HD""VX Até 2mb""Top"1000"franquia 500 min + ilimitado oi""Fixo Ilimitado""RetencaoOT"</t>
  </si>
  <si>
    <t>True"TV Total HBOMAX HD""VX Até 2mb""Top"10000"franquia 500 min + ilimitado oi""Fixo Ilimitado""RetencaoOT"</t>
  </si>
  <si>
    <t>True"TV Total HBOMAX HD""VX Até 2mb""Top"2000"franquia 500 min + ilimitado oi""Fixo Ilimitado""RetencaoOT"</t>
  </si>
  <si>
    <t>True"TV Total HBOMAX HD""VX Até 2mb""Top"3000"franquia 500 min + ilimitado oi""Fixo Ilimitado""RetencaoOT"</t>
  </si>
  <si>
    <t>True"TV Total HBOMAX HD""VX Até 2mb""Top"5000"franquia 500 min + ilimitado oi""Fixo Ilimitado""RetencaoOT"</t>
  </si>
  <si>
    <t>"TV Total HD"</t>
  </si>
  <si>
    <t>True"TV Total HD""BLM 10gb""Avancado"0"franquia 250 min + ilimitado oi""Fixo Ilimitado""RetencaoOT"</t>
  </si>
  <si>
    <t>True"TV Total HD""BLM 10gb""Avancado"1000"franquia 250 min + ilimitado oi""Fixo Ilimitado""RetencaoOT"</t>
  </si>
  <si>
    <t>True"TV Total HD""BLM 10gb""Avancado"10000"franquia 250 min + ilimitado oi""Fixo Ilimitado""RetencaoOT"</t>
  </si>
  <si>
    <t>True"TV Total HD""BLM 10gb""Avancado"2000"franquia 250 min + ilimitado oi""Fixo Ilimitado""RetencaoOT"</t>
  </si>
  <si>
    <t>True"TV Total HD""BLM 10gb""Avancado"3000"franquia 250 min + ilimitado oi""Fixo Ilimitado""RetencaoOT"</t>
  </si>
  <si>
    <t>True"TV Total HD""BLM 10gb""Avancado"5000"franquia 250 min + ilimitado oi""Fixo Ilimitado""RetencaoOT"</t>
  </si>
  <si>
    <t>True"TV Total HD""BLM 10gb""Basico"0"franquia 50 min + ilimitado oi""Fixo Ilimitado""RetencaoOT"</t>
  </si>
  <si>
    <t>True"TV Total HD""BLM 10gb""Basico"1000"franquia 50 min + ilimitado oi""Fixo Ilimitado""RetencaoOT"</t>
  </si>
  <si>
    <t>True"TV Total HD""BLM 10gb""Basico"10000"franquia 50 min + ilimitado oi""Fixo Ilimitado""RetencaoOT"</t>
  </si>
  <si>
    <t>True"TV Total HD""BLM 10gb""Basico"2000"franquia 50 min + ilimitado oi""Fixo Ilimitado""RetencaoOT"</t>
  </si>
  <si>
    <t>True"TV Total HD""BLM 10gb""Basico"3000"franquia 50 min + ilimitado oi""Fixo Ilimitado""RetencaoOT"</t>
  </si>
  <si>
    <t>True"TV Total HD""BLM 10gb""Basico"5000"franquia 50 min + ilimitado oi""Fixo Ilimitado""RetencaoOT"</t>
  </si>
  <si>
    <t>True"TV Total HD""BLM 10gb""Intermediario"0"franquia 100 min + ilimitado oi""Fixo Ilimitado""RetencaoOT"</t>
  </si>
  <si>
    <t>True"TV Total HD""BLM 10gb""Intermediario"1000"franquia 100 min + ilimitado oi""Fixo Ilimitado""RetencaoOT"</t>
  </si>
  <si>
    <t>True"TV Total HD""BLM 10gb""Intermediario"10000"franquia 100 min + ilimitado oi""Fixo Ilimitado""RetencaoOT"</t>
  </si>
  <si>
    <t>True"TV Total HD""BLM 10gb""Intermediario"2000"franquia 100 min + ilimitado oi""Fixo Ilimitado""RetencaoOT"</t>
  </si>
  <si>
    <t>True"TV Total HD""BLM 10gb""Intermediario"3000"franquia 100 min + ilimitado oi""Fixo Ilimitado""RetencaoOT"</t>
  </si>
  <si>
    <t>True"TV Total HD""BLM 10gb""Intermediario"5000"franquia 100 min + ilimitado oi""Fixo Ilimitado""RetencaoOT"</t>
  </si>
  <si>
    <t>True"TV Total HD""BLM 10gb""Top"0"franquia 500 min + ilimitado oi""Fixo Ilimitado""RetencaoOT"</t>
  </si>
  <si>
    <t>True"TV Total HD""BLM 10gb""Top"1000"franquia 500 min + ilimitado oi""Fixo Ilimitado""RetencaoOT"</t>
  </si>
  <si>
    <t>True"TV Total HD""BLM 10gb""Top"10000"franquia 500 min + ilimitado oi""Fixo Ilimitado""RetencaoOT"</t>
  </si>
  <si>
    <t>True"TV Total HD""BLM 10gb""Top"2000"franquia 500 min + ilimitado oi""Fixo Ilimitado""RetencaoOT"</t>
  </si>
  <si>
    <t>True"TV Total HD""BLM 10gb""Top"3000"franquia 500 min + ilimitado oi""Fixo Ilimitado""RetencaoOT"</t>
  </si>
  <si>
    <t>True"TV Total HD""BLM 10gb""Top"5000"franquia 500 min + ilimitado oi""Fixo Ilimitado""RetencaoOT"</t>
  </si>
  <si>
    <t>True"TV Total HD""VX 35mb""Avancado"0"franquia 250 min + ilimitado oi""Fixo Ilimitado""RetencaoOT"</t>
  </si>
  <si>
    <t>True"TV Total HD""VX 35mb""Avancado"1000"franquia 250 min + ilimitado oi""Fixo Ilimitado""RetencaoOT"</t>
  </si>
  <si>
    <t>True"TV Total HD""VX 35mb""Avancado"10000"franquia 250 min + ilimitado oi""Fixo Ilimitado""RetencaoOT"</t>
  </si>
  <si>
    <t>True"TV Total HD""VX 35mb""Avancado"2000"franquia 250 min + ilimitado oi""Fixo Ilimitado""RetencaoOT"</t>
  </si>
  <si>
    <t>True"TV Total HD""VX 35mb""Avancado"3000"franquia 250 min + ilimitado oi""Fixo Ilimitado""RetencaoOT"</t>
  </si>
  <si>
    <t>True"TV Total HD""VX 35mb""Avancado"5000"franquia 250 min + ilimitado oi""Fixo Ilimitado""RetencaoOT"</t>
  </si>
  <si>
    <t>True"TV Total HD""VX 35mb""Basico"0"franquia 50 min + ilimitado oi""Fixo Ilimitado""RetencaoOT"</t>
  </si>
  <si>
    <t>True"TV Total HD""VX 35mb""Basico"1000"franquia 50 min + ilimitado oi""Fixo Ilimitado""RetencaoOT"</t>
  </si>
  <si>
    <t>True"TV Total HD""VX 35mb""Basico"10000"franquia 50 min + ilimitado oi""Fixo Ilimitado""RetencaoOT"</t>
  </si>
  <si>
    <t>True"TV Total HD""VX 35mb""Basico"2000"franquia 50 min + ilimitado oi""Fixo Ilimitado""RetencaoOT"</t>
  </si>
  <si>
    <t>True"TV Total HD""VX 35mb""Basico"3000"franquia 50 min + ilimitado oi""Fixo Ilimitado""RetencaoOT"</t>
  </si>
  <si>
    <t>True"TV Total HD""VX 35mb""Basico"5000"franquia 50 min + ilimitado oi""Fixo Ilimitado""RetencaoOT"</t>
  </si>
  <si>
    <t>True"TV Total HD""VX 35mb""Intermediario"0"franquia 100 min + ilimitado oi""Fixo Ilimitado""RetencaoOT"</t>
  </si>
  <si>
    <t>True"TV Total HD""VX 35mb""Intermediario"1000"franquia 100 min + ilimitado oi""Fixo Ilimitado""RetencaoOT"</t>
  </si>
  <si>
    <t>True"TV Total HD""VX 35mb""Intermediario"10000"franquia 100 min + ilimitado oi""Fixo Ilimitado""RetencaoOT"</t>
  </si>
  <si>
    <t>True"TV Total HD""VX 35mb""Intermediario"2000"franquia 100 min + ilimitado oi""Fixo Ilimitado""RetencaoOT"</t>
  </si>
  <si>
    <t>True"TV Total HD""VX 35mb""Intermediario"3000"franquia 100 min + ilimitado oi""Fixo Ilimitado""RetencaoOT"</t>
  </si>
  <si>
    <t>True"TV Total HD""VX 35mb""Intermediario"5000"franquia 100 min + ilimitado oi""Fixo Ilimitado""RetencaoOT"</t>
  </si>
  <si>
    <t>True"TV Total HD""VX 35mb""Top"0"franquia 500 min + ilimitado oi""Fixo Ilimitado""RetencaoOT"</t>
  </si>
  <si>
    <t>True"TV Total HD""VX 35mb""Top"1000"franquia 500 min + ilimitado oi""Fixo Ilimitado""RetencaoOT"</t>
  </si>
  <si>
    <t>True"TV Total HD""VX 35mb""Top"10000"franquia 500 min + ilimitado oi""Fixo Ilimitado""RetencaoOT"</t>
  </si>
  <si>
    <t>True"TV Total HD""VX 35mb""Top"2000"franquia 500 min + ilimitado oi""Fixo Ilimitado""RetencaoOT"</t>
  </si>
  <si>
    <t>True"TV Total HD""VX 35mb""Top"3000"franquia 500 min + ilimitado oi""Fixo Ilimitado""RetencaoOT"</t>
  </si>
  <si>
    <t>True"TV Total HD""VX 35mb""Top"5000"franquia 500 min + ilimitado oi""Fixo Ilimitado""RetencaoOT"</t>
  </si>
  <si>
    <t>True"TV Total HD""VX Até 15mb""Avancado"0"franquia 250 min + ilimitado oi""Fixo Ilimitado""RetencaoOT"</t>
  </si>
  <si>
    <t>True"TV Total HD""VX Até 15mb""Avancado"1000"franquia 250 min + ilimitado oi""Fixo Ilimitado""RetencaoOT"</t>
  </si>
  <si>
    <t>True"TV Total HD""VX Até 15mb""Avancado"10000"franquia 250 min + ilimitado oi""Fixo Ilimitado""RetencaoOT"</t>
  </si>
  <si>
    <t>True"TV Total HD""VX Até 15mb""Avancado"2000"franquia 250 min + ilimitado oi""Fixo Ilimitado""RetencaoOT"</t>
  </si>
  <si>
    <t>True"TV Total HD""VX Até 15mb""Avancado"3000"franquia 250 min + ilimitado oi""Fixo Ilimitado""RetencaoOT"</t>
  </si>
  <si>
    <t>True"TV Total HD""VX Até 15mb""Avancado"5000"franquia 250 min + ilimitado oi""Fixo Ilimitado""RetencaoOT"</t>
  </si>
  <si>
    <t>True"TV Total HD""VX Até 15mb""Basico"0"franquia 50 min + ilimitado oi""Fixo Ilimitado""RetencaoOT"</t>
  </si>
  <si>
    <t>True"TV Total HD""VX Até 15mb""Basico"1000"franquia 50 min + ilimitado oi""Fixo Ilimitado""RetencaoOT"</t>
  </si>
  <si>
    <t>True"TV Total HD""VX Até 15mb""Basico"10000"franquia 50 min + ilimitado oi""Fixo Ilimitado""RetencaoOT"</t>
  </si>
  <si>
    <t>True"TV Total HD""VX Até 15mb""Basico"2000"franquia 50 min + ilimitado oi""Fixo Ilimitado""RetencaoOT"</t>
  </si>
  <si>
    <t>True"TV Total HD""VX Até 15mb""Basico"3000"franquia 50 min + ilimitado oi""Fixo Ilimitado""RetencaoOT"</t>
  </si>
  <si>
    <t>True"TV Total HD""VX Até 15mb""Basico"5000"franquia 50 min + ilimitado oi""Fixo Ilimitado""RetencaoOT"</t>
  </si>
  <si>
    <t>True"TV Total HD""VX Até 15mb""Intermediario"0"franquia 100 min + ilimitado oi""Fixo Ilimitado""RetencaoOT"</t>
  </si>
  <si>
    <t>True"TV Total HD""VX Até 15mb""Intermediario"1000"franquia 100 min + ilimitado oi""Fixo Ilimitado""RetencaoOT"</t>
  </si>
  <si>
    <t>True"TV Total HD""VX Até 15mb""Intermediario"10000"franquia 100 min + ilimitado oi""Fixo Ilimitado""RetencaoOT"</t>
  </si>
  <si>
    <t>True"TV Total HD""VX Até 15mb""Intermediario"2000"franquia 100 min + ilimitado oi""Fixo Ilimitado""RetencaoOT"</t>
  </si>
  <si>
    <t>True"TV Total HD""VX Até 15mb""Intermediario"3000"franquia 100 min + ilimitado oi""Fixo Ilimitado""RetencaoOT"</t>
  </si>
  <si>
    <t>True"TV Total HD""VX Até 15mb""Intermediario"5000"franquia 100 min + ilimitado oi""Fixo Ilimitado""RetencaoOT"</t>
  </si>
  <si>
    <t>True"TV Total HD""VX Até 15mb""Top"0"franquia 500 min + ilimitado oi""Fixo Ilimitado""RetencaoOT"</t>
  </si>
  <si>
    <t>True"TV Total HD""VX Até 15mb""Top"1000"franquia 500 min + ilimitado oi""Fixo Ilimitado""RetencaoOT"</t>
  </si>
  <si>
    <t>True"TV Total HD""VX Até 15mb""Top"10000"franquia 500 min + ilimitado oi""Fixo Ilimitado""RetencaoOT"</t>
  </si>
  <si>
    <t>True"TV Total HD""VX Até 15mb""Top"2000"franquia 500 min + ilimitado oi""Fixo Ilimitado""RetencaoOT"</t>
  </si>
  <si>
    <t>True"TV Total HD""VX Até 15mb""Top"3000"franquia 500 min + ilimitado oi""Fixo Ilimitado""RetencaoOT"</t>
  </si>
  <si>
    <t>True"TV Total HD""VX Até 15mb""Top"5000"franquia 500 min + ilimitado oi""Fixo Ilimitado""RetencaoOT"</t>
  </si>
  <si>
    <t>True"TV Total HD""VX Até 25mb""Avancado"0"franquia 250 min + ilimitado oi""Fixo Ilimitado""RetencaoOT"</t>
  </si>
  <si>
    <t>True"TV Total HD""VX Até 25mb""Avancado"1000"franquia 250 min + ilimitado oi""Fixo Ilimitado""RetencaoOT"</t>
  </si>
  <si>
    <t>True"TV Total HD""VX Até 25mb""Avancado"10000"franquia 250 min + ilimitado oi""Fixo Ilimitado""RetencaoOT"</t>
  </si>
  <si>
    <t>True"TV Total HD""VX Até 25mb""Avancado"2000"franquia 250 min + ilimitado oi""Fixo Ilimitado""RetencaoOT"</t>
  </si>
  <si>
    <t>True"TV Total HD""VX Até 25mb""Avancado"3000"franquia 250 min + ilimitado oi""Fixo Ilimitado""RetencaoOT"</t>
  </si>
  <si>
    <t>True"TV Total HD""VX Até 25mb""Avancado"5000"franquia 250 min + ilimitado oi""Fixo Ilimitado""RetencaoOT"</t>
  </si>
  <si>
    <t>True"TV Total HD""VX Até 25mb""Basico"0"franquia 50 min + ilimitado oi""Fixo Ilimitado""RetencaoOT"</t>
  </si>
  <si>
    <t>True"TV Total HD""VX Até 25mb""Basico"1000"franquia 50 min + ilimitado oi""Fixo Ilimitado""RetencaoOT"</t>
  </si>
  <si>
    <t>True"TV Total HD""VX Até 25mb""Basico"10000"franquia 50 min + ilimitado oi""Fixo Ilimitado""RetencaoOT"</t>
  </si>
  <si>
    <t>True"TV Total HD""VX Até 25mb""Basico"2000"franquia 50 min + ilimitado oi""Fixo Ilimitado""RetencaoOT"</t>
  </si>
  <si>
    <t>True"TV Total HD""VX Até 25mb""Basico"3000"franquia 50 min + ilimitado oi""Fixo Ilimitado""RetencaoOT"</t>
  </si>
  <si>
    <t>True"TV Total HD""VX Até 25mb""Basico"5000"franquia 50 min + ilimitado oi""Fixo Ilimitado""RetencaoOT"</t>
  </si>
  <si>
    <t>True"TV Total HD""VX Até 25mb""Intermediario"0"franquia 100 min + ilimitado oi""Fixo Ilimitado""RetencaoOT"</t>
  </si>
  <si>
    <t>True"TV Total HD""VX Até 25mb""Intermediario"1000"franquia 100 min + ilimitado oi""Fixo Ilimitado""RetencaoOT"</t>
  </si>
  <si>
    <t>True"TV Total HD""VX Até 25mb""Intermediario"10000"franquia 100 min + ilimitado oi""Fixo Ilimitado""RetencaoOT"</t>
  </si>
  <si>
    <t>True"TV Total HD""VX Até 25mb""Intermediario"2000"franquia 100 min + ilimitado oi""Fixo Ilimitado""RetencaoOT"</t>
  </si>
  <si>
    <t>True"TV Total HD""VX Até 25mb""Intermediario"3000"franquia 100 min + ilimitado oi""Fixo Ilimitado""RetencaoOT"</t>
  </si>
  <si>
    <t>True"TV Total HD""VX Até 25mb""Intermediario"5000"franquia 100 min + ilimitado oi""Fixo Ilimitado""RetencaoOT"</t>
  </si>
  <si>
    <t>True"TV Total HD""VX Até 25mb""Top"0"franquia 500 min + ilimitado oi""Fixo Ilimitado""RetencaoOT"</t>
  </si>
  <si>
    <t>True"TV Total HD""VX Até 25mb""Top"1000"franquia 500 min + ilimitado oi""Fixo Ilimitado""RetencaoOT"</t>
  </si>
  <si>
    <t>True"TV Total HD""VX Até 25mb""Top"10000"franquia 500 min + ilimitado oi""Fixo Ilimitado""RetencaoOT"</t>
  </si>
  <si>
    <t>True"TV Total HD""VX Até 25mb""Top"2000"franquia 500 min + ilimitado oi""Fixo Ilimitado""RetencaoOT"</t>
  </si>
  <si>
    <t>True"TV Total HD""VX Até 25mb""Top"3000"franquia 500 min + ilimitado oi""Fixo Ilimitado""RetencaoOT"</t>
  </si>
  <si>
    <t>True"TV Total HD""VX Até 25mb""Top"5000"franquia 500 min + ilimitado oi""Fixo Ilimitado""RetencaoOT"</t>
  </si>
  <si>
    <t>True"TV Total HD""VX Até 2mb""Avancado"0"franquia 250 min + ilimitado oi""Fixo Ilimitado""RetencaoOT"</t>
  </si>
  <si>
    <t>True"TV Total HD""VX Até 2mb""Avancado"1000"franquia 250 min + ilimitado oi""Fixo Ilimitado""RetencaoOT"</t>
  </si>
  <si>
    <t>True"TV Total HD""VX Até 2mb""Avancado"10000"franquia 250 min + ilimitado oi""Fixo Ilimitado""RetencaoOT"</t>
  </si>
  <si>
    <t>True"TV Total HD""VX Até 2mb""Avancado"2000"franquia 250 min + ilimitado oi""Fixo Ilimitado""RetencaoOT"</t>
  </si>
  <si>
    <t>True"TV Total HD""VX Até 2mb""Avancado"3000"franquia 250 min + ilimitado oi""Fixo Ilimitado""RetencaoOT"</t>
  </si>
  <si>
    <t>True"TV Total HD""VX Até 2mb""Avancado"5000"franquia 250 min + ilimitado oi""Fixo Ilimitado""RetencaoOT"</t>
  </si>
  <si>
    <t>True"TV Total HD""VX Até 2mb""Basico"0"franquia 50 min + ilimitado oi""Fixo Ilimitado""RetencaoOT"</t>
  </si>
  <si>
    <t>True"TV Total HD""VX Até 2mb""Basico"1000"franquia 50 min + ilimitado oi""Fixo Ilimitado""RetencaoOT"</t>
  </si>
  <si>
    <t>True"TV Total HD""VX Até 2mb""Basico"10000"franquia 50 min + ilimitado oi""Fixo Ilimitado""RetencaoOT"</t>
  </si>
  <si>
    <t>True"TV Total HD""VX Até 2mb""Basico"2000"franquia 50 min + ilimitado oi""Fixo Ilimitado""RetencaoOT"</t>
  </si>
  <si>
    <t>True"TV Total HD""VX Até 2mb""Basico"3000"franquia 50 min + ilimitado oi""Fixo Ilimitado""RetencaoOT"</t>
  </si>
  <si>
    <t>True"TV Total HD""VX Até 2mb""Basico"5000"franquia 50 min + ilimitado oi""Fixo Ilimitado""RetencaoOT"</t>
  </si>
  <si>
    <t>True"TV Total HD""VX Até 2mb""Intermediario"0"franquia 100 min + ilimitado oi""Fixo Ilimitado""RetencaoOT"</t>
  </si>
  <si>
    <t>True"TV Total HD""VX Até 2mb""Intermediario"1000"franquia 100 min + ilimitado oi""Fixo Ilimitado""RetencaoOT"</t>
  </si>
  <si>
    <t>True"TV Total HD""VX Até 2mb""Intermediario"10000"franquia 100 min + ilimitado oi""Fixo Ilimitado""RetencaoOT"</t>
  </si>
  <si>
    <t>True"TV Total HD""VX Até 2mb""Intermediario"2000"franquia 100 min + ilimitado oi""Fixo Ilimitado""RetencaoOT"</t>
  </si>
  <si>
    <t>True"TV Total HD""VX Até 2mb""Intermediario"3000"franquia 100 min + ilimitado oi""Fixo Ilimitado""RetencaoOT"</t>
  </si>
  <si>
    <t>True"TV Total HD""VX Até 2mb""Intermediario"5000"franquia 100 min + ilimitado oi""Fixo Ilimitado""RetencaoOT"</t>
  </si>
  <si>
    <t>True"TV Total HD""VX Até 2mb""Top"0"franquia 500 min + ilimitado oi""Fixo Ilimitado""RetencaoOT"</t>
  </si>
  <si>
    <t>True"TV Total HD""VX Até 2mb""Top"1000"franquia 500 min + ilimitado oi""Fixo Ilimitado""RetencaoOT"</t>
  </si>
  <si>
    <t>True"TV Total HD""VX Até 2mb""Top"10000"franquia 500 min + ilimitado oi""Fixo Ilimitado""RetencaoOT"</t>
  </si>
  <si>
    <t>True"TV Total HD""VX Até 2mb""Top"2000"franquia 500 min + ilimitado oi""Fixo Ilimitado""RetencaoOT"</t>
  </si>
  <si>
    <t>True"TV Total HD""VX Até 2mb""Top"3000"franquia 500 min + ilimitado oi""Fixo Ilimitado""RetencaoOT"</t>
  </si>
  <si>
    <t>True"TV Total HD""VX Até 2mb""Top"5000"franquia 500 min + ilimitado oi""Fixo Ilimitado""RetencaoOT"</t>
  </si>
  <si>
    <t>"franquia 1000 min"</t>
  </si>
  <si>
    <t>OT_SET17_RET_SCOM_095_P1000_MINLOCLD-F_10G_B2</t>
  </si>
  <si>
    <t>"oi total fixo + pós conectado 1.000 + banda larga"</t>
  </si>
  <si>
    <t>False"TV Mix Cinema HD""BLM 10gb""Avancado"10000"franquia 1000 min""Fixo Ilimitado""RetencaoOT"</t>
  </si>
  <si>
    <t>"franquia 500 min"</t>
  </si>
  <si>
    <t>OT_SET17_RET_SCOM_061_P500_MINLOCLD-F_B2</t>
  </si>
  <si>
    <t>"oi total fixo + pós conectado 500 + banda larga"</t>
  </si>
  <si>
    <t>False"TV Mix Cinema HD""BLM 10gb""Basico"0"franquia 500 min""Fixo Ilimitado""RetencaoOT"</t>
  </si>
  <si>
    <t>OT_SET17_RET_SCOM_063_P500_MINLOCLD-F_1G_B2</t>
  </si>
  <si>
    <t>False"TV Mix Cinema HD""BLM 10gb""Basico"1000"franquia 500 min""Fixo Ilimitado""RetencaoOT"</t>
  </si>
  <si>
    <t>OT_SET17_RET_SCOM_069_P500_MINLOCLD-F_10G_B2</t>
  </si>
  <si>
    <t>False"TV Mix Cinema HD""BLM 10gb""Basico"10000"franquia 500 min""Fixo Ilimitado""RetencaoOT"</t>
  </si>
  <si>
    <t>OT_SET17_RET_SCOM_065_P500_MINLOCLD-F_2G_B2</t>
  </si>
  <si>
    <t>False"TV Mix Cinema HD""BLM 10gb""Basico"2000"franquia 500 min""Fixo Ilimitado""RetencaoOT"</t>
  </si>
  <si>
    <t>OT_SET17_RET_SCOM_091_P500_MINLOCLD-F_3G_B2</t>
  </si>
  <si>
    <t>False"TV Mix Cinema HD""BLM 10gb""Basico"3000"franquia 500 min""Fixo Ilimitado""RetencaoOT"</t>
  </si>
  <si>
    <t>OT_SET17_RET_SCOM_067_P500_MINLOCLD-F_5G_B2</t>
  </si>
  <si>
    <t>False"TV Mix Cinema HD""BLM 10gb""Basico"5000"franquia 500 min""Fixo Ilimitado""RetencaoOT"</t>
  </si>
  <si>
    <t>OT_SET17_RET_SCOM_071_P1000_MINLOCLD-F_B2</t>
  </si>
  <si>
    <t>False"TV Mix Cinema HD""BLM 10gb""Intermediario"0"franquia 1000 min""Fixo Ilimitado""RetencaoOT"</t>
  </si>
  <si>
    <t>OT_SET17_RET_SCOM_073_P1000_MINLOCLD-F_1G_B2</t>
  </si>
  <si>
    <t>False"TV Mix Cinema HD""BLM 10gb""Intermediario"1000"franquia 1000 min""Fixo Ilimitado""RetencaoOT"</t>
  </si>
  <si>
    <t>OT_SET17_RET_SCOM_075_P1000_MINLOCLD-F_2G_B2</t>
  </si>
  <si>
    <t>False"TV Mix Cinema HD""BLM 10gb""Intermediario"2000"franquia 1000 min""Fixo Ilimitado""RetencaoOT"</t>
  </si>
  <si>
    <t>OT_SET17_RET_SCOM_077_P1000_MINLOCLD-F_3G_B2</t>
  </si>
  <si>
    <t>False"TV Mix Cinema HD""BLM 10gb""Intermediario"3000"franquia 1000 min""Fixo Ilimitado""RetencaoOT"</t>
  </si>
  <si>
    <t>OT_SET17_RET_SCOM_093_P1000_MINLOCLD-F_5G_B2</t>
  </si>
  <si>
    <t>False"TV Mix Cinema HD""BLM 10gb""Intermediario"5000"franquia 1000 min""Fixo Ilimitado""RetencaoOT"</t>
  </si>
  <si>
    <t>"franquia ilimitada"</t>
  </si>
  <si>
    <t>OT_SET17_RET_SCOM_079_PMAIS_ILIM_B2</t>
  </si>
  <si>
    <t>"oi total fixo + pós conectado mais + banda larga"</t>
  </si>
  <si>
    <t>False"TV Mix Cinema HD""BLM 10gb""Top"0"franquia ilimitada""Fixo Ilimitado""RetencaoOT"</t>
  </si>
  <si>
    <t>OT_SET17_RET_SCOM_081_PMAIS_ILIM_1G_B2</t>
  </si>
  <si>
    <t>False"TV Mix Cinema HD""BLM 10gb""Top"1000"franquia ilimitada""Fixo Ilimitado""RetencaoOT"</t>
  </si>
  <si>
    <t>OT_SET17_RET_SCOM_089_PMAIS_ILIM_10G_B2</t>
  </si>
  <si>
    <t>False"TV Mix Cinema HD""BLM 10gb""Top"10000"franquia ilimitada""Fixo Ilimitado""RetencaoOT"</t>
  </si>
  <si>
    <t>OT_SET17_RET_SCOM_083_PMAIS_ILIM_2G_B2</t>
  </si>
  <si>
    <t>False"TV Mix Cinema HD""BLM 10gb""Top"2000"franquia ilimitada""Fixo Ilimitado""RetencaoOT"</t>
  </si>
  <si>
    <t>OT_SET17_RET_SCOM_085_PMAIS_ILIM_3G_B2</t>
  </si>
  <si>
    <t>False"TV Mix Cinema HD""BLM 10gb""Top"3000"franquia ilimitada""Fixo Ilimitado""RetencaoOT"</t>
  </si>
  <si>
    <t>OT_SET17_RET_SCOM_087_PMAIS_ILIM_5G_B2</t>
  </si>
  <si>
    <t>False"TV Mix Cinema HD""BLM 10gb""Top"5000"franquia ilimitada""Fixo Ilimitado""RetencaoOT"</t>
  </si>
  <si>
    <t>OT_SET17_RET_SCOM_096_P1000_MINLOCLD-F_10G_B5</t>
  </si>
  <si>
    <t>False"TV Mix Cinema HD""VX 35mb""Avancado"10000"franquia 1000 min""Fixo Ilimitado""RetencaoOT"</t>
  </si>
  <si>
    <t>OT_SET17_RET_SCOM_062_P500_MINLOCLD-F_B5</t>
  </si>
  <si>
    <t>False"TV Mix Cinema HD""VX 35mb""Basico"0"franquia 500 min""Fixo Ilimitado""RetencaoOT"</t>
  </si>
  <si>
    <t>OT_SET17_RET_SCOM_064_P500_MINLOCLD-F_1G_B5</t>
  </si>
  <si>
    <t>False"TV Mix Cinema HD""VX 35mb""Basico"1000"franquia 500 min""Fixo Ilimitado""RetencaoOT"</t>
  </si>
  <si>
    <t>OT_SET17_RET_SCOM_070_P500_MINLOCLD-F_10G_B5</t>
  </si>
  <si>
    <t>False"TV Mix Cinema HD""VX 35mb""Basico"10000"franquia 500 min""Fixo Ilimitado""RetencaoOT"</t>
  </si>
  <si>
    <t>OT_SET17_RET_SCOM_066_P500_MINLOCLD-F_2G_B5</t>
  </si>
  <si>
    <t>False"TV Mix Cinema HD""VX 35mb""Basico"2000"franquia 500 min""Fixo Ilimitado""RetencaoOT"</t>
  </si>
  <si>
    <t>OT_SET17_RET_SCOM_092_P500_MINLOCLD-F_3G_B5</t>
  </si>
  <si>
    <t>False"TV Mix Cinema HD""VX 35mb""Basico"3000"franquia 500 min""Fixo Ilimitado""RetencaoOT"</t>
  </si>
  <si>
    <t>OT_SET17_RET_SCOM_068_P500_MINLOCLD-F_5G_B5</t>
  </si>
  <si>
    <t>False"TV Mix Cinema HD""VX 35mb""Basico"5000"franquia 500 min""Fixo Ilimitado""RetencaoOT"</t>
  </si>
  <si>
    <t>OT_SET17_RET_SCOM_072_P1000_MINLOCLD-F_B5</t>
  </si>
  <si>
    <t>False"TV Mix Cinema HD""VX 35mb""Intermediario"0"franquia 1000 min""Fixo Ilimitado""RetencaoOT"</t>
  </si>
  <si>
    <t>OT_SET17_RET_SCOM_074_P1000_MINLOCLD-F_1G_B5</t>
  </si>
  <si>
    <t>False"TV Mix Cinema HD""VX 35mb""Intermediario"1000"franquia 1000 min""Fixo Ilimitado""RetencaoOT"</t>
  </si>
  <si>
    <t>OT_SET17_RET_SCOM_076_P1000_MINLOCLD-F_2G_B5</t>
  </si>
  <si>
    <t>False"TV Mix Cinema HD""VX 35mb""Intermediario"2000"franquia 1000 min""Fixo Ilimitado""RetencaoOT"</t>
  </si>
  <si>
    <t>OT_SET17_RET_SCOM_078_P1000_MINLOCLD-F_3G_B5</t>
  </si>
  <si>
    <t>False"TV Mix Cinema HD""VX 35mb""Intermediario"3000"franquia 1000 min""Fixo Ilimitado""RetencaoOT"</t>
  </si>
  <si>
    <t>OT_SET17_RET_SCOM_094_P1000_MINLOCLD-F_5G_B5</t>
  </si>
  <si>
    <t>False"TV Mix Cinema HD""VX 35mb""Intermediario"5000"franquia 1000 min""Fixo Ilimitado""RetencaoOT"</t>
  </si>
  <si>
    <t>OT_SET17_RET_SCOM_080_PMAIS_ILIM_B5</t>
  </si>
  <si>
    <t>False"TV Mix Cinema HD""VX 35mb""Top"0"franquia ilimitada""Fixo Ilimitado""RetencaoOT"</t>
  </si>
  <si>
    <t>OT_SET17_RET_SCOM_082_PMAIS_ILIM_1G_B5</t>
  </si>
  <si>
    <t>False"TV Mix Cinema HD""VX 35mb""Top"1000"franquia ilimitada""Fixo Ilimitado""RetencaoOT"</t>
  </si>
  <si>
    <t>OT_SET17_RET_SCOM_090_PMAIS_ILIM_10G_B5</t>
  </si>
  <si>
    <t>False"TV Mix Cinema HD""VX 35mb""Top"10000"franquia ilimitada""Fixo Ilimitado""RetencaoOT"</t>
  </si>
  <si>
    <t>OT_SET17_RET_SCOM_084_PMAIS_ILIM_2G_B5</t>
  </si>
  <si>
    <t>False"TV Mix Cinema HD""VX 35mb""Top"2000"franquia ilimitada""Fixo Ilimitado""RetencaoOT"</t>
  </si>
  <si>
    <t>OT_SET17_RET_SCOM_086_PMAIS_ILIM_3G_B5</t>
  </si>
  <si>
    <t>False"TV Mix Cinema HD""VX 35mb""Top"3000"franquia ilimitada""Fixo Ilimitado""RetencaoOT"</t>
  </si>
  <si>
    <t>OT_SET17_RET_SCOM_088_PMAIS_ILIM_5G_B5</t>
  </si>
  <si>
    <t>False"TV Mix Cinema HD""VX 35mb""Top"5000"franquia ilimitada""Fixo Ilimitado""RetencaoOT"</t>
  </si>
  <si>
    <t>False"TV Mix Cinema HD""VX Até 15mb""Avancado"10000"franquia 1000 min""Fixo Ilimitado""RetencaoOT"</t>
  </si>
  <si>
    <t>False"TV Mix Cinema HD""VX Até 15mb""Basico"0"franquia 500 min""Fixo Ilimitado""RetencaoOT"</t>
  </si>
  <si>
    <t>False"TV Mix Cinema HD""VX Até 15mb""Basico"1000"franquia 500 min""Fixo Ilimitado""RetencaoOT"</t>
  </si>
  <si>
    <t>False"TV Mix Cinema HD""VX Até 15mb""Basico"10000"franquia 500 min""Fixo Ilimitado""RetencaoOT"</t>
  </si>
  <si>
    <t>False"TV Mix Cinema HD""VX Até 15mb""Basico"2000"franquia 500 min""Fixo Ilimitado""RetencaoOT"</t>
  </si>
  <si>
    <t>False"TV Mix Cinema HD""VX Até 15mb""Basico"3000"franquia 500 min""Fixo Ilimitado""RetencaoOT"</t>
  </si>
  <si>
    <t>False"TV Mix Cinema HD""VX Até 15mb""Basico"5000"franquia 500 min""Fixo Ilimitado""RetencaoOT"</t>
  </si>
  <si>
    <t>False"TV Mix Cinema HD""VX Até 15mb""Intermediario"0"franquia 1000 min""Fixo Ilimitado""RetencaoOT"</t>
  </si>
  <si>
    <t>False"TV Mix Cinema HD""VX Até 15mb""Intermediario"1000"franquia 1000 min""Fixo Ilimitado""RetencaoOT"</t>
  </si>
  <si>
    <t>False"TV Mix Cinema HD""VX Até 15mb""Intermediario"2000"franquia 1000 min""Fixo Ilimitado""RetencaoOT"</t>
  </si>
  <si>
    <t>False"TV Mix Cinema HD""VX Até 15mb""Intermediario"3000"franquia 1000 min""Fixo Ilimitado""RetencaoOT"</t>
  </si>
  <si>
    <t>False"TV Mix Cinema HD""VX Até 15mb""Intermediario"5000"franquia 1000 min""Fixo Ilimitado""RetencaoOT"</t>
  </si>
  <si>
    <t>False"TV Mix Cinema HD""VX Até 15mb""Top"0"franquia ilimitada""Fixo Ilimitado""RetencaoOT"</t>
  </si>
  <si>
    <t>False"TV Mix Cinema HD""VX Até 15mb""Top"1000"franquia ilimitada""Fixo Ilimitado""RetencaoOT"</t>
  </si>
  <si>
    <t>False"TV Mix Cinema HD""VX Até 15mb""Top"10000"franquia ilimitada""Fixo Ilimitado""RetencaoOT"</t>
  </si>
  <si>
    <t>False"TV Mix Cinema HD""VX Até 15mb""Top"2000"franquia ilimitada""Fixo Ilimitado""RetencaoOT"</t>
  </si>
  <si>
    <t>False"TV Mix Cinema HD""VX Até 15mb""Top"3000"franquia ilimitada""Fixo Ilimitado""RetencaoOT"</t>
  </si>
  <si>
    <t>False"TV Mix Cinema HD""VX Até 15mb""Top"5000"franquia ilimitada""Fixo Ilimitado""RetencaoOT"</t>
  </si>
  <si>
    <t>False"TV Mix Cinema HD""VX Até 25mb""Avancado"10000"franquia 1000 min""Fixo Ilimitado""RetencaoOT"</t>
  </si>
  <si>
    <t>False"TV Mix Cinema HD""VX Até 25mb""Basico"0"franquia 500 min""Fixo Ilimitado""RetencaoOT"</t>
  </si>
  <si>
    <t>False"TV Mix Cinema HD""VX Até 25mb""Basico"1000"franquia 500 min""Fixo Ilimitado""RetencaoOT"</t>
  </si>
  <si>
    <t>False"TV Mix Cinema HD""VX Até 25mb""Basico"10000"franquia 500 min""Fixo Ilimitado""RetencaoOT"</t>
  </si>
  <si>
    <t>False"TV Mix Cinema HD""VX Até 25mb""Basico"2000"franquia 500 min""Fixo Ilimitado""RetencaoOT"</t>
  </si>
  <si>
    <t>False"TV Mix Cinema HD""VX Até 25mb""Basico"3000"franquia 500 min""Fixo Ilimitado""RetencaoOT"</t>
  </si>
  <si>
    <t>False"TV Mix Cinema HD""VX Até 25mb""Basico"5000"franquia 500 min""Fixo Ilimitado""RetencaoOT"</t>
  </si>
  <si>
    <t>False"TV Mix Cinema HD""VX Até 25mb""Intermediario"0"franquia 1000 min""Fixo Ilimitado""RetencaoOT"</t>
  </si>
  <si>
    <t>False"TV Mix Cinema HD""VX Até 25mb""Intermediario"1000"franquia 1000 min""Fixo Ilimitado""RetencaoOT"</t>
  </si>
  <si>
    <t>False"TV Mix Cinema HD""VX Até 25mb""Intermediario"2000"franquia 1000 min""Fixo Ilimitado""RetencaoOT"</t>
  </si>
  <si>
    <t>False"TV Mix Cinema HD""VX Até 25mb""Intermediario"3000"franquia 1000 min""Fixo Ilimitado""RetencaoOT"</t>
  </si>
  <si>
    <t>False"TV Mix Cinema HD""VX Até 25mb""Intermediario"5000"franquia 1000 min""Fixo Ilimitado""RetencaoOT"</t>
  </si>
  <si>
    <t>False"TV Mix Cinema HD""VX Até 25mb""Top"0"franquia ilimitada""Fixo Ilimitado""RetencaoOT"</t>
  </si>
  <si>
    <t>False"TV Mix Cinema HD""VX Até 25mb""Top"1000"franquia ilimitada""Fixo Ilimitado""RetencaoOT"</t>
  </si>
  <si>
    <t>False"TV Mix Cinema HD""VX Até 25mb""Top"10000"franquia ilimitada""Fixo Ilimitado""RetencaoOT"</t>
  </si>
  <si>
    <t>False"TV Mix Cinema HD""VX Até 25mb""Top"2000"franquia ilimitada""Fixo Ilimitado""RetencaoOT"</t>
  </si>
  <si>
    <t>False"TV Mix Cinema HD""VX Até 25mb""Top"3000"franquia ilimitada""Fixo Ilimitado""RetencaoOT"</t>
  </si>
  <si>
    <t>False"TV Mix Cinema HD""VX Até 25mb""Top"5000"franquia ilimitada""Fixo Ilimitado""RetencaoOT"</t>
  </si>
  <si>
    <t>False"TV Mix Cinema HD""VX Até 2mb""Avancado"10000"franquia 1000 min""Fixo Ilimitado""RetencaoOT"</t>
  </si>
  <si>
    <t>False"TV Mix Cinema HD""VX Até 2mb""Basico"0"franquia 500 min""Fixo Ilimitado""RetencaoOT"</t>
  </si>
  <si>
    <t>False"TV Mix Cinema HD""VX Até 2mb""Basico"1000"franquia 500 min""Fixo Ilimitado""RetencaoOT"</t>
  </si>
  <si>
    <t>False"TV Mix Cinema HD""VX Até 2mb""Basico"10000"franquia 500 min""Fixo Ilimitado""RetencaoOT"</t>
  </si>
  <si>
    <t>False"TV Mix Cinema HD""VX Até 2mb""Basico"2000"franquia 500 min""Fixo Ilimitado""RetencaoOT"</t>
  </si>
  <si>
    <t>False"TV Mix Cinema HD""VX Até 2mb""Basico"3000"franquia 500 min""Fixo Ilimitado""RetencaoOT"</t>
  </si>
  <si>
    <t>False"TV Mix Cinema HD""VX Até 2mb""Basico"5000"franquia 500 min""Fixo Ilimitado""RetencaoOT"</t>
  </si>
  <si>
    <t>False"TV Mix Cinema HD""VX Até 2mb""Intermediario"0"franquia 1000 min""Fixo Ilimitado""RetencaoOT"</t>
  </si>
  <si>
    <t>False"TV Mix Cinema HD""VX Até 2mb""Intermediario"1000"franquia 1000 min""Fixo Ilimitado""RetencaoOT"</t>
  </si>
  <si>
    <t>False"TV Mix Cinema HD""VX Até 2mb""Intermediario"2000"franquia 1000 min""Fixo Ilimitado""RetencaoOT"</t>
  </si>
  <si>
    <t>False"TV Mix Cinema HD""VX Até 2mb""Intermediario"3000"franquia 1000 min""Fixo Ilimitado""RetencaoOT"</t>
  </si>
  <si>
    <t>False"TV Mix Cinema HD""VX Até 2mb""Intermediario"5000"franquia 1000 min""Fixo Ilimitado""RetencaoOT"</t>
  </si>
  <si>
    <t>False"TV Mix Cinema HD""VX Até 2mb""Top"0"franquia ilimitada""Fixo Ilimitado""RetencaoOT"</t>
  </si>
  <si>
    <t>False"TV Mix Cinema HD""VX Até 2mb""Top"1000"franquia ilimitada""Fixo Ilimitado""RetencaoOT"</t>
  </si>
  <si>
    <t>False"TV Mix Cinema HD""VX Até 2mb""Top"10000"franquia ilimitada""Fixo Ilimitado""RetencaoOT"</t>
  </si>
  <si>
    <t>False"TV Mix Cinema HD""VX Até 2mb""Top"2000"franquia ilimitada""Fixo Ilimitado""RetencaoOT"</t>
  </si>
  <si>
    <t>False"TV Mix Cinema HD""VX Até 2mb""Top"3000"franquia ilimitada""Fixo Ilimitado""RetencaoOT"</t>
  </si>
  <si>
    <t>False"TV Mix Cinema HD""VX Até 2mb""Top"5000"franquia ilimitada""Fixo Ilimitado""RetencaoOT"</t>
  </si>
  <si>
    <t>False"TV Mix HBOMAX HD""BLM 10gb""Avancado"10000"franquia 1000 min""Fixo Ilimitado""RetencaoOT"</t>
  </si>
  <si>
    <t>False"TV Mix HBOMAX HD""BLM 10gb""Basico"0"franquia 500 min""Fixo Ilimitado""RetencaoOT"</t>
  </si>
  <si>
    <t>False"TV Mix HBOMAX HD""BLM 10gb""Basico"1000"franquia 500 min""Fixo Ilimitado""RetencaoOT"</t>
  </si>
  <si>
    <t>False"TV Mix HBOMAX HD""BLM 10gb""Basico"10000"franquia 500 min""Fixo Ilimitado""RetencaoOT"</t>
  </si>
  <si>
    <t>False"TV Mix HBOMAX HD""BLM 10gb""Basico"2000"franquia 500 min""Fixo Ilimitado""RetencaoOT"</t>
  </si>
  <si>
    <t>False"TV Mix HBOMAX HD""BLM 10gb""Basico"3000"franquia 500 min""Fixo Ilimitado""RetencaoOT"</t>
  </si>
  <si>
    <t>False"TV Mix HBOMAX HD""BLM 10gb""Basico"5000"franquia 500 min""Fixo Ilimitado""RetencaoOT"</t>
  </si>
  <si>
    <t>False"TV Mix HBOMAX HD""BLM 10gb""Intermediario"0"franquia 1000 min""Fixo Ilimitado""RetencaoOT"</t>
  </si>
  <si>
    <t>False"TV Mix HBOMAX HD""BLM 10gb""Intermediario"1000"franquia 1000 min""Fixo Ilimitado""RetencaoOT"</t>
  </si>
  <si>
    <t>False"TV Mix HBOMAX HD""BLM 10gb""Intermediario"2000"franquia 1000 min""Fixo Ilimitado""RetencaoOT"</t>
  </si>
  <si>
    <t>False"TV Mix HBOMAX HD""BLM 10gb""Intermediario"3000"franquia 1000 min""Fixo Ilimitado""RetencaoOT"</t>
  </si>
  <si>
    <t>False"TV Mix HBOMAX HD""BLM 10gb""Intermediario"5000"franquia 1000 min""Fixo Ilimitado""RetencaoOT"</t>
  </si>
  <si>
    <t>False"TV Mix HBOMAX HD""BLM 10gb""Top"0"franquia ilimitada""Fixo Ilimitado""RetencaoOT"</t>
  </si>
  <si>
    <t>False"TV Mix HBOMAX HD""BLM 10gb""Top"1000"franquia ilimitada""Fixo Ilimitado""RetencaoOT"</t>
  </si>
  <si>
    <t>False"TV Mix HBOMAX HD""BLM 10gb""Top"10000"franquia ilimitada""Fixo Ilimitado""RetencaoOT"</t>
  </si>
  <si>
    <t>False"TV Mix HBOMAX HD""BLM 10gb""Top"2000"franquia ilimitada""Fixo Ilimitado""RetencaoOT"</t>
  </si>
  <si>
    <t>False"TV Mix HBOMAX HD""BLM 10gb""Top"3000"franquia ilimitada""Fixo Ilimitado""RetencaoOT"</t>
  </si>
  <si>
    <t>False"TV Mix HBOMAX HD""BLM 10gb""Top"5000"franquia ilimitada""Fixo Ilimitado""RetencaoOT"</t>
  </si>
  <si>
    <t>False"TV Mix HBOMAX HD""VX 35mb""Avancado"10000"franquia 1000 min""Fixo Ilimitado""RetencaoOT"</t>
  </si>
  <si>
    <t>False"TV Mix HBOMAX HD""VX 35mb""Basico"0"franquia 500 min""Fixo Ilimitado""RetencaoOT"</t>
  </si>
  <si>
    <t>False"TV Mix HBOMAX HD""VX 35mb""Basico"1000"franquia 500 min""Fixo Ilimitado""RetencaoOT"</t>
  </si>
  <si>
    <t>False"TV Mix HBOMAX HD""VX 35mb""Basico"10000"franquia 500 min""Fixo Ilimitado""RetencaoOT"</t>
  </si>
  <si>
    <t>False"TV Mix HBOMAX HD""VX 35mb""Basico"2000"franquia 500 min""Fixo Ilimitado""RetencaoOT"</t>
  </si>
  <si>
    <t>False"TV Mix HBOMAX HD""VX 35mb""Basico"3000"franquia 500 min""Fixo Ilimitado""RetencaoOT"</t>
  </si>
  <si>
    <t>False"TV Mix HBOMAX HD""VX 35mb""Basico"5000"franquia 500 min""Fixo Ilimitado""RetencaoOT"</t>
  </si>
  <si>
    <t>False"TV Mix HBOMAX HD""VX 35mb""Intermediario"0"franquia 1000 min""Fixo Ilimitado""RetencaoOT"</t>
  </si>
  <si>
    <t>False"TV Mix HBOMAX HD""VX 35mb""Intermediario"1000"franquia 1000 min""Fixo Ilimitado""RetencaoOT"</t>
  </si>
  <si>
    <t>False"TV Mix HBOMAX HD""VX 35mb""Intermediario"2000"franquia 1000 min""Fixo Ilimitado""RetencaoOT"</t>
  </si>
  <si>
    <t>False"TV Mix HBOMAX HD""VX 35mb""Intermediario"3000"franquia 1000 min""Fixo Ilimitado""RetencaoOT"</t>
  </si>
  <si>
    <t>False"TV Mix HBOMAX HD""VX 35mb""Intermediario"5000"franquia 1000 min""Fixo Ilimitado""RetencaoOT"</t>
  </si>
  <si>
    <t>False"TV Mix HBOMAX HD""VX 35mb""Top"0"franquia ilimitada""Fixo Ilimitado""RetencaoOT"</t>
  </si>
  <si>
    <t>False"TV Mix HBOMAX HD""VX 35mb""Top"1000"franquia ilimitada""Fixo Ilimitado""RetencaoOT"</t>
  </si>
  <si>
    <t>False"TV Mix HBOMAX HD""VX 35mb""Top"10000"franquia ilimitada""Fixo Ilimitado""RetencaoOT"</t>
  </si>
  <si>
    <t>False"TV Mix HBOMAX HD""VX 35mb""Top"2000"franquia ilimitada""Fixo Ilimitado""RetencaoOT"</t>
  </si>
  <si>
    <t>False"TV Mix HBOMAX HD""VX 35mb""Top"3000"franquia ilimitada""Fixo Ilimitado""RetencaoOT"</t>
  </si>
  <si>
    <t>False"TV Mix HBOMAX HD""VX 35mb""Top"5000"franquia ilimitada""Fixo Ilimitado""RetencaoOT"</t>
  </si>
  <si>
    <t>False"TV Mix HBOMAX HD""VX Até 15mb""Avancado"10000"franquia 1000 min""Fixo Ilimitado""RetencaoOT"</t>
  </si>
  <si>
    <t>False"TV Mix HBOMAX HD""VX Até 15mb""Basico"0"franquia 500 min""Fixo Ilimitado""RetencaoOT"</t>
  </si>
  <si>
    <t>False"TV Mix HBOMAX HD""VX Até 15mb""Basico"1000"franquia 500 min""Fixo Ilimitado""RetencaoOT"</t>
  </si>
  <si>
    <t>False"TV Mix HBOMAX HD""VX Até 15mb""Basico"10000"franquia 500 min""Fixo Ilimitado""RetencaoOT"</t>
  </si>
  <si>
    <t>False"TV Mix HBOMAX HD""VX Até 15mb""Basico"2000"franquia 500 min""Fixo Ilimitado""RetencaoOT"</t>
  </si>
  <si>
    <t>False"TV Mix HBOMAX HD""VX Até 15mb""Basico"3000"franquia 500 min""Fixo Ilimitado""RetencaoOT"</t>
  </si>
  <si>
    <t>False"TV Mix HBOMAX HD""VX Até 15mb""Basico"5000"franquia 500 min""Fixo Ilimitado""RetencaoOT"</t>
  </si>
  <si>
    <t>False"TV Mix HBOMAX HD""VX Até 15mb""Intermediario"0"franquia 1000 min""Fixo Ilimitado""RetencaoOT"</t>
  </si>
  <si>
    <t>False"TV Mix HBOMAX HD""VX Até 15mb""Intermediario"1000"franquia 1000 min""Fixo Ilimitado""RetencaoOT"</t>
  </si>
  <si>
    <t>False"TV Mix HBOMAX HD""VX Até 15mb""Intermediario"2000"franquia 1000 min""Fixo Ilimitado""RetencaoOT"</t>
  </si>
  <si>
    <t>False"TV Mix HBOMAX HD""VX Até 15mb""Intermediario"3000"franquia 1000 min""Fixo Ilimitado""RetencaoOT"</t>
  </si>
  <si>
    <t>False"TV Mix HBOMAX HD""VX Até 15mb""Intermediario"5000"franquia 1000 min""Fixo Ilimitado""RetencaoOT"</t>
  </si>
  <si>
    <t>False"TV Mix HBOMAX HD""VX Até 15mb""Top"0"franquia ilimitada""Fixo Ilimitado""RetencaoOT"</t>
  </si>
  <si>
    <t>False"TV Mix HBOMAX HD""VX Até 15mb""Top"1000"franquia ilimitada""Fixo Ilimitado""RetencaoOT"</t>
  </si>
  <si>
    <t>False"TV Mix HBOMAX HD""VX Até 15mb""Top"10000"franquia ilimitada""Fixo Ilimitado""RetencaoOT"</t>
  </si>
  <si>
    <t>False"TV Mix HBOMAX HD""VX Até 15mb""Top"2000"franquia ilimitada""Fixo Ilimitado""RetencaoOT"</t>
  </si>
  <si>
    <t>False"TV Mix HBOMAX HD""VX Até 15mb""Top"3000"franquia ilimitada""Fixo Ilimitado""RetencaoOT"</t>
  </si>
  <si>
    <t>False"TV Mix HBOMAX HD""VX Até 15mb""Top"5000"franquia ilimitada""Fixo Ilimitado""RetencaoOT"</t>
  </si>
  <si>
    <t>False"TV Mix HBOMAX HD""VX Até 25mb""Avancado"10000"franquia 1000 min""Fixo Ilimitado""RetencaoOT"</t>
  </si>
  <si>
    <t>False"TV Mix HBOMAX HD""VX Até 25mb""Basico"0"franquia 500 min""Fixo Ilimitado""RetencaoOT"</t>
  </si>
  <si>
    <t>False"TV Mix HBOMAX HD""VX Até 25mb""Basico"1000"franquia 500 min""Fixo Ilimitado""RetencaoOT"</t>
  </si>
  <si>
    <t>False"TV Mix HBOMAX HD""VX Até 25mb""Basico"10000"franquia 500 min""Fixo Ilimitado""RetencaoOT"</t>
  </si>
  <si>
    <t>False"TV Mix HBOMAX HD""VX Até 25mb""Basico"2000"franquia 500 min""Fixo Ilimitado""RetencaoOT"</t>
  </si>
  <si>
    <t>False"TV Mix HBOMAX HD""VX Até 25mb""Basico"3000"franquia 500 min""Fixo Ilimitado""RetencaoOT"</t>
  </si>
  <si>
    <t>False"TV Mix HBOMAX HD""VX Até 25mb""Basico"5000"franquia 500 min""Fixo Ilimitado""RetencaoOT"</t>
  </si>
  <si>
    <t>False"TV Mix HBOMAX HD""VX Até 25mb""Intermediario"0"franquia 1000 min""Fixo Ilimitado""RetencaoOT"</t>
  </si>
  <si>
    <t>False"TV Mix HBOMAX HD""VX Até 25mb""Intermediario"1000"franquia 1000 min""Fixo Ilimitado""RetencaoOT"</t>
  </si>
  <si>
    <t>False"TV Mix HBOMAX HD""VX Até 25mb""Intermediario"2000"franquia 1000 min""Fixo Ilimitado""RetencaoOT"</t>
  </si>
  <si>
    <t>False"TV Mix HBOMAX HD""VX Até 25mb""Intermediario"3000"franquia 1000 min""Fixo Ilimitado""RetencaoOT"</t>
  </si>
  <si>
    <t>False"TV Mix HBOMAX HD""VX Até 25mb""Intermediario"5000"franquia 1000 min""Fixo Ilimitado""RetencaoOT"</t>
  </si>
  <si>
    <t>False"TV Mix HBOMAX HD""VX Até 25mb""Top"0"franquia ilimitada""Fixo Ilimitado""RetencaoOT"</t>
  </si>
  <si>
    <t>False"TV Mix HBOMAX HD""VX Até 25mb""Top"1000"franquia ilimitada""Fixo Ilimitado""RetencaoOT"</t>
  </si>
  <si>
    <t>False"TV Mix HBOMAX HD""VX Até 25mb""Top"10000"franquia ilimitada""Fixo Ilimitado""RetencaoOT"</t>
  </si>
  <si>
    <t>False"TV Mix HBOMAX HD""VX Até 25mb""Top"2000"franquia ilimitada""Fixo Ilimitado""RetencaoOT"</t>
  </si>
  <si>
    <t>False"TV Mix HBOMAX HD""VX Até 25mb""Top"3000"franquia ilimitada""Fixo Ilimitado""RetencaoOT"</t>
  </si>
  <si>
    <t>False"TV Mix HBOMAX HD""VX Até 25mb""Top"5000"franquia ilimitada""Fixo Ilimitado""RetencaoOT"</t>
  </si>
  <si>
    <t>False"TV Mix HBOMAX HD""VX Até 2mb""Avancado"10000"franquia 1000 min""Fixo Ilimitado""RetencaoOT"</t>
  </si>
  <si>
    <t>False"TV Mix HBOMAX HD""VX Até 2mb""Basico"0"franquia 500 min""Fixo Ilimitado""RetencaoOT"</t>
  </si>
  <si>
    <t>False"TV Mix HBOMAX HD""VX Até 2mb""Basico"1000"franquia 500 min""Fixo Ilimitado""RetencaoOT"</t>
  </si>
  <si>
    <t>False"TV Mix HBOMAX HD""VX Até 2mb""Basico"10000"franquia 500 min""Fixo Ilimitado""RetencaoOT"</t>
  </si>
  <si>
    <t>False"TV Mix HBOMAX HD""VX Até 2mb""Basico"2000"franquia 500 min""Fixo Ilimitado""RetencaoOT"</t>
  </si>
  <si>
    <t>False"TV Mix HBOMAX HD""VX Até 2mb""Basico"3000"franquia 500 min""Fixo Ilimitado""RetencaoOT"</t>
  </si>
  <si>
    <t>False"TV Mix HBOMAX HD""VX Até 2mb""Basico"5000"franquia 500 min""Fixo Ilimitado""RetencaoOT"</t>
  </si>
  <si>
    <t>False"TV Mix HBOMAX HD""VX Até 2mb""Intermediario"0"franquia 1000 min""Fixo Ilimitado""RetencaoOT"</t>
  </si>
  <si>
    <t>False"TV Mix HBOMAX HD""VX Até 2mb""Intermediario"1000"franquia 1000 min""Fixo Ilimitado""RetencaoOT"</t>
  </si>
  <si>
    <t>False"TV Mix HBOMAX HD""VX Até 2mb""Intermediario"2000"franquia 1000 min""Fixo Ilimitado""RetencaoOT"</t>
  </si>
  <si>
    <t>False"TV Mix HBOMAX HD""VX Até 2mb""Intermediario"3000"franquia 1000 min""Fixo Ilimitado""RetencaoOT"</t>
  </si>
  <si>
    <t>False"TV Mix HBOMAX HD""VX Até 2mb""Intermediario"5000"franquia 1000 min""Fixo Ilimitado""RetencaoOT"</t>
  </si>
  <si>
    <t>False"TV Mix HBOMAX HD""VX Até 2mb""Top"0"franquia ilimitada""Fixo Ilimitado""RetencaoOT"</t>
  </si>
  <si>
    <t>False"TV Mix HBOMAX HD""VX Até 2mb""Top"1000"franquia ilimitada""Fixo Ilimitado""RetencaoOT"</t>
  </si>
  <si>
    <t>False"TV Mix HBOMAX HD""VX Até 2mb""Top"10000"franquia ilimitada""Fixo Ilimitado""RetencaoOT"</t>
  </si>
  <si>
    <t>False"TV Mix HBOMAX HD""VX Até 2mb""Top"2000"franquia ilimitada""Fixo Ilimitado""RetencaoOT"</t>
  </si>
  <si>
    <t>False"TV Mix HBOMAX HD""VX Até 2mb""Top"3000"franquia ilimitada""Fixo Ilimitado""RetencaoOT"</t>
  </si>
  <si>
    <t>False"TV Mix HBOMAX HD""VX Até 2mb""Top"5000"franquia ilimitada""Fixo Ilimitado""RetencaoOT"</t>
  </si>
  <si>
    <t>False"TV Mix HD""BLM 10gb""Avancado"10000"franquia 1000 min""Fixo Ilimitado""RetencaoOT"</t>
  </si>
  <si>
    <t>False"TV Mix HD""BLM 10gb""Basico"0"franquia 500 min""Fixo Ilimitado""RetencaoOT"</t>
  </si>
  <si>
    <t>False"TV Mix HD""BLM 10gb""Basico"1000"franquia 500 min""Fixo Ilimitado""RetencaoOT"</t>
  </si>
  <si>
    <t>False"TV Mix HD""BLM 10gb""Basico"10000"franquia 500 min""Fixo Ilimitado""RetencaoOT"</t>
  </si>
  <si>
    <t>False"TV Mix HD""BLM 10gb""Basico"2000"franquia 500 min""Fixo Ilimitado""RetencaoOT"</t>
  </si>
  <si>
    <t>False"TV Mix HD""BLM 10gb""Basico"3000"franquia 500 min""Fixo Ilimitado""RetencaoOT"</t>
  </si>
  <si>
    <t>False"TV Mix HD""BLM 10gb""Basico"5000"franquia 500 min""Fixo Ilimitado""RetencaoOT"</t>
  </si>
  <si>
    <t>False"TV Mix HD""BLM 10gb""Intermediario"0"franquia 1000 min""Fixo Ilimitado""RetencaoOT"</t>
  </si>
  <si>
    <t>False"TV Mix HD""BLM 10gb""Intermediario"1000"franquia 1000 min""Fixo Ilimitado""RetencaoOT"</t>
  </si>
  <si>
    <t>False"TV Mix HD""BLM 10gb""Intermediario"2000"franquia 1000 min""Fixo Ilimitado""RetencaoOT"</t>
  </si>
  <si>
    <t>False"TV Mix HD""BLM 10gb""Intermediario"3000"franquia 1000 min""Fixo Ilimitado""RetencaoOT"</t>
  </si>
  <si>
    <t>False"TV Mix HD""BLM 10gb""Intermediario"5000"franquia 1000 min""Fixo Ilimitado""RetencaoOT"</t>
  </si>
  <si>
    <t>False"TV Mix HD""BLM 10gb""Top"0"franquia ilimitada""Fixo Ilimitado""RetencaoOT"</t>
  </si>
  <si>
    <t>False"TV Mix HD""BLM 10gb""Top"1000"franquia ilimitada""Fixo Ilimitado""RetencaoOT"</t>
  </si>
  <si>
    <t>False"TV Mix HD""BLM 10gb""Top"10000"franquia ilimitada""Fixo Ilimitado""RetencaoOT"</t>
  </si>
  <si>
    <t>False"TV Mix HD""BLM 10gb""Top"2000"franquia ilimitada""Fixo Ilimitado""RetencaoOT"</t>
  </si>
  <si>
    <t>False"TV Mix HD""BLM 10gb""Top"3000"franquia ilimitada""Fixo Ilimitado""RetencaoOT"</t>
  </si>
  <si>
    <t>False"TV Mix HD""BLM 10gb""Top"5000"franquia ilimitada""Fixo Ilimitado""RetencaoOT"</t>
  </si>
  <si>
    <t>False"TV Mix HD""VX 35mb""Avancado"10000"franquia 1000 min""Fixo Ilimitado""RetencaoOT"</t>
  </si>
  <si>
    <t>False"TV Mix HD""VX 35mb""Basico"0"franquia 500 min""Fixo Ilimitado""RetencaoOT"</t>
  </si>
  <si>
    <t>False"TV Mix HD""VX 35mb""Basico"1000"franquia 500 min""Fixo Ilimitado""RetencaoOT"</t>
  </si>
  <si>
    <t>False"TV Mix HD""VX 35mb""Basico"10000"franquia 500 min""Fixo Ilimitado""RetencaoOT"</t>
  </si>
  <si>
    <t>False"TV Mix HD""VX 35mb""Basico"2000"franquia 500 min""Fixo Ilimitado""RetencaoOT"</t>
  </si>
  <si>
    <t>False"TV Mix HD""VX 35mb""Basico"3000"franquia 500 min""Fixo Ilimitado""RetencaoOT"</t>
  </si>
  <si>
    <t>False"TV Mix HD""VX 35mb""Basico"5000"franquia 500 min""Fixo Ilimitado""RetencaoOT"</t>
  </si>
  <si>
    <t>False"TV Mix HD""VX 35mb""Intermediario"0"franquia 1000 min""Fixo Ilimitado""RetencaoOT"</t>
  </si>
  <si>
    <t>False"TV Mix HD""VX 35mb""Intermediario"1000"franquia 1000 min""Fixo Ilimitado""RetencaoOT"</t>
  </si>
  <si>
    <t>False"TV Mix HD""VX 35mb""Intermediario"2000"franquia 1000 min""Fixo Ilimitado""RetencaoOT"</t>
  </si>
  <si>
    <t>False"TV Mix HD""VX 35mb""Intermediario"3000"franquia 1000 min""Fixo Ilimitado""RetencaoOT"</t>
  </si>
  <si>
    <t>False"TV Mix HD""VX 35mb""Intermediario"5000"franquia 1000 min""Fixo Ilimitado""RetencaoOT"</t>
  </si>
  <si>
    <t>False"TV Mix HD""VX 35mb""Top"0"franquia ilimitada""Fixo Ilimitado""RetencaoOT"</t>
  </si>
  <si>
    <t>False"TV Mix HD""VX 35mb""Top"1000"franquia ilimitada""Fixo Ilimitado""RetencaoOT"</t>
  </si>
  <si>
    <t>False"TV Mix HD""VX 35mb""Top"10000"franquia ilimitada""Fixo Ilimitado""RetencaoOT"</t>
  </si>
  <si>
    <t>False"TV Mix HD""VX 35mb""Top"2000"franquia ilimitada""Fixo Ilimitado""RetencaoOT"</t>
  </si>
  <si>
    <t>False"TV Mix HD""VX 35mb""Top"3000"franquia ilimitada""Fixo Ilimitado""RetencaoOT"</t>
  </si>
  <si>
    <t>False"TV Mix HD""VX 35mb""Top"5000"franquia ilimitada""Fixo Ilimitado""RetencaoOT"</t>
  </si>
  <si>
    <t>False"TV Mix HD""VX Até 15mb""Avancado"10000"franquia 1000 min""Fixo Ilimitado""RetencaoOT"</t>
  </si>
  <si>
    <t>False"TV Mix HD""VX Até 15mb""Basico"0"franquia 500 min""Fixo Ilimitado""RetencaoOT"</t>
  </si>
  <si>
    <t>False"TV Mix HD""VX Até 15mb""Basico"1000"franquia 500 min""Fixo Ilimitado""RetencaoOT"</t>
  </si>
  <si>
    <t>False"TV Mix HD""VX Até 15mb""Basico"10000"franquia 500 min""Fixo Ilimitado""RetencaoOT"</t>
  </si>
  <si>
    <t>False"TV Mix HD""VX Até 15mb""Basico"2000"franquia 500 min""Fixo Ilimitado""RetencaoOT"</t>
  </si>
  <si>
    <t>False"TV Mix HD""VX Até 15mb""Basico"3000"franquia 500 min""Fixo Ilimitado""RetencaoOT"</t>
  </si>
  <si>
    <t>False"TV Mix HD""VX Até 15mb""Basico"5000"franquia 500 min""Fixo Ilimitado""RetencaoOT"</t>
  </si>
  <si>
    <t>False"TV Mix HD""VX Até 15mb""Intermediario"0"franquia 1000 min""Fixo Ilimitado""RetencaoOT"</t>
  </si>
  <si>
    <t>False"TV Mix HD""VX Até 15mb""Intermediario"1000"franquia 1000 min""Fixo Ilimitado""RetencaoOT"</t>
  </si>
  <si>
    <t>False"TV Mix HD""VX Até 15mb""Intermediario"2000"franquia 1000 min""Fixo Ilimitado""RetencaoOT"</t>
  </si>
  <si>
    <t>False"TV Mix HD""VX Até 15mb""Intermediario"3000"franquia 1000 min""Fixo Ilimitado""RetencaoOT"</t>
  </si>
  <si>
    <t>False"TV Mix HD""VX Até 15mb""Intermediario"5000"franquia 1000 min""Fixo Ilimitado""RetencaoOT"</t>
  </si>
  <si>
    <t>False"TV Mix HD""VX Até 15mb""Top"0"franquia ilimitada""Fixo Ilimitado""RetencaoOT"</t>
  </si>
  <si>
    <t>False"TV Mix HD""VX Até 15mb""Top"1000"franquia ilimitada""Fixo Ilimitado""RetencaoOT"</t>
  </si>
  <si>
    <t>False"TV Mix HD""VX Até 15mb""Top"10000"franquia ilimitada""Fixo Ilimitado""RetencaoOT"</t>
  </si>
  <si>
    <t>False"TV Mix HD""VX Até 15mb""Top"2000"franquia ilimitada""Fixo Ilimitado""RetencaoOT"</t>
  </si>
  <si>
    <t>False"TV Mix HD""VX Até 15mb""Top"3000"franquia ilimitada""Fixo Ilimitado""RetencaoOT"</t>
  </si>
  <si>
    <t>False"TV Mix HD""VX Até 15mb""Top"5000"franquia ilimitada""Fixo Ilimitado""RetencaoOT"</t>
  </si>
  <si>
    <t>False"TV Mix HD""VX Até 25mb""Avancado"10000"franquia 1000 min""Fixo Ilimitado""RetencaoOT"</t>
  </si>
  <si>
    <t>False"TV Mix HD""VX Até 25mb""Basico"0"franquia 500 min""Fixo Ilimitado""RetencaoOT"</t>
  </si>
  <si>
    <t>False"TV Mix HD""VX Até 25mb""Basico"1000"franquia 500 min""Fixo Ilimitado""RetencaoOT"</t>
  </si>
  <si>
    <t>False"TV Mix HD""VX Até 25mb""Basico"10000"franquia 500 min""Fixo Ilimitado""RetencaoOT"</t>
  </si>
  <si>
    <t>False"TV Mix HD""VX Até 25mb""Basico"2000"franquia 500 min""Fixo Ilimitado""RetencaoOT"</t>
  </si>
  <si>
    <t>False"TV Mix HD""VX Até 25mb""Basico"3000"franquia 500 min""Fixo Ilimitado""RetencaoOT"</t>
  </si>
  <si>
    <t>False"TV Mix HD""VX Até 25mb""Basico"5000"franquia 500 min""Fixo Ilimitado""RetencaoOT"</t>
  </si>
  <si>
    <t>False"TV Mix HD""VX Até 25mb""Intermediario"0"franquia 1000 min""Fixo Ilimitado""RetencaoOT"</t>
  </si>
  <si>
    <t>False"TV Mix HD""VX Até 25mb""Intermediario"1000"franquia 1000 min""Fixo Ilimitado""RetencaoOT"</t>
  </si>
  <si>
    <t>False"TV Mix HD""VX Até 25mb""Intermediario"2000"franquia 1000 min""Fixo Ilimitado""RetencaoOT"</t>
  </si>
  <si>
    <t>False"TV Mix HD""VX Até 25mb""Intermediario"3000"franquia 1000 min""Fixo Ilimitado""RetencaoOT"</t>
  </si>
  <si>
    <t>False"TV Mix HD""VX Até 25mb""Intermediario"5000"franquia 1000 min""Fixo Ilimitado""RetencaoOT"</t>
  </si>
  <si>
    <t>False"TV Mix HD""VX Até 25mb""Top"0"franquia ilimitada""Fixo Ilimitado""RetencaoOT"</t>
  </si>
  <si>
    <t>False"TV Mix HD""VX Até 25mb""Top"1000"franquia ilimitada""Fixo Ilimitado""RetencaoOT"</t>
  </si>
  <si>
    <t>False"TV Mix HD""VX Até 25mb""Top"10000"franquia ilimitada""Fixo Ilimitado""RetencaoOT"</t>
  </si>
  <si>
    <t>False"TV Mix HD""VX Até 25mb""Top"2000"franquia ilimitada""Fixo Ilimitado""RetencaoOT"</t>
  </si>
  <si>
    <t>False"TV Mix HD""VX Até 25mb""Top"3000"franquia ilimitada""Fixo Ilimitado""RetencaoOT"</t>
  </si>
  <si>
    <t>False"TV Mix HD""VX Até 25mb""Top"5000"franquia ilimitada""Fixo Ilimitado""RetencaoOT"</t>
  </si>
  <si>
    <t>False"TV Mix HD""VX Até 2mb""Avancado"10000"franquia 1000 min""Fixo Ilimitado""RetencaoOT"</t>
  </si>
  <si>
    <t>False"TV Mix HD""VX Até 2mb""Basico"0"franquia 500 min""Fixo Ilimitado""RetencaoOT"</t>
  </si>
  <si>
    <t>False"TV Mix HD""VX Até 2mb""Basico"1000"franquia 500 min""Fixo Ilimitado""RetencaoOT"</t>
  </si>
  <si>
    <t>False"TV Mix HD""VX Até 2mb""Basico"10000"franquia 500 min""Fixo Ilimitado""RetencaoOT"</t>
  </si>
  <si>
    <t>False"TV Mix HD""VX Até 2mb""Basico"2000"franquia 500 min""Fixo Ilimitado""RetencaoOT"</t>
  </si>
  <si>
    <t>False"TV Mix HD""VX Até 2mb""Basico"3000"franquia 500 min""Fixo Ilimitado""RetencaoOT"</t>
  </si>
  <si>
    <t>False"TV Mix HD""VX Até 2mb""Basico"5000"franquia 500 min""Fixo Ilimitado""RetencaoOT"</t>
  </si>
  <si>
    <t>False"TV Mix HD""VX Até 2mb""Intermediario"0"franquia 1000 min""Fixo Ilimitado""RetencaoOT"</t>
  </si>
  <si>
    <t>False"TV Mix HD""VX Até 2mb""Intermediario"1000"franquia 1000 min""Fixo Ilimitado""RetencaoOT"</t>
  </si>
  <si>
    <t>False"TV Mix HD""VX Até 2mb""Intermediario"2000"franquia 1000 min""Fixo Ilimitado""RetencaoOT"</t>
  </si>
  <si>
    <t>False"TV Mix HD""VX Até 2mb""Intermediario"3000"franquia 1000 min""Fixo Ilimitado""RetencaoOT"</t>
  </si>
  <si>
    <t>False"TV Mix HD""VX Até 2mb""Intermediario"5000"franquia 1000 min""Fixo Ilimitado""RetencaoOT"</t>
  </si>
  <si>
    <t>False"TV Mix HD""VX Até 2mb""Top"0"franquia ilimitada""Fixo Ilimitado""RetencaoOT"</t>
  </si>
  <si>
    <t>False"TV Mix HD""VX Até 2mb""Top"1000"franquia ilimitada""Fixo Ilimitado""RetencaoOT"</t>
  </si>
  <si>
    <t>False"TV Mix HD""VX Até 2mb""Top"10000"franquia ilimitada""Fixo Ilimitado""RetencaoOT"</t>
  </si>
  <si>
    <t>False"TV Mix HD""VX Até 2mb""Top"2000"franquia ilimitada""Fixo Ilimitado""RetencaoOT"</t>
  </si>
  <si>
    <t>False"TV Mix HD""VX Até 2mb""Top"3000"franquia ilimitada""Fixo Ilimitado""RetencaoOT"</t>
  </si>
  <si>
    <t>False"TV Mix HD""VX Até 2mb""Top"5000"franquia ilimitada""Fixo Ilimitado""RetencaoOT"</t>
  </si>
  <si>
    <t>False"TV Mix Telecine HD""BLM 10gb""Avancado"10000"franquia 1000 min""Fixo Ilimitado""RetencaoOT"</t>
  </si>
  <si>
    <t>False"TV Mix Telecine HD""BLM 10gb""Basico"0"franquia 500 min""Fixo Ilimitado""RetencaoOT"</t>
  </si>
  <si>
    <t>False"TV Mix Telecine HD""BLM 10gb""Basico"1000"franquia 500 min""Fixo Ilimitado""RetencaoOT"</t>
  </si>
  <si>
    <t>False"TV Mix Telecine HD""BLM 10gb""Basico"10000"franquia 500 min""Fixo Ilimitado""RetencaoOT"</t>
  </si>
  <si>
    <t>False"TV Mix Telecine HD""BLM 10gb""Basico"2000"franquia 500 min""Fixo Ilimitado""RetencaoOT"</t>
  </si>
  <si>
    <t>False"TV Mix Telecine HD""BLM 10gb""Basico"3000"franquia 500 min""Fixo Ilimitado""RetencaoOT"</t>
  </si>
  <si>
    <t>False"TV Mix Telecine HD""BLM 10gb""Basico"5000"franquia 500 min""Fixo Ilimitado""RetencaoOT"</t>
  </si>
  <si>
    <t>False"TV Mix Telecine HD""BLM 10gb""Intermediario"0"franquia 1000 min""Fixo Ilimitado""RetencaoOT"</t>
  </si>
  <si>
    <t>False"TV Mix Telecine HD""BLM 10gb""Intermediario"1000"franquia 1000 min""Fixo Ilimitado""RetencaoOT"</t>
  </si>
  <si>
    <t>False"TV Mix Telecine HD""BLM 10gb""Intermediario"2000"franquia 1000 min""Fixo Ilimitado""RetencaoOT"</t>
  </si>
  <si>
    <t>False"TV Mix Telecine HD""BLM 10gb""Intermediario"3000"franquia 1000 min""Fixo Ilimitado""RetencaoOT"</t>
  </si>
  <si>
    <t>False"TV Mix Telecine HD""BLM 10gb""Intermediario"5000"franquia 1000 min""Fixo Ilimitado""RetencaoOT"</t>
  </si>
  <si>
    <t>False"TV Mix Telecine HD""BLM 10gb""Top"0"franquia ilimitada""Fixo Ilimitado""RetencaoOT"</t>
  </si>
  <si>
    <t>False"TV Mix Telecine HD""BLM 10gb""Top"1000"franquia ilimitada""Fixo Ilimitado""RetencaoOT"</t>
  </si>
  <si>
    <t>False"TV Mix Telecine HD""BLM 10gb""Top"10000"franquia ilimitada""Fixo Ilimitado""RetencaoOT"</t>
  </si>
  <si>
    <t>False"TV Mix Telecine HD""BLM 10gb""Top"2000"franquia ilimitada""Fixo Ilimitado""RetencaoOT"</t>
  </si>
  <si>
    <t>False"TV Mix Telecine HD""BLM 10gb""Top"3000"franquia ilimitada""Fixo Ilimitado""RetencaoOT"</t>
  </si>
  <si>
    <t>False"TV Mix Telecine HD""BLM 10gb""Top"5000"franquia ilimitada""Fixo Ilimitado""RetencaoOT"</t>
  </si>
  <si>
    <t>False"TV Mix Telecine HD""VX 35mb""Avancado"10000"franquia 1000 min""Fixo Ilimitado""RetencaoOT"</t>
  </si>
  <si>
    <t>False"TV Mix Telecine HD""VX 35mb""Basico"0"franquia 500 min""Fixo Ilimitado""RetencaoOT"</t>
  </si>
  <si>
    <t>False"TV Mix Telecine HD""VX 35mb""Basico"1000"franquia 500 min""Fixo Ilimitado""RetencaoOT"</t>
  </si>
  <si>
    <t>False"TV Mix Telecine HD""VX 35mb""Basico"10000"franquia 500 min""Fixo Ilimitado""RetencaoOT"</t>
  </si>
  <si>
    <t>False"TV Mix Telecine HD""VX 35mb""Basico"2000"franquia 500 min""Fixo Ilimitado""RetencaoOT"</t>
  </si>
  <si>
    <t>False"TV Mix Telecine HD""VX 35mb""Basico"3000"franquia 500 min""Fixo Ilimitado""RetencaoOT"</t>
  </si>
  <si>
    <t>False"TV Mix Telecine HD""VX 35mb""Basico"5000"franquia 500 min""Fixo Ilimitado""RetencaoOT"</t>
  </si>
  <si>
    <t>False"TV Mix Telecine HD""VX 35mb""Intermediario"0"franquia 1000 min""Fixo Ilimitado""RetencaoOT"</t>
  </si>
  <si>
    <t>False"TV Mix Telecine HD""VX 35mb""Intermediario"1000"franquia 1000 min""Fixo Ilimitado""RetencaoOT"</t>
  </si>
  <si>
    <t>False"TV Mix Telecine HD""VX 35mb""Intermediario"2000"franquia 1000 min""Fixo Ilimitado""RetencaoOT"</t>
  </si>
  <si>
    <t>False"TV Mix Telecine HD""VX 35mb""Intermediario"3000"franquia 1000 min""Fixo Ilimitado""RetencaoOT"</t>
  </si>
  <si>
    <t>False"TV Mix Telecine HD""VX 35mb""Intermediario"5000"franquia 1000 min""Fixo Ilimitado""RetencaoOT"</t>
  </si>
  <si>
    <t>False"TV Mix Telecine HD""VX 35mb""Top"0"franquia ilimitada""Fixo Ilimitado""RetencaoOT"</t>
  </si>
  <si>
    <t>False"TV Mix Telecine HD""VX 35mb""Top"1000"franquia ilimitada""Fixo Ilimitado""RetencaoOT"</t>
  </si>
  <si>
    <t>False"TV Mix Telecine HD""VX 35mb""Top"10000"franquia ilimitada""Fixo Ilimitado""RetencaoOT"</t>
  </si>
  <si>
    <t>False"TV Mix Telecine HD""VX 35mb""Top"2000"franquia ilimitada""Fixo Ilimitado""RetencaoOT"</t>
  </si>
  <si>
    <t>False"TV Mix Telecine HD""VX 35mb""Top"3000"franquia ilimitada""Fixo Ilimitado""RetencaoOT"</t>
  </si>
  <si>
    <t>False"TV Mix Telecine HD""VX 35mb""Top"5000"franquia ilimitada""Fixo Ilimitado""RetencaoOT"</t>
  </si>
  <si>
    <t>False"TV Mix Telecine HD""VX Até 15mb""Avancado"10000"franquia 1000 min""Fixo Ilimitado""RetencaoOT"</t>
  </si>
  <si>
    <t>False"TV Mix Telecine HD""VX Até 15mb""Basico"0"franquia 500 min""Fixo Ilimitado""RetencaoOT"</t>
  </si>
  <si>
    <t>False"TV Mix Telecine HD""VX Até 15mb""Basico"1000"franquia 500 min""Fixo Ilimitado""RetencaoOT"</t>
  </si>
  <si>
    <t>False"TV Mix Telecine HD""VX Até 15mb""Basico"10000"franquia 500 min""Fixo Ilimitado""RetencaoOT"</t>
  </si>
  <si>
    <t>False"TV Mix Telecine HD""VX Até 15mb""Basico"2000"franquia 500 min""Fixo Ilimitado""RetencaoOT"</t>
  </si>
  <si>
    <t>False"TV Mix Telecine HD""VX Até 15mb""Basico"3000"franquia 500 min""Fixo Ilimitado""RetencaoOT"</t>
  </si>
  <si>
    <t>False"TV Mix Telecine HD""VX Até 15mb""Basico"5000"franquia 500 min""Fixo Ilimitado""RetencaoOT"</t>
  </si>
  <si>
    <t>False"TV Mix Telecine HD""VX Até 15mb""Intermediario"0"franquia 1000 min""Fixo Ilimitado""RetencaoOT"</t>
  </si>
  <si>
    <t>False"TV Mix Telecine HD""VX Até 15mb""Intermediario"1000"franquia 1000 min""Fixo Ilimitado""RetencaoOT"</t>
  </si>
  <si>
    <t>False"TV Mix Telecine HD""VX Até 15mb""Intermediario"2000"franquia 1000 min""Fixo Ilimitado""RetencaoOT"</t>
  </si>
  <si>
    <t>False"TV Mix Telecine HD""VX Até 15mb""Intermediario"3000"franquia 1000 min""Fixo Ilimitado""RetencaoOT"</t>
  </si>
  <si>
    <t>False"TV Mix Telecine HD""VX Até 15mb""Intermediario"5000"franquia 1000 min""Fixo Ilimitado""RetencaoOT"</t>
  </si>
  <si>
    <t>False"TV Mix Telecine HD""VX Até 15mb""Top"0"franquia ilimitada""Fixo Ilimitado""RetencaoOT"</t>
  </si>
  <si>
    <t>False"TV Mix Telecine HD""VX Até 15mb""Top"1000"franquia ilimitada""Fixo Ilimitado""RetencaoOT"</t>
  </si>
  <si>
    <t>False"TV Mix Telecine HD""VX Até 15mb""Top"10000"franquia ilimitada""Fixo Ilimitado""RetencaoOT"</t>
  </si>
  <si>
    <t>False"TV Mix Telecine HD""VX Até 15mb""Top"2000"franquia ilimitada""Fixo Ilimitado""RetencaoOT"</t>
  </si>
  <si>
    <t>False"TV Mix Telecine HD""VX Até 15mb""Top"3000"franquia ilimitada""Fixo Ilimitado""RetencaoOT"</t>
  </si>
  <si>
    <t>False"TV Mix Telecine HD""VX Até 15mb""Top"5000"franquia ilimitada""Fixo Ilimitado""RetencaoOT"</t>
  </si>
  <si>
    <t>False"TV Mix Telecine HD""VX Até 25mb""Avancado"10000"franquia 1000 min""Fixo Ilimitado""RetencaoOT"</t>
  </si>
  <si>
    <t>False"TV Mix Telecine HD""VX Até 25mb""Basico"0"franquia 500 min""Fixo Ilimitado""RetencaoOT"</t>
  </si>
  <si>
    <t>False"TV Mix Telecine HD""VX Até 25mb""Basico"1000"franquia 500 min""Fixo Ilimitado""RetencaoOT"</t>
  </si>
  <si>
    <t>False"TV Mix Telecine HD""VX Até 25mb""Basico"10000"franquia 500 min""Fixo Ilimitado""RetencaoOT"</t>
  </si>
  <si>
    <t>False"TV Mix Telecine HD""VX Até 25mb""Basico"2000"franquia 500 min""Fixo Ilimitado""RetencaoOT"</t>
  </si>
  <si>
    <t>False"TV Mix Telecine HD""VX Até 25mb""Basico"3000"franquia 500 min""Fixo Ilimitado""RetencaoOT"</t>
  </si>
  <si>
    <t>False"TV Mix Telecine HD""VX Até 25mb""Basico"5000"franquia 500 min""Fixo Ilimitado""RetencaoOT"</t>
  </si>
  <si>
    <t>False"TV Mix Telecine HD""VX Até 25mb""Intermediario"0"franquia 1000 min""Fixo Ilimitado""RetencaoOT"</t>
  </si>
  <si>
    <t>False"TV Mix Telecine HD""VX Até 25mb""Intermediario"1000"franquia 1000 min""Fixo Ilimitado""RetencaoOT"</t>
  </si>
  <si>
    <t>False"TV Mix Telecine HD""VX Até 25mb""Intermediario"2000"franquia 1000 min""Fixo Ilimitado""RetencaoOT"</t>
  </si>
  <si>
    <t>False"TV Mix Telecine HD""VX Até 25mb""Intermediario"3000"franquia 1000 min""Fixo Ilimitado""RetencaoOT"</t>
  </si>
  <si>
    <t>False"TV Mix Telecine HD""VX Até 25mb""Intermediario"5000"franquia 1000 min""Fixo Ilimitado""RetencaoOT"</t>
  </si>
  <si>
    <t>False"TV Mix Telecine HD""VX Até 25mb""Top"0"franquia ilimitada""Fixo Ilimitado""RetencaoOT"</t>
  </si>
  <si>
    <t>False"TV Mix Telecine HD""VX Até 25mb""Top"1000"franquia ilimitada""Fixo Ilimitado""RetencaoOT"</t>
  </si>
  <si>
    <t>False"TV Mix Telecine HD""VX Até 25mb""Top"10000"franquia ilimitada""Fixo Ilimitado""RetencaoOT"</t>
  </si>
  <si>
    <t>False"TV Mix Telecine HD""VX Até 25mb""Top"2000"franquia ilimitada""Fixo Ilimitado""RetencaoOT"</t>
  </si>
  <si>
    <t>False"TV Mix Telecine HD""VX Até 25mb""Top"3000"franquia ilimitada""Fixo Ilimitado""RetencaoOT"</t>
  </si>
  <si>
    <t>False"TV Mix Telecine HD""VX Até 25mb""Top"5000"franquia ilimitada""Fixo Ilimitado""RetencaoOT"</t>
  </si>
  <si>
    <t>False"TV Mix Telecine HD""VX Até 2mb""Avancado"10000"franquia 1000 min""Fixo Ilimitado""RetencaoOT"</t>
  </si>
  <si>
    <t>False"TV Mix Telecine HD""VX Até 2mb""Basico"0"franquia 500 min""Fixo Ilimitado""RetencaoOT"</t>
  </si>
  <si>
    <t>False"TV Mix Telecine HD""VX Até 2mb""Basico"1000"franquia 500 min""Fixo Ilimitado""RetencaoOT"</t>
  </si>
  <si>
    <t>False"TV Mix Telecine HD""VX Até 2mb""Basico"10000"franquia 500 min""Fixo Ilimitado""RetencaoOT"</t>
  </si>
  <si>
    <t>False"TV Mix Telecine HD""VX Até 2mb""Basico"2000"franquia 500 min""Fixo Ilimitado""RetencaoOT"</t>
  </si>
  <si>
    <t>False"TV Mix Telecine HD""VX Até 2mb""Basico"3000"franquia 500 min""Fixo Ilimitado""RetencaoOT"</t>
  </si>
  <si>
    <t>False"TV Mix Telecine HD""VX Até 2mb""Basico"5000"franquia 500 min""Fixo Ilimitado""RetencaoOT"</t>
  </si>
  <si>
    <t>False"TV Mix Telecine HD""VX Até 2mb""Intermediario"0"franquia 1000 min""Fixo Ilimitado""RetencaoOT"</t>
  </si>
  <si>
    <t>False"TV Mix Telecine HD""VX Até 2mb""Intermediario"1000"franquia 1000 min""Fixo Ilimitado""RetencaoOT"</t>
  </si>
  <si>
    <t>False"TV Mix Telecine HD""VX Até 2mb""Intermediario"2000"franquia 1000 min""Fixo Ilimitado""RetencaoOT"</t>
  </si>
  <si>
    <t>False"TV Mix Telecine HD""VX Até 2mb""Intermediario"3000"franquia 1000 min""Fixo Ilimitado""RetencaoOT"</t>
  </si>
  <si>
    <t>False"TV Mix Telecine HD""VX Até 2mb""Intermediario"5000"franquia 1000 min""Fixo Ilimitado""RetencaoOT"</t>
  </si>
  <si>
    <t>False"TV Mix Telecine HD""VX Até 2mb""Top"0"franquia ilimitada""Fixo Ilimitado""RetencaoOT"</t>
  </si>
  <si>
    <t>False"TV Mix Telecine HD""VX Até 2mb""Top"1000"franquia ilimitada""Fixo Ilimitado""RetencaoOT"</t>
  </si>
  <si>
    <t>False"TV Mix Telecine HD""VX Até 2mb""Top"10000"franquia ilimitada""Fixo Ilimitado""RetencaoOT"</t>
  </si>
  <si>
    <t>False"TV Mix Telecine HD""VX Até 2mb""Top"2000"franquia ilimitada""Fixo Ilimitado""RetencaoOT"</t>
  </si>
  <si>
    <t>False"TV Mix Telecine HD""VX Até 2mb""Top"3000"franquia ilimitada""Fixo Ilimitado""RetencaoOT"</t>
  </si>
  <si>
    <t>False"TV Mix Telecine HD""VX Até 2mb""Top"5000"franquia ilimitada""Fixo Ilimitado""RetencaoOT"</t>
  </si>
  <si>
    <t>False"TV Start HD""BLM 10gb""Avancado"10000"franquia 1000 min""Fixo Ilimitado""RetencaoOT"</t>
  </si>
  <si>
    <t>False"TV Start HD""BLM 10gb""Basico"0"franquia 500 min""Fixo Ilimitado""RetencaoOT"</t>
  </si>
  <si>
    <t>False"TV Start HD""BLM 10gb""Basico"1000"franquia 500 min""Fixo Ilimitado""RetencaoOT"</t>
  </si>
  <si>
    <t>False"TV Start HD""BLM 10gb""Basico"10000"franquia 500 min""Fixo Ilimitado""RetencaoOT"</t>
  </si>
  <si>
    <t>False"TV Start HD""BLM 10gb""Basico"2000"franquia 500 min""Fixo Ilimitado""RetencaoOT"</t>
  </si>
  <si>
    <t>False"TV Start HD""BLM 10gb""Basico"3000"franquia 500 min""Fixo Ilimitado""RetencaoOT"</t>
  </si>
  <si>
    <t>False"TV Start HD""BLM 10gb""Basico"5000"franquia 500 min""Fixo Ilimitado""RetencaoOT"</t>
  </si>
  <si>
    <t>False"TV Start HD""BLM 10gb""Intermediario"0"franquia 1000 min""Fixo Ilimitado""RetencaoOT"</t>
  </si>
  <si>
    <t>False"TV Start HD""BLM 10gb""Intermediario"1000"franquia 1000 min""Fixo Ilimitado""RetencaoOT"</t>
  </si>
  <si>
    <t>False"TV Start HD""BLM 10gb""Intermediario"2000"franquia 1000 min""Fixo Ilimitado""RetencaoOT"</t>
  </si>
  <si>
    <t>False"TV Start HD""BLM 10gb""Intermediario"3000"franquia 1000 min""Fixo Ilimitado""RetencaoOT"</t>
  </si>
  <si>
    <t>False"TV Start HD""BLM 10gb""Intermediario"5000"franquia 1000 min""Fixo Ilimitado""RetencaoOT"</t>
  </si>
  <si>
    <t>False"TV Start HD""BLM 10gb""Top"0"franquia ilimitada""Fixo Ilimitado""RetencaoOT"</t>
  </si>
  <si>
    <t>False"TV Start HD""BLM 10gb""Top"1000"franquia ilimitada""Fixo Ilimitado""RetencaoOT"</t>
  </si>
  <si>
    <t>False"TV Start HD""BLM 10gb""Top"10000"franquia ilimitada""Fixo Ilimitado""RetencaoOT"</t>
  </si>
  <si>
    <t>False"TV Start HD""BLM 10gb""Top"2000"franquia ilimitada""Fixo Ilimitado""RetencaoOT"</t>
  </si>
  <si>
    <t>False"TV Start HD""BLM 10gb""Top"3000"franquia ilimitada""Fixo Ilimitado""RetencaoOT"</t>
  </si>
  <si>
    <t>False"TV Start HD""BLM 10gb""Top"5000"franquia ilimitada""Fixo Ilimitado""RetencaoOT"</t>
  </si>
  <si>
    <t>False"TV Start HD""VX 35mb""Avancado"10000"franquia 1000 min""Fixo Ilimitado""RetencaoOT"</t>
  </si>
  <si>
    <t>False"TV Start HD""VX 35mb""Basico"0"franquia 500 min""Fixo Ilimitado""RetencaoOT"</t>
  </si>
  <si>
    <t>False"TV Start HD""VX 35mb""Basico"1000"franquia 500 min""Fixo Ilimitado""RetencaoOT"</t>
  </si>
  <si>
    <t>False"TV Start HD""VX 35mb""Basico"10000"franquia 500 min""Fixo Ilimitado""RetencaoOT"</t>
  </si>
  <si>
    <t>False"TV Start HD""VX 35mb""Basico"2000"franquia 500 min""Fixo Ilimitado""RetencaoOT"</t>
  </si>
  <si>
    <t>False"TV Start HD""VX 35mb""Basico"3000"franquia 500 min""Fixo Ilimitado""RetencaoOT"</t>
  </si>
  <si>
    <t>False"TV Start HD""VX 35mb""Basico"5000"franquia 500 min""Fixo Ilimitado""RetencaoOT"</t>
  </si>
  <si>
    <t>False"TV Start HD""VX 35mb""Intermediario"0"franquia 1000 min""Fixo Ilimitado""RetencaoOT"</t>
  </si>
  <si>
    <t>False"TV Start HD""VX 35mb""Intermediario"1000"franquia 1000 min""Fixo Ilimitado""RetencaoOT"</t>
  </si>
  <si>
    <t>False"TV Start HD""VX 35mb""Intermediario"2000"franquia 1000 min""Fixo Ilimitado""RetencaoOT"</t>
  </si>
  <si>
    <t>False"TV Start HD""VX 35mb""Intermediario"3000"franquia 1000 min""Fixo Ilimitado""RetencaoOT"</t>
  </si>
  <si>
    <t>False"TV Start HD""VX 35mb""Intermediario"5000"franquia 1000 min""Fixo Ilimitado""RetencaoOT"</t>
  </si>
  <si>
    <t>False"TV Start HD""VX 35mb""Top"0"franquia ilimitada""Fixo Ilimitado""RetencaoOT"</t>
  </si>
  <si>
    <t>False"TV Start HD""VX 35mb""Top"1000"franquia ilimitada""Fixo Ilimitado""RetencaoOT"</t>
  </si>
  <si>
    <t>False"TV Start HD""VX 35mb""Top"10000"franquia ilimitada""Fixo Ilimitado""RetencaoOT"</t>
  </si>
  <si>
    <t>False"TV Start HD""VX 35mb""Top"2000"franquia ilimitada""Fixo Ilimitado""RetencaoOT"</t>
  </si>
  <si>
    <t>False"TV Start HD""VX 35mb""Top"3000"franquia ilimitada""Fixo Ilimitado""RetencaoOT"</t>
  </si>
  <si>
    <t>False"TV Start HD""VX 35mb""Top"5000"franquia ilimitada""Fixo Ilimitado""RetencaoOT"</t>
  </si>
  <si>
    <t>False"TV Start HD""VX Até 15mb""Avancado"10000"franquia 1000 min""Fixo Ilimitado""RetencaoOT"</t>
  </si>
  <si>
    <t>False"TV Start HD""VX Até 15mb""Basico"0"franquia 500 min""Fixo Ilimitado""RetencaoOT"</t>
  </si>
  <si>
    <t>False"TV Start HD""VX Até 15mb""Basico"1000"franquia 500 min""Fixo Ilimitado""RetencaoOT"</t>
  </si>
  <si>
    <t>False"TV Start HD""VX Até 15mb""Basico"10000"franquia 500 min""Fixo Ilimitado""RetencaoOT"</t>
  </si>
  <si>
    <t>False"TV Start HD""VX Até 15mb""Basico"2000"franquia 500 min""Fixo Ilimitado""RetencaoOT"</t>
  </si>
  <si>
    <t>False"TV Start HD""VX Até 15mb""Basico"3000"franquia 500 min""Fixo Ilimitado""RetencaoOT"</t>
  </si>
  <si>
    <t>False"TV Start HD""VX Até 15mb""Basico"5000"franquia 500 min""Fixo Ilimitado""RetencaoOT"</t>
  </si>
  <si>
    <t>False"TV Start HD""VX Até 15mb""Intermediario"0"franquia 1000 min""Fixo Ilimitado""RetencaoOT"</t>
  </si>
  <si>
    <t>False"TV Start HD""VX Até 15mb""Intermediario"1000"franquia 1000 min""Fixo Ilimitado""RetencaoOT"</t>
  </si>
  <si>
    <t>False"TV Start HD""VX Até 15mb""Intermediario"2000"franquia 1000 min""Fixo Ilimitado""RetencaoOT"</t>
  </si>
  <si>
    <t>False"TV Start HD""VX Até 15mb""Intermediario"3000"franquia 1000 min""Fixo Ilimitado""RetencaoOT"</t>
  </si>
  <si>
    <t>False"TV Start HD""VX Até 15mb""Intermediario"5000"franquia 1000 min""Fixo Ilimitado""RetencaoOT"</t>
  </si>
  <si>
    <t>False"TV Start HD""VX Até 15mb""Top"0"franquia ilimitada""Fixo Ilimitado""RetencaoOT"</t>
  </si>
  <si>
    <t>False"TV Start HD""VX Até 15mb""Top"1000"franquia ilimitada""Fixo Ilimitado""RetencaoOT"</t>
  </si>
  <si>
    <t>False"TV Start HD""VX Até 15mb""Top"10000"franquia ilimitada""Fixo Ilimitado""RetencaoOT"</t>
  </si>
  <si>
    <t>False"TV Start HD""VX Até 15mb""Top"2000"franquia ilimitada""Fixo Ilimitado""RetencaoOT"</t>
  </si>
  <si>
    <t>False"TV Start HD""VX Até 15mb""Top"3000"franquia ilimitada""Fixo Ilimitado""RetencaoOT"</t>
  </si>
  <si>
    <t>False"TV Start HD""VX Até 15mb""Top"5000"franquia ilimitada""Fixo Ilimitado""RetencaoOT"</t>
  </si>
  <si>
    <t>False"TV Start HD""VX Até 25mb""Avancado"10000"franquia 1000 min""Fixo Ilimitado""RetencaoOT"</t>
  </si>
  <si>
    <t>False"TV Start HD""VX Até 25mb""Basico"0"franquia 500 min""Fixo Ilimitado""RetencaoOT"</t>
  </si>
  <si>
    <t>False"TV Start HD""VX Até 25mb""Basico"1000"franquia 500 min""Fixo Ilimitado""RetencaoOT"</t>
  </si>
  <si>
    <t>False"TV Start HD""VX Até 25mb""Basico"10000"franquia 500 min""Fixo Ilimitado""RetencaoOT"</t>
  </si>
  <si>
    <t>False"TV Start HD""VX Até 25mb""Basico"2000"franquia 500 min""Fixo Ilimitado""RetencaoOT"</t>
  </si>
  <si>
    <t>False"TV Start HD""VX Até 25mb""Basico"3000"franquia 500 min""Fixo Ilimitado""RetencaoOT"</t>
  </si>
  <si>
    <t>False"TV Start HD""VX Até 25mb""Basico"5000"franquia 500 min""Fixo Ilimitado""RetencaoOT"</t>
  </si>
  <si>
    <t>False"TV Start HD""VX Até 25mb""Intermediario"0"franquia 1000 min""Fixo Ilimitado""RetencaoOT"</t>
  </si>
  <si>
    <t>False"TV Start HD""VX Até 25mb""Intermediario"1000"franquia 1000 min""Fixo Ilimitado""RetencaoOT"</t>
  </si>
  <si>
    <t>False"TV Start HD""VX Até 25mb""Intermediario"2000"franquia 1000 min""Fixo Ilimitado""RetencaoOT"</t>
  </si>
  <si>
    <t>False"TV Start HD""VX Até 25mb""Intermediario"3000"franquia 1000 min""Fixo Ilimitado""RetencaoOT"</t>
  </si>
  <si>
    <t>False"TV Start HD""VX Até 25mb""Intermediario"5000"franquia 1000 min""Fixo Ilimitado""RetencaoOT"</t>
  </si>
  <si>
    <t>False"TV Start HD""VX Até 25mb""Top"0"franquia ilimitada""Fixo Ilimitado""RetencaoOT"</t>
  </si>
  <si>
    <t>False"TV Start HD""VX Até 25mb""Top"1000"franquia ilimitada""Fixo Ilimitado""RetencaoOT"</t>
  </si>
  <si>
    <t>False"TV Start HD""VX Até 25mb""Top"10000"franquia ilimitada""Fixo Ilimitado""RetencaoOT"</t>
  </si>
  <si>
    <t>False"TV Start HD""VX Até 25mb""Top"2000"franquia ilimitada""Fixo Ilimitado""RetencaoOT"</t>
  </si>
  <si>
    <t>False"TV Start HD""VX Até 25mb""Top"3000"franquia ilimitada""Fixo Ilimitado""RetencaoOT"</t>
  </si>
  <si>
    <t>False"TV Start HD""VX Até 25mb""Top"5000"franquia ilimitada""Fixo Ilimitado""RetencaoOT"</t>
  </si>
  <si>
    <t>False"TV Start HD""VX Até 2mb""Avancado"10000"franquia 1000 min""Fixo Ilimitado""RetencaoOT"</t>
  </si>
  <si>
    <t>False"TV Start HD""VX Até 2mb""Basico"0"franquia 500 min""Fixo Ilimitado""RetencaoOT"</t>
  </si>
  <si>
    <t>False"TV Start HD""VX Até 2mb""Basico"1000"franquia 500 min""Fixo Ilimitado""RetencaoOT"</t>
  </si>
  <si>
    <t>False"TV Start HD""VX Até 2mb""Basico"10000"franquia 500 min""Fixo Ilimitado""RetencaoOT"</t>
  </si>
  <si>
    <t>False"TV Start HD""VX Até 2mb""Basico"2000"franquia 500 min""Fixo Ilimitado""RetencaoOT"</t>
  </si>
  <si>
    <t>False"TV Start HD""VX Até 2mb""Basico"3000"franquia 500 min""Fixo Ilimitado""RetencaoOT"</t>
  </si>
  <si>
    <t>False"TV Start HD""VX Até 2mb""Basico"5000"franquia 500 min""Fixo Ilimitado""RetencaoOT"</t>
  </si>
  <si>
    <t>False"TV Start HD""VX Até 2mb""Intermediario"0"franquia 1000 min""Fixo Ilimitado""RetencaoOT"</t>
  </si>
  <si>
    <t>False"TV Start HD""VX Até 2mb""Intermediario"1000"franquia 1000 min""Fixo Ilimitado""RetencaoOT"</t>
  </si>
  <si>
    <t>False"TV Start HD""VX Até 2mb""Intermediario"2000"franquia 1000 min""Fixo Ilimitado""RetencaoOT"</t>
  </si>
  <si>
    <t>False"TV Start HD""VX Até 2mb""Intermediario"3000"franquia 1000 min""Fixo Ilimitado""RetencaoOT"</t>
  </si>
  <si>
    <t>False"TV Start HD""VX Até 2mb""Intermediario"5000"franquia 1000 min""Fixo Ilimitado""RetencaoOT"</t>
  </si>
  <si>
    <t>False"TV Start HD""VX Até 2mb""Top"0"franquia ilimitada""Fixo Ilimitado""RetencaoOT"</t>
  </si>
  <si>
    <t>False"TV Start HD""VX Até 2mb""Top"1000"franquia ilimitada""Fixo Ilimitado""RetencaoOT"</t>
  </si>
  <si>
    <t>False"TV Start HD""VX Até 2mb""Top"10000"franquia ilimitada""Fixo Ilimitado""RetencaoOT"</t>
  </si>
  <si>
    <t>False"TV Start HD""VX Até 2mb""Top"2000"franquia ilimitada""Fixo Ilimitado""RetencaoOT"</t>
  </si>
  <si>
    <t>False"TV Start HD""VX Até 2mb""Top"3000"franquia ilimitada""Fixo Ilimitado""RetencaoOT"</t>
  </si>
  <si>
    <t>False"TV Start HD""VX Até 2mb""Top"5000"franquia ilimitada""Fixo Ilimitado""RetencaoOT"</t>
  </si>
  <si>
    <t>False"TV Total Cinema HD""BLM 10gb""Avancado"10000"franquia 1000 min""Fixo Ilimitado""RetencaoOT"</t>
  </si>
  <si>
    <t>False"TV Total Cinema HD""BLM 10gb""Basico"0"franquia 500 min""Fixo Ilimitado""RetencaoOT"</t>
  </si>
  <si>
    <t>False"TV Total Cinema HD""BLM 10gb""Basico"1000"franquia 500 min""Fixo Ilimitado""RetencaoOT"</t>
  </si>
  <si>
    <t>False"TV Total Cinema HD""BLM 10gb""Basico"10000"franquia 500 min""Fixo Ilimitado""RetencaoOT"</t>
  </si>
  <si>
    <t>False"TV Total Cinema HD""BLM 10gb""Basico"2000"franquia 500 min""Fixo Ilimitado""RetencaoOT"</t>
  </si>
  <si>
    <t>False"TV Total Cinema HD""BLM 10gb""Basico"3000"franquia 500 min""Fixo Ilimitado""RetencaoOT"</t>
  </si>
  <si>
    <t>False"TV Total Cinema HD""BLM 10gb""Basico"5000"franquia 500 min""Fixo Ilimitado""RetencaoOT"</t>
  </si>
  <si>
    <t>False"TV Total Cinema HD""BLM 10gb""Intermediario"0"franquia 1000 min""Fixo Ilimitado""RetencaoOT"</t>
  </si>
  <si>
    <t>False"TV Total Cinema HD""BLM 10gb""Intermediario"1000"franquia 1000 min""Fixo Ilimitado""RetencaoOT"</t>
  </si>
  <si>
    <t>False"TV Total Cinema HD""BLM 10gb""Intermediario"2000"franquia 1000 min""Fixo Ilimitado""RetencaoOT"</t>
  </si>
  <si>
    <t>False"TV Total Cinema HD""BLM 10gb""Intermediario"3000"franquia 1000 min""Fixo Ilimitado""RetencaoOT"</t>
  </si>
  <si>
    <t>False"TV Total Cinema HD""BLM 10gb""Intermediario"5000"franquia 1000 min""Fixo Ilimitado""RetencaoOT"</t>
  </si>
  <si>
    <t>False"TV Total Cinema HD""BLM 10gb""Top"0"franquia ilimitada""Fixo Ilimitado""RetencaoOT"</t>
  </si>
  <si>
    <t>False"TV Total Cinema HD""BLM 10gb""Top"1000"franquia ilimitada""Fixo Ilimitado""RetencaoOT"</t>
  </si>
  <si>
    <t>False"TV Total Cinema HD""BLM 10gb""Top"10000"franquia ilimitada""Fixo Ilimitado""RetencaoOT"</t>
  </si>
  <si>
    <t>False"TV Total Cinema HD""BLM 10gb""Top"2000"franquia ilimitada""Fixo Ilimitado""RetencaoOT"</t>
  </si>
  <si>
    <t>False"TV Total Cinema HD""BLM 10gb""Top"3000"franquia ilimitada""Fixo Ilimitado""RetencaoOT"</t>
  </si>
  <si>
    <t>False"TV Total Cinema HD""BLM 10gb""Top"5000"franquia ilimitada""Fixo Ilimitado""RetencaoOT"</t>
  </si>
  <si>
    <t>False"TV Total Cinema HD""VX 35mb""Avancado"10000"franquia 1000 min""Fixo Ilimitado""RetencaoOT"</t>
  </si>
  <si>
    <t>False"TV Total Cinema HD""VX 35mb""Basico"0"franquia 500 min""Fixo Ilimitado""RetencaoOT"</t>
  </si>
  <si>
    <t>False"TV Total Cinema HD""VX 35mb""Basico"1000"franquia 500 min""Fixo Ilimitado""RetencaoOT"</t>
  </si>
  <si>
    <t>False"TV Total Cinema HD""VX 35mb""Basico"10000"franquia 500 min""Fixo Ilimitado""RetencaoOT"</t>
  </si>
  <si>
    <t>False"TV Total Cinema HD""VX 35mb""Basico"2000"franquia 500 min""Fixo Ilimitado""RetencaoOT"</t>
  </si>
  <si>
    <t>False"TV Total Cinema HD""VX 35mb""Basico"3000"franquia 500 min""Fixo Ilimitado""RetencaoOT"</t>
  </si>
  <si>
    <t>False"TV Total Cinema HD""VX 35mb""Basico"5000"franquia 500 min""Fixo Ilimitado""RetencaoOT"</t>
  </si>
  <si>
    <t>False"TV Total Cinema HD""VX 35mb""Intermediario"0"franquia 1000 min""Fixo Ilimitado""RetencaoOT"</t>
  </si>
  <si>
    <t>False"TV Total Cinema HD""VX 35mb""Intermediario"1000"franquia 1000 min""Fixo Ilimitado""RetencaoOT"</t>
  </si>
  <si>
    <t>False"TV Total Cinema HD""VX 35mb""Intermediario"2000"franquia 1000 min""Fixo Ilimitado""RetencaoOT"</t>
  </si>
  <si>
    <t>False"TV Total Cinema HD""VX 35mb""Intermediario"3000"franquia 1000 min""Fixo Ilimitado""RetencaoOT"</t>
  </si>
  <si>
    <t>False"TV Total Cinema HD""VX 35mb""Intermediario"5000"franquia 1000 min""Fixo Ilimitado""RetencaoOT"</t>
  </si>
  <si>
    <t>False"TV Total Cinema HD""VX 35mb""Top"0"franquia ilimitada""Fixo Ilimitado""RetencaoOT"</t>
  </si>
  <si>
    <t>False"TV Total Cinema HD""VX 35mb""Top"1000"franquia ilimitada""Fixo Ilimitado""RetencaoOT"</t>
  </si>
  <si>
    <t>False"TV Total Cinema HD""VX 35mb""Top"10000"franquia ilimitada""Fixo Ilimitado""RetencaoOT"</t>
  </si>
  <si>
    <t>False"TV Total Cinema HD""VX 35mb""Top"2000"franquia ilimitada""Fixo Ilimitado""RetencaoOT"</t>
  </si>
  <si>
    <t>False"TV Total Cinema HD""VX 35mb""Top"3000"franquia ilimitada""Fixo Ilimitado""RetencaoOT"</t>
  </si>
  <si>
    <t>False"TV Total Cinema HD""VX 35mb""Top"5000"franquia ilimitada""Fixo Ilimitado""RetencaoOT"</t>
  </si>
  <si>
    <t>False"TV Total Cinema HD""VX Até 15mb""Avancado"10000"franquia 1000 min""Fixo Ilimitado""RetencaoOT"</t>
  </si>
  <si>
    <t>False"TV Total Cinema HD""VX Até 15mb""Basico"0"franquia 500 min""Fixo Ilimitado""RetencaoOT"</t>
  </si>
  <si>
    <t>False"TV Total Cinema HD""VX Até 15mb""Basico"1000"franquia 500 min""Fixo Ilimitado""RetencaoOT"</t>
  </si>
  <si>
    <t>False"TV Total Cinema HD""VX Até 15mb""Basico"10000"franquia 500 min""Fixo Ilimitado""RetencaoOT"</t>
  </si>
  <si>
    <t>False"TV Total Cinema HD""VX Até 15mb""Basico"2000"franquia 500 min""Fixo Ilimitado""RetencaoOT"</t>
  </si>
  <si>
    <t>False"TV Total Cinema HD""VX Até 15mb""Basico"3000"franquia 500 min""Fixo Ilimitado""RetencaoOT"</t>
  </si>
  <si>
    <t>False"TV Total Cinema HD""VX Até 15mb""Basico"5000"franquia 500 min""Fixo Ilimitado""RetencaoOT"</t>
  </si>
  <si>
    <t>False"TV Total Cinema HD""VX Até 15mb""Intermediario"0"franquia 1000 min""Fixo Ilimitado""RetencaoOT"</t>
  </si>
  <si>
    <t>False"TV Total Cinema HD""VX Até 15mb""Intermediario"1000"franquia 1000 min""Fixo Ilimitado""RetencaoOT"</t>
  </si>
  <si>
    <t>False"TV Total Cinema HD""VX Até 15mb""Intermediario"2000"franquia 1000 min""Fixo Ilimitado""RetencaoOT"</t>
  </si>
  <si>
    <t>False"TV Total Cinema HD""VX Até 15mb""Intermediario"3000"franquia 1000 min""Fixo Ilimitado""RetencaoOT"</t>
  </si>
  <si>
    <t>False"TV Total Cinema HD""VX Até 15mb""Intermediario"5000"franquia 1000 min""Fixo Ilimitado""RetencaoOT"</t>
  </si>
  <si>
    <t>False"TV Total Cinema HD""VX Até 15mb""Top"0"franquia ilimitada""Fixo Ilimitado""RetencaoOT"</t>
  </si>
  <si>
    <t>False"TV Total Cinema HD""VX Até 15mb""Top"1000"franquia ilimitada""Fixo Ilimitado""RetencaoOT"</t>
  </si>
  <si>
    <t>False"TV Total Cinema HD""VX Até 15mb""Top"10000"franquia ilimitada""Fixo Ilimitado""RetencaoOT"</t>
  </si>
  <si>
    <t>False"TV Total Cinema HD""VX Até 15mb""Top"2000"franquia ilimitada""Fixo Ilimitado""RetencaoOT"</t>
  </si>
  <si>
    <t>False"TV Total Cinema HD""VX Até 15mb""Top"3000"franquia ilimitada""Fixo Ilimitado""RetencaoOT"</t>
  </si>
  <si>
    <t>False"TV Total Cinema HD""VX Até 15mb""Top"5000"franquia ilimitada""Fixo Ilimitado""RetencaoOT"</t>
  </si>
  <si>
    <t>False"TV Total Cinema HD""VX Até 25mb""Avancado"10000"franquia 1000 min""Fixo Ilimitado""RetencaoOT"</t>
  </si>
  <si>
    <t>False"TV Total Cinema HD""VX Até 25mb""Basico"0"franquia 500 min""Fixo Ilimitado""RetencaoOT"</t>
  </si>
  <si>
    <t>False"TV Total Cinema HD""VX Até 25mb""Basico"1000"franquia 500 min""Fixo Ilimitado""RetencaoOT"</t>
  </si>
  <si>
    <t>False"TV Total Cinema HD""VX Até 25mb""Basico"10000"franquia 500 min""Fixo Ilimitado""RetencaoOT"</t>
  </si>
  <si>
    <t>False"TV Total Cinema HD""VX Até 25mb""Basico"2000"franquia 500 min""Fixo Ilimitado""RetencaoOT"</t>
  </si>
  <si>
    <t>False"TV Total Cinema HD""VX Até 25mb""Basico"3000"franquia 500 min""Fixo Ilimitado""RetencaoOT"</t>
  </si>
  <si>
    <t>False"TV Total Cinema HD""VX Até 25mb""Basico"5000"franquia 500 min""Fixo Ilimitado""RetencaoOT"</t>
  </si>
  <si>
    <t>False"TV Total Cinema HD""VX Até 25mb""Intermediario"0"franquia 1000 min""Fixo Ilimitado""RetencaoOT"</t>
  </si>
  <si>
    <t>False"TV Total Cinema HD""VX Até 25mb""Intermediario"1000"franquia 1000 min""Fixo Ilimitado""RetencaoOT"</t>
  </si>
  <si>
    <t>False"TV Total Cinema HD""VX Até 25mb""Intermediario"2000"franquia 1000 min""Fixo Ilimitado""RetencaoOT"</t>
  </si>
  <si>
    <t>False"TV Total Cinema HD""VX Até 25mb""Intermediario"3000"franquia 1000 min""Fixo Ilimitado""RetencaoOT"</t>
  </si>
  <si>
    <t>False"TV Total Cinema HD""VX Até 25mb""Intermediario"5000"franquia 1000 min""Fixo Ilimitado""RetencaoOT"</t>
  </si>
  <si>
    <t>False"TV Total Cinema HD""VX Até 25mb""Top"0"franquia ilimitada""Fixo Ilimitado""RetencaoOT"</t>
  </si>
  <si>
    <t>False"TV Total Cinema HD""VX Até 25mb""Top"1000"franquia ilimitada""Fixo Ilimitado""RetencaoOT"</t>
  </si>
  <si>
    <t>False"TV Total Cinema HD""VX Até 25mb""Top"10000"franquia ilimitada""Fixo Ilimitado""RetencaoOT"</t>
  </si>
  <si>
    <t>False"TV Total Cinema HD""VX Até 25mb""Top"2000"franquia ilimitada""Fixo Ilimitado""RetencaoOT"</t>
  </si>
  <si>
    <t>False"TV Total Cinema HD""VX Até 25mb""Top"3000"franquia ilimitada""Fixo Ilimitado""RetencaoOT"</t>
  </si>
  <si>
    <t>False"TV Total Cinema HD""VX Até 25mb""Top"5000"franquia ilimitada""Fixo Ilimitado""RetencaoOT"</t>
  </si>
  <si>
    <t>False"TV Total Cinema HD""VX Até 2mb""Avancado"10000"franquia 1000 min""Fixo Ilimitado""RetencaoOT"</t>
  </si>
  <si>
    <t>False"TV Total Cinema HD""VX Até 2mb""Basico"0"franquia 500 min""Fixo Ilimitado""RetencaoOT"</t>
  </si>
  <si>
    <t>False"TV Total Cinema HD""VX Até 2mb""Basico"1000"franquia 500 min""Fixo Ilimitado""RetencaoOT"</t>
  </si>
  <si>
    <t>False"TV Total Cinema HD""VX Até 2mb""Basico"10000"franquia 500 min""Fixo Ilimitado""RetencaoOT"</t>
  </si>
  <si>
    <t>False"TV Total Cinema HD""VX Até 2mb""Basico"2000"franquia 500 min""Fixo Ilimitado""RetencaoOT"</t>
  </si>
  <si>
    <t>False"TV Total Cinema HD""VX Até 2mb""Basico"3000"franquia 500 min""Fixo Ilimitado""RetencaoOT"</t>
  </si>
  <si>
    <t>False"TV Total Cinema HD""VX Até 2mb""Basico"5000"franquia 500 min""Fixo Ilimitado""RetencaoOT"</t>
  </si>
  <si>
    <t>False"TV Total Cinema HD""VX Até 2mb""Intermediario"0"franquia 1000 min""Fixo Ilimitado""RetencaoOT"</t>
  </si>
  <si>
    <t>False"TV Total Cinema HD""VX Até 2mb""Intermediario"1000"franquia 1000 min""Fixo Ilimitado""RetencaoOT"</t>
  </si>
  <si>
    <t>False"TV Total Cinema HD""VX Até 2mb""Intermediario"2000"franquia 1000 min""Fixo Ilimitado""RetencaoOT"</t>
  </si>
  <si>
    <t>False"TV Total Cinema HD""VX Até 2mb""Intermediario"3000"franquia 1000 min""Fixo Ilimitado""RetencaoOT"</t>
  </si>
  <si>
    <t>False"TV Total Cinema HD""VX Até 2mb""Intermediario"5000"franquia 1000 min""Fixo Ilimitado""RetencaoOT"</t>
  </si>
  <si>
    <t>False"TV Total Cinema HD""VX Até 2mb""Top"0"franquia ilimitada""Fixo Ilimitado""RetencaoOT"</t>
  </si>
  <si>
    <t>False"TV Total Cinema HD""VX Até 2mb""Top"1000"franquia ilimitada""Fixo Ilimitado""RetencaoOT"</t>
  </si>
  <si>
    <t>False"TV Total Cinema HD""VX Até 2mb""Top"10000"franquia ilimitada""Fixo Ilimitado""RetencaoOT"</t>
  </si>
  <si>
    <t>False"TV Total Cinema HD""VX Até 2mb""Top"2000"franquia ilimitada""Fixo Ilimitado""RetencaoOT"</t>
  </si>
  <si>
    <t>False"TV Total Cinema HD""VX Até 2mb""Top"3000"franquia ilimitada""Fixo Ilimitado""RetencaoOT"</t>
  </si>
  <si>
    <t>False"TV Total Cinema HD""VX Até 2mb""Top"5000"franquia ilimitada""Fixo Ilimitado""RetencaoOT"</t>
  </si>
  <si>
    <t>False"TV Total HBOMAX HD""BLM 10gb""Avancado"10000"franquia 1000 min""Fixo Ilimitado""RetencaoOT"</t>
  </si>
  <si>
    <t>False"TV Total HBOMAX HD""BLM 10gb""Basico"0"franquia 500 min""Fixo Ilimitado""RetencaoOT"</t>
  </si>
  <si>
    <t>False"TV Total HBOMAX HD""BLM 10gb""Basico"1000"franquia 500 min""Fixo Ilimitado""RetencaoOT"</t>
  </si>
  <si>
    <t>False"TV Total HBOMAX HD""BLM 10gb""Basico"10000"franquia 500 min""Fixo Ilimitado""RetencaoOT"</t>
  </si>
  <si>
    <t>False"TV Total HBOMAX HD""BLM 10gb""Basico"2000"franquia 500 min""Fixo Ilimitado""RetencaoOT"</t>
  </si>
  <si>
    <t>False"TV Total HBOMAX HD""BLM 10gb""Basico"3000"franquia 500 min""Fixo Ilimitado""RetencaoOT"</t>
  </si>
  <si>
    <t>False"TV Total HBOMAX HD""BLM 10gb""Basico"5000"franquia 500 min""Fixo Ilimitado""RetencaoOT"</t>
  </si>
  <si>
    <t>False"TV Total HBOMAX HD""BLM 10gb""Intermediario"0"franquia 1000 min""Fixo Ilimitado""RetencaoOT"</t>
  </si>
  <si>
    <t>False"TV Total HBOMAX HD""BLM 10gb""Intermediario"1000"franquia 1000 min""Fixo Ilimitado""RetencaoOT"</t>
  </si>
  <si>
    <t>False"TV Total HBOMAX HD""BLM 10gb""Intermediario"2000"franquia 1000 min""Fixo Ilimitado""RetencaoOT"</t>
  </si>
  <si>
    <t>False"TV Total HBOMAX HD""BLM 10gb""Intermediario"3000"franquia 1000 min""Fixo Ilimitado""RetencaoOT"</t>
  </si>
  <si>
    <t>False"TV Total HBOMAX HD""BLM 10gb""Intermediario"5000"franquia 1000 min""Fixo Ilimitado""RetencaoOT"</t>
  </si>
  <si>
    <t>False"TV Total HBOMAX HD""BLM 10gb""Top"0"franquia ilimitada""Fixo Ilimitado""RetencaoOT"</t>
  </si>
  <si>
    <t>False"TV Total HBOMAX HD""BLM 10gb""Top"1000"franquia ilimitada""Fixo Ilimitado""RetencaoOT"</t>
  </si>
  <si>
    <t>False"TV Total HBOMAX HD""BLM 10gb""Top"10000"franquia ilimitada""Fixo Ilimitado""RetencaoOT"</t>
  </si>
  <si>
    <t>False"TV Total HBOMAX HD""BLM 10gb""Top"2000"franquia ilimitada""Fixo Ilimitado""RetencaoOT"</t>
  </si>
  <si>
    <t>False"TV Total HBOMAX HD""BLM 10gb""Top"3000"franquia ilimitada""Fixo Ilimitado""RetencaoOT"</t>
  </si>
  <si>
    <t>False"TV Total HBOMAX HD""BLM 10gb""Top"5000"franquia ilimitada""Fixo Ilimitado""RetencaoOT"</t>
  </si>
  <si>
    <t>False"TV Total HBOMAX HD""VX 35mb""Avancado"10000"franquia 1000 min""Fixo Ilimitado""RetencaoOT"</t>
  </si>
  <si>
    <t>False"TV Total HBOMAX HD""VX 35mb""Basico"0"franquia 500 min""Fixo Ilimitado""RetencaoOT"</t>
  </si>
  <si>
    <t>False"TV Total HBOMAX HD""VX 35mb""Basico"1000"franquia 500 min""Fixo Ilimitado""RetencaoOT"</t>
  </si>
  <si>
    <t>False"TV Total HBOMAX HD""VX 35mb""Basico"10000"franquia 500 min""Fixo Ilimitado""RetencaoOT"</t>
  </si>
  <si>
    <t>False"TV Total HBOMAX HD""VX 35mb""Basico"2000"franquia 500 min""Fixo Ilimitado""RetencaoOT"</t>
  </si>
  <si>
    <t>False"TV Total HBOMAX HD""VX 35mb""Basico"3000"franquia 500 min""Fixo Ilimitado""RetencaoOT"</t>
  </si>
  <si>
    <t>False"TV Total HBOMAX HD""VX 35mb""Basico"5000"franquia 500 min""Fixo Ilimitado""RetencaoOT"</t>
  </si>
  <si>
    <t>False"TV Total HBOMAX HD""VX 35mb""Intermediario"0"franquia 1000 min""Fixo Ilimitado""RetencaoOT"</t>
  </si>
  <si>
    <t>False"TV Total HBOMAX HD""VX 35mb""Intermediario"1000"franquia 1000 min""Fixo Ilimitado""RetencaoOT"</t>
  </si>
  <si>
    <t>False"TV Total HBOMAX HD""VX 35mb""Intermediario"2000"franquia 1000 min""Fixo Ilimitado""RetencaoOT"</t>
  </si>
  <si>
    <t>False"TV Total HBOMAX HD""VX 35mb""Intermediario"3000"franquia 1000 min""Fixo Ilimitado""RetencaoOT"</t>
  </si>
  <si>
    <t>False"TV Total HBOMAX HD""VX 35mb""Intermediario"5000"franquia 1000 min""Fixo Ilimitado""RetencaoOT"</t>
  </si>
  <si>
    <t>False"TV Total HBOMAX HD""VX 35mb""Top"0"franquia ilimitada""Fixo Ilimitado""RetencaoOT"</t>
  </si>
  <si>
    <t>False"TV Total HBOMAX HD""VX 35mb""Top"1000"franquia ilimitada""Fixo Ilimitado""RetencaoOT"</t>
  </si>
  <si>
    <t>False"TV Total HBOMAX HD""VX 35mb""Top"10000"franquia ilimitada""Fixo Ilimitado""RetencaoOT"</t>
  </si>
  <si>
    <t>False"TV Total HBOMAX HD""VX 35mb""Top"2000"franquia ilimitada""Fixo Ilimitado""RetencaoOT"</t>
  </si>
  <si>
    <t>False"TV Total HBOMAX HD""VX 35mb""Top"3000"franquia ilimitada""Fixo Ilimitado""RetencaoOT"</t>
  </si>
  <si>
    <t>False"TV Total HBOMAX HD""VX 35mb""Top"5000"franquia ilimitada""Fixo Ilimitado""RetencaoOT"</t>
  </si>
  <si>
    <t>False"TV Total HBOMAX HD""VX Até 15mb""Avancado"10000"franquia 1000 min""Fixo Ilimitado""RetencaoOT"</t>
  </si>
  <si>
    <t>False"TV Total HBOMAX HD""VX Até 15mb""Basico"0"franquia 500 min""Fixo Ilimitado""RetencaoOT"</t>
  </si>
  <si>
    <t>False"TV Total HBOMAX HD""VX Até 15mb""Basico"1000"franquia 500 min""Fixo Ilimitado""RetencaoOT"</t>
  </si>
  <si>
    <t>False"TV Total HBOMAX HD""VX Até 15mb""Basico"10000"franquia 500 min""Fixo Ilimitado""RetencaoOT"</t>
  </si>
  <si>
    <t>False"TV Total HBOMAX HD""VX Até 15mb""Basico"2000"franquia 500 min""Fixo Ilimitado""RetencaoOT"</t>
  </si>
  <si>
    <t>False"TV Total HBOMAX HD""VX Até 15mb""Basico"3000"franquia 500 min""Fixo Ilimitado""RetencaoOT"</t>
  </si>
  <si>
    <t>False"TV Total HBOMAX HD""VX Até 15mb""Basico"5000"franquia 500 min""Fixo Ilimitado""RetencaoOT"</t>
  </si>
  <si>
    <t>False"TV Total HBOMAX HD""VX Até 15mb""Intermediario"0"franquia 1000 min""Fixo Ilimitado""RetencaoOT"</t>
  </si>
  <si>
    <t>False"TV Total HBOMAX HD""VX Até 15mb""Intermediario"1000"franquia 1000 min""Fixo Ilimitado""RetencaoOT"</t>
  </si>
  <si>
    <t>False"TV Total HBOMAX HD""VX Até 15mb""Intermediario"2000"franquia 1000 min""Fixo Ilimitado""RetencaoOT"</t>
  </si>
  <si>
    <t>False"TV Total HBOMAX HD""VX Até 15mb""Intermediario"3000"franquia 1000 min""Fixo Ilimitado""RetencaoOT"</t>
  </si>
  <si>
    <t>False"TV Total HBOMAX HD""VX Até 15mb""Intermediario"5000"franquia 1000 min""Fixo Ilimitado""RetencaoOT"</t>
  </si>
  <si>
    <t>False"TV Total HBOMAX HD""VX Até 15mb""Top"0"franquia ilimitada""Fixo Ilimitado""RetencaoOT"</t>
  </si>
  <si>
    <t>False"TV Total HBOMAX HD""VX Até 15mb""Top"1000"franquia ilimitada""Fixo Ilimitado""RetencaoOT"</t>
  </si>
  <si>
    <t>False"TV Total HBOMAX HD""VX Até 15mb""Top"10000"franquia ilimitada""Fixo Ilimitado""RetencaoOT"</t>
  </si>
  <si>
    <t>False"TV Total HBOMAX HD""VX Até 15mb""Top"2000"franquia ilimitada""Fixo Ilimitado""RetencaoOT"</t>
  </si>
  <si>
    <t>False"TV Total HBOMAX HD""VX Até 15mb""Top"3000"franquia ilimitada""Fixo Ilimitado""RetencaoOT"</t>
  </si>
  <si>
    <t>False"TV Total HBOMAX HD""VX Até 15mb""Top"5000"franquia ilimitada""Fixo Ilimitado""RetencaoOT"</t>
  </si>
  <si>
    <t>False"TV Total HBOMAX HD""VX Até 25mb""Avancado"10000"franquia 1000 min""Fixo Ilimitado""RetencaoOT"</t>
  </si>
  <si>
    <t>False"TV Total HBOMAX HD""VX Até 25mb""Basico"0"franquia 500 min""Fixo Ilimitado""RetencaoOT"</t>
  </si>
  <si>
    <t>False"TV Total HBOMAX HD""VX Até 25mb""Basico"1000"franquia 500 min""Fixo Ilimitado""RetencaoOT"</t>
  </si>
  <si>
    <t>False"TV Total HBOMAX HD""VX Até 25mb""Basico"10000"franquia 500 min""Fixo Ilimitado""RetencaoOT"</t>
  </si>
  <si>
    <t>False"TV Total HBOMAX HD""VX Até 25mb""Basico"2000"franquia 500 min""Fixo Ilimitado""RetencaoOT"</t>
  </si>
  <si>
    <t>False"TV Total HBOMAX HD""VX Até 25mb""Basico"3000"franquia 500 min""Fixo Ilimitado""RetencaoOT"</t>
  </si>
  <si>
    <t>False"TV Total HBOMAX HD""VX Até 25mb""Basico"5000"franquia 500 min""Fixo Ilimitado""RetencaoOT"</t>
  </si>
  <si>
    <t>False"TV Total HBOMAX HD""VX Até 25mb""Intermediario"0"franquia 1000 min""Fixo Ilimitado""RetencaoOT"</t>
  </si>
  <si>
    <t>False"TV Total HBOMAX HD""VX Até 25mb""Intermediario"1000"franquia 1000 min""Fixo Ilimitado""RetencaoOT"</t>
  </si>
  <si>
    <t>False"TV Total HBOMAX HD""VX Até 25mb""Intermediario"2000"franquia 1000 min""Fixo Ilimitado""RetencaoOT"</t>
  </si>
  <si>
    <t>False"TV Total HBOMAX HD""VX Até 25mb""Intermediario"3000"franquia 1000 min""Fixo Ilimitado""RetencaoOT"</t>
  </si>
  <si>
    <t>False"TV Total HBOMAX HD""VX Até 25mb""Intermediario"5000"franquia 1000 min""Fixo Ilimitado""RetencaoOT"</t>
  </si>
  <si>
    <t>False"TV Total HBOMAX HD""VX Até 25mb""Top"0"franquia ilimitada""Fixo Ilimitado""RetencaoOT"</t>
  </si>
  <si>
    <t>False"TV Total HBOMAX HD""VX Até 25mb""Top"1000"franquia ilimitada""Fixo Ilimitado""RetencaoOT"</t>
  </si>
  <si>
    <t>False"TV Total HBOMAX HD""VX Até 25mb""Top"10000"franquia ilimitada""Fixo Ilimitado""RetencaoOT"</t>
  </si>
  <si>
    <t>False"TV Total HBOMAX HD""VX Até 25mb""Top"2000"franquia ilimitada""Fixo Ilimitado""RetencaoOT"</t>
  </si>
  <si>
    <t>False"TV Total HBOMAX HD""VX Até 25mb""Top"3000"franquia ilimitada""Fixo Ilimitado""RetencaoOT"</t>
  </si>
  <si>
    <t>False"TV Total HBOMAX HD""VX Até 25mb""Top"5000"franquia ilimitada""Fixo Ilimitado""RetencaoOT"</t>
  </si>
  <si>
    <t>False"TV Total HBOMAX HD""VX Até 2mb""Avancado"10000"franquia 1000 min""Fixo Ilimitado""RetencaoOT"</t>
  </si>
  <si>
    <t>False"TV Total HBOMAX HD""VX Até 2mb""Basico"0"franquia 500 min""Fixo Ilimitado""RetencaoOT"</t>
  </si>
  <si>
    <t>False"TV Total HBOMAX HD""VX Até 2mb""Basico"1000"franquia 500 min""Fixo Ilimitado""RetencaoOT"</t>
  </si>
  <si>
    <t>False"TV Total HBOMAX HD""VX Até 2mb""Basico"10000"franquia 500 min""Fixo Ilimitado""RetencaoOT"</t>
  </si>
  <si>
    <t>False"TV Total HBOMAX HD""VX Até 2mb""Basico"2000"franquia 500 min""Fixo Ilimitado""RetencaoOT"</t>
  </si>
  <si>
    <t>False"TV Total HBOMAX HD""VX Até 2mb""Basico"3000"franquia 500 min""Fixo Ilimitado""RetencaoOT"</t>
  </si>
  <si>
    <t>False"TV Total HBOMAX HD""VX Até 2mb""Basico"5000"franquia 500 min""Fixo Ilimitado""RetencaoOT"</t>
  </si>
  <si>
    <t>False"TV Total HBOMAX HD""VX Até 2mb""Intermediario"0"franquia 1000 min""Fixo Ilimitado""RetencaoOT"</t>
  </si>
  <si>
    <t>False"TV Total HBOMAX HD""VX Até 2mb""Intermediario"1000"franquia 1000 min""Fixo Ilimitado""RetencaoOT"</t>
  </si>
  <si>
    <t>False"TV Total HBOMAX HD""VX Até 2mb""Intermediario"2000"franquia 1000 min""Fixo Ilimitado""RetencaoOT"</t>
  </si>
  <si>
    <t>False"TV Total HBOMAX HD""VX Até 2mb""Intermediario"3000"franquia 1000 min""Fixo Ilimitado""RetencaoOT"</t>
  </si>
  <si>
    <t>False"TV Total HBOMAX HD""VX Até 2mb""Intermediario"5000"franquia 1000 min""Fixo Ilimitado""RetencaoOT"</t>
  </si>
  <si>
    <t>False"TV Total HBOMAX HD""VX Até 2mb""Top"0"franquia ilimitada""Fixo Ilimitado""RetencaoOT"</t>
  </si>
  <si>
    <t>False"TV Total HBOMAX HD""VX Até 2mb""Top"1000"franquia ilimitada""Fixo Ilimitado""RetencaoOT"</t>
  </si>
  <si>
    <t>False"TV Total HBOMAX HD""VX Até 2mb""Top"10000"franquia ilimitada""Fixo Ilimitado""RetencaoOT"</t>
  </si>
  <si>
    <t>False"TV Total HBOMAX HD""VX Até 2mb""Top"2000"franquia ilimitada""Fixo Ilimitado""RetencaoOT"</t>
  </si>
  <si>
    <t>False"TV Total HBOMAX HD""VX Até 2mb""Top"3000"franquia ilimitada""Fixo Ilimitado""RetencaoOT"</t>
  </si>
  <si>
    <t>False"TV Total HBOMAX HD""VX Até 2mb""Top"5000"franquia ilimitada""Fixo Ilimitado""RetencaoOT"</t>
  </si>
  <si>
    <t>True"TV Mix Cinema HD""BLM 10gb""Avancado"10000"franquia 1000 min""Fixo Ilimitado""RetencaoOT"</t>
  </si>
  <si>
    <t>True"TV Mix Cinema HD""BLM 10gb""Basico"0"franquia 500 min""Fixo Ilimitado""RetencaoOT"</t>
  </si>
  <si>
    <t>True"TV Mix Cinema HD""BLM 10gb""Basico"1000"franquia 500 min""Fixo Ilimitado""RetencaoOT"</t>
  </si>
  <si>
    <t>True"TV Mix Cinema HD""BLM 10gb""Basico"10000"franquia 500 min""Fixo Ilimitado""RetencaoOT"</t>
  </si>
  <si>
    <t>True"TV Mix Cinema HD""BLM 10gb""Basico"2000"franquia 500 min""Fixo Ilimitado""RetencaoOT"</t>
  </si>
  <si>
    <t>True"TV Mix Cinema HD""BLM 10gb""Basico"3000"franquia 500 min""Fixo Ilimitado""RetencaoOT"</t>
  </si>
  <si>
    <t>True"TV Mix Cinema HD""BLM 10gb""Basico"5000"franquia 500 min""Fixo Ilimitado""RetencaoOT"</t>
  </si>
  <si>
    <t>True"TV Mix Cinema HD""BLM 10gb""Intermediario"0"franquia 1000 min""Fixo Ilimitado""RetencaoOT"</t>
  </si>
  <si>
    <t>True"TV Mix Cinema HD""BLM 10gb""Intermediario"1000"franquia 1000 min""Fixo Ilimitado""RetencaoOT"</t>
  </si>
  <si>
    <t>True"TV Mix Cinema HD""BLM 10gb""Intermediario"2000"franquia 1000 min""Fixo Ilimitado""RetencaoOT"</t>
  </si>
  <si>
    <t>True"TV Mix Cinema HD""BLM 10gb""Intermediario"3000"franquia 1000 min""Fixo Ilimitado""RetencaoOT"</t>
  </si>
  <si>
    <t>True"TV Mix Cinema HD""BLM 10gb""Intermediario"5000"franquia 1000 min""Fixo Ilimitado""RetencaoOT"</t>
  </si>
  <si>
    <t>True"TV Mix Cinema HD""BLM 10gb""Top"0"franquia ilimitada""Fixo Ilimitado""RetencaoOT"</t>
  </si>
  <si>
    <t>True"TV Mix Cinema HD""BLM 10gb""Top"1000"franquia ilimitada""Fixo Ilimitado""RetencaoOT"</t>
  </si>
  <si>
    <t>True"TV Mix Cinema HD""BLM 10gb""Top"10000"franquia ilimitada""Fixo Ilimitado""RetencaoOT"</t>
  </si>
  <si>
    <t>True"TV Mix Cinema HD""BLM 10gb""Top"2000"franquia ilimitada""Fixo Ilimitado""RetencaoOT"</t>
  </si>
  <si>
    <t>True"TV Mix Cinema HD""BLM 10gb""Top"3000"franquia ilimitada""Fixo Ilimitado""RetencaoOT"</t>
  </si>
  <si>
    <t>True"TV Mix Cinema HD""BLM 10gb""Top"5000"franquia ilimitada""Fixo Ilimitado""RetencaoOT"</t>
  </si>
  <si>
    <t>True"TV Mix Cinema HD""VX 35mb""Avancado"10000"franquia 1000 min""Fixo Ilimitado""RetencaoOT"</t>
  </si>
  <si>
    <t>True"TV Mix Cinema HD""VX 35mb""Basico"0"franquia 500 min""Fixo Ilimitado""RetencaoOT"</t>
  </si>
  <si>
    <t>True"TV Mix Cinema HD""VX 35mb""Basico"1000"franquia 500 min""Fixo Ilimitado""RetencaoOT"</t>
  </si>
  <si>
    <t>True"TV Mix Cinema HD""VX 35mb""Basico"10000"franquia 500 min""Fixo Ilimitado""RetencaoOT"</t>
  </si>
  <si>
    <t>True"TV Mix Cinema HD""VX 35mb""Basico"2000"franquia 500 min""Fixo Ilimitado""RetencaoOT"</t>
  </si>
  <si>
    <t>True"TV Mix Cinema HD""VX 35mb""Basico"3000"franquia 500 min""Fixo Ilimitado""RetencaoOT"</t>
  </si>
  <si>
    <t>True"TV Mix Cinema HD""VX 35mb""Basico"5000"franquia 500 min""Fixo Ilimitado""RetencaoOT"</t>
  </si>
  <si>
    <t>True"TV Mix Cinema HD""VX 35mb""Intermediario"0"franquia 1000 min""Fixo Ilimitado""RetencaoOT"</t>
  </si>
  <si>
    <t>True"TV Mix Cinema HD""VX 35mb""Intermediario"1000"franquia 1000 min""Fixo Ilimitado""RetencaoOT"</t>
  </si>
  <si>
    <t>True"TV Mix Cinema HD""VX 35mb""Intermediario"2000"franquia 1000 min""Fixo Ilimitado""RetencaoOT"</t>
  </si>
  <si>
    <t>True"TV Mix Cinema HD""VX 35mb""Intermediario"3000"franquia 1000 min""Fixo Ilimitado""RetencaoOT"</t>
  </si>
  <si>
    <t>True"TV Mix Cinema HD""VX 35mb""Intermediario"5000"franquia 1000 min""Fixo Ilimitado""RetencaoOT"</t>
  </si>
  <si>
    <t>True"TV Mix Cinema HD""VX 35mb""Top"0"franquia ilimitada""Fixo Ilimitado""RetencaoOT"</t>
  </si>
  <si>
    <t>True"TV Mix Cinema HD""VX 35mb""Top"1000"franquia ilimitada""Fixo Ilimitado""RetencaoOT"</t>
  </si>
  <si>
    <t>True"TV Mix Cinema HD""VX 35mb""Top"10000"franquia ilimitada""Fixo Ilimitado""RetencaoOT"</t>
  </si>
  <si>
    <t>True"TV Mix Cinema HD""VX 35mb""Top"2000"franquia ilimitada""Fixo Ilimitado""RetencaoOT"</t>
  </si>
  <si>
    <t>True"TV Mix Cinema HD""VX 35mb""Top"3000"franquia ilimitada""Fixo Ilimitado""RetencaoOT"</t>
  </si>
  <si>
    <t>True"TV Mix Cinema HD""VX 35mb""Top"5000"franquia ilimitada""Fixo Ilimitado""RetencaoOT"</t>
  </si>
  <si>
    <t>True"TV Mix Cinema HD""VX Até 15mb""Avancado"10000"franquia 1000 min""Fixo Ilimitado""RetencaoOT"</t>
  </si>
  <si>
    <t>True"TV Mix Cinema HD""VX Até 15mb""Basico"0"franquia 500 min""Fixo Ilimitado""RetencaoOT"</t>
  </si>
  <si>
    <t>True"TV Mix Cinema HD""VX Até 15mb""Basico"1000"franquia 500 min""Fixo Ilimitado""RetencaoOT"</t>
  </si>
  <si>
    <t>True"TV Mix Cinema HD""VX Até 15mb""Basico"10000"franquia 500 min""Fixo Ilimitado""RetencaoOT"</t>
  </si>
  <si>
    <t>True"TV Mix Cinema HD""VX Até 15mb""Basico"2000"franquia 500 min""Fixo Ilimitado""RetencaoOT"</t>
  </si>
  <si>
    <t>True"TV Mix Cinema HD""VX Até 15mb""Basico"3000"franquia 500 min""Fixo Ilimitado""RetencaoOT"</t>
  </si>
  <si>
    <t>True"TV Mix Cinema HD""VX Até 15mb""Basico"5000"franquia 500 min""Fixo Ilimitado""RetencaoOT"</t>
  </si>
  <si>
    <t>True"TV Mix Cinema HD""VX Até 15mb""Intermediario"0"franquia 1000 min""Fixo Ilimitado""RetencaoOT"</t>
  </si>
  <si>
    <t>True"TV Mix Cinema HD""VX Até 15mb""Intermediario"1000"franquia 1000 min""Fixo Ilimitado""RetencaoOT"</t>
  </si>
  <si>
    <t>True"TV Mix Cinema HD""VX Até 15mb""Intermediario"2000"franquia 1000 min""Fixo Ilimitado""RetencaoOT"</t>
  </si>
  <si>
    <t>True"TV Mix Cinema HD""VX Até 15mb""Intermediario"3000"franquia 1000 min""Fixo Ilimitado""RetencaoOT"</t>
  </si>
  <si>
    <t>True"TV Mix Cinema HD""VX Até 15mb""Intermediario"5000"franquia 1000 min""Fixo Ilimitado""RetencaoOT"</t>
  </si>
  <si>
    <t>True"TV Mix Cinema HD""VX Até 15mb""Top"0"franquia ilimitada""Fixo Ilimitado""RetencaoOT"</t>
  </si>
  <si>
    <t>True"TV Mix Cinema HD""VX Até 15mb""Top"1000"franquia ilimitada""Fixo Ilimitado""RetencaoOT"</t>
  </si>
  <si>
    <t>True"TV Mix Cinema HD""VX Até 15mb""Top"10000"franquia ilimitada""Fixo Ilimitado""RetencaoOT"</t>
  </si>
  <si>
    <t>True"TV Mix Cinema HD""VX Até 15mb""Top"2000"franquia ilimitada""Fixo Ilimitado""RetencaoOT"</t>
  </si>
  <si>
    <t>True"TV Mix Cinema HD""VX Até 15mb""Top"3000"franquia ilimitada""Fixo Ilimitado""RetencaoOT"</t>
  </si>
  <si>
    <t>True"TV Mix Cinema HD""VX Até 15mb""Top"5000"franquia ilimitada""Fixo Ilimitado""RetencaoOT"</t>
  </si>
  <si>
    <t>True"TV Mix Cinema HD""VX Até 25mb""Avancado"10000"franquia 1000 min""Fixo Ilimitado""RetencaoOT"</t>
  </si>
  <si>
    <t>True"TV Mix Cinema HD""VX Até 25mb""Basico"0"franquia 500 min""Fixo Ilimitado""RetencaoOT"</t>
  </si>
  <si>
    <t>True"TV Mix Cinema HD""VX Até 25mb""Basico"1000"franquia 500 min""Fixo Ilimitado""RetencaoOT"</t>
  </si>
  <si>
    <t>True"TV Mix Cinema HD""VX Até 25mb""Basico"10000"franquia 500 min""Fixo Ilimitado""RetencaoOT"</t>
  </si>
  <si>
    <t>True"TV Mix Cinema HD""VX Até 25mb""Basico"2000"franquia 500 min""Fixo Ilimitado""RetencaoOT"</t>
  </si>
  <si>
    <t>True"TV Mix Cinema HD""VX Até 25mb""Basico"3000"franquia 500 min""Fixo Ilimitado""RetencaoOT"</t>
  </si>
  <si>
    <t>True"TV Mix Cinema HD""VX Até 25mb""Basico"5000"franquia 500 min""Fixo Ilimitado""RetencaoOT"</t>
  </si>
  <si>
    <t>True"TV Mix Cinema HD""VX Até 25mb""Intermediario"0"franquia 1000 min""Fixo Ilimitado""RetencaoOT"</t>
  </si>
  <si>
    <t>True"TV Mix Cinema HD""VX Até 25mb""Intermediario"1000"franquia 1000 min""Fixo Ilimitado""RetencaoOT"</t>
  </si>
  <si>
    <t>True"TV Mix Cinema HD""VX Até 25mb""Intermediario"2000"franquia 1000 min""Fixo Ilimitado""RetencaoOT"</t>
  </si>
  <si>
    <t>True"TV Mix Cinema HD""VX Até 25mb""Intermediario"3000"franquia 1000 min""Fixo Ilimitado""RetencaoOT"</t>
  </si>
  <si>
    <t>True"TV Mix Cinema HD""VX Até 25mb""Intermediario"5000"franquia 1000 min""Fixo Ilimitado""RetencaoOT"</t>
  </si>
  <si>
    <t>True"TV Mix Cinema HD""VX Até 25mb""Top"0"franquia ilimitada""Fixo Ilimitado""RetencaoOT"</t>
  </si>
  <si>
    <t>True"TV Mix Cinema HD""VX Até 25mb""Top"1000"franquia ilimitada""Fixo Ilimitado""RetencaoOT"</t>
  </si>
  <si>
    <t>True"TV Mix Cinema HD""VX Até 25mb""Top"10000"franquia ilimitada""Fixo Ilimitado""RetencaoOT"</t>
  </si>
  <si>
    <t>True"TV Mix Cinema HD""VX Até 25mb""Top"2000"franquia ilimitada""Fixo Ilimitado""RetencaoOT"</t>
  </si>
  <si>
    <t>True"TV Mix Cinema HD""VX Até 25mb""Top"3000"franquia ilimitada""Fixo Ilimitado""RetencaoOT"</t>
  </si>
  <si>
    <t>True"TV Mix Cinema HD""VX Até 25mb""Top"5000"franquia ilimitada""Fixo Ilimitado""RetencaoOT"</t>
  </si>
  <si>
    <t>True"TV Mix Cinema HD""VX Até 2mb""Avancado"10000"franquia 1000 min""Fixo Ilimitado""RetencaoOT"</t>
  </si>
  <si>
    <t>True"TV Mix Cinema HD""VX Até 2mb""Basico"0"franquia 500 min""Fixo Ilimitado""RetencaoOT"</t>
  </si>
  <si>
    <t>True"TV Mix Cinema HD""VX Até 2mb""Basico"1000"franquia 500 min""Fixo Ilimitado""RetencaoOT"</t>
  </si>
  <si>
    <t>True"TV Mix Cinema HD""VX Até 2mb""Basico"10000"franquia 500 min""Fixo Ilimitado""RetencaoOT"</t>
  </si>
  <si>
    <t>True"TV Mix Cinema HD""VX Até 2mb""Basico"2000"franquia 500 min""Fixo Ilimitado""RetencaoOT"</t>
  </si>
  <si>
    <t>True"TV Mix Cinema HD""VX Até 2mb""Basico"3000"franquia 500 min""Fixo Ilimitado""RetencaoOT"</t>
  </si>
  <si>
    <t>True"TV Mix Cinema HD""VX Até 2mb""Basico"5000"franquia 500 min""Fixo Ilimitado""RetencaoOT"</t>
  </si>
  <si>
    <t>True"TV Mix Cinema HD""VX Até 2mb""Intermediario"0"franquia 1000 min""Fixo Ilimitado""RetencaoOT"</t>
  </si>
  <si>
    <t>True"TV Mix Cinema HD""VX Até 2mb""Intermediario"1000"franquia 1000 min""Fixo Ilimitado""RetencaoOT"</t>
  </si>
  <si>
    <t>True"TV Mix Cinema HD""VX Até 2mb""Intermediario"2000"franquia 1000 min""Fixo Ilimitado""RetencaoOT"</t>
  </si>
  <si>
    <t>True"TV Mix Cinema HD""VX Até 2mb""Intermediario"3000"franquia 1000 min""Fixo Ilimitado""RetencaoOT"</t>
  </si>
  <si>
    <t>True"TV Mix Cinema HD""VX Até 2mb""Intermediario"5000"franquia 1000 min""Fixo Ilimitado""RetencaoOT"</t>
  </si>
  <si>
    <t>True"TV Mix Cinema HD""VX Até 2mb""Top"0"franquia ilimitada""Fixo Ilimitado""RetencaoOT"</t>
  </si>
  <si>
    <t>True"TV Mix Cinema HD""VX Até 2mb""Top"1000"franquia ilimitada""Fixo Ilimitado""RetencaoOT"</t>
  </si>
  <si>
    <t>True"TV Mix Cinema HD""VX Até 2mb""Top"10000"franquia ilimitada""Fixo Ilimitado""RetencaoOT"</t>
  </si>
  <si>
    <t>True"TV Mix Cinema HD""VX Até 2mb""Top"2000"franquia ilimitada""Fixo Ilimitado""RetencaoOT"</t>
  </si>
  <si>
    <t>True"TV Mix Cinema HD""VX Até 2mb""Top"3000"franquia ilimitada""Fixo Ilimitado""RetencaoOT"</t>
  </si>
  <si>
    <t>True"TV Mix Cinema HD""VX Até 2mb""Top"5000"franquia ilimitada""Fixo Ilimitado""RetencaoOT"</t>
  </si>
  <si>
    <t>True"TV Mix HBOMAX HD""BLM 10gb""Avancado"10000"franquia 1000 min""Fixo Ilimitado""RetencaoOT"</t>
  </si>
  <si>
    <t>True"TV Mix HBOMAX HD""BLM 10gb""Basico"0"franquia 500 min""Fixo Ilimitado""RetencaoOT"</t>
  </si>
  <si>
    <t>True"TV Mix HBOMAX HD""BLM 10gb""Basico"1000"franquia 500 min""Fixo Ilimitado""RetencaoOT"</t>
  </si>
  <si>
    <t>True"TV Mix HBOMAX HD""BLM 10gb""Basico"10000"franquia 500 min""Fixo Ilimitado""RetencaoOT"</t>
  </si>
  <si>
    <t>True"TV Mix HBOMAX HD""BLM 10gb""Basico"2000"franquia 500 min""Fixo Ilimitado""RetencaoOT"</t>
  </si>
  <si>
    <t>True"TV Mix HBOMAX HD""BLM 10gb""Basico"3000"franquia 500 min""Fixo Ilimitado""RetencaoOT"</t>
  </si>
  <si>
    <t>True"TV Mix HBOMAX HD""BLM 10gb""Basico"5000"franquia 500 min""Fixo Ilimitado""RetencaoOT"</t>
  </si>
  <si>
    <t>True"TV Mix HBOMAX HD""BLM 10gb""Intermediario"0"franquia 1000 min""Fixo Ilimitado""RetencaoOT"</t>
  </si>
  <si>
    <t>True"TV Mix HBOMAX HD""BLM 10gb""Intermediario"1000"franquia 1000 min""Fixo Ilimitado""RetencaoOT"</t>
  </si>
  <si>
    <t>True"TV Mix HBOMAX HD""BLM 10gb""Intermediario"2000"franquia 1000 min""Fixo Ilimitado""RetencaoOT"</t>
  </si>
  <si>
    <t>True"TV Mix HBOMAX HD""BLM 10gb""Intermediario"3000"franquia 1000 min""Fixo Ilimitado""RetencaoOT"</t>
  </si>
  <si>
    <t>True"TV Mix HBOMAX HD""BLM 10gb""Intermediario"5000"franquia 1000 min""Fixo Ilimitado""RetencaoOT"</t>
  </si>
  <si>
    <t>True"TV Mix HBOMAX HD""BLM 10gb""Top"0"franquia ilimitada""Fixo Ilimitado""RetencaoOT"</t>
  </si>
  <si>
    <t>True"TV Mix HBOMAX HD""BLM 10gb""Top"1000"franquia ilimitada""Fixo Ilimitado""RetencaoOT"</t>
  </si>
  <si>
    <t>True"TV Mix HBOMAX HD""BLM 10gb""Top"10000"franquia ilimitada""Fixo Ilimitado""RetencaoOT"</t>
  </si>
  <si>
    <t>True"TV Mix HBOMAX HD""BLM 10gb""Top"2000"franquia ilimitada""Fixo Ilimitado""RetencaoOT"</t>
  </si>
  <si>
    <t>True"TV Mix HBOMAX HD""BLM 10gb""Top"3000"franquia ilimitada""Fixo Ilimitado""RetencaoOT"</t>
  </si>
  <si>
    <t>True"TV Mix HBOMAX HD""BLM 10gb""Top"5000"franquia ilimitada""Fixo Ilimitado""RetencaoOT"</t>
  </si>
  <si>
    <t>True"TV Mix HBOMAX HD""VX 35mb""Avancado"10000"franquia 1000 min""Fixo Ilimitado""RetencaoOT"</t>
  </si>
  <si>
    <t>True"TV Mix HBOMAX HD""VX 35mb""Basico"0"franquia 500 min""Fixo Ilimitado""RetencaoOT"</t>
  </si>
  <si>
    <t>True"TV Mix HBOMAX HD""VX 35mb""Basico"1000"franquia 500 min""Fixo Ilimitado""RetencaoOT"</t>
  </si>
  <si>
    <t>True"TV Mix HBOMAX HD""VX 35mb""Basico"10000"franquia 500 min""Fixo Ilimitado""RetencaoOT"</t>
  </si>
  <si>
    <t>True"TV Mix HBOMAX HD""VX 35mb""Basico"2000"franquia 500 min""Fixo Ilimitado""RetencaoOT"</t>
  </si>
  <si>
    <t>True"TV Mix HBOMAX HD""VX 35mb""Basico"3000"franquia 500 min""Fixo Ilimitado""RetencaoOT"</t>
  </si>
  <si>
    <t>True"TV Mix HBOMAX HD""VX 35mb""Basico"5000"franquia 500 min""Fixo Ilimitado""RetencaoOT"</t>
  </si>
  <si>
    <t>True"TV Mix HBOMAX HD""VX 35mb""Intermediario"0"franquia 1000 min""Fixo Ilimitado""RetencaoOT"</t>
  </si>
  <si>
    <t>True"TV Mix HBOMAX HD""VX 35mb""Intermediario"1000"franquia 1000 min""Fixo Ilimitado""RetencaoOT"</t>
  </si>
  <si>
    <t>True"TV Mix HBOMAX HD""VX 35mb""Intermediario"2000"franquia 1000 min""Fixo Ilimitado""RetencaoOT"</t>
  </si>
  <si>
    <t>True"TV Mix HBOMAX HD""VX 35mb""Intermediario"3000"franquia 1000 min""Fixo Ilimitado""RetencaoOT"</t>
  </si>
  <si>
    <t>True"TV Mix HBOMAX HD""VX 35mb""Intermediario"5000"franquia 1000 min""Fixo Ilimitado""RetencaoOT"</t>
  </si>
  <si>
    <t>True"TV Mix HBOMAX HD""VX 35mb""Top"0"franquia ilimitada""Fixo Ilimitado""RetencaoOT"</t>
  </si>
  <si>
    <t>True"TV Mix HBOMAX HD""VX 35mb""Top"1000"franquia ilimitada""Fixo Ilimitado""RetencaoOT"</t>
  </si>
  <si>
    <t>True"TV Mix HBOMAX HD""VX 35mb""Top"10000"franquia ilimitada""Fixo Ilimitado""RetencaoOT"</t>
  </si>
  <si>
    <t>True"TV Mix HBOMAX HD""VX 35mb""Top"2000"franquia ilimitada""Fixo Ilimitado""RetencaoOT"</t>
  </si>
  <si>
    <t>True"TV Mix HBOMAX HD""VX 35mb""Top"3000"franquia ilimitada""Fixo Ilimitado""RetencaoOT"</t>
  </si>
  <si>
    <t>True"TV Mix HBOMAX HD""VX 35mb""Top"5000"franquia ilimitada""Fixo Ilimitado""RetencaoOT"</t>
  </si>
  <si>
    <t>True"TV Mix HBOMAX HD""VX Até 15mb""Avancado"10000"franquia 1000 min""Fixo Ilimitado""RetencaoOT"</t>
  </si>
  <si>
    <t>True"TV Mix HBOMAX HD""VX Até 15mb""Basico"0"franquia 500 min""Fixo Ilimitado""RetencaoOT"</t>
  </si>
  <si>
    <t>True"TV Mix HBOMAX HD""VX Até 15mb""Basico"1000"franquia 500 min""Fixo Ilimitado""RetencaoOT"</t>
  </si>
  <si>
    <t>True"TV Mix HBOMAX HD""VX Até 15mb""Basico"10000"franquia 500 min""Fixo Ilimitado""RetencaoOT"</t>
  </si>
  <si>
    <t>True"TV Mix HBOMAX HD""VX Até 15mb""Basico"2000"franquia 500 min""Fixo Ilimitado""RetencaoOT"</t>
  </si>
  <si>
    <t>True"TV Mix HBOMAX HD""VX Até 15mb""Basico"3000"franquia 500 min""Fixo Ilimitado""RetencaoOT"</t>
  </si>
  <si>
    <t>True"TV Mix HBOMAX HD""VX Até 15mb""Basico"5000"franquia 500 min""Fixo Ilimitado""RetencaoOT"</t>
  </si>
  <si>
    <t>True"TV Mix HBOMAX HD""VX Até 15mb""Intermediario"0"franquia 1000 min""Fixo Ilimitado""RetencaoOT"</t>
  </si>
  <si>
    <t>True"TV Mix HBOMAX HD""VX Até 15mb""Intermediario"1000"franquia 1000 min""Fixo Ilimitado""RetencaoOT"</t>
  </si>
  <si>
    <t>True"TV Mix HBOMAX HD""VX Até 15mb""Intermediario"2000"franquia 1000 min""Fixo Ilimitado""RetencaoOT"</t>
  </si>
  <si>
    <t>True"TV Mix HBOMAX HD""VX Até 15mb""Intermediario"3000"franquia 1000 min""Fixo Ilimitado""RetencaoOT"</t>
  </si>
  <si>
    <t>True"TV Mix HBOMAX HD""VX Até 15mb""Intermediario"5000"franquia 1000 min""Fixo Ilimitado""RetencaoOT"</t>
  </si>
  <si>
    <t>True"TV Mix HBOMAX HD""VX Até 15mb""Top"0"franquia ilimitada""Fixo Ilimitado""RetencaoOT"</t>
  </si>
  <si>
    <t>True"TV Mix HBOMAX HD""VX Até 15mb""Top"1000"franquia ilimitada""Fixo Ilimitado""RetencaoOT"</t>
  </si>
  <si>
    <t>True"TV Mix HBOMAX HD""VX Até 15mb""Top"10000"franquia ilimitada""Fixo Ilimitado""RetencaoOT"</t>
  </si>
  <si>
    <t>True"TV Mix HBOMAX HD""VX Até 15mb""Top"2000"franquia ilimitada""Fixo Ilimitado""RetencaoOT"</t>
  </si>
  <si>
    <t>True"TV Mix HBOMAX HD""VX Até 15mb""Top"3000"franquia ilimitada""Fixo Ilimitado""RetencaoOT"</t>
  </si>
  <si>
    <t>True"TV Mix HBOMAX HD""VX Até 15mb""Top"5000"franquia ilimitada""Fixo Ilimitado""RetencaoOT"</t>
  </si>
  <si>
    <t>True"TV Mix HBOMAX HD""VX Até 25mb""Avancado"10000"franquia 1000 min""Fixo Ilimitado""RetencaoOT"</t>
  </si>
  <si>
    <t>True"TV Mix HBOMAX HD""VX Até 25mb""Basico"0"franquia 500 min""Fixo Ilimitado""RetencaoOT"</t>
  </si>
  <si>
    <t>True"TV Mix HBOMAX HD""VX Até 25mb""Basico"1000"franquia 500 min""Fixo Ilimitado""RetencaoOT"</t>
  </si>
  <si>
    <t>True"TV Mix HBOMAX HD""VX Até 25mb""Basico"10000"franquia 500 min""Fixo Ilimitado""RetencaoOT"</t>
  </si>
  <si>
    <t>True"TV Mix HBOMAX HD""VX Até 25mb""Basico"2000"franquia 500 min""Fixo Ilimitado""RetencaoOT"</t>
  </si>
  <si>
    <t>True"TV Mix HBOMAX HD""VX Até 25mb""Basico"3000"franquia 500 min""Fixo Ilimitado""RetencaoOT"</t>
  </si>
  <si>
    <t>True"TV Mix HBOMAX HD""VX Até 25mb""Basico"5000"franquia 500 min""Fixo Ilimitado""RetencaoOT"</t>
  </si>
  <si>
    <t>True"TV Mix HBOMAX HD""VX Até 25mb""Intermediario"0"franquia 1000 min""Fixo Ilimitado""RetencaoOT"</t>
  </si>
  <si>
    <t>True"TV Mix HBOMAX HD""VX Até 25mb""Intermediario"1000"franquia 1000 min""Fixo Ilimitado""RetencaoOT"</t>
  </si>
  <si>
    <t>True"TV Mix HBOMAX HD""VX Até 25mb""Intermediario"2000"franquia 1000 min""Fixo Ilimitado""RetencaoOT"</t>
  </si>
  <si>
    <t>True"TV Mix HBOMAX HD""VX Até 25mb""Intermediario"3000"franquia 1000 min""Fixo Ilimitado""RetencaoOT"</t>
  </si>
  <si>
    <t>True"TV Mix HBOMAX HD""VX Até 25mb""Intermediario"5000"franquia 1000 min""Fixo Ilimitado""RetencaoOT"</t>
  </si>
  <si>
    <t>True"TV Mix HBOMAX HD""VX Até 25mb""Top"0"franquia ilimitada""Fixo Ilimitado""RetencaoOT"</t>
  </si>
  <si>
    <t>True"TV Mix HBOMAX HD""VX Até 25mb""Top"1000"franquia ilimitada""Fixo Ilimitado""RetencaoOT"</t>
  </si>
  <si>
    <t>True"TV Mix HBOMAX HD""VX Até 25mb""Top"10000"franquia ilimitada""Fixo Ilimitado""RetencaoOT"</t>
  </si>
  <si>
    <t>True"TV Mix HBOMAX HD""VX Até 25mb""Top"2000"franquia ilimitada""Fixo Ilimitado""RetencaoOT"</t>
  </si>
  <si>
    <t>True"TV Mix HBOMAX HD""VX Até 25mb""Top"3000"franquia ilimitada""Fixo Ilimitado""RetencaoOT"</t>
  </si>
  <si>
    <t>True"TV Mix HBOMAX HD""VX Até 25mb""Top"5000"franquia ilimitada""Fixo Ilimitado""RetencaoOT"</t>
  </si>
  <si>
    <t>True"TV Mix HBOMAX HD""VX Até 2mb""Avancado"10000"franquia 1000 min""Fixo Ilimitado""RetencaoOT"</t>
  </si>
  <si>
    <t>True"TV Mix HBOMAX HD""VX Até 2mb""Basico"0"franquia 500 min""Fixo Ilimitado""RetencaoOT"</t>
  </si>
  <si>
    <t>True"TV Mix HBOMAX HD""VX Até 2mb""Basico"1000"franquia 500 min""Fixo Ilimitado""RetencaoOT"</t>
  </si>
  <si>
    <t>True"TV Mix HBOMAX HD""VX Até 2mb""Basico"10000"franquia 500 min""Fixo Ilimitado""RetencaoOT"</t>
  </si>
  <si>
    <t>True"TV Mix HBOMAX HD""VX Até 2mb""Basico"2000"franquia 500 min""Fixo Ilimitado""RetencaoOT"</t>
  </si>
  <si>
    <t>True"TV Mix HBOMAX HD""VX Até 2mb""Basico"3000"franquia 500 min""Fixo Ilimitado""RetencaoOT"</t>
  </si>
  <si>
    <t>True"TV Mix HBOMAX HD""VX Até 2mb""Basico"5000"franquia 500 min""Fixo Ilimitado""RetencaoOT"</t>
  </si>
  <si>
    <t>True"TV Mix HBOMAX HD""VX Até 2mb""Intermediario"0"franquia 1000 min""Fixo Ilimitado""RetencaoOT"</t>
  </si>
  <si>
    <t>True"TV Mix HBOMAX HD""VX Até 2mb""Intermediario"1000"franquia 1000 min""Fixo Ilimitado""RetencaoOT"</t>
  </si>
  <si>
    <t>True"TV Mix HBOMAX HD""VX Até 2mb""Intermediario"2000"franquia 1000 min""Fixo Ilimitado""RetencaoOT"</t>
  </si>
  <si>
    <t>True"TV Mix HBOMAX HD""VX Até 2mb""Intermediario"3000"franquia 1000 min""Fixo Ilimitado""RetencaoOT"</t>
  </si>
  <si>
    <t>True"TV Mix HBOMAX HD""VX Até 2mb""Intermediario"5000"franquia 1000 min""Fixo Ilimitado""RetencaoOT"</t>
  </si>
  <si>
    <t>True"TV Mix HBOMAX HD""VX Até 2mb""Top"0"franquia ilimitada""Fixo Ilimitado""RetencaoOT"</t>
  </si>
  <si>
    <t>True"TV Mix HBOMAX HD""VX Até 2mb""Top"1000"franquia ilimitada""Fixo Ilimitado""RetencaoOT"</t>
  </si>
  <si>
    <t>True"TV Mix HBOMAX HD""VX Até 2mb""Top"10000"franquia ilimitada""Fixo Ilimitado""RetencaoOT"</t>
  </si>
  <si>
    <t>True"TV Mix HBOMAX HD""VX Até 2mb""Top"2000"franquia ilimitada""Fixo Ilimitado""RetencaoOT"</t>
  </si>
  <si>
    <t>True"TV Mix HBOMAX HD""VX Até 2mb""Top"3000"franquia ilimitada""Fixo Ilimitado""RetencaoOT"</t>
  </si>
  <si>
    <t>True"TV Mix HBOMAX HD""VX Até 2mb""Top"5000"franquia ilimitada""Fixo Ilimitado""RetencaoOT"</t>
  </si>
  <si>
    <t>True"TV Mix Telecine HD""BLM 10gb""Avancado"10000"franquia 1000 min""Fixo Ilimitado""RetencaoOT"</t>
  </si>
  <si>
    <t>True"TV Mix Telecine HD""BLM 10gb""Basico"0"franquia 500 min""Fixo Ilimitado""RetencaoOT"</t>
  </si>
  <si>
    <t>True"TV Mix Telecine HD""BLM 10gb""Basico"1000"franquia 500 min""Fixo Ilimitado""RetencaoOT"</t>
  </si>
  <si>
    <t>True"TV Mix Telecine HD""BLM 10gb""Basico"10000"franquia 500 min""Fixo Ilimitado""RetencaoOT"</t>
  </si>
  <si>
    <t>True"TV Mix Telecine HD""BLM 10gb""Basico"2000"franquia 500 min""Fixo Ilimitado""RetencaoOT"</t>
  </si>
  <si>
    <t>True"TV Mix Telecine HD""BLM 10gb""Basico"3000"franquia 500 min""Fixo Ilimitado""RetencaoOT"</t>
  </si>
  <si>
    <t>True"TV Mix Telecine HD""BLM 10gb""Basico"5000"franquia 500 min""Fixo Ilimitado""RetencaoOT"</t>
  </si>
  <si>
    <t>True"TV Mix Telecine HD""BLM 10gb""Intermediario"0"franquia 1000 min""Fixo Ilimitado""RetencaoOT"</t>
  </si>
  <si>
    <t>True"TV Mix Telecine HD""BLM 10gb""Intermediario"1000"franquia 1000 min""Fixo Ilimitado""RetencaoOT"</t>
  </si>
  <si>
    <t>True"TV Mix Telecine HD""BLM 10gb""Intermediario"2000"franquia 1000 min""Fixo Ilimitado""RetencaoOT"</t>
  </si>
  <si>
    <t>True"TV Mix Telecine HD""BLM 10gb""Intermediario"3000"franquia 1000 min""Fixo Ilimitado""RetencaoOT"</t>
  </si>
  <si>
    <t>True"TV Mix Telecine HD""BLM 10gb""Intermediario"5000"franquia 1000 min""Fixo Ilimitado""RetencaoOT"</t>
  </si>
  <si>
    <t>True"TV Mix Telecine HD""BLM 10gb""Top"0"franquia ilimitada""Fixo Ilimitado""RetencaoOT"</t>
  </si>
  <si>
    <t>True"TV Mix Telecine HD""BLM 10gb""Top"1000"franquia ilimitada""Fixo Ilimitado""RetencaoOT"</t>
  </si>
  <si>
    <t>True"TV Mix Telecine HD""BLM 10gb""Top"10000"franquia ilimitada""Fixo Ilimitado""RetencaoOT"</t>
  </si>
  <si>
    <t>True"TV Mix Telecine HD""BLM 10gb""Top"2000"franquia ilimitada""Fixo Ilimitado""RetencaoOT"</t>
  </si>
  <si>
    <t>True"TV Mix Telecine HD""BLM 10gb""Top"3000"franquia ilimitada""Fixo Ilimitado""RetencaoOT"</t>
  </si>
  <si>
    <t>True"TV Mix Telecine HD""BLM 10gb""Top"5000"franquia ilimitada""Fixo Ilimitado""RetencaoOT"</t>
  </si>
  <si>
    <t>True"TV Mix Telecine HD""VX 35mb""Avancado"10000"franquia 1000 min""Fixo Ilimitado""RetencaoOT"</t>
  </si>
  <si>
    <t>True"TV Mix Telecine HD""VX 35mb""Basico"0"franquia 500 min""Fixo Ilimitado""RetencaoOT"</t>
  </si>
  <si>
    <t>True"TV Mix Telecine HD""VX 35mb""Basico"1000"franquia 500 min""Fixo Ilimitado""RetencaoOT"</t>
  </si>
  <si>
    <t>True"TV Mix Telecine HD""VX 35mb""Basico"10000"franquia 500 min""Fixo Ilimitado""RetencaoOT"</t>
  </si>
  <si>
    <t>True"TV Mix Telecine HD""VX 35mb""Basico"2000"franquia 500 min""Fixo Ilimitado""RetencaoOT"</t>
  </si>
  <si>
    <t>True"TV Mix Telecine HD""VX 35mb""Basico"3000"franquia 500 min""Fixo Ilimitado""RetencaoOT"</t>
  </si>
  <si>
    <t>True"TV Mix Telecine HD""VX 35mb""Basico"5000"franquia 500 min""Fixo Ilimitado""RetencaoOT"</t>
  </si>
  <si>
    <t>True"TV Mix Telecine HD""VX 35mb""Intermediario"0"franquia 1000 min""Fixo Ilimitado""RetencaoOT"</t>
  </si>
  <si>
    <t>True"TV Mix Telecine HD""VX 35mb""Intermediario"1000"franquia 1000 min""Fixo Ilimitado""RetencaoOT"</t>
  </si>
  <si>
    <t>True"TV Mix Telecine HD""VX 35mb""Intermediario"2000"franquia 1000 min""Fixo Ilimitado""RetencaoOT"</t>
  </si>
  <si>
    <t>True"TV Mix Telecine HD""VX 35mb""Intermediario"3000"franquia 1000 min""Fixo Ilimitado""RetencaoOT"</t>
  </si>
  <si>
    <t>True"TV Mix Telecine HD""VX 35mb""Intermediario"5000"franquia 1000 min""Fixo Ilimitado""RetencaoOT"</t>
  </si>
  <si>
    <t>True"TV Mix Telecine HD""VX 35mb""Top"0"franquia ilimitada""Fixo Ilimitado""RetencaoOT"</t>
  </si>
  <si>
    <t>True"TV Mix Telecine HD""VX 35mb""Top"1000"franquia ilimitada""Fixo Ilimitado""RetencaoOT"</t>
  </si>
  <si>
    <t>True"TV Mix Telecine HD""VX 35mb""Top"10000"franquia ilimitada""Fixo Ilimitado""RetencaoOT"</t>
  </si>
  <si>
    <t>True"TV Mix Telecine HD""VX 35mb""Top"2000"franquia ilimitada""Fixo Ilimitado""RetencaoOT"</t>
  </si>
  <si>
    <t>True"TV Mix Telecine HD""VX 35mb""Top"3000"franquia ilimitada""Fixo Ilimitado""RetencaoOT"</t>
  </si>
  <si>
    <t>True"TV Mix Telecine HD""VX 35mb""Top"5000"franquia ilimitada""Fixo Ilimitado""RetencaoOT"</t>
  </si>
  <si>
    <t>True"TV Mix Telecine HD""VX Até 15mb""Avancado"10000"franquia 1000 min""Fixo Ilimitado""RetencaoOT"</t>
  </si>
  <si>
    <t>True"TV Mix Telecine HD""VX Até 15mb""Basico"0"franquia 500 min""Fixo Ilimitado""RetencaoOT"</t>
  </si>
  <si>
    <t>True"TV Mix Telecine HD""VX Até 15mb""Basico"1000"franquia 500 min""Fixo Ilimitado""RetencaoOT"</t>
  </si>
  <si>
    <t>True"TV Mix Telecine HD""VX Até 15mb""Basico"10000"franquia 500 min""Fixo Ilimitado""RetencaoOT"</t>
  </si>
  <si>
    <t>True"TV Mix Telecine HD""VX Até 15mb""Basico"2000"franquia 500 min""Fixo Ilimitado""RetencaoOT"</t>
  </si>
  <si>
    <t>True"TV Mix Telecine HD""VX Até 15mb""Basico"3000"franquia 500 min""Fixo Ilimitado""RetencaoOT"</t>
  </si>
  <si>
    <t>True"TV Mix Telecine HD""VX Até 15mb""Basico"5000"franquia 500 min""Fixo Ilimitado""RetencaoOT"</t>
  </si>
  <si>
    <t>True"TV Mix Telecine HD""VX Até 15mb""Intermediario"0"franquia 1000 min""Fixo Ilimitado""RetencaoOT"</t>
  </si>
  <si>
    <t>True"TV Mix Telecine HD""VX Até 15mb""Intermediario"1000"franquia 1000 min""Fixo Ilimitado""RetencaoOT"</t>
  </si>
  <si>
    <t>True"TV Mix Telecine HD""VX Até 15mb""Intermediario"2000"franquia 1000 min""Fixo Ilimitado""RetencaoOT"</t>
  </si>
  <si>
    <t>True"TV Mix Telecine HD""VX Até 15mb""Intermediario"3000"franquia 1000 min""Fixo Ilimitado""RetencaoOT"</t>
  </si>
  <si>
    <t>True"TV Mix Telecine HD""VX Até 15mb""Intermediario"5000"franquia 1000 min""Fixo Ilimitado""RetencaoOT"</t>
  </si>
  <si>
    <t>True"TV Mix Telecine HD""VX Até 15mb""Top"0"franquia ilimitada""Fixo Ilimitado""RetencaoOT"</t>
  </si>
  <si>
    <t>True"TV Mix Telecine HD""VX Até 15mb""Top"1000"franquia ilimitada""Fixo Ilimitado""RetencaoOT"</t>
  </si>
  <si>
    <t>True"TV Mix Telecine HD""VX Até 15mb""Top"10000"franquia ilimitada""Fixo Ilimitado""RetencaoOT"</t>
  </si>
  <si>
    <t>True"TV Mix Telecine HD""VX Até 15mb""Top"2000"franquia ilimitada""Fixo Ilimitado""RetencaoOT"</t>
  </si>
  <si>
    <t>True"TV Mix Telecine HD""VX Até 15mb""Top"3000"franquia ilimitada""Fixo Ilimitado""RetencaoOT"</t>
  </si>
  <si>
    <t>True"TV Mix Telecine HD""VX Até 15mb""Top"5000"franquia ilimitada""Fixo Ilimitado""RetencaoOT"</t>
  </si>
  <si>
    <t>True"TV Mix Telecine HD""VX Até 25mb""Avancado"10000"franquia 1000 min""Fixo Ilimitado""RetencaoOT"</t>
  </si>
  <si>
    <t>True"TV Mix Telecine HD""VX Até 25mb""Basico"0"franquia 500 min""Fixo Ilimitado""RetencaoOT"</t>
  </si>
  <si>
    <t>True"TV Mix Telecine HD""VX Até 25mb""Basico"1000"franquia 500 min""Fixo Ilimitado""RetencaoOT"</t>
  </si>
  <si>
    <t>True"TV Mix Telecine HD""VX Até 25mb""Basico"10000"franquia 500 min""Fixo Ilimitado""RetencaoOT"</t>
  </si>
  <si>
    <t>True"TV Mix Telecine HD""VX Até 25mb""Basico"2000"franquia 500 min""Fixo Ilimitado""RetencaoOT"</t>
  </si>
  <si>
    <t>True"TV Mix Telecine HD""VX Até 25mb""Basico"3000"franquia 500 min""Fixo Ilimitado""RetencaoOT"</t>
  </si>
  <si>
    <t>True"TV Mix Telecine HD""VX Até 25mb""Basico"5000"franquia 500 min""Fixo Ilimitado""RetencaoOT"</t>
  </si>
  <si>
    <t>True"TV Mix Telecine HD""VX Até 25mb""Intermediario"0"franquia 1000 min""Fixo Ilimitado""RetencaoOT"</t>
  </si>
  <si>
    <t>True"TV Mix Telecine HD""VX Até 25mb""Intermediario"1000"franquia 1000 min""Fixo Ilimitado""RetencaoOT"</t>
  </si>
  <si>
    <t>True"TV Mix Telecine HD""VX Até 25mb""Intermediario"2000"franquia 1000 min""Fixo Ilimitado""RetencaoOT"</t>
  </si>
  <si>
    <t>True"TV Mix Telecine HD""VX Até 25mb""Intermediario"3000"franquia 1000 min""Fixo Ilimitado""RetencaoOT"</t>
  </si>
  <si>
    <t>True"TV Mix Telecine HD""VX Até 25mb""Intermediario"5000"franquia 1000 min""Fixo Ilimitado""RetencaoOT"</t>
  </si>
  <si>
    <t>True"TV Mix Telecine HD""VX Até 25mb""Top"0"franquia ilimitada""Fixo Ilimitado""RetencaoOT"</t>
  </si>
  <si>
    <t>True"TV Mix Telecine HD""VX Até 25mb""Top"1000"franquia ilimitada""Fixo Ilimitado""RetencaoOT"</t>
  </si>
  <si>
    <t>True"TV Mix Telecine HD""VX Até 25mb""Top"10000"franquia ilimitada""Fixo Ilimitado""RetencaoOT"</t>
  </si>
  <si>
    <t>True"TV Mix Telecine HD""VX Até 25mb""Top"2000"franquia ilimitada""Fixo Ilimitado""RetencaoOT"</t>
  </si>
  <si>
    <t>True"TV Mix Telecine HD""VX Até 25mb""Top"3000"franquia ilimitada""Fixo Ilimitado""RetencaoOT"</t>
  </si>
  <si>
    <t>True"TV Mix Telecine HD""VX Até 25mb""Top"5000"franquia ilimitada""Fixo Ilimitado""RetencaoOT"</t>
  </si>
  <si>
    <t>True"TV Mix Telecine HD""VX Até 2mb""Avancado"10000"franquia 1000 min""Fixo Ilimitado""RetencaoOT"</t>
  </si>
  <si>
    <t>True"TV Mix Telecine HD""VX Até 2mb""Basico"0"franquia 500 min""Fixo Ilimitado""RetencaoOT"</t>
  </si>
  <si>
    <t>True"TV Mix Telecine HD""VX Até 2mb""Basico"1000"franquia 500 min""Fixo Ilimitado""RetencaoOT"</t>
  </si>
  <si>
    <t>True"TV Mix Telecine HD""VX Até 2mb""Basico"10000"franquia 500 min""Fixo Ilimitado""RetencaoOT"</t>
  </si>
  <si>
    <t>True"TV Mix Telecine HD""VX Até 2mb""Basico"2000"franquia 500 min""Fixo Ilimitado""RetencaoOT"</t>
  </si>
  <si>
    <t>True"TV Mix Telecine HD""VX Até 2mb""Basico"3000"franquia 500 min""Fixo Ilimitado""RetencaoOT"</t>
  </si>
  <si>
    <t>True"TV Mix Telecine HD""VX Até 2mb""Basico"5000"franquia 500 min""Fixo Ilimitado""RetencaoOT"</t>
  </si>
  <si>
    <t>True"TV Mix Telecine HD""VX Até 2mb""Intermediario"0"franquia 1000 min""Fixo Ilimitado""RetencaoOT"</t>
  </si>
  <si>
    <t>True"TV Mix Telecine HD""VX Até 2mb""Intermediario"1000"franquia 1000 min""Fixo Ilimitado""RetencaoOT"</t>
  </si>
  <si>
    <t>True"TV Mix Telecine HD""VX Até 2mb""Intermediario"2000"franquia 1000 min""Fixo Ilimitado""RetencaoOT"</t>
  </si>
  <si>
    <t>True"TV Mix Telecine HD""VX Até 2mb""Intermediario"3000"franquia 1000 min""Fixo Ilimitado""RetencaoOT"</t>
  </si>
  <si>
    <t>True"TV Mix Telecine HD""VX Até 2mb""Intermediario"5000"franquia 1000 min""Fixo Ilimitado""RetencaoOT"</t>
  </si>
  <si>
    <t>True"TV Mix Telecine HD""VX Até 2mb""Top"0"franquia ilimitada""Fixo Ilimitado""RetencaoOT"</t>
  </si>
  <si>
    <t>True"TV Mix Telecine HD""VX Até 2mb""Top"1000"franquia ilimitada""Fixo Ilimitado""RetencaoOT"</t>
  </si>
  <si>
    <t>True"TV Mix Telecine HD""VX Até 2mb""Top"10000"franquia ilimitada""Fixo Ilimitado""RetencaoOT"</t>
  </si>
  <si>
    <t>True"TV Mix Telecine HD""VX Até 2mb""Top"2000"franquia ilimitada""Fixo Ilimitado""RetencaoOT"</t>
  </si>
  <si>
    <t>True"TV Mix Telecine HD""VX Até 2mb""Top"3000"franquia ilimitada""Fixo Ilimitado""RetencaoOT"</t>
  </si>
  <si>
    <t>True"TV Mix Telecine HD""VX Até 2mb""Top"5000"franquia ilimitada""Fixo Ilimitado""RetencaoOT"</t>
  </si>
  <si>
    <t>True"TV Total Cinema HD""BLM 10gb""Avancado"10000"franquia 1000 min""Fixo Ilimitado""RetencaoOT"</t>
  </si>
  <si>
    <t>True"TV Total Cinema HD""BLM 10gb""Basico"0"franquia 500 min""Fixo Ilimitado""RetencaoOT"</t>
  </si>
  <si>
    <t>True"TV Total Cinema HD""BLM 10gb""Basico"1000"franquia 500 min""Fixo Ilimitado""RetencaoOT"</t>
  </si>
  <si>
    <t>True"TV Total Cinema HD""BLM 10gb""Basico"10000"franquia 500 min""Fixo Ilimitado""RetencaoOT"</t>
  </si>
  <si>
    <t>True"TV Total Cinema HD""BLM 10gb""Basico"2000"franquia 500 min""Fixo Ilimitado""RetencaoOT"</t>
  </si>
  <si>
    <t>True"TV Total Cinema HD""BLM 10gb""Basico"3000"franquia 500 min""Fixo Ilimitado""RetencaoOT"</t>
  </si>
  <si>
    <t>True"TV Total Cinema HD""BLM 10gb""Basico"5000"franquia 500 min""Fixo Ilimitado""RetencaoOT"</t>
  </si>
  <si>
    <t>True"TV Total Cinema HD""BLM 10gb""Intermediario"0"franquia 1000 min""Fixo Ilimitado""RetencaoOT"</t>
  </si>
  <si>
    <t>True"TV Total Cinema HD""BLM 10gb""Intermediario"1000"franquia 1000 min""Fixo Ilimitado""RetencaoOT"</t>
  </si>
  <si>
    <t>True"TV Total Cinema HD""BLM 10gb""Intermediario"2000"franquia 1000 min""Fixo Ilimitado""RetencaoOT"</t>
  </si>
  <si>
    <t>True"TV Total Cinema HD""BLM 10gb""Intermediario"3000"franquia 1000 min""Fixo Ilimitado""RetencaoOT"</t>
  </si>
  <si>
    <t>True"TV Total Cinema HD""BLM 10gb""Intermediario"5000"franquia 1000 min""Fixo Ilimitado""RetencaoOT"</t>
  </si>
  <si>
    <t>True"TV Total Cinema HD""BLM 10gb""Top"0"franquia ilimitada""Fixo Ilimitado""RetencaoOT"</t>
  </si>
  <si>
    <t>True"TV Total Cinema HD""BLM 10gb""Top"1000"franquia ilimitada""Fixo Ilimitado""RetencaoOT"</t>
  </si>
  <si>
    <t>True"TV Total Cinema HD""BLM 10gb""Top"10000"franquia ilimitada""Fixo Ilimitado""RetencaoOT"</t>
  </si>
  <si>
    <t>True"TV Total Cinema HD""BLM 10gb""Top"2000"franquia ilimitada""Fixo Ilimitado""RetencaoOT"</t>
  </si>
  <si>
    <t>True"TV Total Cinema HD""BLM 10gb""Top"3000"franquia ilimitada""Fixo Ilimitado""RetencaoOT"</t>
  </si>
  <si>
    <t>True"TV Total Cinema HD""BLM 10gb""Top"5000"franquia ilimitada""Fixo Ilimitado""RetencaoOT"</t>
  </si>
  <si>
    <t>True"TV Total Cinema HD""VX 35mb""Avancado"10000"franquia 1000 min""Fixo Ilimitado""RetencaoOT"</t>
  </si>
  <si>
    <t>True"TV Total Cinema HD""VX 35mb""Basico"0"franquia 500 min""Fixo Ilimitado""RetencaoOT"</t>
  </si>
  <si>
    <t>True"TV Total Cinema HD""VX 35mb""Basico"1000"franquia 500 min""Fixo Ilimitado""RetencaoOT"</t>
  </si>
  <si>
    <t>True"TV Total Cinema HD""VX 35mb""Basico"10000"franquia 500 min""Fixo Ilimitado""RetencaoOT"</t>
  </si>
  <si>
    <t>True"TV Total Cinema HD""VX 35mb""Basico"2000"franquia 500 min""Fixo Ilimitado""RetencaoOT"</t>
  </si>
  <si>
    <t>True"TV Total Cinema HD""VX 35mb""Basico"3000"franquia 500 min""Fixo Ilimitado""RetencaoOT"</t>
  </si>
  <si>
    <t>True"TV Total Cinema HD""VX 35mb""Basico"5000"franquia 500 min""Fixo Ilimitado""RetencaoOT"</t>
  </si>
  <si>
    <t>True"TV Total Cinema HD""VX 35mb""Intermediario"0"franquia 1000 min""Fixo Ilimitado""RetencaoOT"</t>
  </si>
  <si>
    <t>True"TV Total Cinema HD""VX 35mb""Intermediario"1000"franquia 1000 min""Fixo Ilimitado""RetencaoOT"</t>
  </si>
  <si>
    <t>True"TV Total Cinema HD""VX 35mb""Intermediario"2000"franquia 1000 min""Fixo Ilimitado""RetencaoOT"</t>
  </si>
  <si>
    <t>True"TV Total Cinema HD""VX 35mb""Intermediario"3000"franquia 1000 min""Fixo Ilimitado""RetencaoOT"</t>
  </si>
  <si>
    <t>True"TV Total Cinema HD""VX 35mb""Intermediario"5000"franquia 1000 min""Fixo Ilimitado""RetencaoOT"</t>
  </si>
  <si>
    <t>True"TV Total Cinema HD""VX 35mb""Top"0"franquia ilimitada""Fixo Ilimitado""RetencaoOT"</t>
  </si>
  <si>
    <t>True"TV Total Cinema HD""VX 35mb""Top"1000"franquia ilimitada""Fixo Ilimitado""RetencaoOT"</t>
  </si>
  <si>
    <t>True"TV Total Cinema HD""VX 35mb""Top"10000"franquia ilimitada""Fixo Ilimitado""RetencaoOT"</t>
  </si>
  <si>
    <t>True"TV Total Cinema HD""VX 35mb""Top"2000"franquia ilimitada""Fixo Ilimitado""RetencaoOT"</t>
  </si>
  <si>
    <t>True"TV Total Cinema HD""VX 35mb""Top"3000"franquia ilimitada""Fixo Ilimitado""RetencaoOT"</t>
  </si>
  <si>
    <t>True"TV Total Cinema HD""VX 35mb""Top"5000"franquia ilimitada""Fixo Ilimitado""RetencaoOT"</t>
  </si>
  <si>
    <t>True"TV Total Cinema HD""VX Até 15mb""Avancado"10000"franquia 1000 min""Fixo Ilimitado""RetencaoOT"</t>
  </si>
  <si>
    <t>True"TV Total Cinema HD""VX Até 15mb""Basico"0"franquia 500 min""Fixo Ilimitado""RetencaoOT"</t>
  </si>
  <si>
    <t>True"TV Total Cinema HD""VX Até 15mb""Basico"1000"franquia 500 min""Fixo Ilimitado""RetencaoOT"</t>
  </si>
  <si>
    <t>True"TV Total Cinema HD""VX Até 15mb""Basico"10000"franquia 500 min""Fixo Ilimitado""RetencaoOT"</t>
  </si>
  <si>
    <t>True"TV Total Cinema HD""VX Até 15mb""Basico"2000"franquia 500 min""Fixo Ilimitado""RetencaoOT"</t>
  </si>
  <si>
    <t>True"TV Total Cinema HD""VX Até 15mb""Basico"3000"franquia 500 min""Fixo Ilimitado""RetencaoOT"</t>
  </si>
  <si>
    <t>True"TV Total Cinema HD""VX Até 15mb""Basico"5000"franquia 500 min""Fixo Ilimitado""RetencaoOT"</t>
  </si>
  <si>
    <t>True"TV Total Cinema HD""VX Até 15mb""Intermediario"0"franquia 1000 min""Fixo Ilimitado""RetencaoOT"</t>
  </si>
  <si>
    <t>True"TV Total Cinema HD""VX Até 15mb""Intermediario"1000"franquia 1000 min""Fixo Ilimitado""RetencaoOT"</t>
  </si>
  <si>
    <t>True"TV Total Cinema HD""VX Até 15mb""Intermediario"2000"franquia 1000 min""Fixo Ilimitado""RetencaoOT"</t>
  </si>
  <si>
    <t>True"TV Total Cinema HD""VX Até 15mb""Intermediario"3000"franquia 1000 min""Fixo Ilimitado""RetencaoOT"</t>
  </si>
  <si>
    <t>True"TV Total Cinema HD""VX Até 15mb""Intermediario"5000"franquia 1000 min""Fixo Ilimitado""RetencaoOT"</t>
  </si>
  <si>
    <t>True"TV Total Cinema HD""VX Até 15mb""Top"0"franquia ilimitada""Fixo Ilimitado""RetencaoOT"</t>
  </si>
  <si>
    <t>True"TV Total Cinema HD""VX Até 15mb""Top"1000"franquia ilimitada""Fixo Ilimitado""RetencaoOT"</t>
  </si>
  <si>
    <t>True"TV Total Cinema HD""VX Até 15mb""Top"10000"franquia ilimitada""Fixo Ilimitado""RetencaoOT"</t>
  </si>
  <si>
    <t>True"TV Total Cinema HD""VX Até 15mb""Top"2000"franquia ilimitada""Fixo Ilimitado""RetencaoOT"</t>
  </si>
  <si>
    <t>True"TV Total Cinema HD""VX Até 15mb""Top"3000"franquia ilimitada""Fixo Ilimitado""RetencaoOT"</t>
  </si>
  <si>
    <t>True"TV Total Cinema HD""VX Até 15mb""Top"5000"franquia ilimitada""Fixo Ilimitado""RetencaoOT"</t>
  </si>
  <si>
    <t>True"TV Total Cinema HD""VX Até 25mb""Avancado"10000"franquia 1000 min""Fixo Ilimitado""RetencaoOT"</t>
  </si>
  <si>
    <t>True"TV Total Cinema HD""VX Até 25mb""Basico"0"franquia 500 min""Fixo Ilimitado""RetencaoOT"</t>
  </si>
  <si>
    <t>True"TV Total Cinema HD""VX Até 25mb""Basico"1000"franquia 500 min""Fixo Ilimitado""RetencaoOT"</t>
  </si>
  <si>
    <t>True"TV Total Cinema HD""VX Até 25mb""Basico"10000"franquia 500 min""Fixo Ilimitado""RetencaoOT"</t>
  </si>
  <si>
    <t>True"TV Total Cinema HD""VX Até 25mb""Basico"2000"franquia 500 min""Fixo Ilimitado""RetencaoOT"</t>
  </si>
  <si>
    <t>True"TV Total Cinema HD""VX Até 25mb""Basico"3000"franquia 500 min""Fixo Ilimitado""RetencaoOT"</t>
  </si>
  <si>
    <t>True"TV Total Cinema HD""VX Até 25mb""Basico"5000"franquia 500 min""Fixo Ilimitado""RetencaoOT"</t>
  </si>
  <si>
    <t>True"TV Total Cinema HD""VX Até 25mb""Intermediario"0"franquia 1000 min""Fixo Ilimitado""RetencaoOT"</t>
  </si>
  <si>
    <t>True"TV Total Cinema HD""VX Até 25mb""Intermediario"1000"franquia 1000 min""Fixo Ilimitado""RetencaoOT"</t>
  </si>
  <si>
    <t>True"TV Total Cinema HD""VX Até 25mb""Intermediario"2000"franquia 1000 min""Fixo Ilimitado""RetencaoOT"</t>
  </si>
  <si>
    <t>True"TV Total Cinema HD""VX Até 25mb""Intermediario"3000"franquia 1000 min""Fixo Ilimitado""RetencaoOT"</t>
  </si>
  <si>
    <t>True"TV Total Cinema HD""VX Até 25mb""Intermediario"5000"franquia 1000 min""Fixo Ilimitado""RetencaoOT"</t>
  </si>
  <si>
    <t>True"TV Total Cinema HD""VX Até 25mb""Top"0"franquia ilimitada""Fixo Ilimitado""RetencaoOT"</t>
  </si>
  <si>
    <t>True"TV Total Cinema HD""VX Até 25mb""Top"1000"franquia ilimitada""Fixo Ilimitado""RetencaoOT"</t>
  </si>
  <si>
    <t>True"TV Total Cinema HD""VX Até 25mb""Top"10000"franquia ilimitada""Fixo Ilimitado""RetencaoOT"</t>
  </si>
  <si>
    <t>True"TV Total Cinema HD""VX Até 25mb""Top"2000"franquia ilimitada""Fixo Ilimitado""RetencaoOT"</t>
  </si>
  <si>
    <t>True"TV Total Cinema HD""VX Até 25mb""Top"3000"franquia ilimitada""Fixo Ilimitado""RetencaoOT"</t>
  </si>
  <si>
    <t>True"TV Total Cinema HD""VX Até 25mb""Top"5000"franquia ilimitada""Fixo Ilimitado""RetencaoOT"</t>
  </si>
  <si>
    <t>True"TV Total Cinema HD""VX Até 2mb""Avancado"10000"franquia 1000 min""Fixo Ilimitado""RetencaoOT"</t>
  </si>
  <si>
    <t>True"TV Total Cinema HD""VX Até 2mb""Basico"0"franquia 500 min""Fixo Ilimitado""RetencaoOT"</t>
  </si>
  <si>
    <t>True"TV Total Cinema HD""VX Até 2mb""Basico"1000"franquia 500 min""Fixo Ilimitado""RetencaoOT"</t>
  </si>
  <si>
    <t>True"TV Total Cinema HD""VX Até 2mb""Basico"10000"franquia 500 min""Fixo Ilimitado""RetencaoOT"</t>
  </si>
  <si>
    <t>True"TV Total Cinema HD""VX Até 2mb""Basico"2000"franquia 500 min""Fixo Ilimitado""RetencaoOT"</t>
  </si>
  <si>
    <t>True"TV Total Cinema HD""VX Até 2mb""Basico"3000"franquia 500 min""Fixo Ilimitado""RetencaoOT"</t>
  </si>
  <si>
    <t>True"TV Total Cinema HD""VX Até 2mb""Basico"5000"franquia 500 min""Fixo Ilimitado""RetencaoOT"</t>
  </si>
  <si>
    <t>True"TV Total Cinema HD""VX Até 2mb""Intermediario"0"franquia 1000 min""Fixo Ilimitado""RetencaoOT"</t>
  </si>
  <si>
    <t>True"TV Total Cinema HD""VX Até 2mb""Intermediario"1000"franquia 1000 min""Fixo Ilimitado""RetencaoOT"</t>
  </si>
  <si>
    <t>True"TV Total Cinema HD""VX Até 2mb""Intermediario"2000"franquia 1000 min""Fixo Ilimitado""RetencaoOT"</t>
  </si>
  <si>
    <t>True"TV Total Cinema HD""VX Até 2mb""Intermediario"3000"franquia 1000 min""Fixo Ilimitado""RetencaoOT"</t>
  </si>
  <si>
    <t>True"TV Total Cinema HD""VX Até 2mb""Intermediario"5000"franquia 1000 min""Fixo Ilimitado""RetencaoOT"</t>
  </si>
  <si>
    <t>True"TV Total Cinema HD""VX Até 2mb""Top"0"franquia ilimitada""Fixo Ilimitado""RetencaoOT"</t>
  </si>
  <si>
    <t>True"TV Total Cinema HD""VX Até 2mb""Top"1000"franquia ilimitada""Fixo Ilimitado""RetencaoOT"</t>
  </si>
  <si>
    <t>True"TV Total Cinema HD""VX Até 2mb""Top"10000"franquia ilimitada""Fixo Ilimitado""RetencaoOT"</t>
  </si>
  <si>
    <t>True"TV Total Cinema HD""VX Até 2mb""Top"2000"franquia ilimitada""Fixo Ilimitado""RetencaoOT"</t>
  </si>
  <si>
    <t>True"TV Total Cinema HD""VX Até 2mb""Top"3000"franquia ilimitada""Fixo Ilimitado""RetencaoOT"</t>
  </si>
  <si>
    <t>True"TV Total Cinema HD""VX Até 2mb""Top"5000"franquia ilimitada""Fixo Ilimitado""RetencaoOT"</t>
  </si>
  <si>
    <t>True"TV Total HBOMAX HD""BLM 10gb""Avancado"10000"franquia 1000 min""Fixo Ilimitado""RetencaoOT"</t>
  </si>
  <si>
    <t>True"TV Total HBOMAX HD""BLM 10gb""Basico"0"franquia 500 min""Fixo Ilimitado""RetencaoOT"</t>
  </si>
  <si>
    <t>True"TV Total HBOMAX HD""BLM 10gb""Basico"1000"franquia 500 min""Fixo Ilimitado""RetencaoOT"</t>
  </si>
  <si>
    <t>True"TV Total HBOMAX HD""BLM 10gb""Basico"10000"franquia 500 min""Fixo Ilimitado""RetencaoOT"</t>
  </si>
  <si>
    <t>True"TV Total HBOMAX HD""BLM 10gb""Basico"2000"franquia 500 min""Fixo Ilimitado""RetencaoOT"</t>
  </si>
  <si>
    <t>True"TV Total HBOMAX HD""BLM 10gb""Basico"3000"franquia 500 min""Fixo Ilimitado""RetencaoOT"</t>
  </si>
  <si>
    <t>True"TV Total HBOMAX HD""BLM 10gb""Basico"5000"franquia 500 min""Fixo Ilimitado""RetencaoOT"</t>
  </si>
  <si>
    <t>True"TV Total HBOMAX HD""BLM 10gb""Intermediario"0"franquia 1000 min""Fixo Ilimitado""RetencaoOT"</t>
  </si>
  <si>
    <t>True"TV Total HBOMAX HD""BLM 10gb""Intermediario"1000"franquia 1000 min""Fixo Ilimitado""RetencaoOT"</t>
  </si>
  <si>
    <t>True"TV Total HBOMAX HD""BLM 10gb""Intermediario"2000"franquia 1000 min""Fixo Ilimitado""RetencaoOT"</t>
  </si>
  <si>
    <t>True"TV Total HBOMAX HD""BLM 10gb""Intermediario"3000"franquia 1000 min""Fixo Ilimitado""RetencaoOT"</t>
  </si>
  <si>
    <t>True"TV Total HBOMAX HD""BLM 10gb""Intermediario"5000"franquia 1000 min""Fixo Ilimitado""RetencaoOT"</t>
  </si>
  <si>
    <t>True"TV Total HBOMAX HD""BLM 10gb""Top"0"franquia ilimitada""Fixo Ilimitado""RetencaoOT"</t>
  </si>
  <si>
    <t>True"TV Total HBOMAX HD""BLM 10gb""Top"1000"franquia ilimitada""Fixo Ilimitado""RetencaoOT"</t>
  </si>
  <si>
    <t>True"TV Total HBOMAX HD""BLM 10gb""Top"10000"franquia ilimitada""Fixo Ilimitado""RetencaoOT"</t>
  </si>
  <si>
    <t>True"TV Total HBOMAX HD""BLM 10gb""Top"2000"franquia ilimitada""Fixo Ilimitado""RetencaoOT"</t>
  </si>
  <si>
    <t>True"TV Total HBOMAX HD""BLM 10gb""Top"3000"franquia ilimitada""Fixo Ilimitado""RetencaoOT"</t>
  </si>
  <si>
    <t>True"TV Total HBOMAX HD""BLM 10gb""Top"5000"franquia ilimitada""Fixo Ilimitado""RetencaoOT"</t>
  </si>
  <si>
    <t>True"TV Total HBOMAX HD""VX 35mb""Avancado"10000"franquia 1000 min""Fixo Ilimitado""RetencaoOT"</t>
  </si>
  <si>
    <t>True"TV Total HBOMAX HD""VX 35mb""Basico"0"franquia 500 min""Fixo Ilimitado""RetencaoOT"</t>
  </si>
  <si>
    <t>True"TV Total HBOMAX HD""VX 35mb""Basico"1000"franquia 500 min""Fixo Ilimitado""RetencaoOT"</t>
  </si>
  <si>
    <t>True"TV Total HBOMAX HD""VX 35mb""Basico"10000"franquia 500 min""Fixo Ilimitado""RetencaoOT"</t>
  </si>
  <si>
    <t>True"TV Total HBOMAX HD""VX 35mb""Basico"2000"franquia 500 min""Fixo Ilimitado""RetencaoOT"</t>
  </si>
  <si>
    <t>True"TV Total HBOMAX HD""VX 35mb""Basico"3000"franquia 500 min""Fixo Ilimitado""RetencaoOT"</t>
  </si>
  <si>
    <t>True"TV Total HBOMAX HD""VX 35mb""Basico"5000"franquia 500 min""Fixo Ilimitado""RetencaoOT"</t>
  </si>
  <si>
    <t>True"TV Total HBOMAX HD""VX 35mb""Intermediario"0"franquia 1000 min""Fixo Ilimitado""RetencaoOT"</t>
  </si>
  <si>
    <t>True"TV Total HBOMAX HD""VX 35mb""Intermediario"1000"franquia 1000 min""Fixo Ilimitado""RetencaoOT"</t>
  </si>
  <si>
    <t>True"TV Total HBOMAX HD""VX 35mb""Intermediario"2000"franquia 1000 min""Fixo Ilimitado""RetencaoOT"</t>
  </si>
  <si>
    <t>True"TV Total HBOMAX HD""VX 35mb""Intermediario"3000"franquia 1000 min""Fixo Ilimitado""RetencaoOT"</t>
  </si>
  <si>
    <t>True"TV Total HBOMAX HD""VX 35mb""Intermediario"5000"franquia 1000 min""Fixo Ilimitado""RetencaoOT"</t>
  </si>
  <si>
    <t>True"TV Total HBOMAX HD""VX 35mb""Top"0"franquia ilimitada""Fixo Ilimitado""RetencaoOT"</t>
  </si>
  <si>
    <t>True"TV Total HBOMAX HD""VX 35mb""Top"1000"franquia ilimitada""Fixo Ilimitado""RetencaoOT"</t>
  </si>
  <si>
    <t>True"TV Total HBOMAX HD""VX 35mb""Top"10000"franquia ilimitada""Fixo Ilimitado""RetencaoOT"</t>
  </si>
  <si>
    <t>True"TV Total HBOMAX HD""VX 35mb""Top"2000"franquia ilimitada""Fixo Ilimitado""RetencaoOT"</t>
  </si>
  <si>
    <t>True"TV Total HBOMAX HD""VX 35mb""Top"3000"franquia ilimitada""Fixo Ilimitado""RetencaoOT"</t>
  </si>
  <si>
    <t>True"TV Total HBOMAX HD""VX 35mb""Top"5000"franquia ilimitada""Fixo Ilimitado""RetencaoOT"</t>
  </si>
  <si>
    <t>True"TV Total HBOMAX HD""VX Até 15mb""Avancado"10000"franquia 1000 min""Fixo Ilimitado""RetencaoOT"</t>
  </si>
  <si>
    <t>True"TV Total HBOMAX HD""VX Até 15mb""Basico"0"franquia 500 min""Fixo Ilimitado""RetencaoOT"</t>
  </si>
  <si>
    <t>True"TV Total HBOMAX HD""VX Até 15mb""Basico"1000"franquia 500 min""Fixo Ilimitado""RetencaoOT"</t>
  </si>
  <si>
    <t>True"TV Total HBOMAX HD""VX Até 15mb""Basico"10000"franquia 500 min""Fixo Ilimitado""RetencaoOT"</t>
  </si>
  <si>
    <t>True"TV Total HBOMAX HD""VX Até 15mb""Basico"2000"franquia 500 min""Fixo Ilimitado""RetencaoOT"</t>
  </si>
  <si>
    <t>True"TV Total HBOMAX HD""VX Até 15mb""Basico"3000"franquia 500 min""Fixo Ilimitado""RetencaoOT"</t>
  </si>
  <si>
    <t>True"TV Total HBOMAX HD""VX Até 15mb""Basico"5000"franquia 500 min""Fixo Ilimitado""RetencaoOT"</t>
  </si>
  <si>
    <t>True"TV Total HBOMAX HD""VX Até 15mb""Intermediario"0"franquia 1000 min""Fixo Ilimitado""RetencaoOT"</t>
  </si>
  <si>
    <t>True"TV Total HBOMAX HD""VX Até 15mb""Intermediario"1000"franquia 1000 min""Fixo Ilimitado""RetencaoOT"</t>
  </si>
  <si>
    <t>True"TV Total HBOMAX HD""VX Até 15mb""Intermediario"2000"franquia 1000 min""Fixo Ilimitado""RetencaoOT"</t>
  </si>
  <si>
    <t>True"TV Total HBOMAX HD""VX Até 15mb""Intermediario"3000"franquia 1000 min""Fixo Ilimitado""RetencaoOT"</t>
  </si>
  <si>
    <t>True"TV Total HBOMAX HD""VX Até 15mb""Intermediario"5000"franquia 1000 min""Fixo Ilimitado""RetencaoOT"</t>
  </si>
  <si>
    <t>True"TV Total HBOMAX HD""VX Até 15mb""Top"0"franquia ilimitada""Fixo Ilimitado""RetencaoOT"</t>
  </si>
  <si>
    <t>True"TV Total HBOMAX HD""VX Até 15mb""Top"1000"franquia ilimitada""Fixo Ilimitado""RetencaoOT"</t>
  </si>
  <si>
    <t>True"TV Total HBOMAX HD""VX Até 15mb""Top"10000"franquia ilimitada""Fixo Ilimitado""RetencaoOT"</t>
  </si>
  <si>
    <t>True"TV Total HBOMAX HD""VX Até 15mb""Top"2000"franquia ilimitada""Fixo Ilimitado""RetencaoOT"</t>
  </si>
  <si>
    <t>True"TV Total HBOMAX HD""VX Até 15mb""Top"3000"franquia ilimitada""Fixo Ilimitado""RetencaoOT"</t>
  </si>
  <si>
    <t>True"TV Total HBOMAX HD""VX Até 15mb""Top"5000"franquia ilimitada""Fixo Ilimitado""RetencaoOT"</t>
  </si>
  <si>
    <t>True"TV Total HBOMAX HD""VX Até 25mb""Avancado"10000"franquia 1000 min""Fixo Ilimitado""RetencaoOT"</t>
  </si>
  <si>
    <t>True"TV Total HBOMAX HD""VX Até 25mb""Basico"0"franquia 500 min""Fixo Ilimitado""RetencaoOT"</t>
  </si>
  <si>
    <t>True"TV Total HBOMAX HD""VX Até 25mb""Basico"1000"franquia 500 min""Fixo Ilimitado""RetencaoOT"</t>
  </si>
  <si>
    <t>True"TV Total HBOMAX HD""VX Até 25mb""Basico"10000"franquia 500 min""Fixo Ilimitado""RetencaoOT"</t>
  </si>
  <si>
    <t>True"TV Total HBOMAX HD""VX Até 25mb""Basico"2000"franquia 500 min""Fixo Ilimitado""RetencaoOT"</t>
  </si>
  <si>
    <t>True"TV Total HBOMAX HD""VX Até 25mb""Basico"3000"franquia 500 min""Fixo Ilimitado""RetencaoOT"</t>
  </si>
  <si>
    <t>True"TV Total HBOMAX HD""VX Até 25mb""Basico"5000"franquia 500 min""Fixo Ilimitado""RetencaoOT"</t>
  </si>
  <si>
    <t>True"TV Total HBOMAX HD""VX Até 25mb""Intermediario"0"franquia 1000 min""Fixo Ilimitado""RetencaoOT"</t>
  </si>
  <si>
    <t>True"TV Total HBOMAX HD""VX Até 25mb""Intermediario"1000"franquia 1000 min""Fixo Ilimitado""RetencaoOT"</t>
  </si>
  <si>
    <t>True"TV Total HBOMAX HD""VX Até 25mb""Intermediario"2000"franquia 1000 min""Fixo Ilimitado""RetencaoOT"</t>
  </si>
  <si>
    <t>True"TV Total HBOMAX HD""VX Até 25mb""Intermediario"3000"franquia 1000 min""Fixo Ilimitado""RetencaoOT"</t>
  </si>
  <si>
    <t>True"TV Total HBOMAX HD""VX Até 25mb""Intermediario"5000"franquia 1000 min""Fixo Ilimitado""RetencaoOT"</t>
  </si>
  <si>
    <t>True"TV Total HBOMAX HD""VX Até 25mb""Top"0"franquia ilimitada""Fixo Ilimitado""RetencaoOT"</t>
  </si>
  <si>
    <t>True"TV Total HBOMAX HD""VX Até 25mb""Top"1000"franquia ilimitada""Fixo Ilimitado""RetencaoOT"</t>
  </si>
  <si>
    <t>True"TV Total HBOMAX HD""VX Até 25mb""Top"10000"franquia ilimitada""Fixo Ilimitado""RetencaoOT"</t>
  </si>
  <si>
    <t>True"TV Total HBOMAX HD""VX Até 25mb""Top"2000"franquia ilimitada""Fixo Ilimitado""RetencaoOT"</t>
  </si>
  <si>
    <t>True"TV Total HBOMAX HD""VX Até 25mb""Top"3000"franquia ilimitada""Fixo Ilimitado""RetencaoOT"</t>
  </si>
  <si>
    <t>True"TV Total HBOMAX HD""VX Até 25mb""Top"5000"franquia ilimitada""Fixo Ilimitado""RetencaoOT"</t>
  </si>
  <si>
    <t>True"TV Total HBOMAX HD""VX Até 2mb""Avancado"10000"franquia 1000 min""Fixo Ilimitado""RetencaoOT"</t>
  </si>
  <si>
    <t>True"TV Total HBOMAX HD""VX Até 2mb""Basico"0"franquia 500 min""Fixo Ilimitado""RetencaoOT"</t>
  </si>
  <si>
    <t>True"TV Total HBOMAX HD""VX Até 2mb""Basico"1000"franquia 500 min""Fixo Ilimitado""RetencaoOT"</t>
  </si>
  <si>
    <t>True"TV Total HBOMAX HD""VX Até 2mb""Basico"10000"franquia 500 min""Fixo Ilimitado""RetencaoOT"</t>
  </si>
  <si>
    <t>True"TV Total HBOMAX HD""VX Até 2mb""Basico"2000"franquia 500 min""Fixo Ilimitado""RetencaoOT"</t>
  </si>
  <si>
    <t>True"TV Total HBOMAX HD""VX Até 2mb""Basico"3000"franquia 500 min""Fixo Ilimitado""RetencaoOT"</t>
  </si>
  <si>
    <t>True"TV Total HBOMAX HD""VX Até 2mb""Basico"5000"franquia 500 min""Fixo Ilimitado""RetencaoOT"</t>
  </si>
  <si>
    <t>True"TV Total HBOMAX HD""VX Até 2mb""Intermediario"0"franquia 1000 min""Fixo Ilimitado""RetencaoOT"</t>
  </si>
  <si>
    <t>True"TV Total HBOMAX HD""VX Até 2mb""Intermediario"1000"franquia 1000 min""Fixo Ilimitado""RetencaoOT"</t>
  </si>
  <si>
    <t>True"TV Total HBOMAX HD""VX Até 2mb""Intermediario"2000"franquia 1000 min""Fixo Ilimitado""RetencaoOT"</t>
  </si>
  <si>
    <t>True"TV Total HBOMAX HD""VX Até 2mb""Intermediario"3000"franquia 1000 min""Fixo Ilimitado""RetencaoOT"</t>
  </si>
  <si>
    <t>True"TV Total HBOMAX HD""VX Até 2mb""Intermediario"5000"franquia 1000 min""Fixo Ilimitado""RetencaoOT"</t>
  </si>
  <si>
    <t>True"TV Total HBOMAX HD""VX Até 2mb""Top"0"franquia ilimitada""Fixo Ilimitado""RetencaoOT"</t>
  </si>
  <si>
    <t>True"TV Total HBOMAX HD""VX Até 2mb""Top"1000"franquia ilimitada""Fixo Ilimitado""RetencaoOT"</t>
  </si>
  <si>
    <t>True"TV Total HBOMAX HD""VX Até 2mb""Top"10000"franquia ilimitada""Fixo Ilimitado""RetencaoOT"</t>
  </si>
  <si>
    <t>True"TV Total HBOMAX HD""VX Até 2mb""Top"2000"franquia ilimitada""Fixo Ilimitado""RetencaoOT"</t>
  </si>
  <si>
    <t>True"TV Total HBOMAX HD""VX Até 2mb""Top"3000"franquia ilimitada""Fixo Ilimitado""RetencaoOT"</t>
  </si>
  <si>
    <t>True"TV Total HBOMAX HD""VX Até 2mb""Top"5000"franquia ilimitada""Fixo Ilimitado""RetencaoOT"</t>
  </si>
  <si>
    <t>True"TV Total HD""BLM 10gb""Avancado"10000"franquia 1000 min""Fixo Ilimitado""RetencaoOT"</t>
  </si>
  <si>
    <t>True"TV Total HD""BLM 10gb""Basico"0"franquia 500 min""Fixo Ilimitado""RetencaoOT"</t>
  </si>
  <si>
    <t>True"TV Total HD""BLM 10gb""Basico"1000"franquia 500 min""Fixo Ilimitado""RetencaoOT"</t>
  </si>
  <si>
    <t>True"TV Total HD""BLM 10gb""Basico"10000"franquia 500 min""Fixo Ilimitado""RetencaoOT"</t>
  </si>
  <si>
    <t>True"TV Total HD""BLM 10gb""Basico"2000"franquia 500 min""Fixo Ilimitado""RetencaoOT"</t>
  </si>
  <si>
    <t>True"TV Total HD""BLM 10gb""Basico"3000"franquia 500 min""Fixo Ilimitado""RetencaoOT"</t>
  </si>
  <si>
    <t>True"TV Total HD""BLM 10gb""Basico"5000"franquia 500 min""Fixo Ilimitado""RetencaoOT"</t>
  </si>
  <si>
    <t>True"TV Total HD""BLM 10gb""Intermediario"0"franquia 1000 min""Fixo Ilimitado""RetencaoOT"</t>
  </si>
  <si>
    <t>True"TV Total HD""BLM 10gb""Intermediario"1000"franquia 1000 min""Fixo Ilimitado""RetencaoOT"</t>
  </si>
  <si>
    <t>True"TV Total HD""BLM 10gb""Intermediario"2000"franquia 1000 min""Fixo Ilimitado""RetencaoOT"</t>
  </si>
  <si>
    <t>True"TV Total HD""BLM 10gb""Intermediario"3000"franquia 1000 min""Fixo Ilimitado""RetencaoOT"</t>
  </si>
  <si>
    <t>True"TV Total HD""BLM 10gb""Intermediario"5000"franquia 1000 min""Fixo Ilimitado""RetencaoOT"</t>
  </si>
  <si>
    <t>True"TV Total HD""BLM 10gb""Top"0"franquia ilimitada""Fixo Ilimitado""RetencaoOT"</t>
  </si>
  <si>
    <t>True"TV Total HD""BLM 10gb""Top"1000"franquia ilimitada""Fixo Ilimitado""RetencaoOT"</t>
  </si>
  <si>
    <t>True"TV Total HD""BLM 10gb""Top"10000"franquia ilimitada""Fixo Ilimitado""RetencaoOT"</t>
  </si>
  <si>
    <t>True"TV Total HD""BLM 10gb""Top"2000"franquia ilimitada""Fixo Ilimitado""RetencaoOT"</t>
  </si>
  <si>
    <t>True"TV Total HD""BLM 10gb""Top"3000"franquia ilimitada""Fixo Ilimitado""RetencaoOT"</t>
  </si>
  <si>
    <t>True"TV Total HD""BLM 10gb""Top"5000"franquia ilimitada""Fixo Ilimitado""RetencaoOT"</t>
  </si>
  <si>
    <t>True"TV Total HD""VX 35mb""Avancado"10000"franquia 1000 min""Fixo Ilimitado""RetencaoOT"</t>
  </si>
  <si>
    <t>True"TV Total HD""VX 35mb""Basico"0"franquia 500 min""Fixo Ilimitado""RetencaoOT"</t>
  </si>
  <si>
    <t>True"TV Total HD""VX 35mb""Basico"1000"franquia 500 min""Fixo Ilimitado""RetencaoOT"</t>
  </si>
  <si>
    <t>True"TV Total HD""VX 35mb""Basico"10000"franquia 500 min""Fixo Ilimitado""RetencaoOT"</t>
  </si>
  <si>
    <t>True"TV Total HD""VX 35mb""Basico"2000"franquia 500 min""Fixo Ilimitado""RetencaoOT"</t>
  </si>
  <si>
    <t>True"TV Total HD""VX 35mb""Basico"3000"franquia 500 min""Fixo Ilimitado""RetencaoOT"</t>
  </si>
  <si>
    <t>True"TV Total HD""VX 35mb""Basico"5000"franquia 500 min""Fixo Ilimitado""RetencaoOT"</t>
  </si>
  <si>
    <t>True"TV Total HD""VX 35mb""Intermediario"0"franquia 1000 min""Fixo Ilimitado""RetencaoOT"</t>
  </si>
  <si>
    <t>True"TV Total HD""VX 35mb""Intermediario"1000"franquia 1000 min""Fixo Ilimitado""RetencaoOT"</t>
  </si>
  <si>
    <t>True"TV Total HD""VX 35mb""Intermediario"2000"franquia 1000 min""Fixo Ilimitado""RetencaoOT"</t>
  </si>
  <si>
    <t>True"TV Total HD""VX 35mb""Intermediario"3000"franquia 1000 min""Fixo Ilimitado""RetencaoOT"</t>
  </si>
  <si>
    <t>True"TV Total HD""VX 35mb""Intermediario"5000"franquia 1000 min""Fixo Ilimitado""RetencaoOT"</t>
  </si>
  <si>
    <t>True"TV Total HD""VX 35mb""Top"0"franquia ilimitada""Fixo Ilimitado""RetencaoOT"</t>
  </si>
  <si>
    <t>True"TV Total HD""VX 35mb""Top"1000"franquia ilimitada""Fixo Ilimitado""RetencaoOT"</t>
  </si>
  <si>
    <t>True"TV Total HD""VX 35mb""Top"10000"franquia ilimitada""Fixo Ilimitado""RetencaoOT"</t>
  </si>
  <si>
    <t>True"TV Total HD""VX 35mb""Top"2000"franquia ilimitada""Fixo Ilimitado""RetencaoOT"</t>
  </si>
  <si>
    <t>True"TV Total HD""VX 35mb""Top"3000"franquia ilimitada""Fixo Ilimitado""RetencaoOT"</t>
  </si>
  <si>
    <t>True"TV Total HD""VX 35mb""Top"5000"franquia ilimitada""Fixo Ilimitado""RetencaoOT"</t>
  </si>
  <si>
    <t>True"TV Total HD""VX Até 15mb""Avancado"10000"franquia 1000 min""Fixo Ilimitado""RetencaoOT"</t>
  </si>
  <si>
    <t>True"TV Total HD""VX Até 15mb""Basico"0"franquia 500 min""Fixo Ilimitado""RetencaoOT"</t>
  </si>
  <si>
    <t>True"TV Total HD""VX Até 15mb""Basico"1000"franquia 500 min""Fixo Ilimitado""RetencaoOT"</t>
  </si>
  <si>
    <t>True"TV Total HD""VX Até 15mb""Basico"10000"franquia 500 min""Fixo Ilimitado""RetencaoOT"</t>
  </si>
  <si>
    <t>True"TV Total HD""VX Até 15mb""Basico"2000"franquia 500 min""Fixo Ilimitado""RetencaoOT"</t>
  </si>
  <si>
    <t>True"TV Total HD""VX Até 15mb""Basico"3000"franquia 500 min""Fixo Ilimitado""RetencaoOT"</t>
  </si>
  <si>
    <t>True"TV Total HD""VX Até 15mb""Basico"5000"franquia 500 min""Fixo Ilimitado""RetencaoOT"</t>
  </si>
  <si>
    <t>True"TV Total HD""VX Até 15mb""Intermediario"0"franquia 1000 min""Fixo Ilimitado""RetencaoOT"</t>
  </si>
  <si>
    <t>True"TV Total HD""VX Até 15mb""Intermediario"1000"franquia 1000 min""Fixo Ilimitado""RetencaoOT"</t>
  </si>
  <si>
    <t>True"TV Total HD""VX Até 15mb""Intermediario"2000"franquia 1000 min""Fixo Ilimitado""RetencaoOT"</t>
  </si>
  <si>
    <t>True"TV Total HD""VX Até 15mb""Intermediario"3000"franquia 1000 min""Fixo Ilimitado""RetencaoOT"</t>
  </si>
  <si>
    <t>True"TV Total HD""VX Até 15mb""Intermediario"5000"franquia 1000 min""Fixo Ilimitado""RetencaoOT"</t>
  </si>
  <si>
    <t>True"TV Total HD""VX Até 15mb""Top"0"franquia ilimitada""Fixo Ilimitado""RetencaoOT"</t>
  </si>
  <si>
    <t>True"TV Total HD""VX Até 15mb""Top"1000"franquia ilimitada""Fixo Ilimitado""RetencaoOT"</t>
  </si>
  <si>
    <t>True"TV Total HD""VX Até 15mb""Top"10000"franquia ilimitada""Fixo Ilimitado""RetencaoOT"</t>
  </si>
  <si>
    <t>True"TV Total HD""VX Até 15mb""Top"2000"franquia ilimitada""Fixo Ilimitado""RetencaoOT"</t>
  </si>
  <si>
    <t>True"TV Total HD""VX Até 15mb""Top"3000"franquia ilimitada""Fixo Ilimitado""RetencaoOT"</t>
  </si>
  <si>
    <t>True"TV Total HD""VX Até 15mb""Top"5000"franquia ilimitada""Fixo Ilimitado""RetencaoOT"</t>
  </si>
  <si>
    <t>True"TV Total HD""VX Até 25mb""Avancado"10000"franquia 1000 min""Fixo Ilimitado""RetencaoOT"</t>
  </si>
  <si>
    <t>True"TV Total HD""VX Até 25mb""Basico"0"franquia 500 min""Fixo Ilimitado""RetencaoOT"</t>
  </si>
  <si>
    <t>True"TV Total HD""VX Até 25mb""Basico"1000"franquia 500 min""Fixo Ilimitado""RetencaoOT"</t>
  </si>
  <si>
    <t>True"TV Total HD""VX Até 25mb""Basico"10000"franquia 500 min""Fixo Ilimitado""RetencaoOT"</t>
  </si>
  <si>
    <t>True"TV Total HD""VX Até 25mb""Basico"2000"franquia 500 min""Fixo Ilimitado""RetencaoOT"</t>
  </si>
  <si>
    <t>True"TV Total HD""VX Até 25mb""Basico"3000"franquia 500 min""Fixo Ilimitado""RetencaoOT"</t>
  </si>
  <si>
    <t>True"TV Total HD""VX Até 25mb""Basico"5000"franquia 500 min""Fixo Ilimitado""RetencaoOT"</t>
  </si>
  <si>
    <t>True"TV Total HD""VX Até 25mb""Intermediario"0"franquia 1000 min""Fixo Ilimitado""RetencaoOT"</t>
  </si>
  <si>
    <t>True"TV Total HD""VX Até 25mb""Intermediario"1000"franquia 1000 min""Fixo Ilimitado""RetencaoOT"</t>
  </si>
  <si>
    <t>True"TV Total HD""VX Até 25mb""Intermediario"2000"franquia 1000 min""Fixo Ilimitado""RetencaoOT"</t>
  </si>
  <si>
    <t>True"TV Total HD""VX Até 25mb""Intermediario"3000"franquia 1000 min""Fixo Ilimitado""RetencaoOT"</t>
  </si>
  <si>
    <t>True"TV Total HD""VX Até 25mb""Intermediario"5000"franquia 1000 min""Fixo Ilimitado""RetencaoOT"</t>
  </si>
  <si>
    <t>True"TV Total HD""VX Até 25mb""Top"0"franquia ilimitada""Fixo Ilimitado""RetencaoOT"</t>
  </si>
  <si>
    <t>True"TV Total HD""VX Até 25mb""Top"1000"franquia ilimitada""Fixo Ilimitado""RetencaoOT"</t>
  </si>
  <si>
    <t>True"TV Total HD""VX Até 25mb""Top"10000"franquia ilimitada""Fixo Ilimitado""RetencaoOT"</t>
  </si>
  <si>
    <t>True"TV Total HD""VX Até 25mb""Top"2000"franquia ilimitada""Fixo Ilimitado""RetencaoOT"</t>
  </si>
  <si>
    <t>True"TV Total HD""VX Até 25mb""Top"3000"franquia ilimitada""Fixo Ilimitado""RetencaoOT"</t>
  </si>
  <si>
    <t>True"TV Total HD""VX Até 25mb""Top"5000"franquia ilimitada""Fixo Ilimitado""RetencaoOT"</t>
  </si>
  <si>
    <t>True"TV Total HD""VX Até 2mb""Avancado"10000"franquia 1000 min""Fixo Ilimitado""RetencaoOT"</t>
  </si>
  <si>
    <t>True"TV Total HD""VX Até 2mb""Basico"0"franquia 500 min""Fixo Ilimitado""RetencaoOT"</t>
  </si>
  <si>
    <t>True"TV Total HD""VX Até 2mb""Basico"1000"franquia 500 min""Fixo Ilimitado""RetencaoOT"</t>
  </si>
  <si>
    <t>True"TV Total HD""VX Até 2mb""Basico"10000"franquia 500 min""Fixo Ilimitado""RetencaoOT"</t>
  </si>
  <si>
    <t>True"TV Total HD""VX Até 2mb""Basico"2000"franquia 500 min""Fixo Ilimitado""RetencaoOT"</t>
  </si>
  <si>
    <t>True"TV Total HD""VX Até 2mb""Basico"3000"franquia 500 min""Fixo Ilimitado""RetencaoOT"</t>
  </si>
  <si>
    <t>True"TV Total HD""VX Até 2mb""Basico"5000"franquia 500 min""Fixo Ilimitado""RetencaoOT"</t>
  </si>
  <si>
    <t>True"TV Total HD""VX Até 2mb""Intermediario"0"franquia 1000 min""Fixo Ilimitado""RetencaoOT"</t>
  </si>
  <si>
    <t>True"TV Total HD""VX Até 2mb""Intermediario"1000"franquia 1000 min""Fixo Ilimitado""RetencaoOT"</t>
  </si>
  <si>
    <t>True"TV Total HD""VX Até 2mb""Intermediario"2000"franquia 1000 min""Fixo Ilimitado""RetencaoOT"</t>
  </si>
  <si>
    <t>True"TV Total HD""VX Até 2mb""Intermediario"3000"franquia 1000 min""Fixo Ilimitado""RetencaoOT"</t>
  </si>
  <si>
    <t>True"TV Total HD""VX Até 2mb""Intermediario"5000"franquia 1000 min""Fixo Ilimitado""RetencaoOT"</t>
  </si>
  <si>
    <t>True"TV Total HD""VX Até 2mb""Top"0"franquia ilimitada""Fixo Ilimitado""RetencaoOT"</t>
  </si>
  <si>
    <t>True"TV Total HD""VX Até 2mb""Top"1000"franquia ilimitada""Fixo Ilimitado""RetencaoOT"</t>
  </si>
  <si>
    <t>True"TV Total HD""VX Até 2mb""Top"10000"franquia ilimitada""Fixo Ilimitado""RetencaoOT"</t>
  </si>
  <si>
    <t>True"TV Total HD""VX Até 2mb""Top"2000"franquia ilimitada""Fixo Ilimitado""RetencaoOT"</t>
  </si>
  <si>
    <t>True"TV Total HD""VX Até 2mb""Top"3000"franquia ilimitada""Fixo Ilimitado""RetencaoOT"</t>
  </si>
  <si>
    <t>True"TV Total HD""VX Até 2mb""Top"5000"franquia ilimitada""Fixo Ilimitado""RetencaoOT"</t>
  </si>
  <si>
    <t>Portfolio</t>
  </si>
  <si>
    <t>Estratégia</t>
  </si>
  <si>
    <t>Elegibilidade</t>
  </si>
  <si>
    <t>Oi Vende</t>
  </si>
  <si>
    <t>Canais</t>
  </si>
  <si>
    <t>Campanha</t>
  </si>
  <si>
    <t>Data</t>
  </si>
  <si>
    <t>Configurações da Campanha</t>
  </si>
  <si>
    <t>Regras de Campanha</t>
  </si>
  <si>
    <t>Configurações da Oferta</t>
  </si>
  <si>
    <t>Benefício SVA Indeterminado 
R$ 21,43</t>
  </si>
  <si>
    <t>Preço Móvel</t>
  </si>
  <si>
    <t>Preço Dependente</t>
  </si>
  <si>
    <t>Dados para Celular</t>
  </si>
  <si>
    <t>Oi Internet pra Celular 1GB (PCS-10357)
R$ 65,68</t>
  </si>
  <si>
    <t>Oi Internet pra Celular 2GB (PCS-813565)
R$ 37,95</t>
  </si>
  <si>
    <t>Oi Internet pra Celular 3GB (PCS-7171B)
R$ 98,15</t>
  </si>
  <si>
    <t>Oi Internet pra Celular 5GB (PCS-51793o08)
R$ 142,15</t>
  </si>
  <si>
    <t>Oi Internet pra Celular 10GB (PCS-7171A)
R$ 196,31</t>
  </si>
  <si>
    <t>SVA Dados</t>
  </si>
  <si>
    <t>Aparelhos</t>
  </si>
  <si>
    <t>Multa</t>
  </si>
  <si>
    <t>Benefícios de Minutos/SMS</t>
  </si>
  <si>
    <t>Chip Alone</t>
  </si>
  <si>
    <t>TOTAIS</t>
  </si>
  <si>
    <t>Campos de uso livre</t>
  </si>
  <si>
    <t>Portfolio
(linguagem comercial)</t>
  </si>
  <si>
    <t>Estratégia 
(aquisição, retenção ou Oi Pontos)</t>
  </si>
  <si>
    <t>Cliente Elegivel</t>
  </si>
  <si>
    <t>Visível no Oi Vende?</t>
  </si>
  <si>
    <t>Oi BSIM R1</t>
  </si>
  <si>
    <t>Oi BSIM R2</t>
  </si>
  <si>
    <t>Atendimento</t>
  </si>
  <si>
    <t>BO Atendimento</t>
  </si>
  <si>
    <t>Ouvidoria</t>
  </si>
  <si>
    <t>Auditoria de Vendas</t>
  </si>
  <si>
    <t>BO Contratos</t>
  </si>
  <si>
    <t>Hotline</t>
  </si>
  <si>
    <t>BO Hotline</t>
  </si>
  <si>
    <t>Faranqua Alto Valor</t>
  </si>
  <si>
    <t>Franquia Oi Atende</t>
  </si>
  <si>
    <t>Agex</t>
  </si>
  <si>
    <t>Agex Simples</t>
  </si>
  <si>
    <t>Lojas Próprias</t>
  </si>
  <si>
    <t>Pap</t>
  </si>
  <si>
    <t>Televendas Ativo 3P RES</t>
  </si>
  <si>
    <t>Televendas Ativo 4P/ 3P Móvel</t>
  </si>
  <si>
    <t>Televendas Receptivo 3P RES</t>
  </si>
  <si>
    <t>Televendas Receptivo 4P/ 3P MÓVEL</t>
  </si>
  <si>
    <t>Teleagentes</t>
  </si>
  <si>
    <t>Teleagentes 4P</t>
  </si>
  <si>
    <t>Web</t>
  </si>
  <si>
    <t>Retenção</t>
  </si>
  <si>
    <t>BO Retenção</t>
  </si>
  <si>
    <t>Cobrança (Novo!)</t>
  </si>
  <si>
    <t>Ativo de reversão (Novo!)</t>
  </si>
  <si>
    <t>Ilha de loja (Novo!)</t>
  </si>
  <si>
    <t>Portabilidade (Novo!)</t>
  </si>
  <si>
    <t>Blindagem Oi ToTal</t>
  </si>
  <si>
    <t>Blindagem</t>
  </si>
  <si>
    <t>Ilha de Migração</t>
  </si>
  <si>
    <t>Rentabilização</t>
  </si>
  <si>
    <t>Procon</t>
  </si>
  <si>
    <t>JEC</t>
  </si>
  <si>
    <t>BO Oi Pontos</t>
  </si>
  <si>
    <t>Operações Especiais Retenção (Propenso e Ativo Reversão)</t>
  </si>
  <si>
    <t>PDV's específicos</t>
  </si>
  <si>
    <t>Nome da campanha</t>
  </si>
  <si>
    <t>Objetivo da Campanha</t>
  </si>
  <si>
    <t>Resumo da Campanha</t>
  </si>
  <si>
    <t xml:space="preserve">Data inicio </t>
  </si>
  <si>
    <t>Data fim</t>
  </si>
  <si>
    <t>Localidade</t>
  </si>
  <si>
    <t>Filial</t>
  </si>
  <si>
    <t>DDD's</t>
  </si>
  <si>
    <t>Unidade de Negócio</t>
  </si>
  <si>
    <t>nº Maximo de oportunidades</t>
  </si>
  <si>
    <t>Nº de adesões esperadas</t>
  </si>
  <si>
    <t>Publico  Alvo</t>
  </si>
  <si>
    <t>Campanha
Subsidiada</t>
  </si>
  <si>
    <t>DACC</t>
  </si>
  <si>
    <t>CSP</t>
  </si>
  <si>
    <t>Nome Oferta</t>
  </si>
  <si>
    <t>Plano Voz 
(campo obrigatório)</t>
  </si>
  <si>
    <t>Código
SBL</t>
  </si>
  <si>
    <t>Comercial</t>
  </si>
  <si>
    <t>% Desc Ajust</t>
  </si>
  <si>
    <t>Código</t>
  </si>
  <si>
    <t>Conteúdo</t>
  </si>
  <si>
    <t>Código 
Conteúdo</t>
  </si>
  <si>
    <t>Comercial/
Tratamento</t>
  </si>
  <si>
    <t>% Desc</t>
  </si>
  <si>
    <t>Duração
Meses</t>
  </si>
  <si>
    <t>% Desc
(ind)</t>
  </si>
  <si>
    <t>Comercial sva</t>
  </si>
  <si>
    <t>Gratuidade?</t>
  </si>
  <si>
    <t xml:space="preserve">
Duração
Meses</t>
  </si>
  <si>
    <t xml:space="preserve">
1o Ponto Adicional
Gratuito?</t>
  </si>
  <si>
    <t>Arbor</t>
  </si>
  <si>
    <t>Assinatura Titular</t>
  </si>
  <si>
    <t>Desconto Ass. Titular</t>
  </si>
  <si>
    <t>Nome Benefício</t>
  </si>
  <si>
    <t>Comercial (Franquia+Ass)</t>
  </si>
  <si>
    <t>Assinatura dependente</t>
  </si>
  <si>
    <t>Desconto Ass. DEP</t>
  </si>
  <si>
    <t>Intragrupo</t>
  </si>
  <si>
    <t>Desconto Intragrupo</t>
  </si>
  <si>
    <t xml:space="preserve">
Regra da Oferta
Dados para Celular</t>
  </si>
  <si>
    <t>Pincipal</t>
  </si>
  <si>
    <t xml:space="preserve">
% Desc
(ind)</t>
  </si>
  <si>
    <t>Aparelhos?
Sim / Não</t>
  </si>
  <si>
    <t>Códigos e nomes dos aparelhos a serem cadastrados (copiar numa única célula os codigos e nomes)</t>
  </si>
  <si>
    <t>Sim/ Não</t>
  </si>
  <si>
    <t>Tipo
Benefício/ Aparelho/ Oi Pontos</t>
  </si>
  <si>
    <t>Valor da multa</t>
  </si>
  <si>
    <t>Duração (meses)</t>
  </si>
  <si>
    <t>Benefício que gerou a fidelização</t>
  </si>
  <si>
    <t>Código Benefício que gerou Fidelização</t>
  </si>
  <si>
    <t xml:space="preserve">ELEMENTO DE MULTA </t>
  </si>
  <si>
    <t>Tipo do benefício</t>
  </si>
  <si>
    <t>Nome do benefício</t>
  </si>
  <si>
    <t>Elementos</t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</si>
  <si>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START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</si>
  <si>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</si>
  <si>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HBO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</si>
  <si>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Telecine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</si>
  <si>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Cinema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</si>
  <si>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</si>
  <si>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HBO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</si>
  <si>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Telecine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</si>
  <si>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MIX Cinema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</si>
  <si>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rgb="FFC00000"/>
        <rFont val="Calibri"/>
        <family val="2"/>
        <scheme val="minor"/>
      </rPr>
      <t xml:space="preserve">Total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</si>
  <si>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HBO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</si>
  <si>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Telecine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</si>
  <si>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>[Fixo]
[BL 10Mbps]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Cinema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</si>
  <si>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</si>
  <si>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HBO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</si>
  <si>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Telecine
</t>
    </r>
    <r>
      <rPr>
        <b/>
        <sz val="8"/>
        <color rgb="FF00B0F0"/>
        <rFont val="Calibri"/>
        <family val="2"/>
        <scheme val="minor"/>
      </rPr>
      <t xml:space="preserve">DVR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</si>
  <si>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r>
      <rPr>
        <b/>
        <sz val="8"/>
        <rFont val="Calibri"/>
        <family val="2"/>
        <scheme val="minor"/>
      </rPr>
      <t xml:space="preserve">
[Fixo]
[BL 10Mbps]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color rgb="FFC00000"/>
        <rFont val="Calibri"/>
        <family val="2"/>
        <scheme val="minor"/>
      </rPr>
      <t xml:space="preserve">Total Cinema
</t>
    </r>
    <r>
      <rPr>
        <b/>
        <sz val="8"/>
        <color rgb="FF00B0F0"/>
        <rFont val="Calibri"/>
        <family val="2"/>
        <scheme val="minor"/>
      </rPr>
      <t>DVR</t>
    </r>
    <r>
      <rPr>
        <b/>
        <sz val="8"/>
        <color rgb="FFC00000"/>
        <rFont val="Calibri"/>
        <family val="2"/>
        <scheme val="minor"/>
      </rPr>
      <t xml:space="preserve">
</t>
    </r>
    <r>
      <rPr>
        <b/>
        <sz val="8"/>
        <color theme="0"/>
        <rFont val="Calibri"/>
        <family val="2"/>
        <scheme val="minor"/>
      </rPr>
      <t xml:space="preserve">
</t>
    </r>
    <r>
      <rPr>
        <b/>
        <sz val="8"/>
        <rFont val="Calibri"/>
        <family val="2"/>
        <scheme val="minor"/>
      </rPr>
      <t>[Móvel]
[Dados]</t>
    </r>
  </si>
  <si>
    <t>Livre 1</t>
  </si>
  <si>
    <t>NIVEL PREÇO</t>
  </si>
  <si>
    <t>SVA CAP</t>
  </si>
  <si>
    <t>SVA RETENÇÃO</t>
  </si>
  <si>
    <t>DESCONTO</t>
  </si>
  <si>
    <t>Livre 7</t>
  </si>
  <si>
    <t>Livre 8</t>
  </si>
  <si>
    <t>Livre 9</t>
  </si>
  <si>
    <t>dif</t>
  </si>
  <si>
    <t>Valor antes da TV</t>
  </si>
  <si>
    <t>Linha</t>
  </si>
  <si>
    <t>Mensagem de Erro</t>
  </si>
  <si>
    <t>Oi Total</t>
  </si>
  <si>
    <t>Novos e Atuais</t>
  </si>
  <si>
    <t>Não</t>
  </si>
  <si>
    <t>x</t>
  </si>
  <si>
    <t>OT_SET17_RET_SCOM_047_P800_ILIMOI_B2</t>
  </si>
  <si>
    <t>Vender OI Total com Fidelidade F+BL+TV+Pós</t>
  </si>
  <si>
    <t>Produto Fixo + Banda Larga + Pós + TV +Dados com fidelização</t>
  </si>
  <si>
    <t>20. Oi Total</t>
  </si>
  <si>
    <t>Varejo</t>
  </si>
  <si>
    <t>Campanha Restrita</t>
  </si>
  <si>
    <t>Sim</t>
  </si>
  <si>
    <t>Oi Total Fixo + Pós 800 + Banda Larga</t>
  </si>
  <si>
    <t>MKT-1-9825601270</t>
  </si>
  <si>
    <t>MKT-1-9825406035</t>
  </si>
  <si>
    <t>MKT-1-9825544125</t>
  </si>
  <si>
    <t>MKT-1-9825544215</t>
  </si>
  <si>
    <t>MKT-1-9825544305</t>
  </si>
  <si>
    <t>MKT-1-9825544400</t>
  </si>
  <si>
    <t>MKT-1-9825544490</t>
  </si>
  <si>
    <t>PCS-OzTL50</t>
  </si>
  <si>
    <t>PCS-OzTL51</t>
  </si>
  <si>
    <t>PCS-OzTL52</t>
  </si>
  <si>
    <t>PCS-OzTL53</t>
  </si>
  <si>
    <t>PCS-OzTL54</t>
  </si>
  <si>
    <t>MKT-1-9825544580</t>
  </si>
  <si>
    <t>0T0T_PAI17_RET_ASSINATURA_MÓVEL_RS15.00.</t>
  </si>
  <si>
    <t>MKT-1-9993306541</t>
  </si>
  <si>
    <t>MKT-1-10026708611</t>
  </si>
  <si>
    <t>Benefício</t>
  </si>
  <si>
    <t>LD + VC Oi</t>
  </si>
  <si>
    <t>0T0T_MIN_LDN_270000</t>
  </si>
  <si>
    <t>MKT-1-8611306447</t>
  </si>
  <si>
    <t>SMS</t>
  </si>
  <si>
    <t>0T0T_SMS_50000</t>
  </si>
  <si>
    <t>MKT-1-8269296658</t>
  </si>
  <si>
    <t>PCS-SBL1111</t>
  </si>
  <si>
    <t>Conteúdo A</t>
  </si>
  <si>
    <t>Erro:  Linha 49</t>
  </si>
  <si>
    <t>Franquia minutos não prevista</t>
  </si>
  <si>
    <t>OT_SET17_RET_SCOM_048_P800_ILIMOI_B5</t>
  </si>
  <si>
    <t>Tratamento</t>
  </si>
  <si>
    <t>MKT-1-9825601765</t>
  </si>
  <si>
    <t>Erro:  Linha 50</t>
  </si>
  <si>
    <t>OT_SET17_RET_SCOM_049_P800_ILIMOI_1G_B2</t>
  </si>
  <si>
    <t>Exige pelo menos um Pacote de dados</t>
  </si>
  <si>
    <t>1GB</t>
  </si>
  <si>
    <t>MKT-1-10026767331</t>
  </si>
  <si>
    <t>Erro:  Linha 51</t>
  </si>
  <si>
    <t>OT_SET17_RET_SCOM_050_P800_ILIMOI_1G_B5</t>
  </si>
  <si>
    <t>Erro:  Linha 52</t>
  </si>
  <si>
    <t>OT_SET17_RET_SCOM_051_P800_ILIMOI_2G_B2</t>
  </si>
  <si>
    <t>2GB</t>
  </si>
  <si>
    <t>Erro:  Linha 53</t>
  </si>
  <si>
    <t>OT_SET17_RET_SCOM_052_P800_ILIMOI_2G_B5</t>
  </si>
  <si>
    <t>Erro:  Linha 54</t>
  </si>
  <si>
    <t>OT_SET17_RET_SCOM_053_P800_ILIMOI_3G_B2</t>
  </si>
  <si>
    <t>3GB</t>
  </si>
  <si>
    <t>Erro:  Linha 55</t>
  </si>
  <si>
    <t>OT_SET17_RET_SCOM_054_P800_ILIMOI_3G_B5</t>
  </si>
  <si>
    <t>Erro:  Linha 56</t>
  </si>
  <si>
    <t>OT_SET17_RET_SCOM_055_P800_ILIMOI_5G_B2</t>
  </si>
  <si>
    <t>5GB</t>
  </si>
  <si>
    <t>MKT-1-10026709011</t>
  </si>
  <si>
    <t>Erro:  Linha 57</t>
  </si>
  <si>
    <t>OT_SET17_RET_SCOM_056_P800_ILIMOI_5G_B5</t>
  </si>
  <si>
    <t>Erro:  Linha 58</t>
  </si>
  <si>
    <t>OT_SET17_RET_SCOM_057_P800_ILIMOI_10G_B2</t>
  </si>
  <si>
    <t>10GB</t>
  </si>
  <si>
    <t>Erro:  Linha 59</t>
  </si>
  <si>
    <t>OT_SET17_RET_SCOM_058_P800_ILIMOI_10G_B5</t>
  </si>
  <si>
    <t>Erro:  Linha 60</t>
  </si>
  <si>
    <t>if</t>
  </si>
  <si>
    <t>else if</t>
  </si>
  <si>
    <t>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</si>
</sst>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R$&quot;#,##0.00_);[Red]\(&quot;R$&quot;#,##0.00\)"/>
    <numFmt numFmtId="165" formatCode="_(&quot;R$&quot;* #,##0.00_);_(&quot;R$&quot;* \(#,##0.00\);_(&quot;R$&quot;* &quot;-&quot;??_);_(@_)"/>
    <numFmt numFmtId="166" formatCode="_(* #,##0.00_);_(* \(#,##0.00\);_(* &quot;-&quot;??_);_(@_)"/>
    <numFmt numFmtId="167" formatCode="_-[$R$-416]\ * #,##0.00_-;\-[$R$-416]\ * #,##0.00_-;_-[$R$-416]\ * &quot;-&quot;??_-;_-@_-"/>
    <numFmt numFmtId="168" formatCode="#,##0_ ;\-#,##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671B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828C"/>
        <bgColor indexed="64"/>
      </patternFill>
    </fill>
    <fill>
      <patternFill patternType="solid">
        <fgColor rgb="FFEBB81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auto="1"/>
      </left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3" borderId="0" xfId="0" applyNumberFormat="1" applyFill="1" applyAlignment="1" applyProtection="1">
      <alignment horizontal="right"/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  <xf numFmtId="0" fontId="4" fillId="4" borderId="5" xfId="0" applyFont="1" applyFill="1" applyBorder="1" applyAlignment="1" applyProtection="1">
      <alignment horizontal="center" vertical="center"/>
      <protection hidden="1"/>
    </xf>
    <xf numFmtId="0" fontId="4" fillId="4" borderId="6" xfId="0" applyFont="1" applyFill="1" applyBorder="1" applyAlignment="1" applyProtection="1">
      <alignment horizontal="center" vertical="center"/>
      <protection hidden="1"/>
    </xf>
    <xf numFmtId="0" fontId="8" fillId="11" borderId="23" xfId="0" applyFont="1" applyFill="1" applyBorder="1" applyAlignment="1" applyProtection="1">
      <alignment vertical="center" wrapText="1"/>
      <protection hidden="1"/>
    </xf>
    <xf numFmtId="0" fontId="8" fillId="11" borderId="23" xfId="0" applyFont="1" applyFill="1" applyBorder="1" applyAlignment="1" applyProtection="1">
      <alignment horizontal="center" textRotation="90"/>
      <protection hidden="1"/>
    </xf>
    <xf numFmtId="0" fontId="8" fillId="11" borderId="23" xfId="0" applyFont="1" applyFill="1" applyBorder="1" applyAlignment="1" applyProtection="1">
      <alignment horizontal="center" textRotation="90" wrapText="1"/>
      <protection hidden="1"/>
    </xf>
    <xf numFmtId="0" fontId="9" fillId="11" borderId="23" xfId="0" applyFont="1" applyFill="1" applyBorder="1" applyAlignment="1" applyProtection="1">
      <alignment horizontal="center" textRotation="90"/>
      <protection hidden="1"/>
    </xf>
    <xf numFmtId="0" fontId="10" fillId="12" borderId="23" xfId="0" applyFont="1" applyFill="1" applyBorder="1" applyAlignment="1" applyProtection="1">
      <alignment vertical="center" wrapText="1"/>
      <protection hidden="1"/>
    </xf>
    <xf numFmtId="0" fontId="10" fillId="12" borderId="23" xfId="0" applyFont="1" applyFill="1" applyBorder="1" applyAlignment="1" applyProtection="1">
      <alignment horizontal="center" vertical="center" textRotation="90" wrapText="1"/>
      <protection hidden="1"/>
    </xf>
    <xf numFmtId="0" fontId="10" fillId="11" borderId="23" xfId="0" applyFont="1" applyFill="1" applyBorder="1" applyAlignment="1" applyProtection="1">
      <alignment horizontal="center" vertical="center" textRotation="90" wrapText="1"/>
      <protection hidden="1"/>
    </xf>
    <xf numFmtId="165" fontId="8" fillId="11" borderId="23" xfId="2" applyFont="1" applyFill="1" applyBorder="1" applyAlignment="1" applyProtection="1">
      <alignment vertical="center" wrapText="1"/>
      <protection hidden="1"/>
    </xf>
    <xf numFmtId="10" fontId="8" fillId="11" borderId="23" xfId="3" applyNumberFormat="1" applyFont="1" applyFill="1" applyBorder="1" applyAlignment="1" applyProtection="1">
      <alignment vertical="center" wrapText="1"/>
      <protection hidden="1"/>
    </xf>
    <xf numFmtId="165" fontId="10" fillId="11" borderId="24" xfId="2" applyFont="1" applyFill="1" applyBorder="1" applyAlignment="1" applyProtection="1">
      <alignment vertical="center" wrapText="1"/>
      <protection hidden="1"/>
    </xf>
    <xf numFmtId="0" fontId="10" fillId="12" borderId="25" xfId="0" applyFont="1" applyFill="1" applyBorder="1" applyAlignment="1" applyProtection="1">
      <alignment vertical="center" wrapText="1"/>
      <protection hidden="1"/>
    </xf>
    <xf numFmtId="0" fontId="8" fillId="11" borderId="5" xfId="0" applyFont="1" applyFill="1" applyBorder="1" applyAlignment="1" applyProtection="1">
      <alignment vertical="center" wrapText="1"/>
      <protection hidden="1"/>
    </xf>
    <xf numFmtId="0" fontId="10" fillId="12" borderId="5" xfId="0" applyFont="1" applyFill="1" applyBorder="1" applyAlignment="1" applyProtection="1">
      <alignment vertical="center" wrapText="1"/>
      <protection hidden="1"/>
    </xf>
    <xf numFmtId="0" fontId="10" fillId="13" borderId="23" xfId="0" applyFont="1" applyFill="1" applyBorder="1" applyAlignment="1" applyProtection="1">
      <alignment vertical="center" wrapText="1"/>
      <protection hidden="1"/>
    </xf>
    <xf numFmtId="0" fontId="11" fillId="13" borderId="23" xfId="0" applyFont="1" applyFill="1" applyBorder="1" applyAlignment="1" applyProtection="1">
      <alignment vertical="center" wrapText="1"/>
      <protection hidden="1"/>
    </xf>
    <xf numFmtId="0" fontId="11" fillId="12" borderId="5" xfId="0" applyFont="1" applyFill="1" applyBorder="1" applyAlignment="1" applyProtection="1">
      <alignment vertical="center" wrapText="1"/>
      <protection hidden="1"/>
    </xf>
    <xf numFmtId="166" fontId="8" fillId="11" borderId="23" xfId="1" applyFont="1" applyFill="1" applyBorder="1" applyAlignment="1" applyProtection="1">
      <alignment vertical="center" wrapText="1"/>
      <protection hidden="1"/>
    </xf>
    <xf numFmtId="9" fontId="8" fillId="11" borderId="23" xfId="3" applyFont="1" applyFill="1" applyBorder="1" applyAlignment="1" applyProtection="1">
      <alignment vertical="center" wrapText="1"/>
      <protection hidden="1"/>
    </xf>
    <xf numFmtId="0" fontId="11" fillId="11" borderId="23" xfId="0" applyFont="1" applyFill="1" applyBorder="1" applyAlignment="1" applyProtection="1">
      <alignment vertical="center" wrapText="1"/>
      <protection hidden="1"/>
    </xf>
    <xf numFmtId="0" fontId="11" fillId="12" borderId="23" xfId="0" applyFont="1" applyFill="1" applyBorder="1" applyAlignment="1" applyProtection="1">
      <alignment vertical="center" wrapText="1"/>
      <protection hidden="1"/>
    </xf>
    <xf numFmtId="0" fontId="12" fillId="4" borderId="23" xfId="0" applyFont="1" applyFill="1" applyBorder="1" applyAlignment="1" applyProtection="1">
      <alignment vertical="center" wrapText="1"/>
      <protection hidden="1"/>
    </xf>
    <xf numFmtId="0" fontId="8" fillId="12" borderId="23" xfId="0" applyFont="1" applyFill="1" applyBorder="1" applyAlignment="1" applyProtection="1">
      <alignment vertical="center" wrapText="1"/>
      <protection hidden="1"/>
    </xf>
    <xf numFmtId="0" fontId="8" fillId="11" borderId="24" xfId="0" applyFont="1" applyFill="1" applyBorder="1" applyAlignment="1" applyProtection="1">
      <alignment vertical="center" wrapText="1"/>
      <protection hidden="1"/>
    </xf>
    <xf numFmtId="0" fontId="8" fillId="11" borderId="25" xfId="0" applyFont="1" applyFill="1" applyBorder="1" applyAlignment="1" applyProtection="1">
      <alignment vertical="center" wrapText="1"/>
      <protection hidden="1"/>
    </xf>
    <xf numFmtId="0" fontId="8" fillId="12" borderId="23" xfId="0" applyFont="1" applyFill="1" applyBorder="1" applyAlignment="1" applyProtection="1">
      <alignment horizontal="left" vertical="center" wrapText="1"/>
      <protection hidden="1"/>
    </xf>
    <xf numFmtId="0" fontId="8" fillId="11" borderId="23" xfId="0" applyFont="1" applyFill="1" applyBorder="1" applyAlignment="1" applyProtection="1">
      <alignment horizontal="left" vertical="center" wrapText="1"/>
      <protection hidden="1"/>
    </xf>
    <xf numFmtId="0" fontId="10" fillId="12" borderId="23" xfId="0" applyFont="1" applyFill="1" applyBorder="1" applyAlignment="1" applyProtection="1">
      <alignment horizontal="left" vertical="center" wrapText="1"/>
      <protection hidden="1"/>
    </xf>
    <xf numFmtId="0" fontId="8" fillId="12" borderId="26" xfId="0" applyFont="1" applyFill="1" applyBorder="1" applyAlignment="1" applyProtection="1">
      <alignment horizontal="left" vertical="center" wrapText="1"/>
      <protection hidden="1"/>
    </xf>
    <xf numFmtId="0" fontId="12" fillId="14" borderId="24" xfId="0" applyFont="1" applyFill="1" applyBorder="1" applyAlignment="1" applyProtection="1">
      <alignment horizontal="center" vertical="center" wrapText="1"/>
      <protection hidden="1"/>
    </xf>
    <xf numFmtId="0" fontId="12" fillId="14" borderId="23" xfId="0" applyFont="1" applyFill="1" applyBorder="1" applyAlignment="1" applyProtection="1">
      <alignment horizontal="center" vertical="center" wrapText="1"/>
      <protection hidden="1"/>
    </xf>
    <xf numFmtId="0" fontId="12" fillId="14" borderId="27" xfId="0" applyFont="1" applyFill="1" applyBorder="1" applyAlignment="1" applyProtection="1">
      <alignment horizontal="center" vertical="center" wrapText="1"/>
      <protection hidden="1"/>
    </xf>
    <xf numFmtId="0" fontId="3" fillId="10" borderId="28" xfId="0" applyFont="1" applyFill="1" applyBorder="1" applyAlignment="1" applyProtection="1">
      <alignment horizontal="center" vertical="center"/>
      <protection locked="0"/>
    </xf>
    <xf numFmtId="0" fontId="3" fillId="10" borderId="29" xfId="0" applyFont="1" applyFill="1" applyBorder="1" applyAlignment="1" applyProtection="1">
      <alignment horizontal="center" vertical="center" wrapText="1"/>
      <protection locked="0"/>
    </xf>
    <xf numFmtId="0" fontId="3" fillId="5" borderId="29" xfId="0" applyFont="1" applyFill="1" applyBorder="1" applyAlignment="1" applyProtection="1">
      <alignment horizontal="center" vertical="center" wrapText="1"/>
      <protection locked="0"/>
    </xf>
    <xf numFmtId="10" fontId="2" fillId="5" borderId="29" xfId="3" applyNumberFormat="1" applyFont="1" applyFill="1" applyBorder="1" applyAlignment="1" applyProtection="1">
      <alignment horizontal="center" vertical="center"/>
      <protection locked="0"/>
    </xf>
    <xf numFmtId="165" fontId="3" fillId="10" borderId="29" xfId="2" applyFont="1" applyFill="1" applyBorder="1" applyAlignment="1" applyProtection="1">
      <alignment horizontal="center" vertical="center"/>
      <protection locked="0"/>
    </xf>
    <xf numFmtId="0" fontId="3" fillId="10" borderId="29" xfId="0" applyFont="1" applyFill="1" applyBorder="1" applyAlignment="1" applyProtection="1">
      <alignment horizontal="center" vertical="center"/>
      <protection locked="0"/>
    </xf>
    <xf numFmtId="0" fontId="3" fillId="5" borderId="30" xfId="0" applyFont="1" applyFill="1" applyBorder="1" applyAlignment="1" applyProtection="1">
      <alignment horizontal="center" vertical="center" wrapText="1"/>
      <protection locked="0"/>
    </xf>
    <xf numFmtId="0" fontId="0" fillId="15" borderId="0" xfId="0" applyFill="1"/>
    <xf numFmtId="0" fontId="14" fillId="0" borderId="31" xfId="0" applyFont="1" applyFill="1" applyBorder="1" applyAlignment="1" applyProtection="1">
      <alignment horizontal="left" vertical="center"/>
      <protection locked="0"/>
    </xf>
    <xf numFmtId="0" fontId="14" fillId="0" borderId="32" xfId="0" applyFont="1" applyFill="1" applyBorder="1" applyAlignment="1" applyProtection="1">
      <alignment horizontal="left" vertical="center"/>
      <protection locked="0"/>
    </xf>
    <xf numFmtId="0" fontId="14" fillId="0" borderId="33" xfId="0" applyFont="1" applyFill="1" applyBorder="1" applyAlignment="1" applyProtection="1">
      <alignment horizontal="left" vertical="center"/>
      <protection locked="0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32" xfId="0" applyFont="1" applyFill="1" applyBorder="1" applyAlignment="1" applyProtection="1">
      <alignment horizontal="center"/>
      <protection locked="0"/>
    </xf>
    <xf numFmtId="0" fontId="14" fillId="0" borderId="3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Fill="1" applyBorder="1" applyAlignment="1" applyProtection="1">
      <alignment horizontal="center" vertical="center"/>
      <protection locked="0"/>
    </xf>
    <xf numFmtId="0" fontId="14" fillId="0" borderId="34" xfId="0" applyFont="1" applyFill="1" applyBorder="1" applyAlignment="1" applyProtection="1">
      <alignment horizontal="left" vertical="center"/>
      <protection locked="0"/>
    </xf>
    <xf numFmtId="0" fontId="14" fillId="0" borderId="35" xfId="0" applyFont="1" applyFill="1" applyBorder="1" applyAlignment="1" applyProtection="1">
      <alignment horizontal="left" vertical="center"/>
      <protection locked="0"/>
    </xf>
    <xf numFmtId="14" fontId="14" fillId="0" borderId="31" xfId="0" applyNumberFormat="1" applyFont="1" applyFill="1" applyBorder="1" applyAlignment="1" applyProtection="1">
      <alignment horizontal="left" vertical="center"/>
      <protection locked="0"/>
    </xf>
    <xf numFmtId="14" fontId="14" fillId="16" borderId="33" xfId="0" applyNumberFormat="1" applyFont="1" applyFill="1" applyBorder="1" applyAlignment="1" applyProtection="1">
      <alignment horizontal="left" vertical="center"/>
      <protection locked="0"/>
    </xf>
    <xf numFmtId="14" fontId="14" fillId="0" borderId="34" xfId="0" applyNumberFormat="1" applyFont="1" applyFill="1" applyBorder="1" applyAlignment="1" applyProtection="1">
      <alignment horizontal="left" vertical="center"/>
      <protection locked="0"/>
    </xf>
    <xf numFmtId="14" fontId="14" fillId="0" borderId="32" xfId="0" applyNumberFormat="1" applyFont="1" applyFill="1" applyBorder="1" applyAlignment="1" applyProtection="1">
      <alignment horizontal="left" vertical="center"/>
      <protection locked="0"/>
    </xf>
    <xf numFmtId="0" fontId="14" fillId="0" borderId="32" xfId="0" applyFont="1" applyFill="1" applyBorder="1" applyAlignment="1" applyProtection="1">
      <alignment horizontal="center" vertical="center"/>
      <protection locked="0"/>
    </xf>
    <xf numFmtId="0" fontId="14" fillId="0" borderId="35" xfId="0" applyFont="1" applyFill="1" applyBorder="1" applyAlignment="1" applyProtection="1">
      <alignment horizontal="center" vertical="center"/>
      <protection locked="0"/>
    </xf>
    <xf numFmtId="0" fontId="14" fillId="0" borderId="31" xfId="0" applyFont="1" applyFill="1" applyBorder="1" applyAlignment="1" applyProtection="1">
      <alignment horizontal="center" vertical="center"/>
      <protection locked="0"/>
    </xf>
    <xf numFmtId="0" fontId="14" fillId="0" borderId="32" xfId="0" applyFont="1" applyFill="1" applyBorder="1" applyAlignment="1" applyProtection="1">
      <alignment vertical="center"/>
      <protection locked="0"/>
    </xf>
    <xf numFmtId="0" fontId="14" fillId="0" borderId="33" xfId="0" applyFont="1" applyFill="1" applyBorder="1" applyAlignment="1" applyProtection="1">
      <alignment vertical="center"/>
      <protection hidden="1"/>
    </xf>
    <xf numFmtId="165" fontId="14" fillId="0" borderId="32" xfId="2" applyFont="1" applyFill="1" applyBorder="1" applyAlignment="1" applyProtection="1">
      <alignment horizontal="left" vertical="center"/>
      <protection locked="0"/>
    </xf>
    <xf numFmtId="10" fontId="14" fillId="0" borderId="32" xfId="3" applyNumberFormat="1" applyFont="1" applyFill="1" applyBorder="1" applyProtection="1">
      <protection hidden="1"/>
    </xf>
    <xf numFmtId="10" fontId="14" fillId="0" borderId="33" xfId="3" applyNumberFormat="1" applyFont="1" applyFill="1" applyBorder="1" applyProtection="1">
      <protection hidden="1"/>
    </xf>
    <xf numFmtId="10" fontId="14" fillId="0" borderId="31" xfId="3" applyNumberFormat="1" applyFont="1" applyFill="1" applyBorder="1" applyProtection="1">
      <protection hidden="1"/>
    </xf>
    <xf numFmtId="10" fontId="14" fillId="16" borderId="33" xfId="3" applyNumberFormat="1" applyFont="1" applyFill="1" applyBorder="1" applyProtection="1">
      <protection hidden="1"/>
    </xf>
    <xf numFmtId="10" fontId="14" fillId="0" borderId="31" xfId="3" applyNumberFormat="1" applyFont="1" applyFill="1" applyBorder="1" applyProtection="1">
      <protection locked="0"/>
    </xf>
    <xf numFmtId="165" fontId="14" fillId="0" borderId="32" xfId="2" applyFont="1" applyFill="1" applyBorder="1" applyProtection="1">
      <protection locked="0"/>
    </xf>
    <xf numFmtId="10" fontId="14" fillId="14" borderId="32" xfId="3" applyNumberFormat="1" applyFont="1" applyFill="1" applyBorder="1" applyProtection="1">
      <protection hidden="1"/>
    </xf>
    <xf numFmtId="10" fontId="14" fillId="14" borderId="33" xfId="3" applyNumberFormat="1" applyFont="1" applyFill="1" applyBorder="1" applyProtection="1">
      <protection hidden="1"/>
    </xf>
    <xf numFmtId="0" fontId="14" fillId="0" borderId="32" xfId="2" applyNumberFormat="1" applyFont="1" applyFill="1" applyBorder="1" applyProtection="1">
      <protection locked="0"/>
    </xf>
    <xf numFmtId="167" fontId="14" fillId="0" borderId="31" xfId="0" applyNumberFormat="1" applyFont="1" applyFill="1" applyBorder="1" applyProtection="1">
      <protection locked="0"/>
    </xf>
    <xf numFmtId="10" fontId="14" fillId="14" borderId="34" xfId="3" applyNumberFormat="1" applyFont="1" applyFill="1" applyBorder="1" applyProtection="1">
      <protection hidden="1"/>
    </xf>
    <xf numFmtId="168" fontId="14" fillId="0" borderId="32" xfId="2" applyNumberFormat="1" applyFont="1" applyFill="1" applyBorder="1" applyProtection="1">
      <protection locked="0"/>
    </xf>
    <xf numFmtId="10" fontId="14" fillId="0" borderId="32" xfId="3" applyNumberFormat="1" applyFont="1" applyFill="1" applyBorder="1" applyAlignment="1" applyProtection="1">
      <alignment horizontal="right"/>
      <protection hidden="1"/>
    </xf>
    <xf numFmtId="165" fontId="14" fillId="0" borderId="31" xfId="2" applyFont="1" applyFill="1" applyBorder="1" applyProtection="1">
      <protection locked="0"/>
    </xf>
    <xf numFmtId="0" fontId="14" fillId="14" borderId="33" xfId="0" applyFont="1" applyFill="1" applyBorder="1" applyProtection="1">
      <protection hidden="1"/>
    </xf>
    <xf numFmtId="0" fontId="14" fillId="0" borderId="33" xfId="0" applyFont="1" applyFill="1" applyBorder="1" applyProtection="1">
      <protection hidden="1"/>
    </xf>
    <xf numFmtId="165" fontId="14" fillId="14" borderId="31" xfId="2" applyFont="1" applyFill="1" applyBorder="1" applyProtection="1">
      <protection hidden="1"/>
    </xf>
    <xf numFmtId="10" fontId="14" fillId="14" borderId="32" xfId="3" applyNumberFormat="1" applyFont="1" applyFill="1" applyBorder="1" applyProtection="1"/>
    <xf numFmtId="10" fontId="14" fillId="14" borderId="36" xfId="3" applyNumberFormat="1" applyFont="1" applyFill="1" applyBorder="1" applyProtection="1">
      <protection hidden="1"/>
    </xf>
    <xf numFmtId="165" fontId="14" fillId="0" borderId="31" xfId="2" applyFont="1" applyFill="1" applyBorder="1" applyProtection="1">
      <protection hidden="1"/>
    </xf>
    <xf numFmtId="10" fontId="14" fillId="0" borderId="34" xfId="3" applyNumberFormat="1" applyFont="1" applyFill="1" applyBorder="1" applyProtection="1">
      <protection hidden="1"/>
    </xf>
    <xf numFmtId="10" fontId="14" fillId="0" borderId="36" xfId="3" applyNumberFormat="1" applyFont="1" applyFill="1" applyBorder="1" applyProtection="1">
      <protection hidden="1"/>
    </xf>
    <xf numFmtId="10" fontId="14" fillId="0" borderId="37" xfId="3" applyNumberFormat="1" applyFont="1" applyFill="1" applyBorder="1" applyAlignment="1" applyProtection="1">
      <alignment horizontal="left" vertical="center"/>
      <protection hidden="1"/>
    </xf>
    <xf numFmtId="167" fontId="14" fillId="0" borderId="31" xfId="0" applyNumberFormat="1" applyFont="1" applyFill="1" applyBorder="1" applyAlignment="1" applyProtection="1">
      <alignment horizontal="center"/>
      <protection locked="0"/>
    </xf>
    <xf numFmtId="10" fontId="14" fillId="14" borderId="34" xfId="3" applyNumberFormat="1" applyFont="1" applyFill="1" applyBorder="1" applyAlignment="1" applyProtection="1">
      <alignment horizontal="right"/>
      <protection hidden="1"/>
    </xf>
    <xf numFmtId="0" fontId="14" fillId="14" borderId="34" xfId="0" applyFont="1" applyFill="1" applyBorder="1" applyAlignment="1" applyProtection="1">
      <alignment horizontal="left"/>
      <protection hidden="1"/>
    </xf>
    <xf numFmtId="0" fontId="14" fillId="14" borderId="36" xfId="0" applyFont="1" applyFill="1" applyBorder="1" applyAlignment="1" applyProtection="1">
      <alignment horizontal="left"/>
      <protection hidden="1"/>
    </xf>
    <xf numFmtId="10" fontId="14" fillId="16" borderId="31" xfId="3" applyNumberFormat="1" applyFont="1" applyFill="1" applyBorder="1" applyProtection="1">
      <protection locked="0"/>
    </xf>
    <xf numFmtId="10" fontId="14" fillId="14" borderId="33" xfId="3" applyNumberFormat="1" applyFont="1" applyFill="1" applyBorder="1" applyProtection="1">
      <protection locked="0"/>
    </xf>
    <xf numFmtId="0" fontId="14" fillId="0" borderId="34" xfId="0" applyFont="1" applyFill="1" applyBorder="1" applyAlignment="1" applyProtection="1">
      <alignment horizontal="center"/>
      <protection locked="0"/>
    </xf>
    <xf numFmtId="0" fontId="14" fillId="0" borderId="35" xfId="0" applyFont="1" applyFill="1" applyBorder="1" applyAlignment="1" applyProtection="1">
      <alignment horizontal="center"/>
      <protection locked="0"/>
    </xf>
    <xf numFmtId="165" fontId="14" fillId="0" borderId="32" xfId="2" applyFont="1" applyFill="1" applyBorder="1" applyAlignment="1" applyProtection="1">
      <alignment horizontal="center"/>
      <protection locked="0"/>
    </xf>
    <xf numFmtId="0" fontId="14" fillId="0" borderId="32" xfId="0" applyFont="1" applyFill="1" applyBorder="1" applyAlignment="1" applyProtection="1">
      <alignment horizontal="left"/>
      <protection hidden="1"/>
    </xf>
    <xf numFmtId="0" fontId="14" fillId="0" borderId="32" xfId="0" applyFont="1" applyFill="1" applyBorder="1" applyAlignment="1" applyProtection="1">
      <alignment horizontal="center"/>
      <protection hidden="1"/>
    </xf>
    <xf numFmtId="0" fontId="14" fillId="0" borderId="33" xfId="0" applyFont="1" applyFill="1" applyBorder="1" applyAlignment="1" applyProtection="1">
      <alignment horizontal="center"/>
      <protection hidden="1"/>
    </xf>
    <xf numFmtId="0" fontId="14" fillId="0" borderId="31" xfId="0" applyFont="1" applyFill="1" applyBorder="1" applyAlignment="1" applyProtection="1">
      <alignment horizontal="left"/>
      <protection locked="0"/>
    </xf>
    <xf numFmtId="0" fontId="14" fillId="14" borderId="32" xfId="0" applyFont="1" applyFill="1" applyBorder="1" applyAlignment="1" applyProtection="1">
      <alignment horizontal="left"/>
      <protection hidden="1"/>
    </xf>
    <xf numFmtId="0" fontId="14" fillId="14" borderId="33" xfId="0" applyFont="1" applyFill="1" applyBorder="1" applyAlignment="1" applyProtection="1">
      <alignment horizontal="center"/>
      <protection hidden="1"/>
    </xf>
    <xf numFmtId="0" fontId="14" fillId="0" borderId="37" xfId="0" applyFont="1" applyFill="1" applyBorder="1" applyAlignment="1" applyProtection="1">
      <alignment horizontal="center"/>
      <protection locked="0"/>
    </xf>
    <xf numFmtId="165" fontId="14" fillId="0" borderId="31" xfId="2" applyNumberFormat="1" applyFont="1" applyFill="1" applyBorder="1" applyProtection="1">
      <protection hidden="1"/>
    </xf>
    <xf numFmtId="164" fontId="14" fillId="0" borderId="31" xfId="2" applyNumberFormat="1" applyFont="1" applyFill="1" applyBorder="1" applyProtection="1">
      <protection hidden="1"/>
    </xf>
    <xf numFmtId="164" fontId="14" fillId="0" borderId="38" xfId="2" applyNumberFormat="1" applyFont="1" applyFill="1" applyBorder="1" applyProtection="1">
      <protection hidden="1"/>
    </xf>
    <xf numFmtId="0" fontId="14" fillId="0" borderId="31" xfId="0" applyFont="1" applyFill="1" applyBorder="1" applyProtection="1">
      <protection locked="0"/>
    </xf>
    <xf numFmtId="0" fontId="14" fillId="0" borderId="36" xfId="0" applyFont="1" applyFill="1" applyBorder="1" applyAlignment="1">
      <alignment horizontal="center"/>
    </xf>
    <xf numFmtId="0" fontId="14" fillId="0" borderId="32" xfId="0" applyFont="1" applyFill="1" applyBorder="1" applyProtection="1">
      <protection locked="0"/>
    </xf>
    <xf numFmtId="10" fontId="14" fillId="0" borderId="32" xfId="3" applyNumberFormat="1" applyFont="1" applyFill="1" applyBorder="1" applyProtection="1">
      <protection locked="0"/>
    </xf>
    <xf numFmtId="0" fontId="14" fillId="0" borderId="33" xfId="0" applyFont="1" applyFill="1" applyBorder="1" applyProtection="1">
      <protection locked="0"/>
    </xf>
    <xf numFmtId="0" fontId="14" fillId="0" borderId="36" xfId="0" applyFont="1" applyFill="1" applyBorder="1"/>
    <xf numFmtId="165" fontId="14" fillId="0" borderId="36" xfId="0" applyNumberFormat="1" applyFont="1" applyFill="1" applyBorder="1"/>
    <xf numFmtId="167" fontId="14" fillId="0" borderId="36" xfId="0" applyNumberFormat="1" applyFont="1" applyBorder="1"/>
    <xf numFmtId="0" fontId="14" fillId="0" borderId="0" xfId="0" applyFont="1"/>
    <xf numFmtId="0" fontId="7" fillId="8" borderId="5" xfId="0" applyFont="1" applyFill="1" applyBorder="1" applyAlignment="1" applyProtection="1">
      <alignment horizontal="center" vertical="center"/>
      <protection hidden="1"/>
    </xf>
    <xf numFmtId="0" fontId="4" fillId="4" borderId="5" xfId="0" applyFont="1" applyFill="1" applyBorder="1" applyAlignment="1" applyProtection="1">
      <alignment horizontal="center" vertical="center"/>
      <protection hidden="1"/>
    </xf>
    <xf numFmtId="0" fontId="4" fillId="4" borderId="6" xfId="0" applyFont="1" applyFill="1" applyBorder="1" applyAlignment="1" applyProtection="1">
      <alignment horizontal="center" vertical="center"/>
      <protection hidden="1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4" fillId="9" borderId="18" xfId="0" applyFont="1" applyFill="1" applyBorder="1" applyAlignment="1" applyProtection="1">
      <alignment horizontal="center" vertical="center"/>
      <protection hidden="1"/>
    </xf>
    <xf numFmtId="0" fontId="4" fillId="9" borderId="7" xfId="0" applyFont="1" applyFill="1" applyBorder="1" applyAlignment="1" applyProtection="1">
      <alignment horizontal="center" vertical="center"/>
      <protection hidden="1"/>
    </xf>
    <xf numFmtId="0" fontId="4" fillId="9" borderId="19" xfId="0" applyFont="1" applyFill="1" applyBorder="1" applyAlignment="1" applyProtection="1">
      <alignment horizontal="center" vertical="center"/>
      <protection hidden="1"/>
    </xf>
    <xf numFmtId="0" fontId="7" fillId="10" borderId="20" xfId="0" applyFont="1" applyFill="1" applyBorder="1" applyAlignment="1" applyProtection="1">
      <alignment horizontal="center" vertical="center"/>
      <protection locked="0"/>
    </xf>
    <xf numFmtId="0" fontId="7" fillId="10" borderId="21" xfId="0" applyFont="1" applyFill="1" applyBorder="1" applyAlignment="1" applyProtection="1">
      <alignment horizontal="center" vertical="center"/>
      <protection locked="0"/>
    </xf>
    <xf numFmtId="0" fontId="7" fillId="10" borderId="22" xfId="0" applyFont="1" applyFill="1" applyBorder="1" applyAlignment="1" applyProtection="1">
      <alignment horizontal="center" vertical="center"/>
      <protection locked="0"/>
    </xf>
    <xf numFmtId="0" fontId="7" fillId="8" borderId="12" xfId="0" applyFont="1" applyFill="1" applyBorder="1" applyAlignment="1" applyProtection="1">
      <alignment horizontal="center" vertical="center" wrapText="1"/>
      <protection hidden="1"/>
    </xf>
    <xf numFmtId="0" fontId="7" fillId="8" borderId="13" xfId="0" applyFont="1" applyFill="1" applyBorder="1" applyAlignment="1" applyProtection="1">
      <alignment horizontal="center" vertical="center" wrapText="1"/>
      <protection hidden="1"/>
    </xf>
    <xf numFmtId="0" fontId="7" fillId="8" borderId="14" xfId="0" applyFont="1" applyFill="1" applyBorder="1" applyAlignment="1" applyProtection="1">
      <alignment horizontal="center" vertical="center" wrapText="1"/>
      <protection hidden="1"/>
    </xf>
    <xf numFmtId="0" fontId="7" fillId="8" borderId="16" xfId="0" applyFont="1" applyFill="1" applyBorder="1" applyAlignment="1" applyProtection="1">
      <alignment horizontal="center" vertical="center" wrapText="1"/>
      <protection hidden="1"/>
    </xf>
    <xf numFmtId="0" fontId="7" fillId="8" borderId="17" xfId="0" applyFont="1" applyFill="1" applyBorder="1" applyAlignment="1" applyProtection="1">
      <alignment horizontal="center" vertical="center" wrapText="1"/>
      <protection hidden="1"/>
    </xf>
    <xf numFmtId="0" fontId="4" fillId="7" borderId="9" xfId="0" applyFont="1" applyFill="1" applyBorder="1" applyAlignment="1" applyProtection="1">
      <alignment horizontal="center" vertical="center" wrapText="1"/>
      <protection hidden="1"/>
    </xf>
    <xf numFmtId="0" fontId="4" fillId="7" borderId="10" xfId="0" applyFont="1" applyFill="1" applyBorder="1" applyAlignment="1" applyProtection="1">
      <alignment horizontal="center" vertical="center" wrapText="1"/>
      <protection hidden="1"/>
    </xf>
    <xf numFmtId="0" fontId="4" fillId="7" borderId="11" xfId="0" applyFont="1" applyFill="1" applyBorder="1" applyAlignment="1" applyProtection="1">
      <alignment horizontal="center" vertical="center" wrapText="1"/>
      <protection hidden="1"/>
    </xf>
    <xf numFmtId="0" fontId="6" fillId="8" borderId="12" xfId="0" applyFont="1" applyFill="1" applyBorder="1" applyAlignment="1" applyProtection="1">
      <alignment horizontal="center" vertical="center" wrapText="1"/>
      <protection hidden="1"/>
    </xf>
    <xf numFmtId="0" fontId="6" fillId="8" borderId="13" xfId="0" applyFont="1" applyFill="1" applyBorder="1" applyAlignment="1" applyProtection="1">
      <alignment horizontal="center" vertical="center" wrapText="1"/>
      <protection hidden="1"/>
    </xf>
    <xf numFmtId="0" fontId="6" fillId="8" borderId="6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8" borderId="8" xfId="0" applyFont="1" applyFill="1" applyBorder="1" applyAlignment="1" applyProtection="1">
      <alignment horizontal="center" vertical="center" wrapText="1"/>
      <protection hidden="1"/>
    </xf>
    <xf numFmtId="0" fontId="6" fillId="8" borderId="15" xfId="0" applyFont="1" applyFill="1" applyBorder="1" applyAlignment="1" applyProtection="1">
      <alignment horizontal="center" vertical="center" wrapText="1"/>
      <protection hidden="1"/>
    </xf>
    <xf numFmtId="0" fontId="6" fillId="8" borderId="14" xfId="0" applyFont="1" applyFill="1" applyBorder="1" applyAlignment="1" applyProtection="1">
      <alignment horizontal="center" vertical="center" wrapText="1"/>
      <protection hidden="1"/>
    </xf>
    <xf numFmtId="0" fontId="4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7" xfId="0" applyFont="1" applyFill="1" applyBorder="1" applyAlignment="1" applyProtection="1">
      <alignment horizontal="center" vertical="center" wrapText="1"/>
      <protection hidden="1"/>
    </xf>
    <xf numFmtId="0" fontId="4" fillId="5" borderId="8" xfId="0" applyFont="1" applyFill="1" applyBorder="1" applyAlignment="1" applyProtection="1">
      <alignment horizontal="center" vertical="center" wrapText="1"/>
      <protection hidden="1"/>
    </xf>
    <xf numFmtId="0" fontId="5" fillId="6" borderId="12" xfId="0" applyFont="1" applyFill="1" applyBorder="1" applyAlignment="1" applyProtection="1">
      <alignment horizontal="center" vertical="center" wrapText="1"/>
      <protection hidden="1"/>
    </xf>
    <xf numFmtId="0" fontId="5" fillId="6" borderId="13" xfId="0" applyFont="1" applyFill="1" applyBorder="1" applyAlignment="1" applyProtection="1">
      <alignment horizontal="center" vertical="center" wrapText="1"/>
      <protection hidden="1"/>
    </xf>
    <xf numFmtId="0" fontId="5" fillId="6" borderId="14" xfId="0" applyFont="1" applyFill="1" applyBorder="1" applyAlignment="1" applyProtection="1">
      <alignment horizontal="center" vertical="center" wrapText="1"/>
      <protection hidden="1"/>
    </xf>
    <xf numFmtId="0" fontId="4" fillId="5" borderId="9" xfId="0" applyFont="1" applyFill="1" applyBorder="1" applyAlignment="1" applyProtection="1">
      <alignment horizontal="center" vertical="center" wrapText="1"/>
      <protection hidden="1"/>
    </xf>
    <xf numFmtId="0" fontId="4" fillId="5" borderId="10" xfId="0" applyFont="1" applyFill="1" applyBorder="1" applyAlignment="1" applyProtection="1">
      <alignment horizontal="center" vertical="center" wrapText="1"/>
      <protection hidden="1"/>
    </xf>
    <xf numFmtId="0" fontId="4" fillId="5" borderId="11" xfId="0" applyFont="1" applyFill="1" applyBorder="1" applyAlignment="1" applyProtection="1">
      <alignment horizontal="center" vertical="center" wrapText="1"/>
      <protection hidden="1"/>
    </xf>
    <xf numFmtId="0" fontId="4" fillId="5" borderId="12" xfId="0" applyFont="1" applyFill="1" applyBorder="1" applyAlignment="1" applyProtection="1">
      <alignment horizontal="center" vertical="center" wrapText="1"/>
      <protection hidden="1"/>
    </xf>
    <xf numFmtId="0" fontId="4" fillId="5" borderId="13" xfId="0" applyFont="1" applyFill="1" applyBorder="1" applyAlignment="1" applyProtection="1">
      <alignment horizontal="center" vertical="center" wrapText="1"/>
      <protection hidden="1"/>
    </xf>
    <xf numFmtId="0" fontId="4" fillId="5" borderId="14" xfId="0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4" borderId="6" xfId="0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0" applyFont="1" applyFill="1" applyBorder="1" applyAlignment="1" applyProtection="1">
      <alignment horizontal="center" vertical="center"/>
      <protection hidden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88789/Rule-Declare-DecisionTableedit_8878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52323/Rule-Declare-DecisionTableedit_523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uno.viana\OneDrive%20-%20Accenture\Oi\NBA\Transforma&#231;&#227;o%20Planilha%20de%20Produtos\Ofertas%20%20500%20-%20RETOT\4P\RET_4P_PAI17_Un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uno_viana_accenture_com/Documents/Oi/NBA/Transforma&#231;&#227;o%20Planilha%20de%20Produtos/Merge%20Planilha%20Produtos%204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38179/Rule-Declare-DecisionTableedit_3817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efing_Conect"/>
      <sheetName val="Briefing_Oi mais"/>
      <sheetName val="Dados e SVA"/>
      <sheetName val="LocalidadesTotal (43.539) (2)"/>
      <sheetName val="Novos PDVs"/>
      <sheetName val="TABELA COM TUDO  (4p)"/>
      <sheetName val="Briefing_NFID"/>
      <sheetName val="Aparelhos Oferta Pós"/>
      <sheetName val="LocalidadesTotal (43.539)"/>
      <sheetName val="ARBOR"/>
      <sheetName val="PLANOS"/>
      <sheetName val="BENEFICIOS"/>
    </sheetNames>
    <sheetDataSet>
      <sheetData sheetId="0"/>
      <sheetData sheetId="1"/>
      <sheetData sheetId="2">
        <row r="2">
          <cell r="C2" t="str">
            <v>PLANO</v>
          </cell>
          <cell r="D2" t="str">
            <v>Aquisição IPC ALONE</v>
          </cell>
          <cell r="E2" t="str">
            <v>Retenção IPC ALONE</v>
          </cell>
          <cell r="F2" t="str">
            <v>SVA RETENÇÃO</v>
          </cell>
          <cell r="G2" t="str">
            <v>SVA AQUISIÇÃO</v>
          </cell>
        </row>
        <row r="3">
          <cell r="C3" t="str">
            <v>300MB</v>
          </cell>
          <cell r="E3">
            <v>14.9</v>
          </cell>
          <cell r="G3">
            <v>6</v>
          </cell>
        </row>
        <row r="4">
          <cell r="C4" t="str">
            <v>500MB</v>
          </cell>
          <cell r="D4">
            <v>24.9</v>
          </cell>
          <cell r="E4">
            <v>19.899999999999999</v>
          </cell>
          <cell r="F4">
            <v>1.55</v>
          </cell>
          <cell r="G4">
            <v>14</v>
          </cell>
        </row>
        <row r="5">
          <cell r="C5" t="str">
            <v>1GB</v>
          </cell>
          <cell r="D5">
            <v>29.9</v>
          </cell>
          <cell r="E5">
            <v>24.9</v>
          </cell>
          <cell r="F5">
            <v>3.61</v>
          </cell>
          <cell r="G5">
            <v>14</v>
          </cell>
        </row>
        <row r="6">
          <cell r="C6" t="str">
            <v>2GB</v>
          </cell>
          <cell r="D6">
            <v>34.9</v>
          </cell>
          <cell r="E6">
            <v>34.9</v>
          </cell>
          <cell r="F6">
            <v>3.61</v>
          </cell>
          <cell r="G6">
            <v>14</v>
          </cell>
        </row>
        <row r="7">
          <cell r="C7" t="str">
            <v>3GB</v>
          </cell>
          <cell r="D7">
            <v>49.9</v>
          </cell>
          <cell r="E7">
            <v>39.9</v>
          </cell>
          <cell r="F7">
            <v>3.61</v>
          </cell>
          <cell r="G7">
            <v>14</v>
          </cell>
        </row>
        <row r="8">
          <cell r="C8" t="str">
            <v>5GB</v>
          </cell>
          <cell r="D8">
            <v>79.900000000000006</v>
          </cell>
          <cell r="E8">
            <v>49.9</v>
          </cell>
          <cell r="F8">
            <v>5.24</v>
          </cell>
          <cell r="G8">
            <v>20.350000000000001</v>
          </cell>
        </row>
        <row r="9">
          <cell r="C9" t="str">
            <v>10GB</v>
          </cell>
          <cell r="D9">
            <v>129.9</v>
          </cell>
          <cell r="E9">
            <v>74.900000000000006</v>
          </cell>
          <cell r="F9">
            <v>5.24</v>
          </cell>
          <cell r="G9">
            <v>20.350000000000001</v>
          </cell>
        </row>
        <row r="10">
          <cell r="C10" t="str">
            <v>s/dados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CODIGO SBL</v>
          </cell>
          <cell r="B1" t="str">
            <v>PRODUTO</v>
          </cell>
          <cell r="C1" t="str">
            <v>PREÇO</v>
          </cell>
        </row>
        <row r="2">
          <cell r="A2" t="str">
            <v>FIXO</v>
          </cell>
          <cell r="B2" t="str">
            <v>Bundle Pacote Oi Fixo</v>
          </cell>
          <cell r="C2">
            <v>75.84</v>
          </cell>
        </row>
        <row r="3">
          <cell r="A3" t="str">
            <v>PCS-21448p2</v>
          </cell>
          <cell r="B3" t="str">
            <v>Oi Internet Móvel Substituta 10GB Redução de Velocidade</v>
          </cell>
          <cell r="C3">
            <v>127.9</v>
          </cell>
        </row>
        <row r="4">
          <cell r="A4" t="str">
            <v>PCS-30874g</v>
          </cell>
          <cell r="B4" t="str">
            <v>Bundle Oi Velox 300 Kb</v>
          </cell>
          <cell r="C4">
            <v>96.93</v>
          </cell>
        </row>
        <row r="5">
          <cell r="A5" t="str">
            <v>PCS-30577g</v>
          </cell>
          <cell r="B5" t="str">
            <v>Bundle Oi Velox 600 Kb</v>
          </cell>
          <cell r="C5">
            <v>96.93</v>
          </cell>
        </row>
        <row r="6">
          <cell r="A6" t="str">
            <v>PCS-30604g</v>
          </cell>
          <cell r="B6" t="str">
            <v>Bundle Oi Velox 1 Mb</v>
          </cell>
          <cell r="C6">
            <v>96.93</v>
          </cell>
        </row>
        <row r="7">
          <cell r="A7" t="str">
            <v>PCS-30631g</v>
          </cell>
          <cell r="B7" t="str">
            <v>Bundle Oi Velox 2 Mb</v>
          </cell>
          <cell r="C7">
            <v>98.26</v>
          </cell>
        </row>
        <row r="8">
          <cell r="A8" t="str">
            <v>PCS-30658g</v>
          </cell>
          <cell r="B8" t="str">
            <v>Bundle Oi Velox 5 Mb</v>
          </cell>
          <cell r="C8">
            <v>112.31</v>
          </cell>
        </row>
        <row r="9">
          <cell r="A9" t="str">
            <v>PCS-30685g</v>
          </cell>
          <cell r="B9" t="str">
            <v>Bundle Oi Velox 10 Mb</v>
          </cell>
          <cell r="C9">
            <v>126.34</v>
          </cell>
        </row>
        <row r="10">
          <cell r="A10" t="str">
            <v>PCS-30712g</v>
          </cell>
          <cell r="B10" t="str">
            <v>Bundle Oi Velox 15 Mb</v>
          </cell>
          <cell r="C10">
            <v>140.38</v>
          </cell>
        </row>
        <row r="11">
          <cell r="A11" t="str">
            <v>PCS-30739g</v>
          </cell>
          <cell r="B11" t="str">
            <v>Bundle Oi Velox 20 Mb</v>
          </cell>
          <cell r="C11">
            <v>210.58</v>
          </cell>
        </row>
        <row r="12">
          <cell r="A12" t="str">
            <v>PCS-30766g</v>
          </cell>
          <cell r="B12" t="str">
            <v>Bundle Oi Velox 25 Mb</v>
          </cell>
          <cell r="C12">
            <v>280.77</v>
          </cell>
        </row>
        <row r="13">
          <cell r="A13" t="str">
            <v>PCS-30793g</v>
          </cell>
          <cell r="B13" t="str">
            <v>Bundle Oi Velox 30 Mb</v>
          </cell>
          <cell r="C13">
            <v>280.77</v>
          </cell>
        </row>
        <row r="14">
          <cell r="A14" t="str">
            <v>PCS-30820g</v>
          </cell>
          <cell r="B14" t="str">
            <v>Bundle Oi Velox 35 Mb</v>
          </cell>
          <cell r="C14">
            <v>280.77</v>
          </cell>
        </row>
        <row r="15">
          <cell r="A15" t="str">
            <v>PCS-30847g</v>
          </cell>
          <cell r="B15" t="str">
            <v>Bundle Oi Velox 40 Mb</v>
          </cell>
          <cell r="C15">
            <v>280.77</v>
          </cell>
        </row>
        <row r="16">
          <cell r="A16" t="str">
            <v>PCS-30901g</v>
          </cell>
          <cell r="B16" t="str">
            <v>Bundle Oi Velox 50 Mb</v>
          </cell>
          <cell r="C16">
            <v>280.77</v>
          </cell>
        </row>
        <row r="17">
          <cell r="A17" t="str">
            <v>PCS-30928g</v>
          </cell>
          <cell r="B17" t="str">
            <v>Bundle Oi Velox 60 Mb</v>
          </cell>
          <cell r="C17">
            <v>280.77</v>
          </cell>
        </row>
        <row r="18">
          <cell r="A18" t="str">
            <v>PCS-30955g</v>
          </cell>
          <cell r="B18" t="str">
            <v>Bundle Oi Velox 70 Mb</v>
          </cell>
          <cell r="C18">
            <v>280.77</v>
          </cell>
        </row>
        <row r="19">
          <cell r="A19" t="str">
            <v>PCS-30982g</v>
          </cell>
          <cell r="B19" t="str">
            <v>Bundle Oi Velox 80 Mb</v>
          </cell>
          <cell r="C19">
            <v>280.77</v>
          </cell>
        </row>
        <row r="20">
          <cell r="A20" t="str">
            <v>PCS-31009g</v>
          </cell>
          <cell r="B20" t="str">
            <v>Bundle Oi Velox 90 Mb</v>
          </cell>
          <cell r="C20">
            <v>280.77</v>
          </cell>
        </row>
        <row r="21">
          <cell r="A21" t="str">
            <v>PCS-31036g</v>
          </cell>
          <cell r="B21" t="str">
            <v>Bundle Oi Velox 100 Mb</v>
          </cell>
          <cell r="C21">
            <v>280.77</v>
          </cell>
        </row>
        <row r="22">
          <cell r="A22" t="str">
            <v>PCS-4P1piASS</v>
          </cell>
          <cell r="B22" t="str">
            <v>Bundle Oi Conta Total</v>
          </cell>
          <cell r="C22">
            <v>22.98</v>
          </cell>
        </row>
        <row r="23">
          <cell r="A23" t="str">
            <v>PCS-4P1pi</v>
          </cell>
          <cell r="B23" t="str">
            <v>Bundle Oi Conta Total</v>
          </cell>
          <cell r="C23">
            <v>73.33</v>
          </cell>
        </row>
        <row r="24">
          <cell r="A24" t="str">
            <v>PCS-4P2piASS</v>
          </cell>
          <cell r="B24" t="str">
            <v>Bundle Oi Conta Total 50</v>
          </cell>
          <cell r="C24">
            <v>22.98</v>
          </cell>
        </row>
        <row r="25">
          <cell r="A25" t="str">
            <v>PCS-4P2pi</v>
          </cell>
          <cell r="B25" t="str">
            <v>Bundle Oi Conta Total 50</v>
          </cell>
          <cell r="C25">
            <v>87.56</v>
          </cell>
        </row>
        <row r="26">
          <cell r="A26" t="str">
            <v>PCS-4P3piASS</v>
          </cell>
          <cell r="B26" t="str">
            <v>Bundle Oi Conta Total 100</v>
          </cell>
          <cell r="C26">
            <v>22.98</v>
          </cell>
        </row>
        <row r="27">
          <cell r="A27" t="str">
            <v>PCS-4P3pi</v>
          </cell>
          <cell r="B27" t="str">
            <v>Bundle Oi Conta Total 100</v>
          </cell>
          <cell r="C27">
            <v>128.07</v>
          </cell>
        </row>
        <row r="28">
          <cell r="A28" t="str">
            <v>PCS-4P4piASS</v>
          </cell>
          <cell r="B28" t="str">
            <v>Bundle Oi Conta Total 250</v>
          </cell>
          <cell r="C28">
            <v>22.98</v>
          </cell>
        </row>
        <row r="29">
          <cell r="A29" t="str">
            <v>PCS-4P4pi</v>
          </cell>
          <cell r="B29" t="str">
            <v>Bundle Oi Conta Total 250</v>
          </cell>
          <cell r="C29">
            <v>213.45</v>
          </cell>
        </row>
        <row r="30">
          <cell r="A30" t="str">
            <v>PCS-4P5piASS</v>
          </cell>
          <cell r="B30" t="str">
            <v>Bundle Oi Conta Total 500</v>
          </cell>
          <cell r="C30">
            <v>22.98</v>
          </cell>
        </row>
        <row r="31">
          <cell r="A31" t="str">
            <v>PCS-4P5pi</v>
          </cell>
          <cell r="B31" t="str">
            <v>Bundle Oi Conta Total 500</v>
          </cell>
          <cell r="C31">
            <v>330.59</v>
          </cell>
        </row>
        <row r="32">
          <cell r="A32" t="str">
            <v>PCS-4P6piASS</v>
          </cell>
          <cell r="B32" t="str">
            <v>Bundle Oi Conta Total 800</v>
          </cell>
          <cell r="C32">
            <v>22.98</v>
          </cell>
        </row>
        <row r="33">
          <cell r="A33" t="str">
            <v>PCS-4P6pi</v>
          </cell>
          <cell r="B33" t="str">
            <v>Bundle Oi Conta Total 800</v>
          </cell>
          <cell r="C33">
            <v>479.46</v>
          </cell>
        </row>
        <row r="34">
          <cell r="A34" t="str">
            <v>PCS-4P7piASS</v>
          </cell>
          <cell r="B34" t="str">
            <v>BUNDLE Oi Completo 250</v>
          </cell>
          <cell r="C34">
            <v>22.98</v>
          </cell>
        </row>
        <row r="35">
          <cell r="A35" t="str">
            <v>PCS-4P7pi</v>
          </cell>
          <cell r="B35" t="str">
            <v>BUNDLE Oi Completo 250</v>
          </cell>
          <cell r="C35">
            <v>114.89</v>
          </cell>
        </row>
        <row r="36">
          <cell r="A36" t="str">
            <v>PCS-4P8piASS</v>
          </cell>
          <cell r="B36" t="str">
            <v>BUNDLE Oi Completo 500</v>
          </cell>
          <cell r="C36">
            <v>22.98</v>
          </cell>
        </row>
        <row r="37">
          <cell r="A37" t="str">
            <v>PCS-4P8pi</v>
          </cell>
          <cell r="B37" t="str">
            <v>BUNDLE Oi Completo 500</v>
          </cell>
          <cell r="C37">
            <v>216.36</v>
          </cell>
        </row>
        <row r="38">
          <cell r="A38" t="str">
            <v>PCS-4P10piASS</v>
          </cell>
          <cell r="B38" t="str">
            <v>BUNDLE Oi Completo 1.000</v>
          </cell>
          <cell r="C38">
            <v>22.98</v>
          </cell>
        </row>
        <row r="39">
          <cell r="A39" t="str">
            <v>PCS-4P10pi</v>
          </cell>
          <cell r="B39" t="str">
            <v>BUNDLE Oi Completo 1.000</v>
          </cell>
          <cell r="C39">
            <v>280.77</v>
          </cell>
        </row>
        <row r="40">
          <cell r="A40" t="str">
            <v>PCS-4P9piASS</v>
          </cell>
          <cell r="B40" t="str">
            <v>BUNDLE Oi Completo Mais</v>
          </cell>
          <cell r="C40">
            <v>22.98</v>
          </cell>
        </row>
        <row r="41">
          <cell r="A41" t="str">
            <v>PCS-4P9pi</v>
          </cell>
          <cell r="B41" t="str">
            <v>BUNDLE Oi Completo Mais</v>
          </cell>
          <cell r="C41">
            <v>345.16</v>
          </cell>
        </row>
        <row r="42">
          <cell r="A42" t="str">
            <v>PCS-OzTL40</v>
          </cell>
          <cell r="B42" t="str">
            <v>BUNDLE OI TV START HD</v>
          </cell>
          <cell r="C42">
            <v>99</v>
          </cell>
        </row>
        <row r="43">
          <cell r="A43" t="str">
            <v>PCS-OzTL740</v>
          </cell>
          <cell r="B43" t="str">
            <v>Bundle Oi TV Start HD DVR</v>
          </cell>
          <cell r="C43">
            <v>121.03</v>
          </cell>
        </row>
        <row r="44">
          <cell r="A44" t="str">
            <v>PCS-OzTL41</v>
          </cell>
          <cell r="B44" t="str">
            <v>BUNDLE OI TV MIX HD</v>
          </cell>
          <cell r="C44">
            <v>121.03</v>
          </cell>
        </row>
        <row r="45">
          <cell r="A45" t="str">
            <v>PCS-OzTL741</v>
          </cell>
          <cell r="B45" t="str">
            <v>Bundle Oi TV Mix HD DVR</v>
          </cell>
          <cell r="C45">
            <v>176.09</v>
          </cell>
        </row>
        <row r="46">
          <cell r="A46" t="str">
            <v>PCS-OzTL44</v>
          </cell>
          <cell r="B46" t="str">
            <v>BUNDLE OI TV MIX HBOMAX HD</v>
          </cell>
          <cell r="C46">
            <v>192.61</v>
          </cell>
        </row>
        <row r="47">
          <cell r="A47" t="str">
            <v>PCS-OzTL744</v>
          </cell>
          <cell r="B47" t="str">
            <v>Bundle Oi TV Mix HBOMax HD DVR</v>
          </cell>
          <cell r="C47">
            <v>209.13</v>
          </cell>
        </row>
        <row r="48">
          <cell r="A48" t="str">
            <v>PCS-OzTL43</v>
          </cell>
          <cell r="B48" t="str">
            <v>BUNDLE OI TV MIX TELECINE HD</v>
          </cell>
          <cell r="C48">
            <v>203.63</v>
          </cell>
        </row>
        <row r="49">
          <cell r="A49" t="str">
            <v>PCS-OzTL743</v>
          </cell>
          <cell r="B49" t="str">
            <v>Bundle Oi TV Mix Telecine HD DVR</v>
          </cell>
          <cell r="C49">
            <v>220.14</v>
          </cell>
        </row>
        <row r="50">
          <cell r="A50" t="str">
            <v>PCS-OzTL45</v>
          </cell>
          <cell r="B50" t="str">
            <v>BUNDLE OI TV MIX CINEMA HD</v>
          </cell>
          <cell r="C50">
            <v>209.13</v>
          </cell>
        </row>
        <row r="51">
          <cell r="A51" t="str">
            <v>PCS-OzTL745</v>
          </cell>
          <cell r="B51" t="str">
            <v>Bundle Oi TV Mix Cinema HD DVR</v>
          </cell>
          <cell r="C51">
            <v>253.18</v>
          </cell>
        </row>
        <row r="52">
          <cell r="A52" t="str">
            <v>PCS-OzTL42</v>
          </cell>
          <cell r="B52" t="str">
            <v>BUNDLE OI TV TOTAL HD</v>
          </cell>
          <cell r="C52">
            <v>165.08</v>
          </cell>
        </row>
        <row r="53">
          <cell r="A53" t="str">
            <v>PCS-OzTL742</v>
          </cell>
          <cell r="B53" t="str">
            <v>Bundle Oi TV Total HD DVR</v>
          </cell>
          <cell r="C53">
            <v>220.14</v>
          </cell>
        </row>
        <row r="54">
          <cell r="A54" t="str">
            <v>PCS-OzTL47</v>
          </cell>
          <cell r="B54" t="str">
            <v>BUNDLE OI TV TOTAL HBOMAX HD</v>
          </cell>
          <cell r="C54">
            <v>203.63</v>
          </cell>
        </row>
        <row r="55">
          <cell r="A55" t="str">
            <v>PCS-OzTL747</v>
          </cell>
          <cell r="B55" t="str">
            <v>Bundle Oi TV Total HBOMax HD DVR</v>
          </cell>
          <cell r="C55">
            <v>258.69</v>
          </cell>
        </row>
        <row r="56">
          <cell r="A56" t="str">
            <v>PCS-OzTL46</v>
          </cell>
          <cell r="B56" t="str">
            <v>BUNDLE OI TV TOTAL TELECINE HD</v>
          </cell>
          <cell r="C56">
            <v>214.64</v>
          </cell>
        </row>
        <row r="57">
          <cell r="A57" t="str">
            <v>PCS-OzTL746</v>
          </cell>
          <cell r="B57" t="str">
            <v>Bundle Oi TV Total Telecine HD DVR</v>
          </cell>
          <cell r="C57">
            <v>269.7</v>
          </cell>
        </row>
        <row r="58">
          <cell r="A58" t="str">
            <v>PCS-OzTL48</v>
          </cell>
          <cell r="B58" t="str">
            <v>BUNDLE OI TV TOTAL CINEMA HD</v>
          </cell>
          <cell r="C58">
            <v>253.18</v>
          </cell>
        </row>
        <row r="59">
          <cell r="A59" t="str">
            <v>PCS-OzTL748</v>
          </cell>
          <cell r="B59" t="str">
            <v>Bundle Oi TV Total Cinema HD DVR</v>
          </cell>
          <cell r="C59">
            <v>308.25</v>
          </cell>
        </row>
        <row r="60">
          <cell r="A60" t="str">
            <v>PCS-OzTL34</v>
          </cell>
          <cell r="B60" t="str">
            <v>Bundle COMBATE</v>
          </cell>
          <cell r="C60">
            <v>110.13</v>
          </cell>
        </row>
        <row r="61">
          <cell r="A61" t="str">
            <v>PCS-OzTL500</v>
          </cell>
          <cell r="B61" t="str">
            <v>Bundle Étnicos</v>
          </cell>
          <cell r="C61">
            <v>11.01</v>
          </cell>
        </row>
        <row r="62">
          <cell r="A62" t="str">
            <v>PCS-OzTL32</v>
          </cell>
          <cell r="B62" t="str">
            <v>Bundle Playboy TV</v>
          </cell>
          <cell r="C62">
            <v>21.91</v>
          </cell>
        </row>
        <row r="63">
          <cell r="A63" t="str">
            <v>PCS-OzTL501</v>
          </cell>
          <cell r="B63" t="str">
            <v>Bundle Premiere FC (2 campeonatos)</v>
          </cell>
          <cell r="C63">
            <v>93.5</v>
          </cell>
        </row>
        <row r="64">
          <cell r="A64" t="str">
            <v>PCS-OzTL502</v>
          </cell>
          <cell r="B64" t="str">
            <v>Bundle Premiere FC (3 campeonatos)</v>
          </cell>
          <cell r="C64">
            <v>115.52</v>
          </cell>
        </row>
        <row r="65">
          <cell r="A65" t="str">
            <v>PCS-OzTL503</v>
          </cell>
          <cell r="B65" t="str">
            <v>Bundle SexPrivê</v>
          </cell>
          <cell r="C65">
            <v>16.399999999999999</v>
          </cell>
        </row>
        <row r="66">
          <cell r="A66" t="str">
            <v>PCS-OzTL31</v>
          </cell>
          <cell r="B66" t="str">
            <v>Bundle Sexy Hot</v>
          </cell>
          <cell r="C66">
            <v>21.91</v>
          </cell>
        </row>
        <row r="67">
          <cell r="A67" t="str">
            <v>PCS-OzTL33</v>
          </cell>
          <cell r="B67" t="str">
            <v>Bundle Sexy Hot + Playboy (Combo)</v>
          </cell>
          <cell r="C67">
            <v>32.92</v>
          </cell>
        </row>
        <row r="68">
          <cell r="A68" t="str">
            <v>PCS-OzTL99</v>
          </cell>
          <cell r="B68" t="str">
            <v>Bundle PONTO ADICIONAL</v>
          </cell>
          <cell r="C68">
            <v>29.9</v>
          </cell>
        </row>
        <row r="69">
          <cell r="A69" t="str">
            <v>PCS-OzTL35</v>
          </cell>
          <cell r="B69" t="str">
            <v>Oi TV Série A + 1 Estadual</v>
          </cell>
          <cell r="C69">
            <v>93.5</v>
          </cell>
        </row>
        <row r="70">
          <cell r="A70" t="str">
            <v>PCS-OzTL36</v>
          </cell>
          <cell r="B70" t="str">
            <v>Oi TV Série A + 2 Estaduais</v>
          </cell>
          <cell r="C70">
            <v>115.52</v>
          </cell>
        </row>
        <row r="71">
          <cell r="A71" t="str">
            <v>PCS-OzTL37</v>
          </cell>
          <cell r="B71" t="str">
            <v>Oi TV Série A + B + 1 Estadual</v>
          </cell>
          <cell r="C71">
            <v>115.52</v>
          </cell>
        </row>
        <row r="72">
          <cell r="A72" t="str">
            <v>PCS-OzTL38</v>
          </cell>
          <cell r="B72" t="str">
            <v>Oi TV Série B + 1 Estadual</v>
          </cell>
          <cell r="C72">
            <v>93.5</v>
          </cell>
        </row>
        <row r="73">
          <cell r="A73" t="str">
            <v>PCS-OzTL50</v>
          </cell>
          <cell r="B73" t="str">
            <v>Coleção OI</v>
          </cell>
          <cell r="C73">
            <v>0</v>
          </cell>
        </row>
        <row r="74">
          <cell r="A74" t="str">
            <v>PCS-OzTL51</v>
          </cell>
          <cell r="B74" t="str">
            <v>Fox Premium</v>
          </cell>
          <cell r="C74">
            <v>24.9</v>
          </cell>
        </row>
        <row r="75">
          <cell r="A75" t="str">
            <v>PCS-OzTL52</v>
          </cell>
          <cell r="B75" t="str">
            <v>PenVr</v>
          </cell>
          <cell r="C75">
            <v>10</v>
          </cell>
        </row>
        <row r="76">
          <cell r="A76" t="str">
            <v>PCS-OzTL53</v>
          </cell>
          <cell r="B76" t="str">
            <v>PFC Completo</v>
          </cell>
          <cell r="C76">
            <v>104.9</v>
          </cell>
        </row>
        <row r="77">
          <cell r="A77" t="str">
            <v>PCS-OzTL54</v>
          </cell>
          <cell r="B77" t="str">
            <v>PFC Básico</v>
          </cell>
          <cell r="C77">
            <v>64.900000000000006</v>
          </cell>
        </row>
        <row r="78">
          <cell r="A78" t="str">
            <v>PCS-813566</v>
          </cell>
          <cell r="B78" t="str">
            <v>300MB</v>
          </cell>
          <cell r="C78">
            <v>18.920000000000002</v>
          </cell>
        </row>
        <row r="79">
          <cell r="A79" t="str">
            <v>PCS-813564</v>
          </cell>
          <cell r="B79" t="str">
            <v>500 MB</v>
          </cell>
          <cell r="C79">
            <v>28.44</v>
          </cell>
        </row>
        <row r="80">
          <cell r="A80" t="str">
            <v>PCS-813565</v>
          </cell>
          <cell r="B80" t="str">
            <v>2GB</v>
          </cell>
          <cell r="C80">
            <v>37.950000000000003</v>
          </cell>
        </row>
        <row r="81">
          <cell r="A81" t="str">
            <v>PCS-51793o08</v>
          </cell>
          <cell r="B81" t="str">
            <v>5GB</v>
          </cell>
          <cell r="C81">
            <v>142.15</v>
          </cell>
        </row>
        <row r="82">
          <cell r="A82" t="str">
            <v>PCS-7171B</v>
          </cell>
          <cell r="B82" t="str">
            <v>3GB</v>
          </cell>
          <cell r="C82">
            <v>98.15</v>
          </cell>
        </row>
        <row r="83">
          <cell r="A83" t="str">
            <v>PCS-7171A</v>
          </cell>
          <cell r="B83" t="str">
            <v>10GB</v>
          </cell>
          <cell r="C83">
            <v>196.31</v>
          </cell>
        </row>
        <row r="84">
          <cell r="A84" t="str">
            <v>PCS-10357</v>
          </cell>
          <cell r="B84" t="str">
            <v>Oi Internet pra Celular 1GB</v>
          </cell>
          <cell r="C84">
            <v>65.680000000000007</v>
          </cell>
        </row>
        <row r="85">
          <cell r="A85" t="str">
            <v>sva</v>
          </cell>
          <cell r="B85" t="str">
            <v>Serviço Valor agregado</v>
          </cell>
          <cell r="C85">
            <v>21.43</v>
          </cell>
        </row>
        <row r="86">
          <cell r="A86" t="str">
            <v>Intragrupo</v>
          </cell>
          <cell r="B86" t="str">
            <v>Intragrupo</v>
          </cell>
          <cell r="C86">
            <v>4.37</v>
          </cell>
        </row>
        <row r="87">
          <cell r="A87" t="str">
            <v>Dependente</v>
          </cell>
          <cell r="B87" t="str">
            <v>Assinatura Dependente</v>
          </cell>
          <cell r="C87">
            <v>22.98</v>
          </cell>
        </row>
      </sheetData>
      <sheetData sheetId="10">
        <row r="1">
          <cell r="B1" t="str">
            <v>Nome plano</v>
          </cell>
          <cell r="C1" t="str">
            <v>Código SBL</v>
          </cell>
        </row>
        <row r="2">
          <cell r="B2" t="str">
            <v>Oi Total Fixo + Pós Conectado 250 + Banda Larga</v>
          </cell>
          <cell r="C2" t="str">
            <v>PCS-4P7pi</v>
          </cell>
        </row>
        <row r="3">
          <cell r="B3" t="str">
            <v>Oi Total Fixo + Pós Conectado 500 + Banda Larga</v>
          </cell>
          <cell r="C3" t="str">
            <v>PCS-4P8pi</v>
          </cell>
        </row>
        <row r="4">
          <cell r="B4" t="str">
            <v>Oi Total Fixo + Pós Conectado 1.000 + Banda Larga</v>
          </cell>
          <cell r="C4" t="str">
            <v>PCS-4P10pi</v>
          </cell>
        </row>
        <row r="5">
          <cell r="B5" t="str">
            <v>Oi Total Fixo + Pós Conectado Mais + Banda Larga</v>
          </cell>
          <cell r="C5" t="str">
            <v>PCS-4P9pi</v>
          </cell>
        </row>
        <row r="6">
          <cell r="B6" t="str">
            <v>Oi Total Fixo + Pós + Banda Larga</v>
          </cell>
          <cell r="C6" t="str">
            <v>PCS-4P1pi</v>
          </cell>
        </row>
        <row r="7">
          <cell r="B7" t="str">
            <v>Oi Total Fixo + Pós 50 + Banda Larga</v>
          </cell>
          <cell r="C7" t="str">
            <v>PCS-4P2pi</v>
          </cell>
        </row>
        <row r="8">
          <cell r="B8" t="str">
            <v>Oi Total Fixo + Pós 100 + Banda Larga</v>
          </cell>
          <cell r="C8" t="str">
            <v>PCS-4P3pi</v>
          </cell>
        </row>
        <row r="9">
          <cell r="B9" t="str">
            <v>Oi Total Fixo + Pós 250 + Banda Larga</v>
          </cell>
          <cell r="C9" t="str">
            <v>PCS-4P4pi</v>
          </cell>
        </row>
        <row r="10">
          <cell r="B10" t="str">
            <v>Oi Total Fixo + Pós 500 + Banda Larga</v>
          </cell>
          <cell r="C10" t="str">
            <v>PCS-4P5pi</v>
          </cell>
        </row>
        <row r="11">
          <cell r="B11" t="str">
            <v>Oi Total Fixo + Pós 800 + Banda Larga</v>
          </cell>
          <cell r="C11" t="str">
            <v>PCS-4P6pi</v>
          </cell>
        </row>
        <row r="12">
          <cell r="B12" t="str">
            <v>Oi Total Fixo + Banda Larga + TV 1</v>
          </cell>
          <cell r="C12" t="str">
            <v>PCS-3PLowpi</v>
          </cell>
        </row>
        <row r="13">
          <cell r="B13" t="str">
            <v>Oi Total Fixo + Banda Larga + TV 2</v>
          </cell>
          <cell r="C13" t="str">
            <v>PCS-3PMepi</v>
          </cell>
        </row>
        <row r="14">
          <cell r="B14" t="str">
            <v>Oi Total Fixo + Banda Larga + TV 3</v>
          </cell>
          <cell r="C14" t="str">
            <v>PCS-3PHipi</v>
          </cell>
        </row>
        <row r="15">
          <cell r="B15" t="str">
            <v>Oi Total Fixo +  TV 1</v>
          </cell>
          <cell r="C15" t="str">
            <v>CFG-2Plowpi</v>
          </cell>
        </row>
        <row r="16">
          <cell r="B16" t="str">
            <v>Oi Total Fixo +  TV 2</v>
          </cell>
          <cell r="C16" t="str">
            <v>PCS-2PMepi</v>
          </cell>
        </row>
        <row r="17">
          <cell r="B17" t="str">
            <v>Oi Total Fixo +  TV 3</v>
          </cell>
          <cell r="C17" t="str">
            <v>PCS-2PHipi</v>
          </cell>
        </row>
        <row r="18">
          <cell r="B18" t="str">
            <v>Oi Internet Pra Celular</v>
          </cell>
        </row>
        <row r="19">
          <cell r="B19" t="str">
            <v>Oi Internet pra Celular 500MB</v>
          </cell>
        </row>
        <row r="20">
          <cell r="B20" t="str">
            <v>Oi Internet pra Celular 5GB</v>
          </cell>
        </row>
        <row r="21">
          <cell r="B21" t="str">
            <v>Oi Internet pra Celular 2GB</v>
          </cell>
        </row>
        <row r="22">
          <cell r="B22" t="str">
            <v>Oi Internet pra Celular 10GB</v>
          </cell>
        </row>
        <row r="23">
          <cell r="B23" t="str">
            <v>Oi Internet pra Celular 3GB</v>
          </cell>
        </row>
        <row r="24">
          <cell r="B24" t="str">
            <v>Oi Internet pra Celular 300MB</v>
          </cell>
        </row>
        <row r="25">
          <cell r="B25" t="str">
            <v>Oi Conta Total Plug 10GB Downgrade</v>
          </cell>
        </row>
        <row r="26">
          <cell r="B26" t="str">
            <v>Oi Conta Total Plug 10GB Downgrade</v>
          </cell>
        </row>
        <row r="27">
          <cell r="B27" t="str">
            <v>Oi Internet pra Celular 1GB</v>
          </cell>
        </row>
        <row r="28">
          <cell r="B28" t="str">
            <v>Oi Total Fixo + Banda Larga 1</v>
          </cell>
        </row>
        <row r="29">
          <cell r="B29" t="str">
            <v>Oi Total Fixo + Banda Larga 2</v>
          </cell>
        </row>
        <row r="30">
          <cell r="B30" t="str">
            <v>Oi Total Fixo + Banda Larga 3</v>
          </cell>
        </row>
        <row r="31">
          <cell r="B31" t="str">
            <v>Oi Internet Móvel 5GB</v>
          </cell>
        </row>
        <row r="32">
          <cell r="B32" t="str">
            <v>Oi Internet Móvel 10GB</v>
          </cell>
        </row>
      </sheetData>
      <sheetData sheetId="11">
        <row r="1">
          <cell r="A1" t="str">
            <v>CHAVE</v>
          </cell>
          <cell r="B1" t="str">
            <v>linhaProdutos</v>
          </cell>
          <cell r="C1" t="str">
            <v>template</v>
          </cell>
          <cell r="D1" t="str">
            <v>desconto</v>
          </cell>
          <cell r="E1" t="str">
            <v>codigoIntegracao</v>
          </cell>
          <cell r="F1" t="str">
            <v>nomeBeneficio</v>
          </cell>
          <cell r="G1" t="str">
            <v>status</v>
          </cell>
        </row>
        <row r="2">
          <cell r="A2" t="str">
            <v>Oi Total Fixo + Banda Larga 10,0769Template de desconto FLAT bundle - Fixo - Varejo - Ganho Tributário Cross</v>
          </cell>
          <cell r="B2" t="str">
            <v>Oi Total Fixo + Banda Larga 1</v>
          </cell>
          <cell r="C2" t="str">
            <v>Template de desconto FLAT bundle - Fixo - Varejo - Ganho Tributário Cross</v>
          </cell>
          <cell r="D2">
            <v>7.690000000000001E-2</v>
          </cell>
          <cell r="E2" t="str">
            <v>MKT-1-9824912811</v>
          </cell>
          <cell r="F2" t="str">
            <v>0T3T_REJ17_PCS-2PFBL1_FLAT_FIXO_GT_07.69%</v>
          </cell>
          <cell r="G2">
            <v>7.69</v>
          </cell>
        </row>
        <row r="3">
          <cell r="A3" t="str">
            <v>Oi Total Fixo + Banda Larga 20,0769Template de desconto FLAT bundle - Fixo - Varejo - Ganho Tributário Cross</v>
          </cell>
          <cell r="B3" t="str">
            <v>Oi Total Fixo + Banda Larga 2</v>
          </cell>
          <cell r="C3" t="str">
            <v>Template de desconto FLAT bundle - Fixo - Varejo - Ganho Tributário Cross</v>
          </cell>
          <cell r="D3">
            <v>7.690000000000001E-2</v>
          </cell>
          <cell r="E3" t="str">
            <v>MKT-1-9824913012</v>
          </cell>
          <cell r="F3" t="str">
            <v>0T3T_REJ17_PCS-2PFBL2_FLAT_FIXO_GT_07.69%</v>
          </cell>
          <cell r="G3">
            <v>7.69</v>
          </cell>
        </row>
        <row r="4">
          <cell r="A4" t="str">
            <v>Oi Total Fixo + Banda Larga 30,0769Template de desconto FLAT bundle - Fixo - Varejo - Ganho Tributário Cross</v>
          </cell>
          <cell r="B4" t="str">
            <v>Oi Total Fixo + Banda Larga 3</v>
          </cell>
          <cell r="C4" t="str">
            <v>Template de desconto FLAT bundle - Fixo - Varejo - Ganho Tributário Cross</v>
          </cell>
          <cell r="D4">
            <v>7.690000000000001E-2</v>
          </cell>
          <cell r="E4" t="str">
            <v>MKT-1-9825502213</v>
          </cell>
          <cell r="F4" t="str">
            <v>0T3T_REJ17_PCS-2PFBL3_FLAT_FIXO_GT_07.69%</v>
          </cell>
          <cell r="G4">
            <v>7.69</v>
          </cell>
        </row>
        <row r="5">
          <cell r="A5" t="str">
            <v>Oi Total Fixo + Banda Larga 10,2088Template de desconto FLAT bundle - Fixo - Varejo - Ganho Tributário Cross</v>
          </cell>
          <cell r="B5" t="str">
            <v>Oi Total Fixo + Banda Larga 1</v>
          </cell>
          <cell r="C5" t="str">
            <v>Template de desconto FLAT bundle - Fixo - Varejo - Ganho Tributário Cross</v>
          </cell>
          <cell r="D5">
            <v>0.20879999999999999</v>
          </cell>
          <cell r="E5" t="str">
            <v>MKT-1-9825502414</v>
          </cell>
          <cell r="F5" t="str">
            <v>0T3T_REJ17_PCS-2PFBL1_FLAT_FIXO_GT_20.88%</v>
          </cell>
          <cell r="G5">
            <v>20.88</v>
          </cell>
        </row>
        <row r="6">
          <cell r="A6" t="str">
            <v>Oi Total Fixo + Banda Larga 10,1429Template de desconto FLAT bundle - Fixo - Varejo - Ganho Tributário Cross</v>
          </cell>
          <cell r="B6" t="str">
            <v>Oi Total Fixo + Banda Larga 1</v>
          </cell>
          <cell r="C6" t="str">
            <v>Template de desconto FLAT bundle - Fixo - Varejo - Ganho Tributário Cross</v>
          </cell>
          <cell r="D6">
            <v>0.1429</v>
          </cell>
          <cell r="E6" t="str">
            <v>MKT-1-9825502615</v>
          </cell>
          <cell r="F6" t="str">
            <v>0T3T_REJ17_PCS-2PFBL1_FLAT_FIXO_GT_14.29%</v>
          </cell>
          <cell r="G6">
            <v>14.29</v>
          </cell>
        </row>
        <row r="7">
          <cell r="A7" t="str">
            <v>Oi Total Fixo + Banda Larga 20,2088Template de desconto FLAT bundle - Fixo - Varejo - Ganho Tributário Cross</v>
          </cell>
          <cell r="B7" t="str">
            <v>Oi Total Fixo + Banda Larga 2</v>
          </cell>
          <cell r="C7" t="str">
            <v>Template de desconto FLAT bundle - Fixo - Varejo - Ganho Tributário Cross</v>
          </cell>
          <cell r="D7">
            <v>0.20879999999999999</v>
          </cell>
          <cell r="E7" t="str">
            <v>MKT-1-9825502816</v>
          </cell>
          <cell r="F7" t="str">
            <v>0T3T_REJ17_PCS-2PFBL2_FLAT_FIXO_GT_20.88%</v>
          </cell>
          <cell r="G7">
            <v>20.88</v>
          </cell>
        </row>
        <row r="8">
          <cell r="A8" t="str">
            <v>Oi Total Fixo + Banda Larga 20,1429Template de desconto FLAT bundle - Fixo - Varejo - Ganho Tributário Cross</v>
          </cell>
          <cell r="B8" t="str">
            <v>Oi Total Fixo + Banda Larga 2</v>
          </cell>
          <cell r="C8" t="str">
            <v>Template de desconto FLAT bundle - Fixo - Varejo - Ganho Tributário Cross</v>
          </cell>
          <cell r="D8">
            <v>0.1429</v>
          </cell>
          <cell r="E8" t="str">
            <v>MKT-1-9825503027</v>
          </cell>
          <cell r="F8" t="str">
            <v>0T3T_REJ17_PCS-2PFBL2_FLAT_FIXO_GT_14.29%</v>
          </cell>
          <cell r="G8">
            <v>14.29</v>
          </cell>
        </row>
        <row r="9">
          <cell r="A9" t="str">
            <v>Oi Total Fixo + Banda Larga 30,2088Template de desconto FLAT bundle - Fixo - Varejo - Ganho Tributário Cross</v>
          </cell>
          <cell r="B9" t="str">
            <v>Oi Total Fixo + Banda Larga 3</v>
          </cell>
          <cell r="C9" t="str">
            <v>Template de desconto FLAT bundle - Fixo - Varejo - Ganho Tributário Cross</v>
          </cell>
          <cell r="D9">
            <v>0.20879999999999999</v>
          </cell>
          <cell r="E9" t="str">
            <v>MKT-1-9825510228</v>
          </cell>
          <cell r="F9" t="str">
            <v>0T3T_REJ17_PCS-2PFBL3_FLAT_FIXO_GT_20.88%</v>
          </cell>
          <cell r="G9">
            <v>20.88</v>
          </cell>
        </row>
        <row r="10">
          <cell r="A10" t="str">
            <v>Oi Total Fixo + Banda Larga 30,1429Template de desconto FLAT bundle - Fixo - Varejo - Ganho Tributário Cross</v>
          </cell>
          <cell r="B10" t="str">
            <v>Oi Total Fixo + Banda Larga 3</v>
          </cell>
          <cell r="C10" t="str">
            <v>Template de desconto FLAT bundle - Fixo - Varejo - Ganho Tributário Cross</v>
          </cell>
          <cell r="D10">
            <v>0.1429</v>
          </cell>
          <cell r="E10" t="str">
            <v>MKT-1-9825510429</v>
          </cell>
          <cell r="F10" t="str">
            <v>0T3T_REJ17_PCS-2PFBL3_FLAT_FIXO_GT_14.29%</v>
          </cell>
          <cell r="G10">
            <v>14.29</v>
          </cell>
        </row>
        <row r="11">
          <cell r="A11" t="str">
            <v>Oi Total Fixo +  TV 10,3394Template de desconto FLAT bundle - Fixo - Varejo - Ganho Tributário Cross</v>
          </cell>
          <cell r="B11" t="str">
            <v>Plano Oi Internet Total Low</v>
          </cell>
          <cell r="C11" t="str">
            <v>Template de desconto FLAT bundle - Fixo - Varejo - Ganho Tributário Cross</v>
          </cell>
          <cell r="D11">
            <v>0.33939999999999998</v>
          </cell>
          <cell r="E11" t="str">
            <v>MKT-1-9825510630</v>
          </cell>
          <cell r="F11" t="str">
            <v>0T3T_REJ17_CFG-2Plowpi_FLAT_FIXO_GT_33.94%</v>
          </cell>
          <cell r="G11">
            <v>33.94</v>
          </cell>
        </row>
        <row r="12">
          <cell r="A12" t="str">
            <v>Oi Total Fixo +  TV 20,3394Template de desconto FLAT bundle - Fixo - Varejo - Ganho Tributário Cross</v>
          </cell>
          <cell r="B12" t="str">
            <v>Plano Oi Internet Total Medium</v>
          </cell>
          <cell r="C12" t="str">
            <v>Template de desconto FLAT bundle - Fixo - Varejo - Ganho Tributário Cross</v>
          </cell>
          <cell r="D12">
            <v>0.33939999999999998</v>
          </cell>
          <cell r="E12" t="str">
            <v>MKT-1-9825510831</v>
          </cell>
          <cell r="F12" t="str">
            <v>0T3T_REJ17_PCS-2PMepi_FLAT_FIXO_GT_33.94%</v>
          </cell>
          <cell r="G12">
            <v>33.94</v>
          </cell>
        </row>
        <row r="13">
          <cell r="A13" t="str">
            <v>Oi Total Fixo +  TV 30,3394Template de desconto FLAT bundle - Fixo - Varejo - Ganho Tributário Cross</v>
          </cell>
          <cell r="B13" t="str">
            <v>Plano Oi Internet Total High</v>
          </cell>
          <cell r="C13" t="str">
            <v>Template de desconto FLAT bundle - Fixo - Varejo - Ganho Tributário Cross</v>
          </cell>
          <cell r="D13">
            <v>0.33939999999999998</v>
          </cell>
          <cell r="E13" t="str">
            <v>MKT-1-9825511032</v>
          </cell>
          <cell r="F13" t="str">
            <v>0T3T_REJ17_PCS-2PHipi_FLAT_FIXO_GT_33.94%</v>
          </cell>
          <cell r="G13">
            <v>33.94</v>
          </cell>
        </row>
        <row r="14">
          <cell r="A14" t="str">
            <v>Oi Total Fixo +  TV 10,2735Template de desconto FLAT bundle - Fixo - Varejo - Ganho Tributário Cross</v>
          </cell>
          <cell r="B14" t="str">
            <v>Plano Oi Internet Total Low</v>
          </cell>
          <cell r="C14" t="str">
            <v>Template de desconto FLAT bundle - Fixo - Varejo - Ganho Tributário Cross</v>
          </cell>
          <cell r="D14">
            <v>0.27350000000000002</v>
          </cell>
          <cell r="E14" t="str">
            <v>MKT-1-9825556233</v>
          </cell>
          <cell r="F14" t="str">
            <v>0T3T_REJ17_CFG-2Plowpi_FLAT_FIXO_GT_27.35%</v>
          </cell>
          <cell r="G14">
            <v>27.35</v>
          </cell>
        </row>
        <row r="15">
          <cell r="A15" t="str">
            <v>Oi Total Fixo +  TV 20,2735Template de desconto FLAT bundle - Fixo - Varejo - Ganho Tributário Cross</v>
          </cell>
          <cell r="B15" t="str">
            <v>Plano Oi Internet Total Medium</v>
          </cell>
          <cell r="C15" t="str">
            <v>Template de desconto FLAT bundle - Fixo - Varejo - Ganho Tributário Cross</v>
          </cell>
          <cell r="D15">
            <v>0.27350000000000002</v>
          </cell>
          <cell r="E15" t="str">
            <v>MKT-1-9825556434</v>
          </cell>
          <cell r="F15" t="str">
            <v>0T3T_REJ17_PCS-2PMepi_FLAT_FIXO_GT_27.35%</v>
          </cell>
          <cell r="G15">
            <v>27.35</v>
          </cell>
        </row>
        <row r="16">
          <cell r="A16" t="str">
            <v>Oi Total Fixo +  TV 30,2735Template de desconto FLAT bundle - Fixo - Varejo - Ganho Tributário Cross</v>
          </cell>
          <cell r="B16" t="str">
            <v>Plano Oi Internet Total High</v>
          </cell>
          <cell r="C16" t="str">
            <v>Template de desconto FLAT bundle - Fixo - Varejo - Ganho Tributário Cross</v>
          </cell>
          <cell r="D16">
            <v>0.27350000000000002</v>
          </cell>
          <cell r="E16" t="str">
            <v>MKT-1-9825556635</v>
          </cell>
          <cell r="F16" t="str">
            <v>0T3T_REJ17_PCS-2PHipi_FLAT_FIXO_GT_27.35%</v>
          </cell>
          <cell r="G16">
            <v>27.35</v>
          </cell>
        </row>
        <row r="17">
          <cell r="A17" t="str">
            <v>Oi Total Fixo +  TV 10,143Template de desconto FLAT bundle - Fixo - Varejo - Ganho Tributário Cross</v>
          </cell>
          <cell r="B17" t="str">
            <v>Plano Oi Internet Total Low</v>
          </cell>
          <cell r="C17" t="str">
            <v>Template de desconto FLAT bundle - Fixo - Varejo - Ganho Tributário Cross</v>
          </cell>
          <cell r="D17">
            <v>0.14300000000000002</v>
          </cell>
          <cell r="E17" t="str">
            <v>MKT-1-9825593806</v>
          </cell>
          <cell r="F17" t="str">
            <v>0T3T_REJ17_CFG-2Plowpi_FLAT_FIXO_GT_14.30%</v>
          </cell>
          <cell r="G17">
            <v>14.3</v>
          </cell>
        </row>
        <row r="18">
          <cell r="A18" t="str">
            <v>Oi Total Fixo +  TV 20,143Template de desconto FLAT bundle - Fixo - Varejo - Ganho Tributário Cross</v>
          </cell>
          <cell r="B18" t="str">
            <v>Plano Oi Internet Total Medium</v>
          </cell>
          <cell r="C18" t="str">
            <v>Template de desconto FLAT bundle - Fixo - Varejo - Ganho Tributário Cross</v>
          </cell>
          <cell r="D18">
            <v>0.14300000000000002</v>
          </cell>
          <cell r="E18" t="str">
            <v>MKT-1-9825602517</v>
          </cell>
          <cell r="F18" t="str">
            <v>0T3T_REJ17_PCS-2PMepi_FLAT_FIXO_GT_14.30%</v>
          </cell>
          <cell r="G18">
            <v>14.3</v>
          </cell>
        </row>
        <row r="19">
          <cell r="A19" t="str">
            <v>Oi Total Fixo +  TV 30,143Template de desconto FLAT bundle - Fixo - Varejo - Ganho Tributário Cross</v>
          </cell>
          <cell r="B19" t="str">
            <v>Plano Oi Internet Total High</v>
          </cell>
          <cell r="C19" t="str">
            <v>Template de desconto FLAT bundle - Fixo - Varejo - Ganho Tributário Cross</v>
          </cell>
          <cell r="D19">
            <v>0.14300000000000002</v>
          </cell>
          <cell r="E19" t="str">
            <v>MKT-1-9825602738</v>
          </cell>
          <cell r="F19" t="str">
            <v>0T3T_REJ17_PCS-2PHipi_FLAT_FIXO_GT_14.30%</v>
          </cell>
          <cell r="G19">
            <v>14.3</v>
          </cell>
        </row>
        <row r="20">
          <cell r="A20" t="str">
            <v>Oi Total Fixo +  TV 10,0771Template de desconto FLAT bundle - Fixo - Varejo - Ganho Tributário Cross</v>
          </cell>
          <cell r="B20" t="str">
            <v>Plano Oi Internet Total Low</v>
          </cell>
          <cell r="C20" t="str">
            <v>Template de desconto FLAT bundle - Fixo - Varejo - Ganho Tributário Cross</v>
          </cell>
          <cell r="D20">
            <v>7.7100000000000002E-2</v>
          </cell>
          <cell r="E20" t="str">
            <v>MKT-1-9825602939</v>
          </cell>
          <cell r="F20" t="str">
            <v>0T3T_REJ17_CFG-2Plowpi_FLAT_FIXO_GT_07.71%</v>
          </cell>
          <cell r="G20">
            <v>7.71</v>
          </cell>
        </row>
        <row r="21">
          <cell r="A21" t="str">
            <v>Oi Total Fixo +  TV 20,0771Template de desconto FLAT bundle - Fixo - Varejo - Ganho Tributário Cross</v>
          </cell>
          <cell r="B21" t="str">
            <v>Plano Oi Internet Total Medium</v>
          </cell>
          <cell r="C21" t="str">
            <v>Template de desconto FLAT bundle - Fixo - Varejo - Ganho Tributário Cross</v>
          </cell>
          <cell r="D21">
            <v>7.7100000000000002E-2</v>
          </cell>
          <cell r="E21" t="str">
            <v>MKT-1-9825620140</v>
          </cell>
          <cell r="F21" t="str">
            <v>0T3T_REJ17_PCS-2PMepi_FLAT_FIXO_GT_07.71%</v>
          </cell>
          <cell r="G21">
            <v>7.71</v>
          </cell>
        </row>
        <row r="22">
          <cell r="A22" t="str">
            <v>Oi Total Fixo +  TV 30,0771Template de desconto FLAT bundle - Fixo - Varejo - Ganho Tributário Cross</v>
          </cell>
          <cell r="B22" t="str">
            <v>Plano Oi Internet Total High</v>
          </cell>
          <cell r="C22" t="str">
            <v>Template de desconto FLAT bundle - Fixo - Varejo - Ganho Tributário Cross</v>
          </cell>
          <cell r="D22">
            <v>7.7100000000000002E-2</v>
          </cell>
          <cell r="E22" t="str">
            <v>MKT-1-9825620341</v>
          </cell>
          <cell r="F22" t="str">
            <v>0T3T_REJ17_PCS-2PHipi_FLAT_FIXO_GT_07.71%</v>
          </cell>
          <cell r="G22">
            <v>7.71</v>
          </cell>
        </row>
        <row r="23">
          <cell r="A23" t="str">
            <v>Oi Total Fixo + Pós 50 + Banda Larga0,3393Template de desconto FLAT bundle - Fixo - Varejo - Ganho Tributário Cross</v>
          </cell>
          <cell r="B23" t="str">
            <v>Plano Oi Completo Xsmall</v>
          </cell>
          <cell r="C23" t="str">
            <v>Template de desconto FLAT bundle - Fixo - Varejo - Ganho Tributário Cross</v>
          </cell>
          <cell r="D23">
            <v>0.33929999999999999</v>
          </cell>
          <cell r="E23" t="str">
            <v>MKT-1-9825620542</v>
          </cell>
          <cell r="F23" t="str">
            <v>0T3T_REJ17_PCS-4P2pi_FLAT_FIXO_GT_33.93%</v>
          </cell>
          <cell r="G23">
            <v>33.93</v>
          </cell>
        </row>
        <row r="24">
          <cell r="A24" t="str">
            <v>Oi Total Fixo + Pós Conectado 500 + Banda Larga0,3393Template de desconto FLAT bundle - Fixo - Varejo - Ganho Tributário Cross</v>
          </cell>
          <cell r="B24" t="str">
            <v>Plano Oi Completo 500</v>
          </cell>
          <cell r="C24" t="str">
            <v>Template de desconto FLAT bundle - Fixo - Varejo - Ganho Tributário Cross</v>
          </cell>
          <cell r="D24">
            <v>0.33929999999999999</v>
          </cell>
          <cell r="E24" t="str">
            <v>MKT-1-9825620743</v>
          </cell>
          <cell r="F24" t="str">
            <v>0T3T_REJ17_PCS-4P8pi_FLAT_FIXO_GT_33.93%</v>
          </cell>
          <cell r="G24">
            <v>33.93</v>
          </cell>
        </row>
        <row r="25">
          <cell r="A25" t="str">
            <v>Oi Total Fixo + Pós 100 + Banda Larga0,3393Template de desconto FLAT bundle - Fixo - Varejo - Ganho Tributário Cross</v>
          </cell>
          <cell r="B25" t="str">
            <v>Plano Oi Completo Small</v>
          </cell>
          <cell r="C25" t="str">
            <v>Template de desconto FLAT bundle - Fixo - Varejo - Ganho Tributário Cross</v>
          </cell>
          <cell r="D25">
            <v>0.33929999999999999</v>
          </cell>
          <cell r="E25" t="str">
            <v>MKT-1-9825620944</v>
          </cell>
          <cell r="F25" t="str">
            <v>0T3T_REJ17_PCS-4P3pi_FLAT_FIXO_GT_33.93%</v>
          </cell>
          <cell r="G25">
            <v>33.93</v>
          </cell>
        </row>
        <row r="26">
          <cell r="A26" t="str">
            <v>Oi Total Fixo + Pós Conectado 1.000 + Banda Larga0,3393Template de desconto FLAT bundle - Fixo - Varejo - Ganho Tributário Cross</v>
          </cell>
          <cell r="B26" t="str">
            <v>Plano Oi Completo 1.000</v>
          </cell>
          <cell r="C26" t="str">
            <v>Template de desconto FLAT bundle - Fixo - Varejo - Ganho Tributário Cross</v>
          </cell>
          <cell r="D26">
            <v>0.33929999999999999</v>
          </cell>
          <cell r="E26" t="str">
            <v>MKT-1-9825638145</v>
          </cell>
          <cell r="F26" t="str">
            <v>0T3T_REJ17_PCS-4P10pi_FLAT_FIXO_GT_33.93%</v>
          </cell>
          <cell r="G26">
            <v>33.93</v>
          </cell>
        </row>
        <row r="27">
          <cell r="A27" t="str">
            <v>Oi Total Fixo + Pós Conectado Mais + Banda Larga0,3393Template de desconto FLAT bundle - Fixo - Varejo - Ganho Tributário Cross</v>
          </cell>
          <cell r="B27" t="str">
            <v>Plano Oi Completo Mais</v>
          </cell>
          <cell r="C27" t="str">
            <v>Template de desconto FLAT bundle - Fixo - Varejo - Ganho Tributário Cross</v>
          </cell>
          <cell r="D27">
            <v>0.33929999999999999</v>
          </cell>
          <cell r="E27" t="str">
            <v>MKT-1-9825638346</v>
          </cell>
          <cell r="F27" t="str">
            <v>0T3T_REJ17_PCS-4P9pi_FLAT_FIXO_GT_33.93%</v>
          </cell>
          <cell r="G27">
            <v>33.93</v>
          </cell>
        </row>
        <row r="28">
          <cell r="A28" t="str">
            <v>Oi Total Fixo + Pós 50 + Banda Larga0,1429Template de desconto FLAT bundle - Fixo - Varejo - Ganho Tributário Cross</v>
          </cell>
          <cell r="B28" t="str">
            <v>Plano Oi Completo Xsmall</v>
          </cell>
          <cell r="C28" t="str">
            <v>Template de desconto FLAT bundle - Fixo - Varejo - Ganho Tributário Cross</v>
          </cell>
          <cell r="D28">
            <v>0.1429</v>
          </cell>
          <cell r="E28" t="str">
            <v>MKT-1-9825638547</v>
          </cell>
          <cell r="F28" t="str">
            <v>0T3T_REJ17_PCS-4P2pi_FLAT_FIXO_GT_14.29%</v>
          </cell>
          <cell r="G28">
            <v>14.29</v>
          </cell>
        </row>
        <row r="29">
          <cell r="A29" t="str">
            <v>Oi Total Fixo + Pós Conectado 500 + Banda Larga0,1429Template de desconto FLAT bundle - Fixo - Varejo - Ganho Tributário Cross</v>
          </cell>
          <cell r="B29" t="str">
            <v>Plano Oi Completo 500</v>
          </cell>
          <cell r="C29" t="str">
            <v>Template de desconto FLAT bundle - Fixo - Varejo - Ganho Tributário Cross</v>
          </cell>
          <cell r="D29">
            <v>0.1429</v>
          </cell>
          <cell r="E29" t="str">
            <v>MKT-1-9825638748</v>
          </cell>
          <cell r="F29" t="str">
            <v>0T3T_REJ17_PCS-4P8pi_FLAT_FIXO_GT_14.29%</v>
          </cell>
          <cell r="G29">
            <v>14.29</v>
          </cell>
        </row>
        <row r="30">
          <cell r="A30" t="str">
            <v>Oi Total Fixo + Pós 100 + Banda Larga0,1429Template de desconto FLAT bundle - Fixo - Varejo - Ganho Tributário Cross</v>
          </cell>
          <cell r="B30" t="str">
            <v>Plano Oi Completo Small</v>
          </cell>
          <cell r="C30" t="str">
            <v>Template de desconto FLAT bundle - Fixo - Varejo - Ganho Tributário Cross</v>
          </cell>
          <cell r="D30">
            <v>0.1429</v>
          </cell>
          <cell r="E30" t="str">
            <v>MKT-1-9825638949</v>
          </cell>
          <cell r="F30" t="str">
            <v>0T3T_REJ17_PCS-4P3pi_FLAT_FIXO_GT_14.29%</v>
          </cell>
          <cell r="G30">
            <v>14.29</v>
          </cell>
        </row>
        <row r="31">
          <cell r="A31" t="str">
            <v>Oi Total Fixo + Pós Conectado 1.000 + Banda Larga0,1429Template de desconto FLAT bundle - Fixo - Varejo - Ganho Tributário Cross</v>
          </cell>
          <cell r="B31" t="str">
            <v>Plano Oi Completo 1.000</v>
          </cell>
          <cell r="C31" t="str">
            <v>Template de desconto FLAT bundle - Fixo - Varejo - Ganho Tributário Cross</v>
          </cell>
          <cell r="D31">
            <v>0.1429</v>
          </cell>
          <cell r="E31" t="str">
            <v>MKT-1-9825655150</v>
          </cell>
          <cell r="F31" t="str">
            <v>0T3T_REJ17_PCS-4P10pi_FLAT_FIXO_GT_14.29%</v>
          </cell>
          <cell r="G31">
            <v>14.29</v>
          </cell>
        </row>
        <row r="32">
          <cell r="A32" t="str">
            <v>Oi Total Fixo + Pós Conectado Mais + Banda Larga0,1429Template de desconto FLAT bundle - Fixo - Varejo - Ganho Tributário Cross</v>
          </cell>
          <cell r="B32" t="str">
            <v>Plano Oi Completo Mais</v>
          </cell>
          <cell r="C32" t="str">
            <v>Template de desconto FLAT bundle - Fixo - Varejo - Ganho Tributário Cross</v>
          </cell>
          <cell r="D32">
            <v>0.1429</v>
          </cell>
          <cell r="E32" t="str">
            <v>MKT-1-9825655351</v>
          </cell>
          <cell r="F32" t="str">
            <v>0T3T_REJ17_PCS-4P9pi_FLAT_FIXO_GT_14.29%</v>
          </cell>
          <cell r="G32">
            <v>14.29</v>
          </cell>
        </row>
        <row r="33">
          <cell r="A33" t="str">
            <v>Oi Total Fixo + Banda Larga 10,3406Template de desconto FLAT bundle - Fixo - Varejo - Ganho Tributário Cross</v>
          </cell>
          <cell r="B33" t="str">
            <v>Oi Total Fixo + Banda Larga 1</v>
          </cell>
          <cell r="C33" t="str">
            <v>Template de desconto FLAT bundle - Fixo - Varejo - Ganho Tributário Cross</v>
          </cell>
          <cell r="D33">
            <v>0.34060000000000001</v>
          </cell>
          <cell r="E33" t="str">
            <v>MKT-1-9825655552</v>
          </cell>
          <cell r="F33" t="str">
            <v>0T3T_REJ17_PCS-2PFBL1_FLAT_FIXO_GT_34.06%</v>
          </cell>
          <cell r="G33">
            <v>34.06</v>
          </cell>
        </row>
        <row r="34">
          <cell r="A34" t="str">
            <v>Oi Total Fixo + Banda Larga 10,2747Template de desconto FLAT bundle - Fixo - Varejo - Ganho Tributário Cross</v>
          </cell>
          <cell r="B34" t="str">
            <v>Oi Total Fixo + Banda Larga 1</v>
          </cell>
          <cell r="C34" t="str">
            <v>Template de desconto FLAT bundle - Fixo - Varejo - Ganho Tributário Cross</v>
          </cell>
          <cell r="D34">
            <v>0.2747</v>
          </cell>
          <cell r="E34" t="str">
            <v>MKT-1-9825655753</v>
          </cell>
          <cell r="F34" t="str">
            <v>0T3T_REJ17_PCS-2PFBL1_FLAT_FIXO_GT_27.47%</v>
          </cell>
          <cell r="G34">
            <v>27.47</v>
          </cell>
        </row>
        <row r="35">
          <cell r="A35" t="str">
            <v>Oi Total Fixo + Banda Larga 20,3406Template de desconto FLAT bundle - Fixo - Varejo - Ganho Tributário Cross</v>
          </cell>
          <cell r="B35" t="str">
            <v>Oi Total Fixo + Banda Larga 2</v>
          </cell>
          <cell r="C35" t="str">
            <v>Template de desconto FLAT bundle - Fixo - Varejo - Ganho Tributário Cross</v>
          </cell>
          <cell r="D35">
            <v>0.34060000000000001</v>
          </cell>
          <cell r="E35" t="str">
            <v>MKT-1-9825655954</v>
          </cell>
          <cell r="F35" t="str">
            <v>0T3T_REJ17_PCS-2PFBL2_FLAT_FIXO_GT_34.06%</v>
          </cell>
          <cell r="G35">
            <v>34.06</v>
          </cell>
        </row>
        <row r="36">
          <cell r="A36" t="str">
            <v>Oi Total Fixo + Banda Larga 20,2747Template de desconto FLAT bundle - Fixo - Varejo - Ganho Tributário Cross</v>
          </cell>
          <cell r="B36" t="str">
            <v>Oi Total Fixo + Banda Larga 2</v>
          </cell>
          <cell r="C36" t="str">
            <v>Template de desconto FLAT bundle - Fixo - Varejo - Ganho Tributário Cross</v>
          </cell>
          <cell r="D36">
            <v>0.2747</v>
          </cell>
          <cell r="E36" t="str">
            <v>MKT-1-9825666155</v>
          </cell>
          <cell r="F36" t="str">
            <v>0T3T_REJ17_PCS-2PFBL2_FLAT_FIXO_GT_27.47%</v>
          </cell>
          <cell r="G36">
            <v>27.47</v>
          </cell>
        </row>
        <row r="37">
          <cell r="A37" t="str">
            <v>Oi Total Fixo + Banda Larga 30,3406Template de desconto FLAT bundle - Fixo - Varejo - Ganho Tributário Cross</v>
          </cell>
          <cell r="B37" t="str">
            <v>Oi Total Fixo + Banda Larga 3</v>
          </cell>
          <cell r="C37" t="str">
            <v>Template de desconto FLAT bundle - Fixo - Varejo - Ganho Tributário Cross</v>
          </cell>
          <cell r="D37">
            <v>0.34060000000000001</v>
          </cell>
          <cell r="E37" t="str">
            <v>MKT-1-9825666356</v>
          </cell>
          <cell r="F37" t="str">
            <v>0T3T_REJ17_PCS-2PFBL3_FLAT_FIXO_GT_34.06%</v>
          </cell>
          <cell r="G37">
            <v>34.06</v>
          </cell>
        </row>
        <row r="38">
          <cell r="A38" t="str">
            <v>Oi Total Fixo + Banda Larga 30,2747Template de desconto FLAT bundle - Fixo - Varejo - Ganho Tributário Cross</v>
          </cell>
          <cell r="B38" t="str">
            <v>Oi Total Fixo + Banda Larga 3</v>
          </cell>
          <cell r="C38" t="str">
            <v>Template de desconto FLAT bundle - Fixo - Varejo - Ganho Tributário Cross</v>
          </cell>
          <cell r="D38">
            <v>0.2747</v>
          </cell>
          <cell r="E38" t="str">
            <v>MKT-1-9825666557</v>
          </cell>
          <cell r="F38" t="str">
            <v>0T3T_REJ17_PCS-2PFBL3_FLAT_FIXO_GT_27.47%</v>
          </cell>
          <cell r="G38">
            <v>27.47</v>
          </cell>
        </row>
        <row r="39">
          <cell r="A39" t="str">
            <v>Oi Total Fixo + Banda Larga 10,4725Template de desconto FLAT bundle - Fixo - Varejo - Ganho Tributário Cross</v>
          </cell>
          <cell r="B39" t="str">
            <v>Oi Total Fixo + Banda Larga 1</v>
          </cell>
          <cell r="C39" t="str">
            <v>Template de desconto FLAT bundle - Fixo - Varejo - Ganho Tributário Cross</v>
          </cell>
          <cell r="D39">
            <v>0.47249999999999998</v>
          </cell>
          <cell r="E39" t="str">
            <v>MKT-1-9825666758</v>
          </cell>
          <cell r="F39" t="str">
            <v>0T3T_REJ17_PCS-2PFBL1_FLAT_FIXO_GT_47.25%</v>
          </cell>
          <cell r="G39">
            <v>47.25</v>
          </cell>
        </row>
        <row r="40">
          <cell r="A40" t="str">
            <v>Oi Total Fixo + Banda Larga 10,4066Template de desconto FLAT bundle - Fixo - Varejo - Ganho Tributário Cross</v>
          </cell>
          <cell r="B40" t="str">
            <v>Oi Total Fixo + Banda Larga 1</v>
          </cell>
          <cell r="C40" t="str">
            <v>Template de desconto FLAT bundle - Fixo - Varejo - Ganho Tributário Cross</v>
          </cell>
          <cell r="D40">
            <v>0.40659999999999996</v>
          </cell>
          <cell r="E40" t="str">
            <v>MKT-1-9825666959</v>
          </cell>
          <cell r="F40" t="str">
            <v>0T3T_REJ17_PCS-2PFBL1_FLAT_FIXO_GT_40.66%</v>
          </cell>
          <cell r="G40">
            <v>40.659999999999997</v>
          </cell>
        </row>
        <row r="41">
          <cell r="A41" t="str">
            <v>Oi Total Fixo + Banda Larga 20,4725Template de desconto FLAT bundle - Fixo - Varejo - Ganho Tributário Cross</v>
          </cell>
          <cell r="B41" t="str">
            <v>Oi Total Fixo + Banda Larga 2</v>
          </cell>
          <cell r="C41" t="str">
            <v>Template de desconto FLAT bundle - Fixo - Varejo - Ganho Tributário Cross</v>
          </cell>
          <cell r="D41">
            <v>0.47249999999999998</v>
          </cell>
          <cell r="E41" t="str">
            <v>MKT-1-9825684160</v>
          </cell>
          <cell r="F41" t="str">
            <v>0T3T_REJ17_PCS-2PFBL2_FLAT_FIXO_GT_47.25%</v>
          </cell>
          <cell r="G41">
            <v>47.25</v>
          </cell>
        </row>
        <row r="42">
          <cell r="A42" t="str">
            <v>Oi Total Fixo + Banda Larga 20,4066Template de desconto FLAT bundle - Fixo - Varejo - Ganho Tributário Cross</v>
          </cell>
          <cell r="B42" t="str">
            <v>Oi Total Fixo + Banda Larga 2</v>
          </cell>
          <cell r="C42" t="str">
            <v>Template de desconto FLAT bundle - Fixo - Varejo - Ganho Tributário Cross</v>
          </cell>
          <cell r="D42">
            <v>0.40659999999999996</v>
          </cell>
          <cell r="E42" t="str">
            <v>MKT-1-9825684361</v>
          </cell>
          <cell r="F42" t="str">
            <v>0T3T_REJ17_PCS-2PFBL2_FLAT_FIXO_GT_40.66%</v>
          </cell>
          <cell r="G42">
            <v>40.659999999999997</v>
          </cell>
        </row>
        <row r="43">
          <cell r="A43" t="str">
            <v>Oi Total Fixo + Banda Larga 30,4725Template de desconto FLAT bundle - Fixo - Varejo - Ganho Tributário Cross</v>
          </cell>
          <cell r="B43" t="str">
            <v>Oi Total Fixo + Banda Larga 3</v>
          </cell>
          <cell r="C43" t="str">
            <v>Template de desconto FLAT bundle - Fixo - Varejo - Ganho Tributário Cross</v>
          </cell>
          <cell r="D43">
            <v>0.47249999999999998</v>
          </cell>
          <cell r="E43" t="str">
            <v>MKT-1-9825684562</v>
          </cell>
          <cell r="F43" t="str">
            <v>0T3T_REJ17_PCS-2PFBL3_FLAT_FIXO_GT_47.25%</v>
          </cell>
          <cell r="G43">
            <v>47.25</v>
          </cell>
        </row>
        <row r="44">
          <cell r="A44" t="str">
            <v>Oi Total Fixo + Banda Larga 30,4066Template de desconto FLAT bundle - Fixo - Varejo - Ganho Tributário Cross</v>
          </cell>
          <cell r="B44" t="str">
            <v>Oi Total Fixo + Banda Larga 3</v>
          </cell>
          <cell r="C44" t="str">
            <v>Template de desconto FLAT bundle - Fixo - Varejo - Ganho Tributário Cross</v>
          </cell>
          <cell r="D44">
            <v>0.40659999999999996</v>
          </cell>
          <cell r="E44" t="str">
            <v>MKT-1-9825684803</v>
          </cell>
          <cell r="F44" t="str">
            <v>0T3T_REJ17_PCS-2PFBL3_FLAT_FIXO_GT_40.66%</v>
          </cell>
          <cell r="G44">
            <v>40.659999999999997</v>
          </cell>
        </row>
        <row r="45">
          <cell r="A45" t="str">
            <v>Oi Total Fixo + Banda Larga + TV 10,3393Template de desconto FLAT bundle - Fixo - Varejo - Ganho Tributário Cross</v>
          </cell>
          <cell r="B45" t="str">
            <v>Plano Oi Convergente Low</v>
          </cell>
          <cell r="C45" t="str">
            <v>Template de desconto FLAT bundle - Fixo - Varejo - Ganho Tributário Cross</v>
          </cell>
          <cell r="D45">
            <v>0.33929999999999999</v>
          </cell>
          <cell r="E45" t="str">
            <v>MKT-1-9825718484</v>
          </cell>
          <cell r="F45" t="str">
            <v>0T3T_REJ17_PCS-3PLowpi_FLAT_FIXO_GT_33.93%</v>
          </cell>
          <cell r="G45">
            <v>33.93</v>
          </cell>
        </row>
        <row r="46">
          <cell r="A46" t="str">
            <v>Oi Total Fixo + Banda Larga + TV 20,3393Template de desconto FLAT bundle - Fixo - Varejo - Ganho Tributário Cross</v>
          </cell>
          <cell r="B46" t="str">
            <v>Plano Oi Convergente Medium</v>
          </cell>
          <cell r="C46" t="str">
            <v>Template de desconto FLAT bundle - Fixo - Varejo - Ganho Tributário Cross</v>
          </cell>
          <cell r="D46">
            <v>0.33929999999999999</v>
          </cell>
          <cell r="E46" t="str">
            <v>MKT-1-9825718835</v>
          </cell>
          <cell r="F46" t="str">
            <v>0T3T_REJ17_PCS-3PMepi_FLAT_FIXO_GT_33.93%</v>
          </cell>
          <cell r="G46">
            <v>33.93</v>
          </cell>
        </row>
        <row r="47">
          <cell r="A47" t="str">
            <v>Oi Total Fixo + Banda Larga + TV 30,3393Template de desconto FLAT bundle - Fixo - Varejo - Ganho Tributário Cross</v>
          </cell>
          <cell r="B47" t="str">
            <v>Plano Oi Convergente High</v>
          </cell>
          <cell r="C47" t="str">
            <v>Template de desconto FLAT bundle - Fixo - Varejo - Ganho Tributário Cross</v>
          </cell>
          <cell r="D47">
            <v>0.33929999999999999</v>
          </cell>
          <cell r="E47" t="str">
            <v>MKT-1-9825728196</v>
          </cell>
          <cell r="F47" t="str">
            <v>0T3T_REJ17_PCS-3PHipi_FLAT_FIXO_GT_33.93%</v>
          </cell>
          <cell r="G47">
            <v>33.93</v>
          </cell>
        </row>
        <row r="48">
          <cell r="A48" t="str">
            <v>Oi Total Fixo + Banda Larga + TV 10,2734Template de desconto FLAT bundle - Fixo - Varejo - Ganho Tributário Cross</v>
          </cell>
          <cell r="B48" t="str">
            <v>Plano Oi Convergente Low</v>
          </cell>
          <cell r="C48" t="str">
            <v>Template de desconto FLAT bundle - Fixo - Varejo - Ganho Tributário Cross</v>
          </cell>
          <cell r="D48">
            <v>0.27339999999999998</v>
          </cell>
          <cell r="E48" t="str">
            <v>MKT-1-9825728397</v>
          </cell>
          <cell r="F48" t="str">
            <v>0T3T_REJ17_PCS-3PLowpi_FLAT_FIXO_GT_27.34%</v>
          </cell>
          <cell r="G48">
            <v>27.34</v>
          </cell>
        </row>
        <row r="49">
          <cell r="A49" t="str">
            <v>Oi Total Fixo + Banda Larga + TV 20,2734Template de desconto FLAT bundle - Fixo - Varejo - Ganho Tributário Cross</v>
          </cell>
          <cell r="B49" t="str">
            <v>Plano Oi Convergente Medium</v>
          </cell>
          <cell r="C49" t="str">
            <v>Template de desconto FLAT bundle - Fixo - Varejo - Ganho Tributário Cross</v>
          </cell>
          <cell r="D49">
            <v>0.27339999999999998</v>
          </cell>
          <cell r="E49" t="str">
            <v>MKT-1-9825728598</v>
          </cell>
          <cell r="F49" t="str">
            <v>0T3T_REJ17_PCS-3PMepi_FLAT_FIXO_GT_27.34%</v>
          </cell>
          <cell r="G49">
            <v>27.34</v>
          </cell>
        </row>
        <row r="50">
          <cell r="A50" t="str">
            <v>Oi Total Fixo + Banda Larga + TV 30,2734Template de desconto FLAT bundle - Fixo - Varejo - Ganho Tributário Cross</v>
          </cell>
          <cell r="B50" t="str">
            <v>Plano Oi Convergente High</v>
          </cell>
          <cell r="C50" t="str">
            <v>Template de desconto FLAT bundle - Fixo - Varejo - Ganho Tributário Cross</v>
          </cell>
          <cell r="D50">
            <v>0.27339999999999998</v>
          </cell>
          <cell r="E50" t="str">
            <v>MKT-1-9825728869</v>
          </cell>
          <cell r="F50" t="str">
            <v>0T3T_REJ17_PCS-3PHipi_FLAT_FIXO_GT_27.34%</v>
          </cell>
          <cell r="G50">
            <v>27.34</v>
          </cell>
        </row>
        <row r="51">
          <cell r="A51" t="str">
            <v>Oi Total Fixo + Banda Larga + TV 10,1429Template de desconto FLAT bundle - Fixo - Varejo - Ganho Tributário Cross</v>
          </cell>
          <cell r="B51" t="str">
            <v>Plano Oi Convergente Low</v>
          </cell>
          <cell r="C51" t="str">
            <v>Template de desconto FLAT bundle - Fixo - Varejo - Ganho Tributário Cross</v>
          </cell>
          <cell r="D51">
            <v>0.1429</v>
          </cell>
          <cell r="E51" t="str">
            <v>MKT-1-9825765440</v>
          </cell>
          <cell r="F51" t="str">
            <v>0T3T_REJ17_PCS-3PLowpi_FLAT_FIXO_GT_14.29%</v>
          </cell>
          <cell r="G51">
            <v>14.29</v>
          </cell>
        </row>
        <row r="52">
          <cell r="A52" t="str">
            <v>Oi Total Fixo + Banda Larga + TV 20,1429Template de desconto FLAT bundle - Fixo - Varejo - Ganho Tributário Cross</v>
          </cell>
          <cell r="B52" t="str">
            <v>Plano Oi Convergente Medium</v>
          </cell>
          <cell r="C52" t="str">
            <v>Template de desconto FLAT bundle - Fixo - Varejo - Ganho Tributário Cross</v>
          </cell>
          <cell r="D52">
            <v>0.1429</v>
          </cell>
          <cell r="E52" t="str">
            <v>MKT-1-9825765881</v>
          </cell>
          <cell r="F52" t="str">
            <v>0T3T_REJ17_PCS-3PMepi_FLAT_FIXO_GT_14.29%</v>
          </cell>
          <cell r="G52">
            <v>14.29</v>
          </cell>
        </row>
        <row r="53">
          <cell r="A53" t="str">
            <v>Oi Total Fixo + Banda Larga + TV 30,1429Template de desconto FLAT bundle - Fixo - Varejo - Ganho Tributário Cross</v>
          </cell>
          <cell r="B53" t="str">
            <v>Plano Oi Convergente High</v>
          </cell>
          <cell r="C53" t="str">
            <v>Template de desconto FLAT bundle - Fixo - Varejo - Ganho Tributário Cross</v>
          </cell>
          <cell r="D53">
            <v>0.1429</v>
          </cell>
          <cell r="E53" t="str">
            <v>MKT-1-9825766082</v>
          </cell>
          <cell r="F53" t="str">
            <v>0T3T_REJ17_PCS-3PHipi_FLAT_FIXO_GT_14.29%</v>
          </cell>
          <cell r="G53">
            <v>14.29</v>
          </cell>
        </row>
        <row r="54">
          <cell r="A54" t="str">
            <v>Oi Total Fixo + Banda Larga + TV 10,0771Template de desconto FLAT bundle - Fixo - Varejo - Ganho Tributário Cross</v>
          </cell>
          <cell r="B54" t="str">
            <v>Plano Oi Convergente Low</v>
          </cell>
          <cell r="C54" t="str">
            <v>Template de desconto FLAT bundle - Fixo - Varejo - Ganho Tributário Cross</v>
          </cell>
          <cell r="D54">
            <v>7.7100000000000002E-2</v>
          </cell>
          <cell r="E54" t="str">
            <v>MKT-1-9825771383</v>
          </cell>
          <cell r="F54" t="str">
            <v>0T3T_REJ17_PCS-3PLowpi_FLAT_FIXO_GT_07.71%</v>
          </cell>
          <cell r="G54">
            <v>7.71</v>
          </cell>
        </row>
        <row r="55">
          <cell r="A55" t="str">
            <v>Oi Total Fixo + Banda Larga + TV 20,0771Template de desconto FLAT bundle - Fixo - Varejo - Ganho Tributário Cross</v>
          </cell>
          <cell r="B55" t="str">
            <v>Plano Oi Convergente Medium</v>
          </cell>
          <cell r="C55" t="str">
            <v>Template de desconto FLAT bundle - Fixo - Varejo - Ganho Tributário Cross</v>
          </cell>
          <cell r="D55">
            <v>7.7100000000000002E-2</v>
          </cell>
          <cell r="E55" t="str">
            <v>MKT-1-9825771744</v>
          </cell>
          <cell r="F55" t="str">
            <v>0T3T_REJ17_PCS-3PMepi_FLAT_FIXO_GT_07.71%</v>
          </cell>
          <cell r="G55">
            <v>7.71</v>
          </cell>
        </row>
        <row r="56">
          <cell r="A56" t="str">
            <v>Oi Total Fixo + Banda Larga + TV 30,0771Template de desconto FLAT bundle - Fixo - Varejo - Ganho Tributário Cross</v>
          </cell>
          <cell r="B56" t="str">
            <v>Plano Oi Convergente High</v>
          </cell>
          <cell r="C56" t="str">
            <v>Template de desconto FLAT bundle - Fixo - Varejo - Ganho Tributário Cross</v>
          </cell>
          <cell r="D56">
            <v>7.7100000000000002E-2</v>
          </cell>
          <cell r="E56" t="str">
            <v>MKT-1-9825772095</v>
          </cell>
          <cell r="F56" t="str">
            <v>0T3T_REJ17_PCS-3PHipi_FLAT_FIXO_GT_07.71%</v>
          </cell>
          <cell r="G56">
            <v>7.71</v>
          </cell>
        </row>
        <row r="57">
          <cell r="A57" t="str">
            <v>Oi Total Fixo +  TV 10,2089Template de desconto FLAT bundle - Fixo - Varejo - Ganho Tributário Cross</v>
          </cell>
          <cell r="B57" t="str">
            <v>Plano Oi Internet Total Low</v>
          </cell>
          <cell r="C57" t="str">
            <v>Template de desconto FLAT bundle - Fixo - Varejo - Ganho Tributário Cross</v>
          </cell>
          <cell r="D57">
            <v>0.2089</v>
          </cell>
          <cell r="E57" t="str">
            <v>MKT-1-9825781376</v>
          </cell>
          <cell r="F57" t="str">
            <v>0T3T_REJ17_CFG-2Plowpi_FLAT_FIXO_GT_20.89%</v>
          </cell>
          <cell r="G57">
            <v>20.89</v>
          </cell>
        </row>
        <row r="58">
          <cell r="A58" t="str">
            <v>Oi Total Fixo +  TV 20,2089Template de desconto FLAT bundle - Fixo - Varejo - Ganho Tributário Cross</v>
          </cell>
          <cell r="B58" t="str">
            <v>Plano Oi Internet Total Medium</v>
          </cell>
          <cell r="C58" t="str">
            <v>Template de desconto FLAT bundle - Fixo - Varejo - Ganho Tributário Cross</v>
          </cell>
          <cell r="D58">
            <v>0.2089</v>
          </cell>
          <cell r="E58" t="str">
            <v>MKT-1-9825781597</v>
          </cell>
          <cell r="F58" t="str">
            <v>0T3T_REJ17_PCS-2PMepi_FLAT_FIXO_GT_20.89%</v>
          </cell>
          <cell r="G58">
            <v>20.89</v>
          </cell>
        </row>
        <row r="59">
          <cell r="A59" t="str">
            <v>Oi Total Fixo +  TV 30,2089Template de desconto FLAT bundle - Fixo - Varejo - Ganho Tributário Cross</v>
          </cell>
          <cell r="B59" t="str">
            <v>Plano Oi Internet Total High</v>
          </cell>
          <cell r="C59" t="str">
            <v>Template de desconto FLAT bundle - Fixo - Varejo - Ganho Tributário Cross</v>
          </cell>
          <cell r="D59">
            <v>0.2089</v>
          </cell>
          <cell r="E59" t="str">
            <v>MKT-1-9825781798</v>
          </cell>
          <cell r="F59" t="str">
            <v>0T3T_REJ17_PCS-2PHipi_FLAT_FIXO_GT_20.89%</v>
          </cell>
          <cell r="G59">
            <v>20.89</v>
          </cell>
        </row>
        <row r="60">
          <cell r="A60" t="str">
            <v>Oi Total Fixo +  TV 20,4067Template de desconto FLAT bundle - Fixo - Varejo - Ganho Tributário Cross</v>
          </cell>
          <cell r="B60" t="str">
            <v>Plano Oi Internet Total Medium</v>
          </cell>
          <cell r="C60" t="str">
            <v>Template de desconto FLAT bundle - Fixo - Varejo - Ganho Tributário Cross</v>
          </cell>
          <cell r="D60">
            <v>0.40670000000000001</v>
          </cell>
          <cell r="E60" t="str">
            <v>MKT-1-9825781999</v>
          </cell>
          <cell r="F60" t="str">
            <v>0T3T_REJ17_PCS-2PMepi_FLAT_FIXO_GT_40.67%</v>
          </cell>
          <cell r="G60">
            <v>40.67</v>
          </cell>
        </row>
        <row r="61">
          <cell r="A61" t="str">
            <v>Oi Total Fixo +  TV 30,4067Template de desconto FLAT bundle - Fixo - Varejo - Ganho Tributário Cross</v>
          </cell>
          <cell r="B61" t="str">
            <v>Plano Oi Internet Total High</v>
          </cell>
          <cell r="C61" t="str">
            <v>Template de desconto FLAT bundle - Fixo - Varejo - Ganho Tributário Cross</v>
          </cell>
          <cell r="D61">
            <v>0.40670000000000001</v>
          </cell>
          <cell r="E61" t="str">
            <v>MKT-1-9825789200</v>
          </cell>
          <cell r="F61" t="str">
            <v>0T3T_REJ17_PCS-2PHipi_FLAT_FIXO_GT_40.67%</v>
          </cell>
          <cell r="G61">
            <v>40.67</v>
          </cell>
        </row>
        <row r="62">
          <cell r="A62" t="str">
            <v>Oi Total Fixo +  TV 20,5386Template de desconto FLAT bundle - Fixo - Varejo - Ganho Tributário Cross</v>
          </cell>
          <cell r="B62" t="str">
            <v>Plano Oi Internet Total Medium</v>
          </cell>
          <cell r="C62" t="str">
            <v>Template de desconto FLAT bundle - Fixo - Varejo - Ganho Tributário Cross</v>
          </cell>
          <cell r="D62">
            <v>0.53859999999999997</v>
          </cell>
          <cell r="E62" t="str">
            <v>MKT-1-9825789661</v>
          </cell>
          <cell r="F62" t="str">
            <v>0T3T_REJ17_PCS-2PMepi_FLAT_FIXO_GT_53.86%</v>
          </cell>
          <cell r="G62">
            <v>53.86</v>
          </cell>
        </row>
        <row r="63">
          <cell r="A63" t="str">
            <v>Oi Total Fixo +  TV 30,5386Template de desconto FLAT bundle - Fixo - Varejo - Ganho Tributário Cross</v>
          </cell>
          <cell r="B63" t="str">
            <v>Plano Oi Internet Total High</v>
          </cell>
          <cell r="C63" t="str">
            <v>Template de desconto FLAT bundle - Fixo - Varejo - Ganho Tributário Cross</v>
          </cell>
          <cell r="D63">
            <v>0.53859999999999997</v>
          </cell>
          <cell r="E63" t="str">
            <v>MKT-1-9825789862</v>
          </cell>
          <cell r="F63" t="str">
            <v>0T3T_REJ17_PCS-2PHipi_FLAT_FIXO_GT_53.86%</v>
          </cell>
          <cell r="G63">
            <v>53.86</v>
          </cell>
        </row>
        <row r="64">
          <cell r="A64" t="str">
            <v>Oi Total Fixo + Banda Larga + TV 10,2089Template de desconto FLAT bundle - Fixo - Varejo - Ganho Tributário Cross</v>
          </cell>
          <cell r="B64" t="str">
            <v>Plano Oi Convergente Low</v>
          </cell>
          <cell r="C64" t="str">
            <v>Template de desconto FLAT bundle - Fixo - Varejo - Ganho Tributário Cross</v>
          </cell>
          <cell r="D64">
            <v>0.2089</v>
          </cell>
          <cell r="E64" t="str">
            <v>MKT-1-9825798123</v>
          </cell>
          <cell r="F64" t="str">
            <v>0T3T_REJ17_PCS-3PLowpi_FLAT_FIXO_GT_20.89%</v>
          </cell>
          <cell r="G64">
            <v>20.89</v>
          </cell>
        </row>
        <row r="65">
          <cell r="A65" t="str">
            <v>Oi Total Fixo + Banda Larga + TV 20,2089Template de desconto FLAT bundle - Fixo - Varejo - Ganho Tributário Cross</v>
          </cell>
          <cell r="B65" t="str">
            <v>Plano Oi Convergente Medium</v>
          </cell>
          <cell r="C65" t="str">
            <v>Template de desconto FLAT bundle - Fixo - Varejo - Ganho Tributário Cross</v>
          </cell>
          <cell r="D65">
            <v>0.2089</v>
          </cell>
          <cell r="E65" t="str">
            <v>MKT-1-9825798454</v>
          </cell>
          <cell r="F65" t="str">
            <v>0T3T_REJ17_PCS-3PMepi_FLAT_FIXO_GT_20.89%</v>
          </cell>
          <cell r="G65">
            <v>20.89</v>
          </cell>
        </row>
        <row r="66">
          <cell r="A66" t="str">
            <v>Oi Total Fixo + Banda Larga + TV 30,2089Template de desconto FLAT bundle - Fixo - Varejo - Ganho Tributário Cross</v>
          </cell>
          <cell r="B66" t="str">
            <v>Plano Oi Convergente High</v>
          </cell>
          <cell r="C66" t="str">
            <v>Template de desconto FLAT bundle - Fixo - Varejo - Ganho Tributário Cross</v>
          </cell>
          <cell r="D66">
            <v>0.2089</v>
          </cell>
          <cell r="E66" t="str">
            <v>MKT-1-9825798895</v>
          </cell>
          <cell r="F66" t="str">
            <v>0T3T_REJ17_PCS-3PHipi_FLAT_FIXO_GT_20.89%</v>
          </cell>
          <cell r="G66">
            <v>20.89</v>
          </cell>
        </row>
        <row r="67">
          <cell r="A67" t="str">
            <v>Oi Total Fixo + Banda Larga + TV 20,4067Template de desconto FLAT bundle - Fixo - Varejo - Ganho Tributário Cross</v>
          </cell>
          <cell r="B67" t="str">
            <v>Plano Oi Convergente Medium</v>
          </cell>
          <cell r="C67" t="str">
            <v>Template de desconto FLAT bundle - Fixo - Varejo - Ganho Tributário Cross</v>
          </cell>
          <cell r="D67">
            <v>0.40670000000000001</v>
          </cell>
          <cell r="E67" t="str">
            <v>MKT-1-9825806296</v>
          </cell>
          <cell r="F67" t="str">
            <v>0T3T_REJ17_PCS-3PMepi_FLAT_FIXO_GT_40.67%</v>
          </cell>
          <cell r="G67">
            <v>40.67</v>
          </cell>
        </row>
        <row r="68">
          <cell r="A68" t="str">
            <v>Oi Total Fixo + Banda Larga + TV 30,4067Template de desconto FLAT bundle - Fixo - Varejo - Ganho Tributário Cross</v>
          </cell>
          <cell r="B68" t="str">
            <v>Plano Oi Convergente High</v>
          </cell>
          <cell r="C68" t="str">
            <v>Template de desconto FLAT bundle - Fixo - Varejo - Ganho Tributário Cross</v>
          </cell>
          <cell r="D68">
            <v>0.40670000000000001</v>
          </cell>
          <cell r="E68" t="str">
            <v>MKT-1-9825806677</v>
          </cell>
          <cell r="F68" t="str">
            <v>0T3T_REJ17_PCS-3PHipi_FLAT_FIXO_GT_40.67%</v>
          </cell>
          <cell r="G68">
            <v>40.67</v>
          </cell>
        </row>
        <row r="69">
          <cell r="A69" t="str">
            <v>Oi Total Fixo + Banda Larga + TV 20,5386Template de desconto FLAT bundle - Fixo - Varejo - Ganho Tributário Cross</v>
          </cell>
          <cell r="B69" t="str">
            <v>Plano Oi Convergente Medium</v>
          </cell>
          <cell r="C69" t="str">
            <v>Template de desconto FLAT bundle - Fixo - Varejo - Ganho Tributário Cross</v>
          </cell>
          <cell r="D69">
            <v>0.53859999999999997</v>
          </cell>
          <cell r="E69" t="str">
            <v>MKT-1-9825806968</v>
          </cell>
          <cell r="F69" t="str">
            <v>0T3T_REJ17_PCS-3PMepi_FLAT_FIXO_GT_53.86%</v>
          </cell>
          <cell r="G69">
            <v>53.86</v>
          </cell>
        </row>
        <row r="70">
          <cell r="A70" t="str">
            <v>Oi Total Fixo + Banda Larga + TV 30,5386Template de desconto FLAT bundle - Fixo - Varejo - Ganho Tributário Cross</v>
          </cell>
          <cell r="B70" t="str">
            <v>Plano Oi Convergente High</v>
          </cell>
          <cell r="C70" t="str">
            <v>Template de desconto FLAT bundle - Fixo - Varejo - Ganho Tributário Cross</v>
          </cell>
          <cell r="D70">
            <v>0.53859999999999997</v>
          </cell>
          <cell r="E70" t="str">
            <v>MKT-1-9825816349</v>
          </cell>
          <cell r="F70" t="str">
            <v>0T3T_REJ17_PCS-3PHipi_FLAT_FIXO_GT_53.86%</v>
          </cell>
          <cell r="G70">
            <v>53.86</v>
          </cell>
        </row>
        <row r="71">
          <cell r="A71" t="str">
            <v>Oi Total Fixo + Pós 100 + Banda Larga0,2353Template de desconto FLAT bundle - Fixo - Varejo - Ganho Tributário Cross</v>
          </cell>
          <cell r="B71" t="str">
            <v>Plano Oi Completo Small</v>
          </cell>
          <cell r="C71" t="str">
            <v>Template de desconto FLAT bundle - Fixo - Varejo - Ganho Tributário Cross</v>
          </cell>
          <cell r="D71">
            <v>0.23530000000000001</v>
          </cell>
          <cell r="E71" t="str">
            <v>MKT-1-9825816730</v>
          </cell>
          <cell r="F71" t="str">
            <v>0T3T_REJ17_PCS-4P3pi_FLAT_FIXO_GT_23.53%</v>
          </cell>
          <cell r="G71">
            <v>23.53</v>
          </cell>
        </row>
        <row r="72">
          <cell r="A72" t="str">
            <v>Oi Total Fixo + Pós 250 + Banda Larga0,2353Template de desconto FLAT bundle - Fixo - Varejo - Ganho Tributário Cross</v>
          </cell>
          <cell r="B72" t="str">
            <v>Plano Oi Completo Medium</v>
          </cell>
          <cell r="C72" t="str">
            <v>Template de desconto FLAT bundle - Fixo - Varejo - Ganho Tributário Cross</v>
          </cell>
          <cell r="D72">
            <v>0.23530000000000001</v>
          </cell>
          <cell r="E72" t="str">
            <v>MKT-1-9825819111</v>
          </cell>
          <cell r="F72" t="str">
            <v>0T3T_REJ17_PCS-4P4pi_FLAT_FIXO_GT_23.53%</v>
          </cell>
          <cell r="G72">
            <v>23.53</v>
          </cell>
        </row>
        <row r="73">
          <cell r="A73" t="str">
            <v>Oi Total Fixo + Pós Conectado 500 + Banda Larga0,2353Template de desconto FLAT bundle - Fixo - Varejo - Ganho Tributário Cross</v>
          </cell>
          <cell r="B73" t="str">
            <v>Plano Oi Completo 500</v>
          </cell>
          <cell r="C73" t="str">
            <v>Template de desconto FLAT bundle - Fixo - Varejo - Ganho Tributário Cross</v>
          </cell>
          <cell r="D73">
            <v>0.23530000000000001</v>
          </cell>
          <cell r="E73" t="str">
            <v>MKT-1-9825819402</v>
          </cell>
          <cell r="F73" t="str">
            <v>0T3T_REJ17_PCS-4P8pi_FLAT_FIXO_GT_23.53%</v>
          </cell>
          <cell r="G73">
            <v>23.53</v>
          </cell>
        </row>
        <row r="74">
          <cell r="A74" t="str">
            <v>Oi Total Fixo + Pós Conectado 1.000 + Banda Larga0,2353Template de desconto FLAT bundle - Fixo - Varejo - Ganho Tributário Cross</v>
          </cell>
          <cell r="B74" t="str">
            <v>Plano Oi Completo 1.000</v>
          </cell>
          <cell r="C74" t="str">
            <v>Template de desconto FLAT bundle - Fixo - Varejo - Ganho Tributário Cross</v>
          </cell>
          <cell r="D74">
            <v>0.23530000000000001</v>
          </cell>
          <cell r="E74" t="str">
            <v>MKT-1-9825819623</v>
          </cell>
          <cell r="F74" t="str">
            <v>0T3T_REJ17_PCS-4P10pi_FLAT_FIXO_GT_23.53%</v>
          </cell>
          <cell r="G74">
            <v>23.53</v>
          </cell>
        </row>
        <row r="75">
          <cell r="A75" t="str">
            <v>Oi Total Fixo + Pós Conectado Mais + Banda Larga0,2353Template de desconto FLAT bundle - Fixo - Varejo - Ganho Tributário Cross</v>
          </cell>
          <cell r="B75" t="str">
            <v>Plano Oi Completo Mais</v>
          </cell>
          <cell r="C75" t="str">
            <v>Template de desconto FLAT bundle - Fixo - Varejo - Ganho Tributário Cross</v>
          </cell>
          <cell r="D75">
            <v>0.23530000000000001</v>
          </cell>
          <cell r="E75" t="str">
            <v>MKT-1-9825819854</v>
          </cell>
          <cell r="F75" t="str">
            <v>0T3T_REJ17_PCS-4P9pi_FLAT_FIXO_GT_23.53%</v>
          </cell>
          <cell r="G75">
            <v>23.53</v>
          </cell>
        </row>
        <row r="76">
          <cell r="A76" t="str">
            <v>Oi Total Fixo + Pós 500 + Banda Larga0,2353Template de desconto FLAT bundle - Fixo - Varejo - Ganho Tributário Cross</v>
          </cell>
          <cell r="B76" t="str">
            <v>Plano Oi Completo Large</v>
          </cell>
          <cell r="C76" t="str">
            <v>Template de desconto FLAT bundle - Fixo - Varejo - Ganho Tributário Cross</v>
          </cell>
          <cell r="D76">
            <v>0.23530000000000001</v>
          </cell>
          <cell r="E76" t="str">
            <v>MKT-1-9825820075</v>
          </cell>
          <cell r="F76" t="str">
            <v>0T3T_REJ17_PCS-4P5pi_FLAT_FIXO_GT_23.53%</v>
          </cell>
          <cell r="G76">
            <v>23.53</v>
          </cell>
        </row>
        <row r="77">
          <cell r="A77" t="e">
            <v>#N/A</v>
          </cell>
          <cell r="B77" t="str">
            <v>DIVERSOS</v>
          </cell>
          <cell r="C77" t="str">
            <v>Template desconto % Combate nível conta</v>
          </cell>
          <cell r="D77">
            <v>0.31900000000000001</v>
          </cell>
          <cell r="E77" t="str">
            <v>MKT-1-9825406035</v>
          </cell>
          <cell r="F77" t="str">
            <v>0T0T_REJ17_ALACARTE_COMBATE_31.90%</v>
          </cell>
          <cell r="G77">
            <v>31.9</v>
          </cell>
        </row>
        <row r="78">
          <cell r="A78" t="e">
            <v>#N/A</v>
          </cell>
          <cell r="B78" t="str">
            <v>DIVERSOS</v>
          </cell>
          <cell r="C78" t="str">
            <v>Template desconto % Sexy Hot nível conta</v>
          </cell>
          <cell r="D78">
            <v>9.1799999999999993E-2</v>
          </cell>
          <cell r="E78" t="str">
            <v>MKT-1-9825544125</v>
          </cell>
          <cell r="F78" t="str">
            <v>0T0T_REJ17_ALACARTE_SEXHOT_09.18%</v>
          </cell>
          <cell r="G78">
            <v>9.18</v>
          </cell>
        </row>
        <row r="79">
          <cell r="A79" t="e">
            <v>#N/A</v>
          </cell>
          <cell r="B79" t="str">
            <v>DIVERSOS</v>
          </cell>
          <cell r="C79" t="str">
            <v>Template desconto % Playboy nível conta</v>
          </cell>
          <cell r="D79">
            <v>9.1799999999999993E-2</v>
          </cell>
          <cell r="E79" t="str">
            <v>MKT-1-9825544215</v>
          </cell>
          <cell r="F79" t="str">
            <v>0T0T_REJ17_ALACARTE_PLAYBOY_09.18%</v>
          </cell>
          <cell r="G79">
            <v>9.18</v>
          </cell>
        </row>
        <row r="80">
          <cell r="A80" t="e">
            <v>#N/A</v>
          </cell>
          <cell r="B80" t="str">
            <v>DIVERSOS</v>
          </cell>
          <cell r="C80" t="str">
            <v>Template desconto % Sexy Hot + Playboy nível conta</v>
          </cell>
          <cell r="D80">
            <v>9.1799999999999993E-2</v>
          </cell>
          <cell r="E80" t="str">
            <v>MKT-1-9825544305</v>
          </cell>
          <cell r="F80" t="str">
            <v>0T0T_REJ17_ALACARTE_SEXPLAY_09.18%</v>
          </cell>
          <cell r="G80">
            <v>9.18</v>
          </cell>
        </row>
        <row r="81">
          <cell r="A81" t="e">
            <v>#N/A</v>
          </cell>
          <cell r="B81" t="str">
            <v>DIVERSOS</v>
          </cell>
          <cell r="C81" t="str">
            <v>Template desconto % SexPrivê nível conta</v>
          </cell>
          <cell r="D81">
            <v>9.1499999999999998E-2</v>
          </cell>
          <cell r="E81" t="str">
            <v>MKT-1-9825544400</v>
          </cell>
          <cell r="F81" t="str">
            <v>0T0T_REJ17_ALACARTE_SEXPRIVE_09.15%</v>
          </cell>
          <cell r="G81">
            <v>9.15</v>
          </cell>
        </row>
        <row r="82">
          <cell r="A82" t="e">
            <v>#N/A</v>
          </cell>
          <cell r="B82" t="str">
            <v>DIVERSOS</v>
          </cell>
          <cell r="C82" t="str">
            <v>Template desconto % Étnico nível conta</v>
          </cell>
          <cell r="D82">
            <v>9.1799999999999993E-2</v>
          </cell>
          <cell r="E82" t="str">
            <v>MKT-1-9825544490</v>
          </cell>
          <cell r="F82" t="str">
            <v>0T0T_REJ17_ALACARTE_ETNICO_09.18%</v>
          </cell>
          <cell r="G82">
            <v>9.18</v>
          </cell>
        </row>
        <row r="83">
          <cell r="A83" t="e">
            <v>#N/A</v>
          </cell>
          <cell r="B83" t="str">
            <v>DIVERSOS</v>
          </cell>
          <cell r="C83" t="str">
            <v>Template desconto % Ponto adicional nível conta</v>
          </cell>
          <cell r="D83">
            <v>0.1673</v>
          </cell>
          <cell r="E83" t="str">
            <v>MKT-1-9825544580</v>
          </cell>
          <cell r="F83" t="str">
            <v>0T0T_REJ17_TV_PONTO_ADICIONAL_16.73%</v>
          </cell>
          <cell r="G83">
            <v>16.73</v>
          </cell>
        </row>
        <row r="84">
          <cell r="A84" t="str">
            <v>Oi Conta Total Plug 10GB Downgrade0,3753Template de desconto percentual BL Móvel - Internet Total - Varejo</v>
          </cell>
          <cell r="B84" t="str">
            <v>OCT Plug 10GB Downgrade</v>
          </cell>
          <cell r="C84" t="str">
            <v>Template de desconto percentual BL Móvel - Internet Total - Varejo</v>
          </cell>
          <cell r="D84">
            <v>0.37530000000000002</v>
          </cell>
          <cell r="E84" t="str">
            <v>MKT-1-9825544670</v>
          </cell>
          <cell r="F84" t="str">
            <v>0T0T_REJ17_INTSUB-10G_37.53%</v>
          </cell>
          <cell r="G84">
            <v>37.53</v>
          </cell>
        </row>
        <row r="85">
          <cell r="A85" t="str">
            <v>Oi Conta Total Plug 10GB Downgrade0,649Template de desconto percentual BL Móvel - Internet Total - Varejo</v>
          </cell>
          <cell r="B85" t="str">
            <v>OCT Plug 10GB Downgrade</v>
          </cell>
          <cell r="C85" t="str">
            <v>Template de desconto percentual BL Móvel - Internet Total - Varejo</v>
          </cell>
          <cell r="D85">
            <v>0.64900000000000002</v>
          </cell>
          <cell r="E85" t="str">
            <v>MKT-1-9825544790</v>
          </cell>
          <cell r="F85" t="str">
            <v>0T0T_REJ17_INTSUB-10G_64.90%</v>
          </cell>
          <cell r="G85">
            <v>64.900000000000006</v>
          </cell>
        </row>
        <row r="86">
          <cell r="A86" t="str">
            <v>Oi Conta Total Plug 10GB Downgrade0,4058Template de desconto percentual BL Móvel - Internet Total - Varejo</v>
          </cell>
          <cell r="B86" t="str">
            <v>OCT Plug 10GB Downgrade</v>
          </cell>
          <cell r="C86" t="str">
            <v>Template de desconto percentual BL Móvel - Internet Total - Varejo</v>
          </cell>
          <cell r="D86">
            <v>0.40579999999999999</v>
          </cell>
          <cell r="E86" t="str">
            <v>MKT-1-9825544910</v>
          </cell>
          <cell r="F86" t="str">
            <v>0T0T_REJ17_INTSUB-10G_40.58%</v>
          </cell>
          <cell r="G86">
            <v>40.58</v>
          </cell>
        </row>
        <row r="87">
          <cell r="A87" t="str">
            <v>Oi Conta Total Plug 10GB Downgrade0,6099Template de desconto percentual BL Móvel - Internet Total - Varejo</v>
          </cell>
          <cell r="B87" t="str">
            <v>OCT Plug 10GB Downgrade</v>
          </cell>
          <cell r="C87" t="str">
            <v>Template de desconto percentual BL Móvel - Internet Total - Varejo</v>
          </cell>
          <cell r="D87">
            <v>0.6099</v>
          </cell>
          <cell r="E87" t="str">
            <v>MKT-1-9825545030</v>
          </cell>
          <cell r="F87" t="str">
            <v>0T0T_REJ17_INTSUB-10G_60.99%</v>
          </cell>
          <cell r="G87">
            <v>60.99</v>
          </cell>
        </row>
        <row r="88">
          <cell r="A88" t="str">
            <v>Oi Conta Total Plug 10GB Downgrade0,6881Template de desconto percentual BL Móvel - Internet Total - Varejo</v>
          </cell>
          <cell r="B88" t="str">
            <v>OCT Plug 10GB Downgrade</v>
          </cell>
          <cell r="C88" t="str">
            <v>Template de desconto percentual BL Móvel - Internet Total - Varejo</v>
          </cell>
          <cell r="D88">
            <v>0.68810000000000004</v>
          </cell>
          <cell r="E88" t="str">
            <v>MKT-1-9825601150</v>
          </cell>
          <cell r="F88" t="str">
            <v>0T0T_REJ17_INTSUB-10G_68.81%</v>
          </cell>
          <cell r="G88">
            <v>68.81</v>
          </cell>
        </row>
        <row r="89">
          <cell r="A89" t="e">
            <v>#N/A</v>
          </cell>
          <cell r="B89" t="str">
            <v>DIVERSOS</v>
          </cell>
          <cell r="C89" t="str">
            <v>Template Desc. % sobre Serviço SVA B2C</v>
          </cell>
          <cell r="D89">
            <v>0.23010000000000003</v>
          </cell>
          <cell r="E89" t="str">
            <v>MKT-1-9825601270</v>
          </cell>
          <cell r="F89" t="str">
            <v>0T0T_REJ17_IND_SVA_BL_23.01%</v>
          </cell>
          <cell r="G89">
            <v>23.01</v>
          </cell>
        </row>
        <row r="90">
          <cell r="A90" t="e">
            <v>#N/A</v>
          </cell>
          <cell r="B90" t="str">
            <v>DIVERSOS</v>
          </cell>
          <cell r="C90" t="str">
            <v>Template Desc. % sobre Serviço SVA B2C</v>
          </cell>
          <cell r="D90">
            <v>7.1399999999999991E-2</v>
          </cell>
          <cell r="E90" t="str">
            <v>MKT-1-9825601765</v>
          </cell>
          <cell r="F90" t="str">
            <v>0T0T_REJ17_IND_SVA_BL_07.14%</v>
          </cell>
          <cell r="G90">
            <v>7.14</v>
          </cell>
        </row>
        <row r="91">
          <cell r="A91" t="e">
            <v>#N/A</v>
          </cell>
          <cell r="B91" t="str">
            <v>DIVERSOS</v>
          </cell>
          <cell r="C91" t="str">
            <v>Template Desc. % sobre Serviço SVA B2C</v>
          </cell>
          <cell r="D91">
            <v>0.92859999999999998</v>
          </cell>
          <cell r="E91" t="str">
            <v>MKT-1-9825618260</v>
          </cell>
          <cell r="F91" t="str">
            <v>0T0T_REJ17_DET_SVA_BL_92.86%</v>
          </cell>
          <cell r="G91">
            <v>92.86</v>
          </cell>
        </row>
        <row r="92">
          <cell r="A92" t="e">
            <v>#N/A</v>
          </cell>
          <cell r="B92" t="str">
            <v>DIVERSOS</v>
          </cell>
          <cell r="C92" t="str">
            <v>Template desconto % intra-grupo Oi Total</v>
          </cell>
          <cell r="D92">
            <v>0.28920000000000001</v>
          </cell>
          <cell r="E92" t="str">
            <v>MKT-1-9825618761</v>
          </cell>
          <cell r="F92" t="str">
            <v>0T0T_REJ17_INTRAGRUPO_IND_28.92%</v>
          </cell>
          <cell r="G92">
            <v>28.92</v>
          </cell>
        </row>
        <row r="93">
          <cell r="A93" t="str">
            <v>Oi Total Fixo + Banda Larga 10,1778Template de desconto percentual Bundle - Velox XDSL - Varejo</v>
          </cell>
          <cell r="B93" t="str">
            <v>Oi Total Fixo + Banda Larga 1</v>
          </cell>
          <cell r="C93" t="str">
            <v>Template de desconto percentual Bundle - Velox XDSL - Varejo</v>
          </cell>
          <cell r="D93">
            <v>0.17780000000000001</v>
          </cell>
          <cell r="E93" t="str">
            <v>MKT-1-9825561921</v>
          </cell>
          <cell r="F93" t="str">
            <v>0T3T_REJ17_PCS-2PFBL1_DET_BL_17.78%</v>
          </cell>
          <cell r="G93">
            <v>17.78</v>
          </cell>
        </row>
        <row r="94">
          <cell r="A94" t="str">
            <v>Oi Total Fixo + Banda Larga 20,1778Template de desconto percentual Bundle - Velox XDSL - Varejo</v>
          </cell>
          <cell r="B94" t="str">
            <v>Oi Total Fixo + Banda Larga 2</v>
          </cell>
          <cell r="C94" t="str">
            <v>Template de desconto percentual Bundle - Velox XDSL - Varejo</v>
          </cell>
          <cell r="D94">
            <v>0.17780000000000001</v>
          </cell>
          <cell r="E94" t="str">
            <v>MKT-1-9825605232</v>
          </cell>
          <cell r="F94" t="str">
            <v>0T3T_REJ17_PCS-2PFBL2_DET_BL_17.78%</v>
          </cell>
          <cell r="G94">
            <v>17.78</v>
          </cell>
        </row>
        <row r="95">
          <cell r="A95" t="str">
            <v>Oi Total Fixo + Banda Larga 30,1778Template de desconto percentual Bundle - Velox XDSL - Varejo</v>
          </cell>
          <cell r="B95" t="str">
            <v>Oi Total Fixo + Banda Larga 3</v>
          </cell>
          <cell r="C95" t="str">
            <v>Template de desconto percentual Bundle - Velox XDSL - Varejo</v>
          </cell>
          <cell r="D95">
            <v>0.17780000000000001</v>
          </cell>
          <cell r="E95" t="str">
            <v>MKT-1-9825605594</v>
          </cell>
          <cell r="F95" t="str">
            <v>0T3T_REJ17_PCS-2PFBL3_DET_BL_17.78%</v>
          </cell>
          <cell r="G95">
            <v>17.78</v>
          </cell>
        </row>
        <row r="96">
          <cell r="A96" t="str">
            <v>Oi Total Fixo + Banda Larga 10,1334Template de desconto percentual Bundle - Velox XDSL - Varejo</v>
          </cell>
          <cell r="B96" t="str">
            <v>Oi Total Fixo + Banda Larga 1</v>
          </cell>
          <cell r="C96" t="str">
            <v>Template de desconto percentual Bundle - Velox XDSL - Varejo</v>
          </cell>
          <cell r="D96">
            <v>0.13339999999999999</v>
          </cell>
          <cell r="E96" t="str">
            <v>MKT-1-9825605798</v>
          </cell>
          <cell r="F96" t="str">
            <v>0T3T_REJ17_PCS-2PFBL1_DET_BL_13.34%</v>
          </cell>
          <cell r="G96">
            <v>13.34</v>
          </cell>
        </row>
        <row r="97">
          <cell r="A97" t="str">
            <v>Oi Total Fixo + Banda Larga 20,1334Template de desconto percentual Bundle - Velox XDSL - Varejo</v>
          </cell>
          <cell r="B97" t="str">
            <v>Oi Total Fixo + Banda Larga 2</v>
          </cell>
          <cell r="C97" t="str">
            <v>Template de desconto percentual Bundle - Velox XDSL - Varejo</v>
          </cell>
          <cell r="D97">
            <v>0.13339999999999999</v>
          </cell>
          <cell r="E97" t="str">
            <v>MKT-1-9825629192</v>
          </cell>
          <cell r="F97" t="str">
            <v>0T3T_REJ17_PCS-2PFBL2_DET_BL_13.34%</v>
          </cell>
          <cell r="G97">
            <v>13.34</v>
          </cell>
        </row>
        <row r="98">
          <cell r="A98" t="str">
            <v>Oi Total Fixo + Banda Larga 30,1334Template de desconto percentual Bundle - Velox XDSL - Varejo</v>
          </cell>
          <cell r="B98" t="str">
            <v>Oi Total Fixo + Banda Larga 3</v>
          </cell>
          <cell r="C98" t="str">
            <v>Template de desconto percentual Bundle - Velox XDSL - Varejo</v>
          </cell>
          <cell r="D98">
            <v>0.13339999999999999</v>
          </cell>
          <cell r="E98" t="str">
            <v>MKT-1-9825629588</v>
          </cell>
          <cell r="F98" t="str">
            <v>0T3T_REJ17_PCS-2PFBL3_DET_BL_13.34%</v>
          </cell>
          <cell r="G98">
            <v>13.34</v>
          </cell>
        </row>
        <row r="99">
          <cell r="A99" t="str">
            <v>Oi Total Fixo + Banda Larga 10,1512Template de desconto percentual Bundle - Velox XDSL - Varejo</v>
          </cell>
          <cell r="B99" t="str">
            <v>Oi Total Fixo + Banda Larga 1</v>
          </cell>
          <cell r="C99" t="str">
            <v>Template de desconto percentual Bundle - Velox XDSL - Varejo</v>
          </cell>
          <cell r="D99">
            <v>0.1512</v>
          </cell>
          <cell r="E99" t="str">
            <v>MKT-1-9825629732</v>
          </cell>
          <cell r="F99" t="str">
            <v>0T3T_REJ17_PCS-2PFBL1_DET_BL_15.12%</v>
          </cell>
          <cell r="G99">
            <v>15.12</v>
          </cell>
        </row>
        <row r="100">
          <cell r="A100" t="str">
            <v>Oi Total Fixo + Banda Larga 20,1512Template de desconto percentual Bundle - Velox XDSL - Varejo</v>
          </cell>
          <cell r="B100" t="str">
            <v>Oi Total Fixo + Banda Larga 2</v>
          </cell>
          <cell r="C100" t="str">
            <v>Template de desconto percentual Bundle - Velox XDSL - Varejo</v>
          </cell>
          <cell r="D100">
            <v>0.1512</v>
          </cell>
          <cell r="E100" t="str">
            <v>MKT-1-9825629920</v>
          </cell>
          <cell r="F100" t="str">
            <v>0T3T_REJ17_PCS-2PFBL2_DET_BL_15.12%</v>
          </cell>
          <cell r="G100">
            <v>15.12</v>
          </cell>
        </row>
        <row r="101">
          <cell r="A101" t="str">
            <v>Oi Total Fixo + Banda Larga 30,1512Template de desconto percentual Bundle - Velox XDSL - Varejo</v>
          </cell>
          <cell r="B101" t="str">
            <v>Oi Total Fixo + Banda Larga 3</v>
          </cell>
          <cell r="C101" t="str">
            <v>Template de desconto percentual Bundle - Velox XDSL - Varejo</v>
          </cell>
          <cell r="D101">
            <v>0.1512</v>
          </cell>
          <cell r="E101" t="str">
            <v>MKT-1-9825629826</v>
          </cell>
          <cell r="F101" t="str">
            <v>0T3T_REJ17_PCS-2PFBL3_DET_BL_15.12%</v>
          </cell>
          <cell r="G101">
            <v>15.12</v>
          </cell>
        </row>
        <row r="102">
          <cell r="A102" t="str">
            <v>Oi Total Fixo + Pós 50 + Banda Larga0,1422Template de desconto percentual Bundle - Velox XDSL - Varejo</v>
          </cell>
          <cell r="B102" t="str">
            <v>Plano Oi Completo XSmall</v>
          </cell>
          <cell r="C102" t="str">
            <v>Template de desconto percentual Bundle - Velox XDSL - Varejo</v>
          </cell>
          <cell r="D102">
            <v>0.14219999999999999</v>
          </cell>
          <cell r="E102" t="str">
            <v>MKT-1-9825630022</v>
          </cell>
          <cell r="F102" t="str">
            <v>0T3T_REJ17_PCS-4P2pi_DET_BL_14.22%</v>
          </cell>
          <cell r="G102">
            <v>14.22</v>
          </cell>
        </row>
        <row r="103">
          <cell r="A103" t="str">
            <v>Oi Total Fixo + Pós Conectado 500 + Banda Larga0,1422Template de desconto percentual Bundle - Velox XDSL - Varejo</v>
          </cell>
          <cell r="B103" t="str">
            <v>Plano Oi Completo 500</v>
          </cell>
          <cell r="C103" t="str">
            <v>Template de desconto percentual Bundle - Velox XDSL - Varejo</v>
          </cell>
          <cell r="D103">
            <v>0.14219999999999999</v>
          </cell>
          <cell r="E103" t="str">
            <v>MKT-1-9825691118</v>
          </cell>
          <cell r="F103" t="str">
            <v>0T3T_REJ17_PCS-4P8pi_DET_BL_14.22%</v>
          </cell>
          <cell r="G103">
            <v>14.22</v>
          </cell>
        </row>
        <row r="104">
          <cell r="A104" t="str">
            <v>Oi Total Fixo + Pós 100 + Banda Larga0,1422Template de desconto percentual Bundle - Velox XDSL - Varejo</v>
          </cell>
          <cell r="B104" t="str">
            <v>Plano Oi Completo Small</v>
          </cell>
          <cell r="C104" t="str">
            <v>Template de desconto percentual Bundle - Velox XDSL - Varejo</v>
          </cell>
          <cell r="D104">
            <v>0.14219999999999999</v>
          </cell>
          <cell r="E104" t="str">
            <v>MKT-1-9825691220</v>
          </cell>
          <cell r="F104" t="str">
            <v>0T3T_REJ17_PCS-4P3pi_DET_BL_14.22%</v>
          </cell>
          <cell r="G104">
            <v>14.22</v>
          </cell>
        </row>
        <row r="105">
          <cell r="A105" t="str">
            <v>Oi Total Fixo + Pós Conectado 1.000 + Banda Larga0,1422Template de desconto percentual Bundle - Velox XDSL - Varejo</v>
          </cell>
          <cell r="B105" t="str">
            <v>Plano Oi Completo 1.000</v>
          </cell>
          <cell r="C105" t="str">
            <v>Template de desconto percentual Bundle - Velox XDSL - Varejo</v>
          </cell>
          <cell r="D105">
            <v>0.14219999999999999</v>
          </cell>
          <cell r="E105" t="str">
            <v>MKT-1-9825691316</v>
          </cell>
          <cell r="F105" t="str">
            <v>0T3T_REJ17_PCS-4P10pi_DET_BL_14.22%</v>
          </cell>
          <cell r="G105">
            <v>14.22</v>
          </cell>
        </row>
        <row r="106">
          <cell r="A106" t="str">
            <v>Oi Total Fixo + Pós Conectado Mais + Banda Larga0,1422Template de desconto percentual Bundle - Velox XDSL - Varejo</v>
          </cell>
          <cell r="B106" t="str">
            <v>Plano Oi Completo Mais</v>
          </cell>
          <cell r="C106" t="str">
            <v>Template de desconto percentual Bundle - Velox XDSL - Varejo</v>
          </cell>
          <cell r="D106">
            <v>0.14219999999999999</v>
          </cell>
          <cell r="E106" t="str">
            <v>MKT-1-9825691410</v>
          </cell>
          <cell r="F106" t="str">
            <v>0T3T_REJ17_PCS-4P9pi_DET_BL_14.22%</v>
          </cell>
          <cell r="G106">
            <v>14.22</v>
          </cell>
        </row>
        <row r="107">
          <cell r="A107" t="str">
            <v>Oi Total Fixo + Pós 50 + Banda Larga0,1067Template de desconto percentual Bundle - Velox XDSL - Varejo</v>
          </cell>
          <cell r="B107" t="str">
            <v>Plano Oi Completo XSmall</v>
          </cell>
          <cell r="C107" t="str">
            <v>Template de desconto percentual Bundle - Velox XDSL - Varejo</v>
          </cell>
          <cell r="D107">
            <v>0.1067</v>
          </cell>
          <cell r="E107" t="str">
            <v>MKT-1-9825840461</v>
          </cell>
          <cell r="F107" t="str">
            <v>0T3T_REJ17_PCS-4P2pi_DET_BL_10.67%</v>
          </cell>
          <cell r="G107">
            <v>10.67</v>
          </cell>
        </row>
        <row r="108">
          <cell r="A108" t="str">
            <v>Oi Total Fixo + Pós Conectado 500 + Banda Larga0,1067Template de desconto percentual Bundle - Velox XDSL - Varejo</v>
          </cell>
          <cell r="B108" t="str">
            <v>Plano Oi Completo 500</v>
          </cell>
          <cell r="C108" t="str">
            <v>Template de desconto percentual Bundle - Velox XDSL - Varejo</v>
          </cell>
          <cell r="D108">
            <v>0.1067</v>
          </cell>
          <cell r="E108" t="str">
            <v>MKT-1-9825840645</v>
          </cell>
          <cell r="F108" t="str">
            <v>0T3T_REJ17_PCS-4P8pi_DET_BL_10.67%</v>
          </cell>
          <cell r="G108">
            <v>10.67</v>
          </cell>
        </row>
        <row r="109">
          <cell r="A109" t="str">
            <v>Oi Total Fixo + Pós 100 + Banda Larga0,1067Template de desconto percentual Bundle - Velox XDSL - Varejo</v>
          </cell>
          <cell r="B109" t="str">
            <v>Plano Oi Completo Small</v>
          </cell>
          <cell r="C109" t="str">
            <v>Template de desconto percentual Bundle - Velox XDSL - Varejo</v>
          </cell>
          <cell r="D109">
            <v>0.1067</v>
          </cell>
          <cell r="E109" t="str">
            <v>MKT-1-9825961399</v>
          </cell>
          <cell r="F109" t="str">
            <v>0T3T_REJ17_PCS-4P3pi_DET_BL_10.67%</v>
          </cell>
          <cell r="G109">
            <v>10.67</v>
          </cell>
        </row>
        <row r="110">
          <cell r="A110" t="str">
            <v>Oi Total Fixo + Pós Conectado 1.000 + Banda Larga0,1067Template de desconto percentual Bundle - Velox XDSL - Varejo</v>
          </cell>
          <cell r="B110" t="str">
            <v>Plano Oi Completo 1.000</v>
          </cell>
          <cell r="C110" t="str">
            <v>Template de desconto percentual Bundle - Velox XDSL - Varejo</v>
          </cell>
          <cell r="D110">
            <v>0.1067</v>
          </cell>
          <cell r="E110" t="str">
            <v>MKT-1-9825961623</v>
          </cell>
          <cell r="F110" t="str">
            <v>0T3T_REJ17_PCS-4P10pi_DET_BL_10.67%</v>
          </cell>
          <cell r="G110">
            <v>10.67</v>
          </cell>
        </row>
        <row r="111">
          <cell r="A111" t="str">
            <v>Oi Total Fixo + Pós Conectado Mais + Banda Larga0,1067Template de desconto percentual Bundle - Velox XDSL - Varejo</v>
          </cell>
          <cell r="B111" t="str">
            <v>Plano Oi Completo Mais</v>
          </cell>
          <cell r="C111" t="str">
            <v>Template de desconto percentual Bundle - Velox XDSL - Varejo</v>
          </cell>
          <cell r="D111">
            <v>0.1067</v>
          </cell>
          <cell r="E111" t="str">
            <v>MKT-1-9825988107</v>
          </cell>
          <cell r="F111" t="str">
            <v>0T3T_REJ17_PCS-4P9pi_DET_BL_10.67%</v>
          </cell>
          <cell r="G111">
            <v>10.67</v>
          </cell>
        </row>
        <row r="112">
          <cell r="A112" t="str">
            <v>Oi Total Fixo + Pós 50 + Banda Larga0,1245Template de desconto percentual Bundle - Velox XDSL - Varejo</v>
          </cell>
          <cell r="B112" t="str">
            <v>Plano Oi Completo XSmall</v>
          </cell>
          <cell r="C112" t="str">
            <v>Template de desconto percentual Bundle - Velox XDSL - Varejo</v>
          </cell>
          <cell r="D112">
            <v>0.1245</v>
          </cell>
          <cell r="E112" t="str">
            <v>MKT-1-9825988991</v>
          </cell>
          <cell r="F112" t="str">
            <v>0T3T_REJ17_PCS-4P2pi_DET_BL_12.45%</v>
          </cell>
          <cell r="G112">
            <v>12.45</v>
          </cell>
        </row>
        <row r="113">
          <cell r="A113" t="str">
            <v>Oi Total Fixo + Pós Conectado 500 + Banda Larga0,1245Template de desconto percentual Bundle - Velox XDSL - Varejo</v>
          </cell>
          <cell r="B113" t="str">
            <v>Plano Oi Completo 500</v>
          </cell>
          <cell r="C113" t="str">
            <v>Template de desconto percentual Bundle - Velox XDSL - Varejo</v>
          </cell>
          <cell r="D113">
            <v>0.1245</v>
          </cell>
          <cell r="E113" t="str">
            <v>MKT-1-9826014255</v>
          </cell>
          <cell r="F113" t="str">
            <v>0T3T_REJ17_PCS-4P8pi_DET_BL_12.45%</v>
          </cell>
          <cell r="G113">
            <v>12.45</v>
          </cell>
        </row>
        <row r="114">
          <cell r="A114" t="str">
            <v>Oi Total Fixo + Pós 100 + Banda Larga0,1245Template de desconto percentual Bundle - Velox XDSL - Varejo</v>
          </cell>
          <cell r="B114" t="str">
            <v>Plano Oi Completo Small</v>
          </cell>
          <cell r="C114" t="str">
            <v>Template de desconto percentual Bundle - Velox XDSL - Varejo</v>
          </cell>
          <cell r="D114">
            <v>0.1245</v>
          </cell>
          <cell r="E114" t="str">
            <v>MKT-1-9826014569</v>
          </cell>
          <cell r="F114" t="str">
            <v>0T3T_REJ17_PCS-4P3pi_DET_BL_12.45%</v>
          </cell>
          <cell r="G114">
            <v>12.45</v>
          </cell>
        </row>
        <row r="115">
          <cell r="A115" t="str">
            <v>Oi Total Fixo + Pós Conectado 1.000 + Banda Larga0,1245Template de desconto percentual Bundle - Velox XDSL - Varejo</v>
          </cell>
          <cell r="B115" t="str">
            <v>Plano Oi Completo 1.000</v>
          </cell>
          <cell r="C115" t="str">
            <v>Template de desconto percentual Bundle - Velox XDSL - Varejo</v>
          </cell>
          <cell r="D115">
            <v>0.1245</v>
          </cell>
          <cell r="E115" t="str">
            <v>MKT-1-9826014795</v>
          </cell>
          <cell r="F115" t="str">
            <v>0T3T_REJ17_PCS-4P10pi_DET_BL_12.45%</v>
          </cell>
          <cell r="G115">
            <v>12.45</v>
          </cell>
        </row>
        <row r="116">
          <cell r="A116" t="str">
            <v>Oi Total Fixo + Pós Conectado Mais + Banda Larga0,1245Template de desconto percentual Bundle - Velox XDSL - Varejo</v>
          </cell>
          <cell r="B116" t="str">
            <v>Plano Oi Completo Mais</v>
          </cell>
          <cell r="C116" t="str">
            <v>Template de desconto percentual Bundle - Velox XDSL - Varejo</v>
          </cell>
          <cell r="D116">
            <v>0.1245</v>
          </cell>
          <cell r="E116" t="str">
            <v>MKT-1-9826014999</v>
          </cell>
          <cell r="F116" t="str">
            <v>0T3T_REJ17_PCS-4P9pi_DET_BL_12.45%</v>
          </cell>
          <cell r="G116">
            <v>12.45</v>
          </cell>
        </row>
        <row r="117">
          <cell r="A117" t="str">
            <v>Oi Total Fixo + Banda Larga + TV 20,1245Template de desconto percentual Bundle - Velox XDSL - Varejo</v>
          </cell>
          <cell r="B117" t="str">
            <v>Plano Oi Convergente Medium</v>
          </cell>
          <cell r="C117" t="str">
            <v>Template de desconto percentual Bundle - Velox XDSL - Varejo</v>
          </cell>
          <cell r="D117">
            <v>0.1245</v>
          </cell>
          <cell r="E117" t="str">
            <v>MKT-1-9826046173</v>
          </cell>
          <cell r="F117" t="str">
            <v>0T3T_REJ17_PCS-3PMepi_DET_BL_12.45%</v>
          </cell>
          <cell r="G117">
            <v>12.45</v>
          </cell>
        </row>
        <row r="118">
          <cell r="A118" t="str">
            <v>Oi Total Fixo + Banda Larga + TV 30,1245Template de desconto percentual Bundle - Velox XDSL - Varejo</v>
          </cell>
          <cell r="B118" t="str">
            <v>Plano Oi Convergente High</v>
          </cell>
          <cell r="C118" t="str">
            <v>Template de desconto percentual Bundle - Velox XDSL - Varejo</v>
          </cell>
          <cell r="D118">
            <v>0.1245</v>
          </cell>
          <cell r="E118" t="str">
            <v>MKT-1-9826047043</v>
          </cell>
          <cell r="F118" t="str">
            <v>0T3T_REJ17_PCS-3PHipi_DET_BL_12.45%</v>
          </cell>
          <cell r="G118">
            <v>12.45</v>
          </cell>
        </row>
        <row r="119">
          <cell r="A119" t="str">
            <v>Oi Total Fixo + Pós 50 + Banda Larga0,3491Template de desconto percentual FLAT Móvel - Conta Total - Varejo - Ganho Tributário Cross</v>
          </cell>
          <cell r="B119" t="str">
            <v>Plano Oi Completo XSmall</v>
          </cell>
          <cell r="C119" t="str">
            <v>Template de desconto percentual FLAT Móvel - Conta Total - Varejo - Ganho Tributário Cross</v>
          </cell>
          <cell r="D119">
            <v>0.34909999999999997</v>
          </cell>
          <cell r="E119" t="str">
            <v>MKT-1-9824982861</v>
          </cell>
          <cell r="F119" t="str">
            <v>0T3T_REJ17_PCS-4P2pi_FLAT_MÓVEL_GT_34.91%</v>
          </cell>
          <cell r="G119">
            <v>34.909999999999997</v>
          </cell>
        </row>
        <row r="120">
          <cell r="A120" t="str">
            <v>Oi Total Fixo + Pós Conectado 500 + Banda Larga0,7366Template de desconto percentual FLAT Móvel - Conta Total - Varejo - Ganho Tributário Cross</v>
          </cell>
          <cell r="B120" t="str">
            <v>Plano Oi Completo 500</v>
          </cell>
          <cell r="C120" t="str">
            <v>Template de desconto percentual FLAT Móvel - Conta Total - Varejo - Ganho Tributário Cross</v>
          </cell>
          <cell r="D120">
            <v>0.73659999999999992</v>
          </cell>
          <cell r="E120" t="str">
            <v>MKT-1-9824983072</v>
          </cell>
          <cell r="F120" t="str">
            <v>0T3T_REJ17_PCS-4P8pi_FLAT_MÓVEL_GT_73.66%</v>
          </cell>
          <cell r="G120">
            <v>73.66</v>
          </cell>
        </row>
        <row r="121">
          <cell r="A121" t="str">
            <v>Oi Total Fixo + Pós 100 + Banda Larga0,5316Template de desconto percentual FLAT Móvel - Conta Total - Varejo - Ganho Tributário Cross</v>
          </cell>
          <cell r="B121" t="str">
            <v>Plano Oi Completo Small</v>
          </cell>
          <cell r="C121" t="str">
            <v>Template de desconto percentual FLAT Móvel - Conta Total - Varejo - Ganho Tributário Cross</v>
          </cell>
          <cell r="D121">
            <v>0.53159999999999996</v>
          </cell>
          <cell r="E121" t="str">
            <v>MKT-1-9825693273</v>
          </cell>
          <cell r="F121" t="str">
            <v>0T3T_REJ17_PCS-4P3pi_FLAT_MÓVEL_GT_53.16%</v>
          </cell>
          <cell r="G121">
            <v>53.16</v>
          </cell>
        </row>
        <row r="122">
          <cell r="A122" t="str">
            <v>Oi Total Fixo + Pós Conectado 1.000 + Banda Larga0,7864Template de desconto percentual FLAT Móvel - Conta Total - Varejo - Ganho Tributário Cross</v>
          </cell>
          <cell r="B122" t="str">
            <v>Plano Oi Completo 1.000</v>
          </cell>
          <cell r="C122" t="str">
            <v>Template de desconto percentual FLAT Móvel - Conta Total - Varejo - Ganho Tributário Cross</v>
          </cell>
          <cell r="D122">
            <v>0.78639999999999999</v>
          </cell>
          <cell r="E122" t="str">
            <v>MKT-1-9825693474</v>
          </cell>
          <cell r="F122" t="str">
            <v>0T3T_REJ17_PCS-4P10pi_FLAT_MÓVEL_GT_78.64%</v>
          </cell>
          <cell r="G122">
            <v>78.64</v>
          </cell>
        </row>
        <row r="123">
          <cell r="A123" t="str">
            <v>Oi Total Fixo + Pós Conectado Mais + Banda Larga0,7103Template de desconto percentual FLAT Móvel - Conta Total - Varejo - Ganho Tributário Cross</v>
          </cell>
          <cell r="B123" t="str">
            <v>Plano Oi Completo Mais</v>
          </cell>
          <cell r="C123" t="str">
            <v>Template de desconto percentual FLAT Móvel - Conta Total - Varejo - Ganho Tributário Cross</v>
          </cell>
          <cell r="D123">
            <v>0.71030000000000004</v>
          </cell>
          <cell r="E123" t="str">
            <v>MKT-1-9825693675</v>
          </cell>
          <cell r="F123" t="str">
            <v>0T3T_REJ17_PCS-4P9pi_FLAT_MÓVEL_GT_71.03%</v>
          </cell>
          <cell r="G123">
            <v>71.03</v>
          </cell>
        </row>
        <row r="124">
          <cell r="A124" t="str">
            <v>Oi Total Fixo + Pós 50 + Banda Larga0,1104Template de desconto percentual FLAT Móvel - Conta Total - Varejo - Ganho Tributário Cross</v>
          </cell>
          <cell r="B124" t="str">
            <v>Plano Oi Completo XSmall</v>
          </cell>
          <cell r="C124" t="str">
            <v>Template de desconto percentual FLAT Móvel - Conta Total - Varejo - Ganho Tributário Cross</v>
          </cell>
          <cell r="D124">
            <v>0.1104</v>
          </cell>
          <cell r="E124" t="str">
            <v>MKT-1-9825693876</v>
          </cell>
          <cell r="F124" t="str">
            <v>0T3T_REJ17_PCS-4P2pi_FLAT_MÓVEL_GT_11.04%</v>
          </cell>
          <cell r="G124">
            <v>11.04</v>
          </cell>
        </row>
        <row r="125">
          <cell r="A125" t="str">
            <v>Oi Total Fixo + Pós Conectado 500 + Banda Larga0,64Template de desconto percentual FLAT Móvel - Conta Total - Varejo - Ganho Tributário Cross</v>
          </cell>
          <cell r="B125" t="str">
            <v>Plano Oi Completo 500</v>
          </cell>
          <cell r="C125" t="str">
            <v>Template de desconto percentual FLAT Móvel - Conta Total - Varejo - Ganho Tributário Cross</v>
          </cell>
          <cell r="D125">
            <v>0.64</v>
          </cell>
          <cell r="E125" t="str">
            <v>MKT-1-9825694077</v>
          </cell>
          <cell r="F125" t="str">
            <v>0T3T_REJ17_PCS-4P8pi_FLAT_MÓVEL_GT_64.00%</v>
          </cell>
          <cell r="G125">
            <v>64</v>
          </cell>
        </row>
        <row r="126">
          <cell r="A126" t="str">
            <v>Oi Total Fixo + Pós 100 + Banda Larga0,3754Template de desconto percentual FLAT Móvel - Conta Total - Varejo - Ganho Tributário Cross</v>
          </cell>
          <cell r="B126" t="str">
            <v>Plano Oi Completo Small</v>
          </cell>
          <cell r="C126" t="str">
            <v>Template de desconto percentual FLAT Móvel - Conta Total - Varejo - Ganho Tributário Cross</v>
          </cell>
          <cell r="D126">
            <v>0.37540000000000001</v>
          </cell>
          <cell r="E126" t="str">
            <v>MKT-1-9825737278</v>
          </cell>
          <cell r="F126" t="str">
            <v>0T3T_REJ17_PCS-4P3pi_FLAT_MÓVEL_GT_37.54%</v>
          </cell>
          <cell r="G126">
            <v>37.54</v>
          </cell>
        </row>
        <row r="127">
          <cell r="A127" t="str">
            <v>Oi Total Fixo + Pós Conectado 1.000 + Banda Larga0,7151Template de desconto percentual FLAT Móvel - Conta Total - Varejo - Ganho Tributário Cross</v>
          </cell>
          <cell r="B127" t="str">
            <v>Plano Oi Completo 1.000</v>
          </cell>
          <cell r="C127" t="str">
            <v>Template de desconto percentual FLAT Móvel - Conta Total - Varejo - Ganho Tributário Cross</v>
          </cell>
          <cell r="D127">
            <v>0.71510000000000007</v>
          </cell>
          <cell r="E127" t="str">
            <v>MKT-1-9825737479</v>
          </cell>
          <cell r="F127" t="str">
            <v>0T3T_REJ17_PCS-4P10pi_FLAT_MÓVEL_GT_71.51%</v>
          </cell>
          <cell r="G127">
            <v>71.510000000000005</v>
          </cell>
        </row>
        <row r="128">
          <cell r="A128" t="str">
            <v>Oi Total Fixo + Pós Conectado Mais + Banda Larga0,5944Template de desconto percentual FLAT Móvel - Conta Total - Varejo - Ganho Tributário Cross</v>
          </cell>
          <cell r="B128" t="str">
            <v>Plano Oi Completo Mais</v>
          </cell>
          <cell r="C128" t="str">
            <v>Template de desconto percentual FLAT Móvel - Conta Total - Varejo - Ganho Tributário Cross</v>
          </cell>
          <cell r="D128">
            <v>0.59439999999999993</v>
          </cell>
          <cell r="E128" t="str">
            <v>MKT-1-9825737680</v>
          </cell>
          <cell r="F128" t="str">
            <v>0T3T_REJ17_PCS-4P9pi_FLAT_MÓVEL_GT_59.44%</v>
          </cell>
          <cell r="G128">
            <v>59.44</v>
          </cell>
        </row>
        <row r="129">
          <cell r="A129" t="str">
            <v>Oi Total Fixo + Pós 50 + Banda Larga0,4062Template de desconto percentual FLAT Móvel - Conta Total - Varejo - Ganho Tributário Cross</v>
          </cell>
          <cell r="B129" t="str">
            <v>Plano Oi Completo XSmall</v>
          </cell>
          <cell r="C129" t="str">
            <v>Template de desconto percentual FLAT Móvel - Conta Total - Varejo - Ganho Tributário Cross</v>
          </cell>
          <cell r="D129">
            <v>0.40619999999999995</v>
          </cell>
          <cell r="E129" t="str">
            <v>MKT-1-9825737881</v>
          </cell>
          <cell r="F129" t="str">
            <v>0T3T_REJ17_PCS-4P2pi_FLAT_MÓVEL_GT_40.62%</v>
          </cell>
          <cell r="G129">
            <v>40.619999999999997</v>
          </cell>
        </row>
        <row r="130">
          <cell r="A130" t="str">
            <v>Oi Total Fixo + Pós Conectado 500 + Banda Larga0,7597Template de desconto percentual FLAT Móvel - Conta Total - Varejo - Ganho Tributário Cross</v>
          </cell>
          <cell r="B130" t="str">
            <v>Plano Oi Completo 500</v>
          </cell>
          <cell r="C130" t="str">
            <v>Template de desconto percentual FLAT Móvel - Conta Total - Varejo - Ganho Tributário Cross</v>
          </cell>
          <cell r="D130">
            <v>0.75970000000000004</v>
          </cell>
          <cell r="E130" t="str">
            <v>MKT-1-9825738082</v>
          </cell>
          <cell r="F130" t="str">
            <v>0T3T_REJ17_PCS-4P8pi_FLAT_MÓVEL_GT_75.97%</v>
          </cell>
          <cell r="G130">
            <v>75.97</v>
          </cell>
        </row>
        <row r="131">
          <cell r="A131" t="str">
            <v>Oi Total Fixo + Pós 100 + Banda Larga0,5706Template de desconto percentual FLAT Móvel - Conta Total - Varejo - Ganho Tributário Cross</v>
          </cell>
          <cell r="B131" t="str">
            <v>Plano Oi Completo Small</v>
          </cell>
          <cell r="C131" t="str">
            <v>Template de desconto percentual FLAT Móvel - Conta Total - Varejo - Ganho Tributário Cross</v>
          </cell>
          <cell r="D131">
            <v>0.5706</v>
          </cell>
          <cell r="E131" t="str">
            <v>MKT-1-9825897283</v>
          </cell>
          <cell r="F131" t="str">
            <v>0T3T_REJ17_PCS-4P3pi_FLAT_MÓVEL_GT_57.06%</v>
          </cell>
          <cell r="G131">
            <v>57.06</v>
          </cell>
        </row>
        <row r="132">
          <cell r="A132" t="str">
            <v>Oi Total Fixo + Pós Conectado 1.000 + Banda Larga0,8042Template de desconto percentual FLAT Móvel - Conta Total - Varejo - Ganho Tributário Cross</v>
          </cell>
          <cell r="B132" t="str">
            <v>Plano Oi Completo 1.000</v>
          </cell>
          <cell r="C132" t="str">
            <v>Template de desconto percentual FLAT Móvel - Conta Total - Varejo - Ganho Tributário Cross</v>
          </cell>
          <cell r="D132">
            <v>0.80420000000000003</v>
          </cell>
          <cell r="E132" t="str">
            <v>MKT-1-9825897484</v>
          </cell>
          <cell r="F132" t="str">
            <v>0T3T_REJ17_PCS-4P10pi_FLAT_MÓVEL_GT_80.42%</v>
          </cell>
          <cell r="G132">
            <v>80.42</v>
          </cell>
        </row>
        <row r="133">
          <cell r="A133" t="str">
            <v>Oi Total Fixo + Pós Conectado Mais + Banda Larga0,7248Template de desconto percentual FLAT Móvel - Conta Total - Varejo - Ganho Tributário Cross</v>
          </cell>
          <cell r="B133" t="str">
            <v>Plano Oi Completo Mais</v>
          </cell>
          <cell r="C133" t="str">
            <v>Template de desconto percentual FLAT Móvel - Conta Total - Varejo - Ganho Tributário Cross</v>
          </cell>
          <cell r="D133">
            <v>0.7248</v>
          </cell>
          <cell r="E133" t="str">
            <v>MKT-1-9825897685</v>
          </cell>
          <cell r="F133" t="str">
            <v>0T3T_REJ17_PCS-4P9pi_FLAT_MÓVEL_GT_72.48%</v>
          </cell>
          <cell r="G133">
            <v>72.48</v>
          </cell>
        </row>
        <row r="134">
          <cell r="A134" t="str">
            <v>Oi Total Fixo + Pós 50 + Banda Larga0,1675Template de desconto percentual FLAT Móvel - Conta Total - Varejo - Ganho Tributário Cross</v>
          </cell>
          <cell r="B134" t="str">
            <v>Plano Oi Completo XSmall</v>
          </cell>
          <cell r="C134" t="str">
            <v>Template de desconto percentual FLAT Móvel - Conta Total - Varejo - Ganho Tributário Cross</v>
          </cell>
          <cell r="D134">
            <v>0.16750000000000001</v>
          </cell>
          <cell r="E134" t="str">
            <v>MKT-1-9825897886</v>
          </cell>
          <cell r="F134" t="str">
            <v>0T3T_REJ17_PCS-4P2pi_FLAT_MÓVEL_GT_16.75%</v>
          </cell>
          <cell r="G134">
            <v>16.75</v>
          </cell>
        </row>
        <row r="135">
          <cell r="A135" t="str">
            <v>Oi Total Fixo + Pós Conectado 500 + Banda Larga0,6631Template de desconto percentual FLAT Móvel - Conta Total - Varejo - Ganho Tributário Cross</v>
          </cell>
          <cell r="B135" t="str">
            <v>Plano Oi Completo 500</v>
          </cell>
          <cell r="C135" t="str">
            <v>Template de desconto percentual FLAT Móvel - Conta Total - Varejo - Ganho Tributário Cross</v>
          </cell>
          <cell r="D135">
            <v>0.66310000000000002</v>
          </cell>
          <cell r="E135" t="str">
            <v>MKT-1-9825898087</v>
          </cell>
          <cell r="F135" t="str">
            <v>0T3T_REJ17_PCS-4P8pi_FLAT_MÓVEL_GT_66.31%</v>
          </cell>
          <cell r="G135">
            <v>66.31</v>
          </cell>
        </row>
        <row r="136">
          <cell r="A136" t="str">
            <v>Oi Total Fixo + Pós 100 + Banda Larga0,4144Template de desconto percentual FLAT Móvel - Conta Total - Varejo - Ganho Tributário Cross</v>
          </cell>
          <cell r="B136" t="str">
            <v>Plano Oi Completo Small</v>
          </cell>
          <cell r="C136" t="str">
            <v>Template de desconto percentual FLAT Móvel - Conta Total - Varejo - Ganho Tributário Cross</v>
          </cell>
          <cell r="D136">
            <v>0.41439999999999999</v>
          </cell>
          <cell r="E136" t="str">
            <v>MKT-1-9825957298</v>
          </cell>
          <cell r="F136" t="str">
            <v>0T3T_REJ17_PCS-4P3pi_FLAT_MÓVEL_GT_41.44%</v>
          </cell>
          <cell r="G136">
            <v>41.44</v>
          </cell>
        </row>
        <row r="137">
          <cell r="A137" t="str">
            <v>Oi Total Fixo + Pós Conectado 1.000 + Banda Larga0,7329Template de desconto percentual FLAT Móvel - Conta Total - Varejo - Ganho Tributário Cross</v>
          </cell>
          <cell r="B137" t="str">
            <v>Plano Oi Completo 1.000</v>
          </cell>
          <cell r="C137" t="str">
            <v>Template de desconto percentual FLAT Móvel - Conta Total - Varejo - Ganho Tributário Cross</v>
          </cell>
          <cell r="D137">
            <v>0.73290000000000011</v>
          </cell>
          <cell r="E137" t="str">
            <v>MKT-1-9825957499</v>
          </cell>
          <cell r="F137" t="str">
            <v>0T3T_REJ17_PCS-4P10pi_FLAT_MÓVEL_GT_73.29%</v>
          </cell>
          <cell r="G137">
            <v>73.290000000000006</v>
          </cell>
        </row>
        <row r="138">
          <cell r="A138" t="str">
            <v>Oi Total Fixo + Pós Conectado Mais + Banda Larga0,6089Template de desconto percentual FLAT Móvel - Conta Total - Varejo - Ganho Tributário Cross</v>
          </cell>
          <cell r="B138" t="str">
            <v>Plano Oi Completo Mais</v>
          </cell>
          <cell r="C138" t="str">
            <v>Template de desconto percentual FLAT Móvel - Conta Total - Varejo - Ganho Tributário Cross</v>
          </cell>
          <cell r="D138">
            <v>0.6089</v>
          </cell>
          <cell r="E138" t="str">
            <v>MKT-1-9825957700</v>
          </cell>
          <cell r="F138" t="str">
            <v>0T3T_REJ17_PCS-4P9pi_FLAT_MÓVEL_GT_60.89%</v>
          </cell>
          <cell r="G138">
            <v>60.89</v>
          </cell>
        </row>
        <row r="139">
          <cell r="A139" t="str">
            <v>Oi Total Fixo + Pós 100 + Banda Larga0,594Template de desconto percentual FLAT Móvel - Conta Total - Varejo - Ganho Tributário Cross</v>
          </cell>
          <cell r="B139" t="str">
            <v>Plano Oi Completo Small</v>
          </cell>
          <cell r="C139" t="str">
            <v>Template de desconto percentual FLAT Móvel - Conta Total - Varejo - Ganho Tributário Cross</v>
          </cell>
          <cell r="D139">
            <v>0.59399999999999997</v>
          </cell>
          <cell r="E139" t="str">
            <v>MKT-1-9825957901</v>
          </cell>
          <cell r="F139" t="str">
            <v>0T3T_REJ17_PCS-4P3pi_FLAT_MÓVEL_GT_59.40%</v>
          </cell>
          <cell r="G139">
            <v>59.4</v>
          </cell>
        </row>
        <row r="140">
          <cell r="A140" t="str">
            <v>Oi Total Fixo + Pós 250 + Banda Larga0,7564Template de desconto percentual FLAT Móvel - Conta Total - Varejo - Ganho Tributário Cross</v>
          </cell>
          <cell r="B140" t="str">
            <v>Plano Oi Completo Medium</v>
          </cell>
          <cell r="C140" t="str">
            <v>Template de desconto percentual FLAT Móvel - Conta Total - Varejo - Ganho Tributário Cross</v>
          </cell>
          <cell r="D140">
            <v>0.75639999999999996</v>
          </cell>
          <cell r="E140" t="str">
            <v>MKT-1-9825970102</v>
          </cell>
          <cell r="F140" t="str">
            <v>0T3T_REJ17_PCS-4P4pi_FLAT_MÓVEL_GT_75.64%</v>
          </cell>
          <cell r="G140">
            <v>75.64</v>
          </cell>
        </row>
        <row r="141">
          <cell r="A141" t="str">
            <v>Oi Total Fixo + Pós Conectado 1.000 + Banda Larga0,8148Template de desconto percentual FLAT Móvel - Conta Total - Varejo - Ganho Tributário Cross</v>
          </cell>
          <cell r="B141" t="str">
            <v>Plano Oi Completo 1.000</v>
          </cell>
          <cell r="C141" t="str">
            <v>Template de desconto percentual FLAT Móvel - Conta Total - Varejo - Ganho Tributário Cross</v>
          </cell>
          <cell r="D141">
            <v>0.81480000000000008</v>
          </cell>
          <cell r="E141" t="str">
            <v>MKT-1-9825970303</v>
          </cell>
          <cell r="F141" t="str">
            <v>0T3T_REJ17_PCS-4P10pi_FLAT_MÓVEL_GT_81.48%</v>
          </cell>
          <cell r="G141">
            <v>81.48</v>
          </cell>
        </row>
        <row r="142">
          <cell r="A142" t="str">
            <v>Oi Total Fixo + Pós Conectado Mais + Banda Larga0,8494Template de desconto percentual FLAT Móvel - Conta Total - Varejo - Ganho Tributário Cross</v>
          </cell>
          <cell r="B142" t="str">
            <v>Plano Oi Completo Mais</v>
          </cell>
          <cell r="C142" t="str">
            <v>Template de desconto percentual FLAT Móvel - Conta Total - Varejo - Ganho Tributário Cross</v>
          </cell>
          <cell r="D142">
            <v>0.84939999999999993</v>
          </cell>
          <cell r="E142" t="str">
            <v>MKT-1-9825970504</v>
          </cell>
          <cell r="F142" t="str">
            <v>0T3T_REJ17_PCS-4P9pi_FLAT_MÓVEL_GT_84.94%</v>
          </cell>
          <cell r="G142">
            <v>84.94</v>
          </cell>
        </row>
        <row r="143">
          <cell r="A143" t="str">
            <v>Oi Total Fixo + Pós Conectado Mais + Banda Larga0,832Template de desconto percentual FLAT Móvel - Conta Total - Varejo - Ganho Tributário Cross</v>
          </cell>
          <cell r="B143" t="str">
            <v>Plano Oi Completo Mais</v>
          </cell>
          <cell r="C143" t="str">
            <v>Template de desconto percentual FLAT Móvel - Conta Total - Varejo - Ganho Tributário Cross</v>
          </cell>
          <cell r="D143">
            <v>0.83200000000000007</v>
          </cell>
          <cell r="E143" t="str">
            <v>MKT-1-9825970705</v>
          </cell>
          <cell r="F143" t="str">
            <v>0T3T_REJ17_PCS-4P9pi_FLAT_MÓVEL_GT_83.20%</v>
          </cell>
          <cell r="G143">
            <v>83.2</v>
          </cell>
        </row>
        <row r="144">
          <cell r="A144" t="str">
            <v>Oi Total Fixo + Pós 500 + Banda Larga0,8428Template de desconto percentual FLAT Móvel - Conta Total - Varejo - Ganho Tributário Cross</v>
          </cell>
          <cell r="B144" t="str">
            <v>Plano Oi Completo Large</v>
          </cell>
          <cell r="C144" t="str">
            <v>Template de desconto percentual FLAT Móvel - Conta Total - Varejo - Ganho Tributário Cross</v>
          </cell>
          <cell r="D144">
            <v>0.84279999999999999</v>
          </cell>
          <cell r="E144" t="str">
            <v>MKT-1-9825970906</v>
          </cell>
          <cell r="F144" t="str">
            <v>0T3T_REJ17_PCS-4P5pi_FLAT_MÓVEL_GT_84.28%</v>
          </cell>
          <cell r="G144">
            <v>84.28</v>
          </cell>
        </row>
        <row r="145">
          <cell r="A145" t="str">
            <v>Oi Internet pra Celular 3GB0,7667Template Flat Instância Dados</v>
          </cell>
          <cell r="B145" t="str">
            <v>Oi Internet pra Celular 3GB</v>
          </cell>
          <cell r="C145" t="str">
            <v>Template Flat Instância Dados</v>
          </cell>
          <cell r="D145">
            <v>0.76670000000000005</v>
          </cell>
          <cell r="E145" t="str">
            <v>MKT-1-9826002751</v>
          </cell>
          <cell r="F145" t="str">
            <v>0T3T_REJ17_INTCEL-3G_76.67%</v>
          </cell>
          <cell r="G145">
            <v>76.67</v>
          </cell>
        </row>
        <row r="146">
          <cell r="A146" t="str">
            <v>Oi Internet pra Celular 5GB0,7193Template Flat Instância Dados</v>
          </cell>
          <cell r="B146" t="str">
            <v>Oi Internet pra Celular 5GB</v>
          </cell>
          <cell r="C146" t="str">
            <v>Template Flat Instância Dados</v>
          </cell>
          <cell r="D146">
            <v>0.71930000000000005</v>
          </cell>
          <cell r="E146" t="str">
            <v>MKT-1-9826020123</v>
          </cell>
          <cell r="F146" t="str">
            <v>0T3T_REJ17_INTCEL-5G_71.93%</v>
          </cell>
          <cell r="G146">
            <v>71.930000000000007</v>
          </cell>
        </row>
        <row r="147">
          <cell r="A147" t="str">
            <v>Oi Internet pra Celular 10GB0,6439Template Flat Instância Dados</v>
          </cell>
          <cell r="B147" t="str">
            <v>Oi Internet pra Celular 10GB</v>
          </cell>
          <cell r="C147" t="str">
            <v>Template Flat Instância Dados</v>
          </cell>
          <cell r="D147">
            <v>0.64390000000000003</v>
          </cell>
          <cell r="E147" t="str">
            <v>MKT-1-9826020495</v>
          </cell>
          <cell r="F147" t="str">
            <v>0T3T_REJ17_INTCEL-10G_64.39%</v>
          </cell>
          <cell r="G147">
            <v>64.39</v>
          </cell>
        </row>
        <row r="148">
          <cell r="A148" t="str">
            <v>Oi Internet pra Celular 10GB0,5421Template Flat Instância Dados</v>
          </cell>
          <cell r="B148" t="str">
            <v>Oi Internet pra Celular 10GB</v>
          </cell>
          <cell r="C148" t="str">
            <v>Template Flat Instância Dados</v>
          </cell>
          <cell r="D148">
            <v>0.54210000000000003</v>
          </cell>
          <cell r="E148" t="str">
            <v>MKT-1-9826020867</v>
          </cell>
          <cell r="F148" t="str">
            <v>0T3T_REJ17_INTCEL-10G_54.21%</v>
          </cell>
          <cell r="G148">
            <v>54.21</v>
          </cell>
        </row>
        <row r="149">
          <cell r="A149" t="str">
            <v>Oi Internet pra Celular 10GB0,2874Template Flat Instância Dados</v>
          </cell>
          <cell r="B149" t="str">
            <v>Oi Internet pra Celular 10GB</v>
          </cell>
          <cell r="C149" t="str">
            <v>Template Flat Instância Dados</v>
          </cell>
          <cell r="D149">
            <v>0.28739999999999999</v>
          </cell>
          <cell r="E149" t="str">
            <v>MKT-1-9826037239</v>
          </cell>
          <cell r="F149" t="str">
            <v>0T3T_REJ17_INTCEL-10G_28.74%</v>
          </cell>
          <cell r="G149">
            <v>28.74</v>
          </cell>
        </row>
        <row r="150">
          <cell r="A150" t="str">
            <v>Oi Internet pra Celular 3GB0,8675Template Flat Instância Dados</v>
          </cell>
          <cell r="B150" t="str">
            <v>Oi Internet pra Celular 3GB</v>
          </cell>
          <cell r="C150" t="str">
            <v>Template Flat Instância Dados</v>
          </cell>
          <cell r="D150">
            <v>0.86750000000000005</v>
          </cell>
          <cell r="E150" t="str">
            <v>MKT-1-9826037631</v>
          </cell>
          <cell r="F150" t="str">
            <v>0T3T_REJ17_INTCEL-3G_86.75%</v>
          </cell>
          <cell r="G150">
            <v>86.75</v>
          </cell>
        </row>
        <row r="151">
          <cell r="A151" t="str">
            <v>Oi Internet pra Celular 5GB0,789Template Flat Instância Dados</v>
          </cell>
          <cell r="B151" t="str">
            <v>Oi Internet pra Celular 5GB</v>
          </cell>
          <cell r="C151" t="str">
            <v>Template Flat Instância Dados</v>
          </cell>
          <cell r="D151">
            <v>0.78900000000000003</v>
          </cell>
          <cell r="E151" t="str">
            <v>MKT-1-9826038003</v>
          </cell>
          <cell r="F151" t="str">
            <v>0T3T_REJ17_INTCEL-5G_78.90%</v>
          </cell>
          <cell r="G151">
            <v>78.900000000000006</v>
          </cell>
        </row>
        <row r="152">
          <cell r="A152" t="str">
            <v>Oi Internet pra Celular 10GB0,6944Template Flat Instância Dados</v>
          </cell>
          <cell r="B152" t="str">
            <v>Oi Internet pra Celular 10GB</v>
          </cell>
          <cell r="C152" t="str">
            <v>Template Flat Instância Dados</v>
          </cell>
          <cell r="D152">
            <v>0.69440000000000002</v>
          </cell>
          <cell r="E152" t="str">
            <v>MKT-1-9826044375</v>
          </cell>
          <cell r="F152" t="str">
            <v>0T3T_REJ17_INTCEL-10G_69.44%</v>
          </cell>
          <cell r="G152">
            <v>69.44</v>
          </cell>
        </row>
        <row r="153">
          <cell r="A153" t="str">
            <v>Oi Internet pra Celular 10GB0,5925Template Flat Instância Dados</v>
          </cell>
          <cell r="B153" t="str">
            <v>Oi Internet pra Celular 10GB</v>
          </cell>
          <cell r="C153" t="str">
            <v>Template Flat Instância Dados</v>
          </cell>
          <cell r="D153">
            <v>0.59250000000000003</v>
          </cell>
          <cell r="E153" t="str">
            <v>MKT-1-9826044747</v>
          </cell>
          <cell r="F153" t="str">
            <v>0T3T_REJ17_INTCEL-10G_59.25%</v>
          </cell>
          <cell r="G153">
            <v>59.25</v>
          </cell>
        </row>
        <row r="154">
          <cell r="A154" t="str">
            <v>Oi Internet pra Celular 10GB0,3383Template Flat Instância Dados</v>
          </cell>
          <cell r="B154" t="str">
            <v>Oi Internet pra Celular 10GB</v>
          </cell>
          <cell r="C154" t="str">
            <v>Template Flat Instância Dados</v>
          </cell>
          <cell r="D154">
            <v>0.33829999999999999</v>
          </cell>
          <cell r="E154" t="str">
            <v>MKT-1-9826048119</v>
          </cell>
          <cell r="F154" t="str">
            <v>0T3T_REJ17_INTCEL-10G_33.83%</v>
          </cell>
          <cell r="G154">
            <v>33.83</v>
          </cell>
        </row>
        <row r="155">
          <cell r="A155" t="str">
            <v>Oi Internet pra Celular 5GB0,7186Template Flat Instância Dados</v>
          </cell>
          <cell r="B155" t="str">
            <v>Oi Internet pra Celular 5GB</v>
          </cell>
          <cell r="C155" t="str">
            <v>Template Flat Instância Dados</v>
          </cell>
          <cell r="D155">
            <v>0.71860000000000002</v>
          </cell>
          <cell r="E155" t="str">
            <v>MKT-1-9826048491</v>
          </cell>
          <cell r="F155" t="str">
            <v>0T3T_REJ17_INTCEL-5G_71.86%</v>
          </cell>
          <cell r="G155">
            <v>71.86</v>
          </cell>
        </row>
        <row r="156">
          <cell r="A156" t="str">
            <v>Oi Internet pra Celular 5GB0,6834Template Flat Instância Dados</v>
          </cell>
          <cell r="B156" t="str">
            <v>Oi Internet pra Celular 5GB</v>
          </cell>
          <cell r="C156" t="str">
            <v>Template Flat Instância Dados</v>
          </cell>
          <cell r="D156">
            <v>0.68340000000000001</v>
          </cell>
          <cell r="E156" t="str">
            <v>MKT-1-9826048863</v>
          </cell>
          <cell r="F156" t="str">
            <v>0T3T_REJ17_INTCEL-5G_68.34%</v>
          </cell>
          <cell r="G156">
            <v>68.34</v>
          </cell>
        </row>
        <row r="157">
          <cell r="A157" t="str">
            <v>Oi Internet pra Celular 5GB0,6131Template Flat Instância Dados</v>
          </cell>
          <cell r="B157" t="str">
            <v>Oi Internet pra Celular 5GB</v>
          </cell>
          <cell r="C157" t="str">
            <v>Template Flat Instância Dados</v>
          </cell>
          <cell r="D157">
            <v>0.61309999999999998</v>
          </cell>
          <cell r="E157" t="str">
            <v>MKT-1-9826055235</v>
          </cell>
          <cell r="F157" t="str">
            <v>0T3T_REJ17_INTCEL-5G_61.31%</v>
          </cell>
          <cell r="G157">
            <v>61.31</v>
          </cell>
        </row>
        <row r="158">
          <cell r="A158" t="str">
            <v>Oi Internet pra Celular 3GB0,7453Template Flat Instância Dados</v>
          </cell>
          <cell r="B158" t="str">
            <v>Oi Internet pra Celular 3GB</v>
          </cell>
          <cell r="C158" t="str">
            <v>Template Flat Instância Dados</v>
          </cell>
          <cell r="D158">
            <v>0.74529999999999996</v>
          </cell>
          <cell r="E158" t="str">
            <v>MKT-1-9826055607</v>
          </cell>
          <cell r="F158" t="str">
            <v>0T3T_REJ17_INTCEL-3G_74.53%</v>
          </cell>
          <cell r="G158">
            <v>74.53</v>
          </cell>
        </row>
        <row r="159">
          <cell r="A159" t="str">
            <v>Oi Internet pra Celular 3GB0,6434Template Flat Instância Dados</v>
          </cell>
          <cell r="B159" t="str">
            <v>Oi Internet pra Celular 3GB</v>
          </cell>
          <cell r="C159" t="str">
            <v>Template Flat Instância Dados</v>
          </cell>
          <cell r="D159">
            <v>0.64340000000000008</v>
          </cell>
          <cell r="E159" t="str">
            <v>MKT-1-9826063159</v>
          </cell>
          <cell r="F159" t="str">
            <v>0T3T_REJ17_INTCEL-3G_64.34%</v>
          </cell>
          <cell r="G159">
            <v>64.34</v>
          </cell>
        </row>
        <row r="160">
          <cell r="A160" t="str">
            <v>Oi Internet pra Celular 5GB0,6483Template Flat Instância Dados</v>
          </cell>
          <cell r="B160" t="str">
            <v>Oi Internet pra Celular 5GB</v>
          </cell>
          <cell r="C160" t="str">
            <v>Template Flat Instância Dados</v>
          </cell>
          <cell r="D160">
            <v>0.64829999999999999</v>
          </cell>
          <cell r="E160" t="str">
            <v>MKT-1-9826063831</v>
          </cell>
          <cell r="F160" t="str">
            <v>0T3T_REJ17_INTCEL-5G_64.83%</v>
          </cell>
          <cell r="G160">
            <v>64.83</v>
          </cell>
        </row>
        <row r="161">
          <cell r="A161" t="str">
            <v>Oi Internet pra Celular 5GB0,5779Template Flat Instância Dados</v>
          </cell>
          <cell r="B161" t="str">
            <v>Oi Internet pra Celular 5GB</v>
          </cell>
          <cell r="C161" t="str">
            <v>Template Flat Instância Dados</v>
          </cell>
          <cell r="D161">
            <v>0.57789999999999997</v>
          </cell>
          <cell r="E161" t="str">
            <v>MKT-1-9826070493</v>
          </cell>
          <cell r="F161" t="str">
            <v>0T3T_REJ17_INTCEL-5G_57.79%</v>
          </cell>
          <cell r="G161">
            <v>57.79</v>
          </cell>
        </row>
        <row r="162">
          <cell r="A162" t="str">
            <v>Oi Internet pra Celular 5GB0,5076Template Flat Instância Dados</v>
          </cell>
          <cell r="B162" t="str">
            <v>Oi Internet pra Celular 5GB</v>
          </cell>
          <cell r="C162" t="str">
            <v>Template Flat Instância Dados</v>
          </cell>
          <cell r="D162">
            <v>0.50759999999999994</v>
          </cell>
          <cell r="E162" t="str">
            <v>MKT-1-9826077135</v>
          </cell>
          <cell r="F162" t="str">
            <v>0T3T_REJ17_INTCEL-5G_50.76%</v>
          </cell>
          <cell r="G162">
            <v>50.76</v>
          </cell>
        </row>
        <row r="163">
          <cell r="A163" t="str">
            <v>Oi Internet pra Celular 10GB0,567Template Flat Instância Dados</v>
          </cell>
          <cell r="B163" t="str">
            <v>Oi Internet pra Celular 10GB</v>
          </cell>
          <cell r="C163" t="str">
            <v>Template Flat Instância Dados</v>
          </cell>
          <cell r="D163">
            <v>0.56700000000000006</v>
          </cell>
          <cell r="E163" t="str">
            <v>MKT-1-9826077897</v>
          </cell>
          <cell r="F163" t="str">
            <v>0T3T_REJ17_INTCEL-10G_56.70%</v>
          </cell>
          <cell r="G163">
            <v>56.7</v>
          </cell>
        </row>
        <row r="164">
          <cell r="A164" t="str">
            <v>Oi Internet pra Celular 3GB0,134Template Flat Instância Dados</v>
          </cell>
          <cell r="B164" t="str">
            <v>Oi Internet pra Celular 3GB</v>
          </cell>
          <cell r="C164" t="str">
            <v>Template Flat Instância Dados</v>
          </cell>
          <cell r="D164">
            <v>0.13400000000000001</v>
          </cell>
          <cell r="E164" t="str">
            <v>MKT-1-9826082499</v>
          </cell>
          <cell r="F164" t="str">
            <v>0T3T_REJ17_INTCEL-3G_13.40%</v>
          </cell>
          <cell r="G164">
            <v>13.4</v>
          </cell>
        </row>
        <row r="165">
          <cell r="A165" t="str">
            <v>Oi Internet pra Celular 3GB0,0932Template Flat Instância Dados</v>
          </cell>
          <cell r="B165" t="str">
            <v>Oi Internet pra Celular 3GB</v>
          </cell>
          <cell r="C165" t="str">
            <v>Template Flat Instância Dados</v>
          </cell>
          <cell r="D165">
            <v>9.3200000000000005E-2</v>
          </cell>
          <cell r="E165" t="str">
            <v>MKT-1-9826090531</v>
          </cell>
          <cell r="F165" t="str">
            <v>0T3T_REJ17_INTCEL-3G_09.32%</v>
          </cell>
          <cell r="G165">
            <v>9.32</v>
          </cell>
        </row>
        <row r="166">
          <cell r="A166" t="str">
            <v>Oi Internet pra Celular 5GB0,191Template Flat Instância Dados</v>
          </cell>
          <cell r="B166" t="str">
            <v>Oi Internet pra Celular 5GB</v>
          </cell>
          <cell r="C166" t="str">
            <v>Template Flat Instância Dados</v>
          </cell>
          <cell r="D166">
            <v>0.191</v>
          </cell>
          <cell r="E166" t="str">
            <v>MKT-1-9826093103</v>
          </cell>
          <cell r="F166" t="str">
            <v>0T3T_REJ17_INTCEL-5G_19.10%</v>
          </cell>
          <cell r="G166">
            <v>19.100000000000001</v>
          </cell>
        </row>
        <row r="167">
          <cell r="A167" t="str">
            <v>Oi Internet pra Celular 10GB0,6434Template Flat Instância Dados</v>
          </cell>
          <cell r="B167" t="str">
            <v>Oi Internet pra Celular 10GB</v>
          </cell>
          <cell r="C167" t="str">
            <v>Template Flat Instância Dados</v>
          </cell>
          <cell r="D167">
            <v>0.64340000000000008</v>
          </cell>
          <cell r="E167" t="str">
            <v>MKT-1-9826093995</v>
          </cell>
          <cell r="F167" t="str">
            <v>0T3T_REJ17_INTCEL-10G_64.34%</v>
          </cell>
          <cell r="G167">
            <v>64.34</v>
          </cell>
        </row>
        <row r="168">
          <cell r="A168" t="str">
            <v>Oi Internet pra Celular 3GB0,3887Template Flat Instância Dados</v>
          </cell>
          <cell r="B168" t="str">
            <v>Oi Internet pra Celular 3GB</v>
          </cell>
          <cell r="C168" t="str">
            <v>Template Flat Instância Dados</v>
          </cell>
          <cell r="D168">
            <v>0.38869999999999999</v>
          </cell>
          <cell r="E168" t="str">
            <v>MKT-1-9826107341</v>
          </cell>
          <cell r="F168" t="str">
            <v>0T3T_REJ17_INTCEL-3G_38.87%</v>
          </cell>
          <cell r="G168">
            <v>38.869999999999997</v>
          </cell>
        </row>
        <row r="169">
          <cell r="A169" t="str">
            <v>Oi Internet pra Celular 3GB0,4906Template Flat Instância Dados</v>
          </cell>
          <cell r="B169" t="str">
            <v>Oi Internet pra Celular 3GB</v>
          </cell>
          <cell r="C169" t="str">
            <v>Template Flat Instância Dados</v>
          </cell>
          <cell r="D169">
            <v>0.49060000000000004</v>
          </cell>
          <cell r="E169" t="str">
            <v>MKT-1-9826107843</v>
          </cell>
          <cell r="F169" t="str">
            <v>0T3T_REJ17_INTCEL-3G_49.06%</v>
          </cell>
          <cell r="G169">
            <v>49.06</v>
          </cell>
        </row>
        <row r="170">
          <cell r="A170" t="str">
            <v>Oi Internet pra Celular 5GB0,4372Template Flat Instância Dados</v>
          </cell>
          <cell r="B170" t="str">
            <v>Oi Internet pra Celular 5GB</v>
          </cell>
          <cell r="C170" t="str">
            <v>Template Flat Instância Dados</v>
          </cell>
          <cell r="D170">
            <v>0.43719999999999998</v>
          </cell>
          <cell r="E170" t="str">
            <v>MKT-1-9826125633</v>
          </cell>
          <cell r="F170" t="str">
            <v>0T3T_REJ17_INTCEL-5G_43.72%</v>
          </cell>
          <cell r="G170">
            <v>43.72</v>
          </cell>
        </row>
        <row r="171">
          <cell r="A171" t="str">
            <v>Oi Total Fixo +  TV 10,092Template desconto FLAT Plano Principal Oi TV nível conta</v>
          </cell>
          <cell r="B171" t="str">
            <v>Plano Oi Internet Total Low</v>
          </cell>
          <cell r="C171" t="str">
            <v>Template desconto FLAT Plano Principal Oi TV nível conta</v>
          </cell>
          <cell r="D171">
            <v>9.1999999999999998E-2</v>
          </cell>
          <cell r="E171" t="str">
            <v>MKT-1-9825999111</v>
          </cell>
          <cell r="F171" t="str">
            <v>0T3T_REJ17_CFG-2Plowpi_FLAT_TV_09.20%</v>
          </cell>
          <cell r="G171">
            <v>9.1999999999999993</v>
          </cell>
        </row>
        <row r="172">
          <cell r="A172" t="str">
            <v>Oi Total Fixo +  TV 20,092Template desconto FLAT Plano Principal Oi TV nível conta</v>
          </cell>
          <cell r="B172" t="str">
            <v>Plano Oi Internet Total Medium</v>
          </cell>
          <cell r="C172" t="str">
            <v>Template desconto FLAT Plano Principal Oi TV nível conta</v>
          </cell>
          <cell r="D172">
            <v>9.1999999999999998E-2</v>
          </cell>
          <cell r="E172" t="str">
            <v>MKT-1-9825999366</v>
          </cell>
          <cell r="F172" t="str">
            <v>0T3T_REJ17_PCS-2PMepi_FLAT_TV_09.20%</v>
          </cell>
          <cell r="G172">
            <v>9.1999999999999993</v>
          </cell>
        </row>
        <row r="173">
          <cell r="A173" t="str">
            <v>Oi Total Fixo +  TV 30,2478Template desconto FLAT Plano Principal Oi TV nível conta</v>
          </cell>
          <cell r="B173" t="str">
            <v>Plano Oi Internet Total High</v>
          </cell>
          <cell r="C173" t="str">
            <v>Template desconto FLAT Plano Principal Oi TV nível conta</v>
          </cell>
          <cell r="D173">
            <v>0.24780000000000002</v>
          </cell>
          <cell r="E173" t="str">
            <v>MKT-1-9825999621</v>
          </cell>
          <cell r="F173" t="str">
            <v>0T3T_REJ17_PCS-2PHipi_FLAT_TV_24.78%</v>
          </cell>
          <cell r="G173">
            <v>24.78</v>
          </cell>
        </row>
        <row r="174">
          <cell r="A174" t="str">
            <v>Oi Total Fixo +  TV 30,2394Template desconto FLAT Plano Principal Oi TV nível conta</v>
          </cell>
          <cell r="B174" t="str">
            <v>Plano Oi Internet Total High</v>
          </cell>
          <cell r="C174" t="str">
            <v>Template desconto FLAT Plano Principal Oi TV nível conta</v>
          </cell>
          <cell r="D174">
            <v>0.2394</v>
          </cell>
          <cell r="E174" t="str">
            <v>MKT-1-9825999876</v>
          </cell>
          <cell r="F174" t="str">
            <v>0T3T_REJ17_PCS-2PHipi_FLAT_TV_23.94%</v>
          </cell>
          <cell r="G174">
            <v>23.94</v>
          </cell>
        </row>
        <row r="175">
          <cell r="A175" t="str">
            <v>Oi Total Fixo +  TV 30,092Template desconto FLAT Plano Principal Oi TV nível conta</v>
          </cell>
          <cell r="B175" t="str">
            <v>Plano Oi Internet Total High</v>
          </cell>
          <cell r="C175" t="str">
            <v>Template desconto FLAT Plano Principal Oi TV nível conta</v>
          </cell>
          <cell r="D175">
            <v>9.1999999999999998E-2</v>
          </cell>
          <cell r="E175" t="str">
            <v>MKT-1-9826106131</v>
          </cell>
          <cell r="F175" t="str">
            <v>0T3T_REJ17_PCS-2PHipi_FLAT_TV_09.20%</v>
          </cell>
          <cell r="G175">
            <v>9.1999999999999993</v>
          </cell>
        </row>
        <row r="176">
          <cell r="A176" t="str">
            <v>Oi Total Fixo +  TV 30,2115Template desconto FLAT Plano Principal Oi TV nível conta</v>
          </cell>
          <cell r="B176" t="str">
            <v>Plano Oi Internet Total High</v>
          </cell>
          <cell r="C176" t="str">
            <v>Template desconto FLAT Plano Principal Oi TV nível conta</v>
          </cell>
          <cell r="D176">
            <v>0.21149999999999999</v>
          </cell>
          <cell r="E176" t="str">
            <v>MKT-1-9826106386</v>
          </cell>
          <cell r="F176" t="str">
            <v>0T3T_REJ17_PCS-2PHipi_FLAT_TV_21.15%</v>
          </cell>
          <cell r="G176">
            <v>21.15</v>
          </cell>
        </row>
        <row r="177">
          <cell r="A177" t="str">
            <v>Oi Total Fixo +  TV 30,2056Template desconto FLAT Plano Principal Oi TV nível conta</v>
          </cell>
          <cell r="B177" t="str">
            <v>Plano Oi Internet Total High</v>
          </cell>
          <cell r="C177" t="str">
            <v>Template desconto FLAT Plano Principal Oi TV nível conta</v>
          </cell>
          <cell r="D177">
            <v>0.20559999999999998</v>
          </cell>
          <cell r="E177" t="str">
            <v>MKT-1-9826106641</v>
          </cell>
          <cell r="F177" t="str">
            <v>0T3T_REJ17_PCS-2PHipi_FLAT_TV_20.56%</v>
          </cell>
          <cell r="G177">
            <v>20.56</v>
          </cell>
        </row>
        <row r="178">
          <cell r="A178" t="str">
            <v>Oi Total Fixo + Banda Larga + TV 30,4289Template desconto FLAT Plano Principal Oi TV nível conta</v>
          </cell>
          <cell r="B178" t="str">
            <v>Plano Oi Convergente High</v>
          </cell>
          <cell r="C178" t="str">
            <v>Template desconto FLAT Plano Principal Oi TV nível conta</v>
          </cell>
          <cell r="D178">
            <v>0.4289</v>
          </cell>
          <cell r="E178" t="str">
            <v>MKT-1-9826279250</v>
          </cell>
          <cell r="F178" t="str">
            <v>0T3T_REJ17_PCS-3PHipi_FLAT_TV_42.89%</v>
          </cell>
          <cell r="G178">
            <v>42.89</v>
          </cell>
        </row>
        <row r="179">
          <cell r="A179" t="str">
            <v>Oi Total Fixo + Pós Conectado Mais + Banda Larga0,5134Template desconto FLAT Plano Principal Oi TV nível conta</v>
          </cell>
          <cell r="B179" t="str">
            <v>Plano Oi Completo Mais</v>
          </cell>
          <cell r="C179" t="str">
            <v>Template desconto FLAT Plano Principal Oi TV nível conta</v>
          </cell>
          <cell r="D179">
            <v>0.51340000000000008</v>
          </cell>
          <cell r="E179" t="str">
            <v>MKT-1-9826851225</v>
          </cell>
          <cell r="F179" t="str">
            <v>0T3T_REJ17_PCS-4P9pi_FLAT_TV_51.34%</v>
          </cell>
          <cell r="G179">
            <v>51.34</v>
          </cell>
        </row>
        <row r="180">
          <cell r="A180" t="str">
            <v>Oi Total Fixo + Pós Conectado 1.000 + Banda Larga0,4485Template desconto FLAT Plano Principal Oi TV nível conta</v>
          </cell>
          <cell r="B180" t="str">
            <v>Plano Oi Completo 1.000</v>
          </cell>
          <cell r="C180" t="str">
            <v>Template desconto FLAT Plano Principal Oi TV nível conta</v>
          </cell>
          <cell r="D180">
            <v>0.44850000000000001</v>
          </cell>
          <cell r="E180" t="str">
            <v>MKT-1-9826877370</v>
          </cell>
          <cell r="F180" t="str">
            <v>0T3T_REJ17_PCS-4P10pi_FLAT_TV_44.85%</v>
          </cell>
          <cell r="G180">
            <v>44.85</v>
          </cell>
        </row>
        <row r="181">
          <cell r="A181" t="str">
            <v>Oi Total Fixo + Pós 500 + Banda Larga0,5134Template desconto FLAT Plano Principal Oi TV nível conta</v>
          </cell>
          <cell r="B181" t="str">
            <v>Plano Oi Completo Large</v>
          </cell>
          <cell r="C181" t="str">
            <v>Template desconto FLAT Plano Principal Oi TV nível conta</v>
          </cell>
          <cell r="D181">
            <v>0.51340000000000008</v>
          </cell>
          <cell r="E181" t="str">
            <v>MKT-1-9826877795</v>
          </cell>
          <cell r="F181" t="str">
            <v>0T3T_REJ17_PCS-4P5pi_FLAT_TV_51.34%</v>
          </cell>
          <cell r="G181">
            <v>51.34</v>
          </cell>
        </row>
        <row r="182">
          <cell r="A182" t="str">
            <v>Oi Total Fixo +  TV 30,171Template desconto FLAT Plano Principal Oi TV nível conta</v>
          </cell>
          <cell r="B182" t="str">
            <v>Plano Oi Internet Total High</v>
          </cell>
          <cell r="C182" t="str">
            <v>Template desconto FLAT Plano Principal Oi TV nível conta</v>
          </cell>
          <cell r="D182">
            <v>0.17100000000000001</v>
          </cell>
          <cell r="E182" t="str">
            <v>MKT-1-9826893481</v>
          </cell>
          <cell r="F182" t="str">
            <v>0T3T_REJ17_PCS-2PHipi_FLAT_TV_17.10%</v>
          </cell>
          <cell r="G182">
            <v>17.100000000000001</v>
          </cell>
        </row>
        <row r="183">
          <cell r="A183" t="str">
            <v>Oi Total Fixo +  TV 20,2283Template desconto FLAT Plano Principal Oi TV nível conta</v>
          </cell>
          <cell r="B183" t="str">
            <v>Plano Oi Internet Total Medium</v>
          </cell>
          <cell r="C183" t="str">
            <v>Template desconto FLAT Plano Principal Oi TV nível conta</v>
          </cell>
          <cell r="D183">
            <v>0.22829999999999998</v>
          </cell>
          <cell r="E183" t="str">
            <v>MKT-1-9826893826</v>
          </cell>
          <cell r="F183" t="str">
            <v>0T3T_REJ17_PCS-2PMepi_FLAT_TV_22.83%</v>
          </cell>
          <cell r="G183">
            <v>22.83</v>
          </cell>
        </row>
        <row r="184">
          <cell r="A184" t="str">
            <v>Oi Total Fixo +  TV 30,208Template desconto FLAT Plano Principal Oi TV nível conta</v>
          </cell>
          <cell r="B184" t="str">
            <v>Plano Oi Internet Total High</v>
          </cell>
          <cell r="C184" t="str">
            <v>Template desconto FLAT Plano Principal Oi TV nível conta</v>
          </cell>
          <cell r="D184">
            <v>0.20800000000000002</v>
          </cell>
          <cell r="E184" t="str">
            <v>MKT-1-9827111851</v>
          </cell>
          <cell r="F184" t="str">
            <v>0T3T_REJ17_PCS-2PHipi_FLAT_TV_20.80%</v>
          </cell>
          <cell r="G184">
            <v>20.8</v>
          </cell>
        </row>
        <row r="185">
          <cell r="A185" t="str">
            <v>Oi Total Fixo +  TV 30,2032Template desconto FLAT Plano Principal Oi TV nível conta</v>
          </cell>
          <cell r="B185" t="str">
            <v>Plano Oi Internet Total High</v>
          </cell>
          <cell r="C185" t="str">
            <v>Template desconto FLAT Plano Principal Oi TV nível conta</v>
          </cell>
          <cell r="D185">
            <v>0.20319999999999999</v>
          </cell>
          <cell r="E185" t="str">
            <v>MKT-1-9827117306</v>
          </cell>
          <cell r="F185" t="str">
            <v>0T3T_REJ17_PCS-2PHipi_FLAT_TV_20.32%</v>
          </cell>
          <cell r="G185">
            <v>20.32</v>
          </cell>
        </row>
        <row r="186">
          <cell r="A186" t="str">
            <v>Oi Total Fixo +  TV 30,1893Template desconto FLAT Plano Principal Oi TV nível conta</v>
          </cell>
          <cell r="B186" t="str">
            <v>Plano Oi Internet Total High</v>
          </cell>
          <cell r="C186" t="str">
            <v>Template desconto FLAT Plano Principal Oi TV nível conta</v>
          </cell>
          <cell r="D186">
            <v>0.1893</v>
          </cell>
          <cell r="E186" t="str">
            <v>MKT-1-9827132901</v>
          </cell>
          <cell r="F186" t="str">
            <v>0T3T_REJ17_PCS-2PHipi_FLAT_TV_18.93%</v>
          </cell>
          <cell r="G186">
            <v>18.93</v>
          </cell>
        </row>
        <row r="187">
          <cell r="A187" t="str">
            <v>Oi Total Fixo +  TV 10,1435Template desconto FLAT Plano Principal Oi TV nível conta</v>
          </cell>
          <cell r="B187" t="str">
            <v>Plano Oi Internet Total Low</v>
          </cell>
          <cell r="C187" t="str">
            <v>Template desconto FLAT Plano Principal Oi TV nível conta</v>
          </cell>
          <cell r="D187">
            <v>0.14349999999999999</v>
          </cell>
          <cell r="E187" t="str">
            <v>MKT-1-9827145196</v>
          </cell>
          <cell r="F187" t="str">
            <v>0T3T_REJ17_CFG-2Plowpi_FLAT_TV_14.35%</v>
          </cell>
          <cell r="G187">
            <v>14.35</v>
          </cell>
        </row>
        <row r="188">
          <cell r="A188" t="str">
            <v>Oi Total Fixo +  TV 20,1341Template desconto FLAT Plano Principal Oi TV nível conta</v>
          </cell>
          <cell r="B188" t="str">
            <v>Plano Oi Internet Total Medium</v>
          </cell>
          <cell r="C188" t="str">
            <v>Template desconto FLAT Plano Principal Oi TV nível conta</v>
          </cell>
          <cell r="D188">
            <v>0.1341</v>
          </cell>
          <cell r="E188" t="str">
            <v>MKT-1-9827145451</v>
          </cell>
          <cell r="F188" t="str">
            <v>0T3T_REJ17_PCS-2PMepi_FLAT_TV_13.41%</v>
          </cell>
          <cell r="G188">
            <v>13.41</v>
          </cell>
        </row>
        <row r="189">
          <cell r="A189" t="str">
            <v>Oi Total Fixo +  TV 30,2742Template desconto FLAT Plano Principal Oi TV nível conta</v>
          </cell>
          <cell r="B189" t="str">
            <v>Plano Oi Internet Total High</v>
          </cell>
          <cell r="C189" t="str">
            <v>Template desconto FLAT Plano Principal Oi TV nível conta</v>
          </cell>
          <cell r="D189">
            <v>0.2742</v>
          </cell>
          <cell r="E189" t="str">
            <v>MKT-1-9827187011</v>
          </cell>
          <cell r="F189" t="str">
            <v>0T3T_REJ17_PCS-2PHipi_FLAT_TV_27.42%</v>
          </cell>
          <cell r="G189">
            <v>27.42</v>
          </cell>
        </row>
        <row r="190">
          <cell r="A190" t="str">
            <v>Oi Total Fixo +  TV 30,2644Template desconto FLAT Plano Principal Oi TV nível conta</v>
          </cell>
          <cell r="B190" t="str">
            <v>Plano Oi Internet Total High</v>
          </cell>
          <cell r="C190" t="str">
            <v>Template desconto FLAT Plano Principal Oi TV nível conta</v>
          </cell>
          <cell r="D190">
            <v>0.26440000000000002</v>
          </cell>
          <cell r="E190" t="str">
            <v>MKT-1-9827285266</v>
          </cell>
          <cell r="F190" t="str">
            <v>0T3T_REJ17_PCS-2PHipi_FLAT_TV_26.44%</v>
          </cell>
          <cell r="G190">
            <v>26.44</v>
          </cell>
        </row>
        <row r="191">
          <cell r="A191" t="str">
            <v>Oi Total Fixo +  TV 30,1164Template desconto FLAT Plano Principal Oi TV nível conta</v>
          </cell>
          <cell r="B191" t="str">
            <v>Plano Oi Internet Total High</v>
          </cell>
          <cell r="C191" t="str">
            <v>Template desconto FLAT Plano Principal Oi TV nível conta</v>
          </cell>
          <cell r="D191">
            <v>0.1164</v>
          </cell>
          <cell r="E191" t="str">
            <v>MKT-1-9827309371</v>
          </cell>
          <cell r="F191" t="str">
            <v>0T3T_REJ17_PCS-2PHipi_FLAT_TV_11.64%</v>
          </cell>
          <cell r="G191">
            <v>11.64</v>
          </cell>
        </row>
        <row r="192">
          <cell r="A192" t="str">
            <v>Oi Total Fixo +  TV 30,2359Template desconto FLAT Plano Principal Oi TV nível conta</v>
          </cell>
          <cell r="B192" t="str">
            <v>Plano Oi Internet Total High</v>
          </cell>
          <cell r="C192" t="str">
            <v>Template desconto FLAT Plano Principal Oi TV nível conta</v>
          </cell>
          <cell r="D192">
            <v>0.2359</v>
          </cell>
          <cell r="E192" t="str">
            <v>MKT-1-9827309716</v>
          </cell>
          <cell r="F192" t="str">
            <v>0T3T_REJ17_PCS-2PHipi_FLAT_TV_23.59%</v>
          </cell>
          <cell r="G192">
            <v>23.59</v>
          </cell>
        </row>
        <row r="193">
          <cell r="A193" t="str">
            <v>Oi Total Fixo +  TV 30,2287Template desconto FLAT Plano Principal Oi TV nível conta</v>
          </cell>
          <cell r="B193" t="str">
            <v>Plano Oi Internet Total High</v>
          </cell>
          <cell r="C193" t="str">
            <v>Template desconto FLAT Plano Principal Oi TV nível conta</v>
          </cell>
          <cell r="D193">
            <v>0.22870000000000001</v>
          </cell>
          <cell r="E193" t="str">
            <v>MKT-1-9827310051</v>
          </cell>
          <cell r="F193" t="str">
            <v>0T3T_REJ17_PCS-2PHipi_FLAT_TV_22.87%</v>
          </cell>
          <cell r="G193">
            <v>22.87</v>
          </cell>
        </row>
        <row r="194">
          <cell r="A194" t="str">
            <v>Oi Total Fixo +  TV 30,1911Template desconto FLAT Plano Principal Oi TV nível conta</v>
          </cell>
          <cell r="B194" t="str">
            <v>Plano Oi Internet Total High</v>
          </cell>
          <cell r="C194" t="str">
            <v>Template desconto FLAT Plano Principal Oi TV nível conta</v>
          </cell>
          <cell r="D194">
            <v>0.19109999999999999</v>
          </cell>
          <cell r="E194" t="str">
            <v>MKT-1-9827314306</v>
          </cell>
          <cell r="F194" t="str">
            <v>0T3T_REJ17_PCS-2PHipi_FLAT_TV_19.11%</v>
          </cell>
          <cell r="G194">
            <v>19.11</v>
          </cell>
        </row>
        <row r="195">
          <cell r="A195" t="str">
            <v>Oi Total Fixo +  TV 20,1835Template desconto FLAT Plano Principal Oi TV nível conta</v>
          </cell>
          <cell r="B195" t="str">
            <v>Plano Oi Internet Total Medium</v>
          </cell>
          <cell r="C195" t="str">
            <v>Template desconto FLAT Plano Principal Oi TV nível conta</v>
          </cell>
          <cell r="D195">
            <v>0.18350000000000002</v>
          </cell>
          <cell r="E195" t="str">
            <v>MKT-1-9827315051</v>
          </cell>
          <cell r="F195" t="str">
            <v>0T3T_REJ17_PCS-2PMepi_FLAT_TV_18.35%</v>
          </cell>
          <cell r="G195">
            <v>18.350000000000001</v>
          </cell>
        </row>
        <row r="196">
          <cell r="A196" t="str">
            <v>Oi Total Fixo +  TV 30,1662Template desconto FLAT Plano Principal Oi TV nível conta</v>
          </cell>
          <cell r="B196" t="str">
            <v>Plano Oi Internet Total High</v>
          </cell>
          <cell r="C196" t="str">
            <v>Template desconto FLAT Plano Principal Oi TV nível conta</v>
          </cell>
          <cell r="D196">
            <v>0.16620000000000001</v>
          </cell>
          <cell r="E196" t="str">
            <v>MKT-1-9827327376</v>
          </cell>
          <cell r="F196" t="str">
            <v>0T3T_REJ17_PCS-2PHipi_FLAT_TV_16.62%</v>
          </cell>
          <cell r="G196">
            <v>16.62</v>
          </cell>
        </row>
        <row r="197">
          <cell r="A197" t="str">
            <v>Oi Total Fixo + Pós Conectado 1.000 + Banda Larga0,481Template desconto FLAT Plano Principal Oi TV nível conta</v>
          </cell>
          <cell r="B197" t="str">
            <v>Plano Oi Completo 1.000</v>
          </cell>
          <cell r="C197" t="str">
            <v>Template desconto FLAT Plano Principal Oi TV nível conta</v>
          </cell>
          <cell r="D197">
            <v>0.48100000000000004</v>
          </cell>
          <cell r="E197" t="str">
            <v>MKT-1-9827314488</v>
          </cell>
          <cell r="F197" t="str">
            <v>0T3T_REJ17_PCS-4P10pi_FLAT_TV_48.10%</v>
          </cell>
          <cell r="G197">
            <v>48.1</v>
          </cell>
        </row>
        <row r="198">
          <cell r="A198" t="str">
            <v>Oi Total Fixo +  TV 30,1624Template desconto FLAT Plano Principal Oi TV nível conta</v>
          </cell>
          <cell r="B198" t="str">
            <v>Plano Oi Internet Total High</v>
          </cell>
          <cell r="C198" t="str">
            <v>Template desconto FLAT Plano Principal Oi TV nível conta</v>
          </cell>
          <cell r="D198">
            <v>0.16239999999999999</v>
          </cell>
          <cell r="E198" t="str">
            <v>MKT-1-9827327741</v>
          </cell>
          <cell r="F198" t="str">
            <v>0T3T_REJ17_PCS-2PHipi_FLAT_TV_16.24%</v>
          </cell>
          <cell r="G198">
            <v>16.239999999999998</v>
          </cell>
        </row>
        <row r="199">
          <cell r="A199" t="str">
            <v>Oi Total Fixo +  TV 30,2306Template desconto FLAT Plano Principal Oi TV nível conta</v>
          </cell>
          <cell r="B199" t="str">
            <v>Plano Oi Internet Total High</v>
          </cell>
          <cell r="C199" t="str">
            <v>Template desconto FLAT Plano Principal Oi TV nível conta</v>
          </cell>
          <cell r="D199">
            <v>0.2306</v>
          </cell>
          <cell r="E199" t="str">
            <v>MKT-1-9827329325</v>
          </cell>
          <cell r="F199" t="str">
            <v>0T3T_REJ17_PCS-2PHipi_FLAT_TV_23.06%</v>
          </cell>
          <cell r="G199">
            <v>23.06</v>
          </cell>
        </row>
        <row r="200">
          <cell r="A200" t="str">
            <v>Oi Total Fixo +  TV 30,2969Template desconto FLAT Plano Principal Oi TV nível conta</v>
          </cell>
          <cell r="B200" t="str">
            <v>Plano Oi Internet Total High</v>
          </cell>
          <cell r="C200" t="str">
            <v>Template desconto FLAT Plano Principal Oi TV nível conta</v>
          </cell>
          <cell r="D200">
            <v>0.2969</v>
          </cell>
          <cell r="E200" t="str">
            <v>MKT-1-9827329580</v>
          </cell>
          <cell r="F200" t="str">
            <v>0T3T_REJ17_PCS-2PHipi_FLAT_TV_29.69%</v>
          </cell>
          <cell r="G200">
            <v>29.69</v>
          </cell>
        </row>
        <row r="201">
          <cell r="A201" t="str">
            <v>Oi Total Fixo +  TV 30,2664Template desconto FLAT Plano Principal Oi TV nível conta</v>
          </cell>
          <cell r="B201" t="str">
            <v>Plano Oi Internet Total High</v>
          </cell>
          <cell r="C201" t="str">
            <v>Template desconto FLAT Plano Principal Oi TV nível conta</v>
          </cell>
          <cell r="D201">
            <v>0.26640000000000003</v>
          </cell>
          <cell r="E201" t="str">
            <v>MKT-1-9827329855</v>
          </cell>
          <cell r="F201" t="str">
            <v>0T3T_REJ17_PCS-2PHipi_FLAT_TV_26.64%</v>
          </cell>
          <cell r="G201">
            <v>26.64</v>
          </cell>
        </row>
        <row r="202">
          <cell r="A202" t="str">
            <v>Oi Total Fixo +  TV 30,2592Template desconto FLAT Plano Principal Oi TV nível conta</v>
          </cell>
          <cell r="B202" t="str">
            <v>Plano Oi Internet Total High</v>
          </cell>
          <cell r="C202" t="str">
            <v>Template desconto FLAT Plano Principal Oi TV nível conta</v>
          </cell>
          <cell r="D202">
            <v>0.25920000000000004</v>
          </cell>
          <cell r="E202" t="str">
            <v>MKT-1-9827336220</v>
          </cell>
          <cell r="F202" t="str">
            <v>0T3T_REJ17_PCS-2PHipi_FLAT_TV_25.92%</v>
          </cell>
          <cell r="G202">
            <v>25.92</v>
          </cell>
        </row>
        <row r="203">
          <cell r="A203" t="str">
            <v>Oi Total Fixo +  TV 30,3032Template desconto FLAT Plano Principal Oi TV nível conta</v>
          </cell>
          <cell r="B203" t="str">
            <v>Plano Oi Internet Total High</v>
          </cell>
          <cell r="C203" t="str">
            <v>Template desconto FLAT Plano Principal Oi TV nível conta</v>
          </cell>
          <cell r="D203">
            <v>0.30320000000000003</v>
          </cell>
          <cell r="E203" t="str">
            <v>MKT-1-9827336855</v>
          </cell>
          <cell r="F203" t="str">
            <v>0T3T_REJ17_PCS-2PHipi_FLAT_TV_30.32%</v>
          </cell>
          <cell r="G203">
            <v>30.32</v>
          </cell>
        </row>
        <row r="204">
          <cell r="A204" t="str">
            <v>Oi Total Fixo + Banda Larga + TV 20,1746Template desconto FLAT Plano Principal Oi TV nível conta</v>
          </cell>
          <cell r="B204" t="str">
            <v>Plano Oi Convergente Medium</v>
          </cell>
          <cell r="C204" t="str">
            <v>Template desconto FLAT Plano Principal Oi TV nível conta</v>
          </cell>
          <cell r="D204">
            <v>0.17460000000000001</v>
          </cell>
          <cell r="E204" t="str">
            <v>MKT-1-9827346410</v>
          </cell>
          <cell r="F204" t="str">
            <v>0T3T_REJ17_PCS-3PMepi_FLAT_TV_17.46%</v>
          </cell>
          <cell r="G204">
            <v>17.46</v>
          </cell>
        </row>
        <row r="205">
          <cell r="A205" t="str">
            <v>Oi Total Fixo + Banda Larga + TV 30,2997Template desconto FLAT Plano Principal Oi TV nível conta</v>
          </cell>
          <cell r="B205" t="str">
            <v>Plano Oi Convergente High</v>
          </cell>
          <cell r="C205" t="str">
            <v>Template desconto FLAT Plano Principal Oi TV nível conta</v>
          </cell>
          <cell r="D205">
            <v>0.29969999999999997</v>
          </cell>
          <cell r="E205" t="str">
            <v>MKT-1-9827358355</v>
          </cell>
          <cell r="F205" t="str">
            <v>0T3T_REJ17_PCS-3PHipi_FLAT_TV_29.97%</v>
          </cell>
          <cell r="G205">
            <v>29.97</v>
          </cell>
        </row>
        <row r="206">
          <cell r="A206" t="str">
            <v>Oi Total Fixo + Banda Larga + TV 30,2885Template desconto FLAT Plano Principal Oi TV nível conta</v>
          </cell>
          <cell r="B206" t="str">
            <v>Plano Oi Convergente High</v>
          </cell>
          <cell r="C206" t="str">
            <v>Template desconto FLAT Plano Principal Oi TV nível conta</v>
          </cell>
          <cell r="D206">
            <v>0.28850000000000003</v>
          </cell>
          <cell r="E206" t="str">
            <v>MKT-1-9827358670</v>
          </cell>
          <cell r="F206" t="str">
            <v>0T3T_REJ17_PCS-3PHipi_FLAT_TV_28.85%</v>
          </cell>
          <cell r="G206">
            <v>28.85</v>
          </cell>
        </row>
        <row r="207">
          <cell r="A207" t="str">
            <v>Oi Total Fixo + Banda Larga + TV 30,1398Template desconto FLAT Plano Principal Oi TV nível conta</v>
          </cell>
          <cell r="B207" t="str">
            <v>Plano Oi Convergente High</v>
          </cell>
          <cell r="C207" t="str">
            <v>Template desconto FLAT Plano Principal Oi TV nível conta</v>
          </cell>
          <cell r="D207">
            <v>0.13980000000000001</v>
          </cell>
          <cell r="E207" t="str">
            <v>MKT-1-9827358935</v>
          </cell>
          <cell r="F207" t="str">
            <v>0T3T_REJ17_PCS-3PHipi_FLAT_TV_13.98%</v>
          </cell>
          <cell r="G207">
            <v>13.98</v>
          </cell>
        </row>
        <row r="208">
          <cell r="A208" t="str">
            <v>Oi Total Fixo + Banda Larga + TV 30,2594Template desconto FLAT Plano Principal Oi TV nível conta</v>
          </cell>
          <cell r="B208" t="str">
            <v>Plano Oi Convergente High</v>
          </cell>
          <cell r="C208" t="str">
            <v>Template desconto FLAT Plano Principal Oi TV nível conta</v>
          </cell>
          <cell r="D208">
            <v>0.25940000000000002</v>
          </cell>
          <cell r="E208" t="str">
            <v>MKT-1-9827370190</v>
          </cell>
          <cell r="F208" t="str">
            <v>0T3T_REJ17_PCS-3PHipi_FLAT_TV_25.94%</v>
          </cell>
          <cell r="G208">
            <v>25.94</v>
          </cell>
        </row>
        <row r="209">
          <cell r="A209" t="str">
            <v>Oi Total Fixo + Pós 500 + Banda Larga0,5551Template desconto FLAT Plano Principal Oi TV nível conta</v>
          </cell>
          <cell r="B209" t="str">
            <v>Plano Oi Completo Large</v>
          </cell>
          <cell r="C209" t="str">
            <v>Template desconto FLAT Plano Principal Oi TV nível conta</v>
          </cell>
          <cell r="D209">
            <v>0.55509999999999993</v>
          </cell>
          <cell r="E209" t="str">
            <v>MKT-1-9827328063</v>
          </cell>
          <cell r="F209" t="str">
            <v>0T3T_REJ17_PCS-4P5pi_FLAT_TV_55.51%</v>
          </cell>
          <cell r="G209">
            <v>55.51</v>
          </cell>
        </row>
        <row r="210">
          <cell r="A210" t="str">
            <v>Oi Total Fixo + Pós Conectado 1.000 + Banda Larga0,4589Template desconto FLAT Plano Principal Oi TV nível conta</v>
          </cell>
          <cell r="B210" t="str">
            <v>Plano Oi Completo 1.000</v>
          </cell>
          <cell r="C210" t="str">
            <v>Template desconto FLAT Plano Principal Oi TV nível conta</v>
          </cell>
          <cell r="D210">
            <v>0.45890000000000003</v>
          </cell>
          <cell r="E210" t="str">
            <v>MKT-1-9827370768</v>
          </cell>
          <cell r="F210" t="str">
            <v>0T3T_REJ17_PCS-4P10pi_FLAT_TV_45.89%</v>
          </cell>
          <cell r="G210">
            <v>45.89</v>
          </cell>
        </row>
        <row r="211">
          <cell r="A211" t="str">
            <v>Oi Total Fixo + Banda Larga + TV 30,251Template desconto FLAT Plano Principal Oi TV nível conta</v>
          </cell>
          <cell r="B211" t="str">
            <v>Plano Oi Convergente High</v>
          </cell>
          <cell r="C211" t="str">
            <v>Template desconto FLAT Plano Principal Oi TV nível conta</v>
          </cell>
          <cell r="D211">
            <v>0.251</v>
          </cell>
          <cell r="E211" t="str">
            <v>MKT-1-9827370755</v>
          </cell>
          <cell r="F211" t="str">
            <v>0T3T_REJ17_PCS-3PHipi_FLAT_TV_25.10%</v>
          </cell>
          <cell r="G211">
            <v>25.1</v>
          </cell>
        </row>
        <row r="212">
          <cell r="A212" t="str">
            <v>Oi Total Fixo + Banda Larga + TV 30,2105Template desconto FLAT Plano Principal Oi TV nível conta</v>
          </cell>
          <cell r="B212" t="str">
            <v>Plano Oi Convergente High</v>
          </cell>
          <cell r="C212" t="str">
            <v>Template desconto FLAT Plano Principal Oi TV nível conta</v>
          </cell>
          <cell r="D212">
            <v>0.21050000000000002</v>
          </cell>
          <cell r="E212" t="str">
            <v>MKT-1-9827396510</v>
          </cell>
          <cell r="F212" t="str">
            <v>0T3T_REJ17_PCS-3PHipi_FLAT_TV_21.05%</v>
          </cell>
          <cell r="G212">
            <v>21.05</v>
          </cell>
        </row>
        <row r="213">
          <cell r="A213" t="str">
            <v>Oi Total Fixo + Banda Larga + TV 20,41Template desconto FLAT Plano Principal Oi TV nível conta</v>
          </cell>
          <cell r="B213" t="str">
            <v>Plano Oi Convergente Medium</v>
          </cell>
          <cell r="C213" t="str">
            <v>Template desconto FLAT Plano Principal Oi TV nível conta</v>
          </cell>
          <cell r="D213">
            <v>0.41</v>
          </cell>
          <cell r="E213" t="str">
            <v>MKT-1-9827396995</v>
          </cell>
          <cell r="F213" t="str">
            <v>0T3T_REJ17_PCS-3PMepi_FLAT_TV_41.00%</v>
          </cell>
          <cell r="G213">
            <v>41</v>
          </cell>
        </row>
        <row r="214">
          <cell r="A214" t="str">
            <v>Oi Total Fixo + Banda Larga + TV 30,3626Template desconto FLAT Plano Principal Oi TV nível conta</v>
          </cell>
          <cell r="B214" t="str">
            <v>Plano Oi Convergente High</v>
          </cell>
          <cell r="C214" t="str">
            <v>Template desconto FLAT Plano Principal Oi TV nível conta</v>
          </cell>
          <cell r="D214">
            <v>0.36259999999999998</v>
          </cell>
          <cell r="E214" t="str">
            <v>MKT-1-9827398432</v>
          </cell>
          <cell r="F214" t="str">
            <v>0T3T_REJ17_PCS-3PHipi_FLAT_TV_36.26%</v>
          </cell>
          <cell r="G214">
            <v>36.26</v>
          </cell>
        </row>
        <row r="215">
          <cell r="A215" t="str">
            <v>Oi Total Fixo + Banda Larga + TV 30,3516Template desconto FLAT Plano Principal Oi TV nível conta</v>
          </cell>
          <cell r="B215" t="str">
            <v>Plano Oi Convergente High</v>
          </cell>
          <cell r="C215" t="str">
            <v>Template desconto FLAT Plano Principal Oi TV nível conta</v>
          </cell>
          <cell r="D215">
            <v>0.35159999999999997</v>
          </cell>
          <cell r="E215" t="str">
            <v>MKT-1-9827398867</v>
          </cell>
          <cell r="F215" t="str">
            <v>0T3T_REJ17_PCS-3PHipi_FLAT_TV_35.16%</v>
          </cell>
          <cell r="G215">
            <v>35.159999999999997</v>
          </cell>
        </row>
        <row r="216">
          <cell r="A216" t="str">
            <v>Oi Total Fixo + Banda Larga + TV 10,092Template desconto FLAT Plano Principal Oi TV nível conta</v>
          </cell>
          <cell r="B216" t="str">
            <v>Plano Oi Convergente Low</v>
          </cell>
          <cell r="C216" t="str">
            <v>Template desconto FLAT Plano Principal Oi TV nível conta</v>
          </cell>
          <cell r="D216">
            <v>9.1999999999999998E-2</v>
          </cell>
          <cell r="E216" t="str">
            <v>MKT-1-9827406352</v>
          </cell>
          <cell r="F216" t="str">
            <v>0T3T_REJ17_PCS-3PLowpi_FLAT_TV_09.20%</v>
          </cell>
          <cell r="G216">
            <v>9.1999999999999993</v>
          </cell>
        </row>
        <row r="217">
          <cell r="A217" t="str">
            <v>Oi Total Fixo + Banda Larga + TV 20,092Template desconto FLAT Plano Principal Oi TV nível conta</v>
          </cell>
          <cell r="B217" t="str">
            <v>Plano Oi Convergente Medium</v>
          </cell>
          <cell r="C217" t="str">
            <v>Template desconto FLAT Plano Principal Oi TV nível conta</v>
          </cell>
          <cell r="D217">
            <v>9.1999999999999998E-2</v>
          </cell>
          <cell r="E217" t="str">
            <v>MKT-1-9827406857</v>
          </cell>
          <cell r="F217" t="str">
            <v>0T3T_REJ17_PCS-3PMepi_FLAT_TV_09.20%</v>
          </cell>
          <cell r="G217">
            <v>9.1999999999999993</v>
          </cell>
        </row>
        <row r="218">
          <cell r="A218" t="str">
            <v>Oi Total Fixo + Pós 500 + Banda Larga0,5362Template desconto FLAT Plano Principal Oi TV nível conta</v>
          </cell>
          <cell r="B218" t="str">
            <v>Plano Oi Completo Large</v>
          </cell>
          <cell r="C218" t="str">
            <v>Template desconto FLAT Plano Principal Oi TV nível conta</v>
          </cell>
          <cell r="D218">
            <v>0.53620000000000001</v>
          </cell>
          <cell r="E218" t="str">
            <v>MKT-1-9827396515</v>
          </cell>
          <cell r="F218" t="str">
            <v>0T3T_REJ17_PCS-4P5pi_FLAT_TV_53.62%</v>
          </cell>
          <cell r="G218">
            <v>53.62</v>
          </cell>
        </row>
        <row r="219">
          <cell r="A219" t="str">
            <v>Oi Total Fixo + Pós Conectado Mais + Banda Larga0,441Template desconto FLAT Plano Principal Oi TV nível conta</v>
          </cell>
          <cell r="B219" t="str">
            <v>Plano Oi Completo Mais</v>
          </cell>
          <cell r="C219" t="str">
            <v>Template desconto FLAT Plano Principal Oi TV nível conta</v>
          </cell>
          <cell r="D219">
            <v>0.441</v>
          </cell>
          <cell r="E219" t="str">
            <v>MKT-1-9827410860</v>
          </cell>
          <cell r="F219" t="str">
            <v>0T3T_REJ17_PCS-4P9pi_FLAT_TV_44.10%</v>
          </cell>
          <cell r="G219">
            <v>44.1</v>
          </cell>
        </row>
        <row r="220">
          <cell r="A220" t="str">
            <v>Oi Total Fixo + Pós Conectado Mais + Banda Larga0,4107Template desconto FLAT Plano Principal Oi TV nível conta</v>
          </cell>
          <cell r="B220" t="str">
            <v>Plano Oi Completo Mais</v>
          </cell>
          <cell r="C220" t="str">
            <v>Template desconto FLAT Plano Principal Oi TV nível conta</v>
          </cell>
          <cell r="D220">
            <v>0.41070000000000001</v>
          </cell>
          <cell r="E220" t="str">
            <v>MKT-1-9827419345</v>
          </cell>
          <cell r="F220" t="str">
            <v>0T3T_REJ17_PCS-4P9pi_FLAT_TV_41.07%</v>
          </cell>
          <cell r="G220">
            <v>41.07</v>
          </cell>
        </row>
        <row r="221">
          <cell r="A221" t="str">
            <v>Oi Total Fixo + Banda Larga + TV 30,2478Template desconto FLAT Plano Principal Oi TV nível conta</v>
          </cell>
          <cell r="B221" t="str">
            <v>Plano Oi Convergente High</v>
          </cell>
          <cell r="C221" t="str">
            <v>Template desconto FLAT Plano Principal Oi TV nível conta</v>
          </cell>
          <cell r="D221">
            <v>0.24780000000000002</v>
          </cell>
          <cell r="E221" t="str">
            <v>MKT-1-9827410282</v>
          </cell>
          <cell r="F221" t="str">
            <v>0T3T_REJ17_PCS-3PHipi_FLAT_TV_24.78%</v>
          </cell>
          <cell r="G221">
            <v>24.78</v>
          </cell>
        </row>
        <row r="222">
          <cell r="A222" t="str">
            <v>Oi Total Fixo + Banda Larga + TV 30,2394Template desconto FLAT Plano Principal Oi TV nível conta</v>
          </cell>
          <cell r="B222" t="str">
            <v>Plano Oi Convergente High</v>
          </cell>
          <cell r="C222" t="str">
            <v>Template desconto FLAT Plano Principal Oi TV nível conta</v>
          </cell>
          <cell r="D222">
            <v>0.2394</v>
          </cell>
          <cell r="E222" t="str">
            <v>MKT-1-9827430317</v>
          </cell>
          <cell r="F222" t="str">
            <v>0T3T_REJ17_PCS-3PHipi_FLAT_TV_23.94%</v>
          </cell>
          <cell r="G222">
            <v>23.94</v>
          </cell>
        </row>
        <row r="223">
          <cell r="A223" t="str">
            <v>Oi Total Fixo + Pós Conectado Mais + Banda Larga0,3306Template desconto FLAT Plano Principal Oi TV nível conta</v>
          </cell>
          <cell r="B223" t="str">
            <v>Plano Oi Completo Mais</v>
          </cell>
          <cell r="C223" t="str">
            <v>Template desconto FLAT Plano Principal Oi TV nível conta</v>
          </cell>
          <cell r="D223">
            <v>0.3306</v>
          </cell>
          <cell r="E223" t="str">
            <v>MKT-1-9827430330</v>
          </cell>
          <cell r="F223" t="str">
            <v>0T3T_REJ17_PCS-4P9pi_FLAT_TV_33.06%</v>
          </cell>
          <cell r="G223">
            <v>33.06</v>
          </cell>
        </row>
        <row r="224">
          <cell r="A224" t="str">
            <v>Oi Total Fixo + Banda Larga + TV 30,092Template desconto FLAT Plano Principal Oi TV nível conta</v>
          </cell>
          <cell r="B224" t="str">
            <v>Plano Oi Convergente High</v>
          </cell>
          <cell r="C224" t="str">
            <v>Template desconto FLAT Plano Principal Oi TV nível conta</v>
          </cell>
          <cell r="D224">
            <v>9.1999999999999998E-2</v>
          </cell>
          <cell r="E224" t="str">
            <v>MKT-1-9827443982</v>
          </cell>
          <cell r="F224" t="str">
            <v>0T3T_REJ17_PCS-3PHipi_FLAT_TV_09.20%</v>
          </cell>
          <cell r="G224">
            <v>9.1999999999999993</v>
          </cell>
        </row>
        <row r="225">
          <cell r="A225" t="str">
            <v>Oi Total Fixo + Banda Larga + TV 30,2115Template desconto FLAT Plano Principal Oi TV nível conta</v>
          </cell>
          <cell r="B225" t="str">
            <v>Plano Oi Convergente High</v>
          </cell>
          <cell r="C225" t="str">
            <v>Template desconto FLAT Plano Principal Oi TV nível conta</v>
          </cell>
          <cell r="D225">
            <v>0.21149999999999999</v>
          </cell>
          <cell r="E225" t="str">
            <v>MKT-1-9827447487</v>
          </cell>
          <cell r="F225" t="str">
            <v>0T3T_REJ17_PCS-3PHipi_FLAT_TV_21.15%</v>
          </cell>
          <cell r="G225">
            <v>21.15</v>
          </cell>
        </row>
        <row r="226">
          <cell r="A226" t="str">
            <v>Oi Total Fixo + Banda Larga + TV 30,2056Template desconto FLAT Plano Principal Oi TV nível conta</v>
          </cell>
          <cell r="B226" t="str">
            <v>Plano Oi Convergente High</v>
          </cell>
          <cell r="C226" t="str">
            <v>Template desconto FLAT Plano Principal Oi TV nível conta</v>
          </cell>
          <cell r="D226">
            <v>0.20559999999999998</v>
          </cell>
          <cell r="E226" t="str">
            <v>MKT-1-9827447892</v>
          </cell>
          <cell r="F226" t="str">
            <v>0T3T_REJ17_PCS-3PHipi_FLAT_TV_20.56%</v>
          </cell>
          <cell r="G226">
            <v>20.56</v>
          </cell>
        </row>
        <row r="227">
          <cell r="A227" t="str">
            <v>Oi Total Fixo + Banda Larga + TV 30,171Template desconto FLAT Plano Principal Oi TV nível conta</v>
          </cell>
          <cell r="B227" t="str">
            <v>Plano Oi Convergente High</v>
          </cell>
          <cell r="C227" t="str">
            <v>Template desconto FLAT Plano Principal Oi TV nível conta</v>
          </cell>
          <cell r="D227">
            <v>0.17100000000000001</v>
          </cell>
          <cell r="E227" t="str">
            <v>MKT-1-9827450477</v>
          </cell>
          <cell r="F227" t="str">
            <v>0T3T_REJ17_PCS-3PHipi_FLAT_TV_17.10%</v>
          </cell>
          <cell r="G227">
            <v>17.100000000000001</v>
          </cell>
        </row>
        <row r="228">
          <cell r="A228" t="str">
            <v>Oi Total Fixo + Pós Conectado 500 + Banda Larga0,3306Template desconto FLAT Plano Principal Oi TV nível conta</v>
          </cell>
          <cell r="B228" t="str">
            <v>Plano Oi Completo 500</v>
          </cell>
          <cell r="C228" t="str">
            <v>Template desconto FLAT Plano Principal Oi TV nível conta</v>
          </cell>
          <cell r="D228">
            <v>0.3306</v>
          </cell>
          <cell r="E228" t="str">
            <v>MKT-1-9827447237</v>
          </cell>
          <cell r="F228" t="str">
            <v>0T3T_REJ17_PCS-4P8pi_FLAT_TV_33.06%</v>
          </cell>
          <cell r="G228">
            <v>33.06</v>
          </cell>
        </row>
        <row r="229">
          <cell r="A229" t="str">
            <v>Oi Total Fixo + Banda Larga + TV 10,193Template desconto FLAT Plano Principal Oi TV nível conta</v>
          </cell>
          <cell r="B229" t="str">
            <v>Plano Oi Convergente Low</v>
          </cell>
          <cell r="C229" t="str">
            <v>Template desconto FLAT Plano Principal Oi TV nível conta</v>
          </cell>
          <cell r="D229">
            <v>0.193</v>
          </cell>
          <cell r="E229" t="str">
            <v>MKT-1-9827451002</v>
          </cell>
          <cell r="F229" t="str">
            <v>0T3T_REJ17_PCS-3PLowpi_FLAT_TV_19.30%</v>
          </cell>
          <cell r="G229">
            <v>19.3</v>
          </cell>
        </row>
        <row r="230">
          <cell r="A230" t="str">
            <v>Oi Total Fixo + Pós 250 + Banda Larga0,3306Template desconto FLAT Plano Principal Oi TV nível conta</v>
          </cell>
          <cell r="B230" t="str">
            <v>Plano Oi Completo Medium</v>
          </cell>
          <cell r="C230" t="str">
            <v>Template desconto FLAT Plano Principal Oi TV nível conta</v>
          </cell>
          <cell r="D230">
            <v>0.3306</v>
          </cell>
          <cell r="E230" t="str">
            <v>MKT-1-9827463662</v>
          </cell>
          <cell r="F230" t="str">
            <v>0T3T_REJ17_PCS-4P4pi_FLAT_TV_33.06%</v>
          </cell>
          <cell r="G230">
            <v>33.06</v>
          </cell>
        </row>
        <row r="231">
          <cell r="A231" t="str">
            <v>Oi Total Fixo + Banda Larga + TV 30,384Template desconto FLAT Plano Principal Oi TV nível conta</v>
          </cell>
          <cell r="B231" t="str">
            <v>Plano Oi Convergente High</v>
          </cell>
          <cell r="C231" t="str">
            <v>Template desconto FLAT Plano Principal Oi TV nível conta</v>
          </cell>
          <cell r="D231">
            <v>0.38400000000000001</v>
          </cell>
          <cell r="E231" t="str">
            <v>MKT-1-9827464097</v>
          </cell>
          <cell r="F231" t="str">
            <v>0T3T_REJ17_PCS-3PHipi_FLAT_TV_38.40%</v>
          </cell>
          <cell r="G231">
            <v>38.4</v>
          </cell>
        </row>
        <row r="232">
          <cell r="A232" t="str">
            <v>Oi Total Fixo + Pós 50 + Banda Larga0,3445Template desconto FLAT Plano Principal Oi TV nível conta</v>
          </cell>
          <cell r="B232" t="str">
            <v>Plano Oi Completo XSmall</v>
          </cell>
          <cell r="C232" t="str">
            <v>Template desconto FLAT Plano Principal Oi TV nível conta</v>
          </cell>
          <cell r="D232">
            <v>0.34450000000000003</v>
          </cell>
          <cell r="E232" t="str">
            <v>MKT-1-9827493102</v>
          </cell>
          <cell r="F232" t="str">
            <v>0T3T_REJ17_PCS-4P2pi_FLAT_TV_34.45%</v>
          </cell>
          <cell r="G232">
            <v>34.450000000000003</v>
          </cell>
        </row>
        <row r="233">
          <cell r="A233" t="str">
            <v>Oi Total Fixo + Pós Conectado 500 + Banda Larga0,3445Template desconto FLAT Plano Principal Oi TV nível conta</v>
          </cell>
          <cell r="B233" t="str">
            <v>Plano Oi Completo 500</v>
          </cell>
          <cell r="C233" t="str">
            <v>Template desconto FLAT Plano Principal Oi TV nível conta</v>
          </cell>
          <cell r="D233">
            <v>0.34450000000000003</v>
          </cell>
          <cell r="E233" t="str">
            <v>MKT-1-9827493417</v>
          </cell>
          <cell r="F233" t="str">
            <v>0T3T_REJ17_PCS-4P8pi_FLAT_TV_34.45%</v>
          </cell>
          <cell r="G233">
            <v>34.450000000000003</v>
          </cell>
        </row>
        <row r="234">
          <cell r="A234" t="str">
            <v>Oi Total Fixo + Pós 100 + Banda Larga0,2159Template desconto FLAT Plano Principal Oi TV nível conta</v>
          </cell>
          <cell r="B234" t="str">
            <v>Plano Oi Completo Small</v>
          </cell>
          <cell r="C234" t="str">
            <v>Template desconto FLAT Plano Principal Oi TV nível conta</v>
          </cell>
          <cell r="D234">
            <v>0.21590000000000001</v>
          </cell>
          <cell r="E234" t="str">
            <v>MKT-1-9827493752</v>
          </cell>
          <cell r="F234" t="str">
            <v>0T3T_REJ17_PCS-4P3pi_FLAT_TV_21.59%</v>
          </cell>
          <cell r="G234">
            <v>21.59</v>
          </cell>
        </row>
        <row r="235">
          <cell r="A235" t="str">
            <v>Oi Total Fixo + Pós Conectado 1.000 + Banda Larga0,2159Template desconto FLAT Plano Principal Oi TV nível conta</v>
          </cell>
          <cell r="B235" t="str">
            <v>Plano Oi Completo 1.000</v>
          </cell>
          <cell r="C235" t="str">
            <v>Template desconto FLAT Plano Principal Oi TV nível conta</v>
          </cell>
          <cell r="D235">
            <v>0.21590000000000001</v>
          </cell>
          <cell r="E235" t="str">
            <v>MKT-1-9827494067</v>
          </cell>
          <cell r="F235" t="str">
            <v>0T3T_REJ17_PCS-4P10pi_FLAT_TV_21.59%</v>
          </cell>
          <cell r="G235">
            <v>21.59</v>
          </cell>
        </row>
        <row r="236">
          <cell r="A236" t="str">
            <v>Oi Total Fixo + Pós 100 + Banda Larga0,3256Template desconto FLAT Plano Principal Oi TV nível conta</v>
          </cell>
          <cell r="B236" t="str">
            <v>Plano Oi Completo Small</v>
          </cell>
          <cell r="C236" t="str">
            <v>Template desconto FLAT Plano Principal Oi TV nível conta</v>
          </cell>
          <cell r="D236">
            <v>0.3256</v>
          </cell>
          <cell r="E236" t="str">
            <v>MKT-1-9827505702</v>
          </cell>
          <cell r="F236" t="str">
            <v>0T3T_REJ17_PCS-4P3pi_FLAT_TV_32.56%</v>
          </cell>
          <cell r="G236">
            <v>32.56</v>
          </cell>
        </row>
        <row r="237">
          <cell r="A237" t="str">
            <v>Oi Total Fixo + Pós Conectado 1.000 + Banda Larga0,3256Template desconto FLAT Plano Principal Oi TV nível conta</v>
          </cell>
          <cell r="B237" t="str">
            <v>Plano Oi Completo 1.000</v>
          </cell>
          <cell r="C237" t="str">
            <v>Template desconto FLAT Plano Principal Oi TV nível conta</v>
          </cell>
          <cell r="D237">
            <v>0.3256</v>
          </cell>
          <cell r="E237" t="str">
            <v>MKT-1-9827505987</v>
          </cell>
          <cell r="F237" t="str">
            <v>0T3T_REJ17_PCS-4P10pi_FLAT_TV_32.56%</v>
          </cell>
          <cell r="G237">
            <v>32.56</v>
          </cell>
        </row>
        <row r="238">
          <cell r="A238" t="str">
            <v>Oi Total Fixo + Pós 100 + Banda Larga0,313Template desconto FLAT Plano Principal Oi TV nível conta</v>
          </cell>
          <cell r="B238" t="str">
            <v>Plano Oi Completo Small</v>
          </cell>
          <cell r="C238" t="str">
            <v>Template desconto FLAT Plano Principal Oi TV nível conta</v>
          </cell>
          <cell r="D238">
            <v>0.313</v>
          </cell>
          <cell r="E238" t="str">
            <v>MKT-1-9827522302</v>
          </cell>
          <cell r="F238" t="str">
            <v>0T3T_REJ17_PCS-4P3pi_FLAT_TV_31.30%</v>
          </cell>
          <cell r="G238">
            <v>31.3</v>
          </cell>
        </row>
        <row r="239">
          <cell r="A239" t="str">
            <v>Oi Total Fixo + Pós Conectado 1.000 + Banda Larga0,313Template desconto FLAT Plano Principal Oi TV nível conta</v>
          </cell>
          <cell r="B239" t="str">
            <v>Plano Oi Completo 1.000</v>
          </cell>
          <cell r="C239" t="str">
            <v>Template desconto FLAT Plano Principal Oi TV nível conta</v>
          </cell>
          <cell r="D239">
            <v>0.313</v>
          </cell>
          <cell r="E239" t="str">
            <v>MKT-1-9827522587</v>
          </cell>
          <cell r="F239" t="str">
            <v>0T3T_REJ17_PCS-4P10pi_FLAT_TV_31.30%</v>
          </cell>
          <cell r="G239">
            <v>31.3</v>
          </cell>
        </row>
        <row r="240">
          <cell r="A240" t="str">
            <v>Oi Total Fixo + Pós 100 + Banda Larga0,1637Template desconto FLAT Plano Principal Oi TV nível conta</v>
          </cell>
          <cell r="B240" t="str">
            <v>Plano Oi Completo Small</v>
          </cell>
          <cell r="C240" t="str">
            <v>Template desconto FLAT Plano Principal Oi TV nível conta</v>
          </cell>
          <cell r="D240">
            <v>0.16370000000000001</v>
          </cell>
          <cell r="E240" t="str">
            <v>MKT-1-9827523012</v>
          </cell>
          <cell r="F240" t="str">
            <v>0T3T_REJ17_PCS-4P3pi_FLAT_TV_16.37%</v>
          </cell>
          <cell r="G240">
            <v>16.37</v>
          </cell>
        </row>
        <row r="241">
          <cell r="A241" t="str">
            <v>Oi Total Fixo + Pós Conectado 1.000 + Banda Larga0,1637Template desconto FLAT Plano Principal Oi TV nível conta</v>
          </cell>
          <cell r="B241" t="str">
            <v>Plano Oi Completo 1.000</v>
          </cell>
          <cell r="C241" t="str">
            <v>Template desconto FLAT Plano Principal Oi TV nível conta</v>
          </cell>
          <cell r="D241">
            <v>0.16370000000000001</v>
          </cell>
          <cell r="E241" t="str">
            <v>MKT-1-9827532307</v>
          </cell>
          <cell r="F241" t="str">
            <v>0T3T_REJ17_PCS-4P10pi_FLAT_TV_16.37%</v>
          </cell>
          <cell r="G241">
            <v>16.37</v>
          </cell>
        </row>
        <row r="242">
          <cell r="A242" t="str">
            <v>Oi Total Fixo + Pós 100 + Banda Larga0,2833Template desconto FLAT Plano Principal Oi TV nível conta</v>
          </cell>
          <cell r="B242" t="str">
            <v>Plano Oi Completo Small</v>
          </cell>
          <cell r="C242" t="str">
            <v>Template desconto FLAT Plano Principal Oi TV nível conta</v>
          </cell>
          <cell r="D242">
            <v>0.2833</v>
          </cell>
          <cell r="E242" t="str">
            <v>MKT-1-9827532652</v>
          </cell>
          <cell r="F242" t="str">
            <v>0T3T_REJ17_PCS-4P3pi_FLAT_TV_28.33%</v>
          </cell>
          <cell r="G242">
            <v>28.33</v>
          </cell>
        </row>
        <row r="243">
          <cell r="A243" t="str">
            <v>Oi Total Fixo + Pós Conectado 1.000 + Banda Larga0,2833Template desconto FLAT Plano Principal Oi TV nível conta</v>
          </cell>
          <cell r="B243" t="str">
            <v>Plano Oi Completo 1.000</v>
          </cell>
          <cell r="C243" t="str">
            <v>Template desconto FLAT Plano Principal Oi TV nível conta</v>
          </cell>
          <cell r="D243">
            <v>0.2833</v>
          </cell>
          <cell r="E243" t="str">
            <v>MKT-1-9827544157</v>
          </cell>
          <cell r="F243" t="str">
            <v>0T3T_REJ17_PCS-4P10pi_FLAT_TV_28.33%</v>
          </cell>
          <cell r="G243">
            <v>28.33</v>
          </cell>
        </row>
        <row r="244">
          <cell r="A244" t="str">
            <v>Oi Total Fixo + Pós 100 + Banda Larga0,2737Template desconto FLAT Plano Principal Oi TV nível conta</v>
          </cell>
          <cell r="B244" t="str">
            <v>Plano Oi Completo Small</v>
          </cell>
          <cell r="C244" t="str">
            <v>Template desconto FLAT Plano Principal Oi TV nível conta</v>
          </cell>
          <cell r="D244">
            <v>0.2737</v>
          </cell>
          <cell r="E244" t="str">
            <v>MKT-1-9827544492</v>
          </cell>
          <cell r="F244" t="str">
            <v>0T3T_REJ17_PCS-4P3pi_FLAT_TV_27.37%</v>
          </cell>
          <cell r="G244">
            <v>27.37</v>
          </cell>
        </row>
        <row r="245">
          <cell r="A245" t="str">
            <v>Oi Total Fixo + Pós Conectado 1.000 + Banda Larga0,2737Template desconto FLAT Plano Principal Oi TV nível conta</v>
          </cell>
          <cell r="B245" t="str">
            <v>Plano Oi Completo 1.000</v>
          </cell>
          <cell r="C245" t="str">
            <v>Template desconto FLAT Plano Principal Oi TV nível conta</v>
          </cell>
          <cell r="D245">
            <v>0.2737</v>
          </cell>
          <cell r="E245" t="str">
            <v>MKT-1-9827544807</v>
          </cell>
          <cell r="F245" t="str">
            <v>0T3T_REJ17_PCS-4P10pi_FLAT_TV_27.37%</v>
          </cell>
          <cell r="G245">
            <v>27.37</v>
          </cell>
        </row>
        <row r="246">
          <cell r="A246" t="str">
            <v>Oi Total Fixo + Pós 100 + Banda Larga0,2302Template desconto FLAT Plano Principal Oi TV nível conta</v>
          </cell>
          <cell r="B246" t="str">
            <v>Plano Oi Completo Small</v>
          </cell>
          <cell r="C246" t="str">
            <v>Template desconto FLAT Plano Principal Oi TV nível conta</v>
          </cell>
          <cell r="D246">
            <v>0.23019999999999999</v>
          </cell>
          <cell r="E246" t="str">
            <v>MKT-1-9827555122</v>
          </cell>
          <cell r="F246" t="str">
            <v>0T3T_REJ17_PCS-4P3pi_FLAT_TV_23.02%</v>
          </cell>
          <cell r="G246">
            <v>23.02</v>
          </cell>
        </row>
        <row r="247">
          <cell r="A247" t="str">
            <v>Oi Total Fixo + Pós Conectado 1.000 + Banda Larga0,2302Template desconto FLAT Plano Principal Oi TV nível conta</v>
          </cell>
          <cell r="B247" t="str">
            <v>Plano Oi Completo 1.000</v>
          </cell>
          <cell r="C247" t="str">
            <v>Template desconto FLAT Plano Principal Oi TV nível conta</v>
          </cell>
          <cell r="D247">
            <v>0.23019999999999999</v>
          </cell>
          <cell r="E247" t="str">
            <v>MKT-1-9827555457</v>
          </cell>
          <cell r="F247" t="str">
            <v>0T3T_REJ17_PCS-4P10pi_FLAT_TV_23.02%</v>
          </cell>
          <cell r="G247">
            <v>23.02</v>
          </cell>
        </row>
        <row r="248">
          <cell r="A248" t="str">
            <v>Oi Total Fixo + Pós 100 + Banda Larga0,4327Template desconto FLAT Plano Principal Oi TV nível conta</v>
          </cell>
          <cell r="B248" t="str">
            <v>Plano Oi Completo Small</v>
          </cell>
          <cell r="C248" t="str">
            <v>Template desconto FLAT Plano Principal Oi TV nível conta</v>
          </cell>
          <cell r="D248">
            <v>0.43270000000000003</v>
          </cell>
          <cell r="E248" t="str">
            <v>MKT-1-9827555792</v>
          </cell>
          <cell r="F248" t="str">
            <v>0T3T_REJ17_PCS-4P3pi_FLAT_TV_43.27%</v>
          </cell>
          <cell r="G248">
            <v>43.27</v>
          </cell>
        </row>
        <row r="249">
          <cell r="A249" t="str">
            <v>Oi Total Fixo + Pós Conectado 1.000 + Banda Larga0,4327Template desconto FLAT Plano Principal Oi TV nível conta</v>
          </cell>
          <cell r="B249" t="str">
            <v>Plano Oi Completo 1.000</v>
          </cell>
          <cell r="C249" t="str">
            <v>Template desconto FLAT Plano Principal Oi TV nível conta</v>
          </cell>
          <cell r="D249">
            <v>0.43270000000000003</v>
          </cell>
          <cell r="E249" t="str">
            <v>MKT-1-9827556047</v>
          </cell>
          <cell r="F249" t="str">
            <v>0T3T_REJ17_PCS-4P10pi_FLAT_TV_43.27%</v>
          </cell>
          <cell r="G249">
            <v>43.27</v>
          </cell>
        </row>
        <row r="250">
          <cell r="A250" t="str">
            <v>Oi Total Fixo + Pós 100 + Banda Larga0,3819Template desconto FLAT Plano Principal Oi TV nível conta</v>
          </cell>
          <cell r="B250" t="str">
            <v>Plano Oi Completo Small</v>
          </cell>
          <cell r="C250" t="str">
            <v>Template desconto FLAT Plano Principal Oi TV nível conta</v>
          </cell>
          <cell r="D250">
            <v>0.38189999999999996</v>
          </cell>
          <cell r="E250" t="str">
            <v>MKT-1-9827565302</v>
          </cell>
          <cell r="F250" t="str">
            <v>0T3T_REJ17_PCS-4P3pi_FLAT_TV_38.19%</v>
          </cell>
          <cell r="G250">
            <v>38.19</v>
          </cell>
        </row>
        <row r="251">
          <cell r="A251" t="str">
            <v>Oi Total Fixo + Pós Conectado 1.000 + Banda Larga0,3819Template desconto FLAT Plano Principal Oi TV nível conta</v>
          </cell>
          <cell r="B251" t="str">
            <v>Plano Oi Completo 1.000</v>
          </cell>
          <cell r="C251" t="str">
            <v>Template desconto FLAT Plano Principal Oi TV nível conta</v>
          </cell>
          <cell r="D251">
            <v>0.38189999999999996</v>
          </cell>
          <cell r="E251" t="str">
            <v>MKT-1-9827565977</v>
          </cell>
          <cell r="F251" t="str">
            <v>0T3T_REJ17_PCS-4P10pi_FLAT_TV_38.19%</v>
          </cell>
          <cell r="G251">
            <v>38.19</v>
          </cell>
        </row>
        <row r="252">
          <cell r="A252" t="str">
            <v>Oi Total Fixo + Pós 100 + Banda Larga0,3701Template desconto FLAT Plano Principal Oi TV nível conta</v>
          </cell>
          <cell r="B252" t="str">
            <v>Plano Oi Completo Small</v>
          </cell>
          <cell r="C252" t="str">
            <v>Template desconto FLAT Plano Principal Oi TV nível conta</v>
          </cell>
          <cell r="D252">
            <v>0.37009999999999998</v>
          </cell>
          <cell r="E252" t="str">
            <v>MKT-1-9827573412</v>
          </cell>
          <cell r="F252" t="str">
            <v>0T3T_REJ17_PCS-4P3pi_FLAT_TV_37.01%</v>
          </cell>
          <cell r="G252">
            <v>37.01</v>
          </cell>
        </row>
        <row r="253">
          <cell r="A253" t="str">
            <v>Oi Total Fixo + Pós Conectado 1.000 + Banda Larga0,3701Template desconto FLAT Plano Principal Oi TV nível conta</v>
          </cell>
          <cell r="B253" t="str">
            <v>Plano Oi Completo 1.000</v>
          </cell>
          <cell r="C253" t="str">
            <v>Template desconto FLAT Plano Principal Oi TV nível conta</v>
          </cell>
          <cell r="D253">
            <v>0.37009999999999998</v>
          </cell>
          <cell r="E253" t="str">
            <v>MKT-1-9827573727</v>
          </cell>
          <cell r="F253" t="str">
            <v>0T3T_REJ17_PCS-4P10pi_FLAT_TV_37.01%</v>
          </cell>
          <cell r="G253">
            <v>37.01</v>
          </cell>
        </row>
        <row r="254">
          <cell r="A254" t="str">
            <v>Oi Total Fixo + Pós 100 + Banda Larga0,3353Template desconto FLAT Plano Principal Oi TV nível conta</v>
          </cell>
          <cell r="B254" t="str">
            <v>Plano Oi Completo Small</v>
          </cell>
          <cell r="C254" t="str">
            <v>Template desconto FLAT Plano Principal Oi TV nível conta</v>
          </cell>
          <cell r="D254">
            <v>0.33529999999999999</v>
          </cell>
          <cell r="E254" t="str">
            <v>MKT-1-9827573982</v>
          </cell>
          <cell r="F254" t="str">
            <v>0T3T_REJ17_PCS-4P3pi_FLAT_TV_33.53%</v>
          </cell>
          <cell r="G254">
            <v>33.53</v>
          </cell>
        </row>
        <row r="255">
          <cell r="A255" t="str">
            <v>Oi Total Fixo + Pós Conectado 1.000 + Banda Larga0,3353Template desconto FLAT Plano Principal Oi TV nível conta</v>
          </cell>
          <cell r="B255" t="str">
            <v>Plano Oi Completo 1.000</v>
          </cell>
          <cell r="C255" t="str">
            <v>Template desconto FLAT Plano Principal Oi TV nível conta</v>
          </cell>
          <cell r="D255">
            <v>0.33529999999999999</v>
          </cell>
          <cell r="E255" t="str">
            <v>MKT-1-9827588237</v>
          </cell>
          <cell r="F255" t="str">
            <v>0T3T_REJ17_PCS-4P10pi_FLAT_TV_33.53%</v>
          </cell>
          <cell r="G255">
            <v>33.53</v>
          </cell>
        </row>
        <row r="256">
          <cell r="A256" t="str">
            <v>Oi Total Fixo + Pós Conectado Mais + Banda Larga0,4599Template desconto FLAT Plano Principal Oi TV nível conta</v>
          </cell>
          <cell r="B256" t="str">
            <v>Plano Oi Completo Mais</v>
          </cell>
          <cell r="C256" t="str">
            <v>Template desconto FLAT Plano Principal Oi TV nível conta</v>
          </cell>
          <cell r="D256">
            <v>0.45990000000000003</v>
          </cell>
          <cell r="E256" t="str">
            <v>MKT-1-9828147801</v>
          </cell>
          <cell r="F256" t="str">
            <v>0T3T_REJ17_PCS-4P9pi_FLAT_TV_45.99%</v>
          </cell>
          <cell r="G256">
            <v>45.99</v>
          </cell>
        </row>
        <row r="257">
          <cell r="A257" t="str">
            <v>Oi Total Fixo + Pós Conectado 500 + Banda Larga0,4599Template desconto FLAT Plano Principal Oi TV nível conta</v>
          </cell>
          <cell r="B257" t="str">
            <v>Plano Oi Completo 500</v>
          </cell>
          <cell r="C257" t="str">
            <v>Template desconto FLAT Plano Principal Oi TV nível conta</v>
          </cell>
          <cell r="D257">
            <v>0.45990000000000003</v>
          </cell>
          <cell r="E257" t="str">
            <v>MKT-1-9828148076</v>
          </cell>
          <cell r="F257" t="str">
            <v>0T3T_REJ17_PCS-4P8pi_FLAT_TV_45.99%</v>
          </cell>
          <cell r="G257">
            <v>45.99</v>
          </cell>
        </row>
        <row r="258">
          <cell r="A258" t="str">
            <v>Oi Total Fixo + Pós 250 + Banda Larga0,4599Template desconto FLAT Plano Principal Oi TV nível conta</v>
          </cell>
          <cell r="B258" t="str">
            <v>Plano Oi Completo Medium</v>
          </cell>
          <cell r="C258" t="str">
            <v>Template desconto FLAT Plano Principal Oi TV nível conta</v>
          </cell>
          <cell r="D258">
            <v>0.45990000000000003</v>
          </cell>
          <cell r="E258" t="str">
            <v>MKT-1-9828179503</v>
          </cell>
          <cell r="F258" t="str">
            <v>0T3T_REJ17_PCS-4P4pi_FLAT_TV_45.99%</v>
          </cell>
          <cell r="G258">
            <v>45.99</v>
          </cell>
        </row>
        <row r="259">
          <cell r="A259" t="str">
            <v>Oi Total Fixo + Pós Conectado Mais + Banda Larga0,4289Template desconto FLAT Plano Principal Oi TV nível conta</v>
          </cell>
          <cell r="B259" t="str">
            <v>Plano Oi Completo Mais</v>
          </cell>
          <cell r="C259" t="str">
            <v>Template desconto FLAT Plano Principal Oi TV nível conta</v>
          </cell>
          <cell r="D259">
            <v>0.4289</v>
          </cell>
          <cell r="E259" t="str">
            <v>MKT-1-9828179868</v>
          </cell>
          <cell r="F259" t="str">
            <v>0T3T_REJ17_PCS-4P9pi_FLAT_TV_42.89%</v>
          </cell>
          <cell r="G259">
            <v>42.89</v>
          </cell>
        </row>
        <row r="260">
          <cell r="A260" t="str">
            <v>Oi Total Fixo + Pós Conectado 500 + Banda Larga0,4289Template desconto FLAT Plano Principal Oi TV nível conta</v>
          </cell>
          <cell r="B260" t="str">
            <v>Plano Oi Completo 500</v>
          </cell>
          <cell r="C260" t="str">
            <v>Template desconto FLAT Plano Principal Oi TV nível conta</v>
          </cell>
          <cell r="D260">
            <v>0.4289</v>
          </cell>
          <cell r="E260" t="str">
            <v>MKT-1-9828191213</v>
          </cell>
          <cell r="F260" t="str">
            <v>0T3T_REJ17_PCS-4P8pi_FLAT_TV_42.89%</v>
          </cell>
          <cell r="G260">
            <v>42.89</v>
          </cell>
        </row>
        <row r="261">
          <cell r="A261" t="str">
            <v>Oi Total Fixo + Pós 250 + Banda Larga0,4289Template desconto FLAT Plano Principal Oi TV nível conta</v>
          </cell>
          <cell r="B261" t="str">
            <v>Plano Oi Completo Medium</v>
          </cell>
          <cell r="C261" t="str">
            <v>Template desconto FLAT Plano Principal Oi TV nível conta</v>
          </cell>
          <cell r="D261">
            <v>0.4289</v>
          </cell>
          <cell r="E261" t="str">
            <v>MKT-1-9828211378</v>
          </cell>
          <cell r="F261" t="str">
            <v>0T3T_REJ17_PCS-4P4pi_FLAT_TV_42.89%</v>
          </cell>
          <cell r="G261">
            <v>42.89</v>
          </cell>
        </row>
        <row r="262">
          <cell r="A262" t="str">
            <v>Oi Total Fixo + Pós Conectado Mais + Banda Larga0,4327Template desconto FLAT Plano Principal Oi TV nível conta</v>
          </cell>
          <cell r="B262" t="str">
            <v>Plano Oi Completo Mais</v>
          </cell>
          <cell r="C262" t="str">
            <v>Template desconto FLAT Plano Principal Oi TV nível conta</v>
          </cell>
          <cell r="D262">
            <v>0.43270000000000003</v>
          </cell>
          <cell r="E262" t="str">
            <v>MKT-1-9827617451</v>
          </cell>
          <cell r="F262" t="str">
            <v>0T3T_REJ17_PCS-4P9pi_FLAT_TV_43.27%</v>
          </cell>
          <cell r="G262">
            <v>43.27</v>
          </cell>
        </row>
        <row r="263">
          <cell r="A263" t="str">
            <v>Oi Total Fixo + Pós 50 + Banda Larga0,092Template desconto FLAT Plano Principal Oi TV nível conta</v>
          </cell>
          <cell r="B263" t="str">
            <v>Plano Oi Completo XSmall</v>
          </cell>
          <cell r="C263" t="str">
            <v>Template desconto FLAT Plano Principal Oi TV nível conta</v>
          </cell>
          <cell r="D263">
            <v>9.1999999999999998E-2</v>
          </cell>
          <cell r="E263" t="str">
            <v>MKT-1-9827617756</v>
          </cell>
          <cell r="F263" t="str">
            <v>0T3T_REJ17_PCS-4P2pi_FLAT_TV_09.20%</v>
          </cell>
          <cell r="G263">
            <v>9.1999999999999993</v>
          </cell>
        </row>
        <row r="264">
          <cell r="A264" t="str">
            <v>Oi Total Fixo + Pós Conectado 500 + Banda Larga0,092Template desconto FLAT Plano Principal Oi TV nível conta</v>
          </cell>
          <cell r="B264" t="str">
            <v>Plano Oi Completo 500</v>
          </cell>
          <cell r="C264" t="str">
            <v>Template desconto FLAT Plano Principal Oi TV nível conta</v>
          </cell>
          <cell r="D264">
            <v>9.1999999999999998E-2</v>
          </cell>
          <cell r="E264" t="str">
            <v>MKT-1-9828245791</v>
          </cell>
          <cell r="F264" t="str">
            <v>0T3T_REJ17_PCS-4P8pi_FLAT_TV_09.20%</v>
          </cell>
          <cell r="G264">
            <v>9.1999999999999993</v>
          </cell>
        </row>
        <row r="265">
          <cell r="A265" t="str">
            <v>Oi Total Fixo + Pós 100 + Banda Larga0,2478Template desconto FLAT Plano Principal Oi TV nível conta</v>
          </cell>
          <cell r="B265" t="str">
            <v>Plano Oi Completo Small</v>
          </cell>
          <cell r="C265" t="str">
            <v>Template desconto FLAT Plano Principal Oi TV nível conta</v>
          </cell>
          <cell r="D265">
            <v>0.24780000000000002</v>
          </cell>
          <cell r="E265" t="str">
            <v>MKT-1-9828264126</v>
          </cell>
          <cell r="F265" t="str">
            <v>0T3T_REJ17_PCS-4P3pi_FLAT_TV_24.78%</v>
          </cell>
          <cell r="G265">
            <v>24.78</v>
          </cell>
        </row>
        <row r="266">
          <cell r="A266" t="str">
            <v>Oi Total Fixo + Pós Conectado 1.000 + Banda Larga0,2478Template desconto FLAT Plano Principal Oi TV nível conta</v>
          </cell>
          <cell r="B266" t="str">
            <v>Plano Oi Completo 1.000</v>
          </cell>
          <cell r="C266" t="str">
            <v>Template desconto FLAT Plano Principal Oi TV nível conta</v>
          </cell>
          <cell r="D266">
            <v>0.24780000000000002</v>
          </cell>
          <cell r="E266" t="str">
            <v>MKT-1-9828264511</v>
          </cell>
          <cell r="F266" t="str">
            <v>0T3T_REJ17_PCS-4P10pi_FLAT_TV_24.78%</v>
          </cell>
          <cell r="G266">
            <v>24.78</v>
          </cell>
        </row>
        <row r="267">
          <cell r="A267" t="str">
            <v>Oi Total Fixo + Pós 100 + Banda Larga0,2394Template desconto FLAT Plano Principal Oi TV nível conta</v>
          </cell>
          <cell r="B267" t="str">
            <v>Plano Oi Completo Small</v>
          </cell>
          <cell r="C267" t="str">
            <v>Template desconto FLAT Plano Principal Oi TV nível conta</v>
          </cell>
          <cell r="D267">
            <v>0.2394</v>
          </cell>
          <cell r="E267" t="str">
            <v>MKT-1-9828264776</v>
          </cell>
          <cell r="F267" t="str">
            <v>0T3T_REJ17_PCS-4P3pi_FLAT_TV_23.94%</v>
          </cell>
          <cell r="G267">
            <v>23.94</v>
          </cell>
        </row>
        <row r="268">
          <cell r="A268" t="str">
            <v>Oi Total Fixo + Pós Conectado 1.000 + Banda Larga0,2394Template desconto FLAT Plano Principal Oi TV nível conta</v>
          </cell>
          <cell r="B268" t="str">
            <v>Plano Oi Completo 1.000</v>
          </cell>
          <cell r="C268" t="str">
            <v>Template desconto FLAT Plano Principal Oi TV nível conta</v>
          </cell>
          <cell r="D268">
            <v>0.2394</v>
          </cell>
          <cell r="E268" t="str">
            <v>MKT-1-9828267281</v>
          </cell>
          <cell r="F268" t="str">
            <v>0T3T_REJ17_PCS-4P10pi_FLAT_TV_23.94%</v>
          </cell>
          <cell r="G268">
            <v>23.94</v>
          </cell>
        </row>
        <row r="269">
          <cell r="A269" t="str">
            <v>Oi Total Fixo + Pós Conectado 500 + Banda Larga0,3391Template desconto FLAT Plano Principal Oi TV nível conta</v>
          </cell>
          <cell r="B269" t="str">
            <v>Plano Oi Completo 500</v>
          </cell>
          <cell r="C269" t="str">
            <v>Template desconto FLAT Plano Principal Oi TV nível conta</v>
          </cell>
          <cell r="D269">
            <v>0.33909999999999996</v>
          </cell>
          <cell r="E269" t="str">
            <v>MKT-1-9828218245</v>
          </cell>
          <cell r="F269" t="str">
            <v>0T3T_REJ17_PCS-4P8pi_FLAT_TV_33.91%</v>
          </cell>
          <cell r="G269">
            <v>33.909999999999997</v>
          </cell>
        </row>
        <row r="270">
          <cell r="A270" t="str">
            <v>Oi Total Fixo + Pós 100 + Banda Larga0,092Template desconto FLAT Plano Principal Oi TV nível conta</v>
          </cell>
          <cell r="B270" t="str">
            <v>Plano Oi Completo Small</v>
          </cell>
          <cell r="C270" t="str">
            <v>Template desconto FLAT Plano Principal Oi TV nível conta</v>
          </cell>
          <cell r="D270">
            <v>9.1999999999999998E-2</v>
          </cell>
          <cell r="E270" t="str">
            <v>MKT-1-9828267586</v>
          </cell>
          <cell r="F270" t="str">
            <v>0T3T_REJ17_PCS-4P3pi_FLAT_TV_09.20%</v>
          </cell>
          <cell r="G270">
            <v>9.1999999999999993</v>
          </cell>
        </row>
        <row r="271">
          <cell r="A271" t="str">
            <v>Oi Total Fixo + Pós Conectado 1.000 + Banda Larga0,092Template desconto FLAT Plano Principal Oi TV nível conta</v>
          </cell>
          <cell r="B271" t="str">
            <v>Plano Oi Completo 1.000</v>
          </cell>
          <cell r="C271" t="str">
            <v>Template desconto FLAT Plano Principal Oi TV nível conta</v>
          </cell>
          <cell r="D271">
            <v>9.1999999999999998E-2</v>
          </cell>
          <cell r="E271" t="str">
            <v>MKT-1-9828268091</v>
          </cell>
          <cell r="F271" t="str">
            <v>0T3T_REJ17_PCS-4P10pi_FLAT_TV_09.20%</v>
          </cell>
          <cell r="G271">
            <v>9.1999999999999993</v>
          </cell>
        </row>
        <row r="272">
          <cell r="A272" t="str">
            <v>Oi Total Fixo + Pós 100 + Banda Larga0,3391Template desconto FLAT Plano Principal Oi TV nível conta</v>
          </cell>
          <cell r="B272" t="str">
            <v>Plano Oi Completo Small</v>
          </cell>
          <cell r="C272" t="str">
            <v>Template desconto FLAT Plano Principal Oi TV nível conta</v>
          </cell>
          <cell r="D272">
            <v>0.33909999999999996</v>
          </cell>
          <cell r="E272" t="str">
            <v>MKT-1-9828272372</v>
          </cell>
          <cell r="F272" t="str">
            <v>0T3T_REJ17_PCS-4P3pi_FLAT_TV_33.91%</v>
          </cell>
          <cell r="G272">
            <v>33.909999999999997</v>
          </cell>
        </row>
        <row r="273">
          <cell r="A273" t="str">
            <v>Oi Total Fixo + Pós 100 + Banda Larga0,2115Template desconto FLAT Plano Principal Oi TV nível conta</v>
          </cell>
          <cell r="B273" t="str">
            <v>Plano Oi Completo Small</v>
          </cell>
          <cell r="C273" t="str">
            <v>Template desconto FLAT Plano Principal Oi TV nível conta</v>
          </cell>
          <cell r="D273">
            <v>0.21149999999999999</v>
          </cell>
          <cell r="E273" t="str">
            <v>MKT-1-9828276416</v>
          </cell>
          <cell r="F273" t="str">
            <v>0T3T_REJ17_PCS-4P3pi_FLAT_TV_21.15%</v>
          </cell>
          <cell r="G273">
            <v>21.15</v>
          </cell>
        </row>
        <row r="274">
          <cell r="A274" t="str">
            <v>Oi Total Fixo + Pós Conectado 1.000 + Banda Larga0,2115Template desconto FLAT Plano Principal Oi TV nível conta</v>
          </cell>
          <cell r="B274" t="str">
            <v>Plano Oi Completo 1.000</v>
          </cell>
          <cell r="C274" t="str">
            <v>Template desconto FLAT Plano Principal Oi TV nível conta</v>
          </cell>
          <cell r="D274">
            <v>0.21149999999999999</v>
          </cell>
          <cell r="E274" t="str">
            <v>MKT-1-9828276731</v>
          </cell>
          <cell r="F274" t="str">
            <v>0T3T_REJ17_PCS-4P10pi_FLAT_TV_21.15%</v>
          </cell>
          <cell r="G274">
            <v>21.15</v>
          </cell>
        </row>
        <row r="275">
          <cell r="A275" t="str">
            <v>Oi Total Fixo + Pós 100 + Banda Larga0,2056Template desconto FLAT Plano Principal Oi TV nível conta</v>
          </cell>
          <cell r="B275" t="str">
            <v>Plano Oi Completo Small</v>
          </cell>
          <cell r="C275" t="str">
            <v>Template desconto FLAT Plano Principal Oi TV nível conta</v>
          </cell>
          <cell r="D275">
            <v>0.20559999999999998</v>
          </cell>
          <cell r="E275" t="str">
            <v>MKT-1-9828285106</v>
          </cell>
          <cell r="F275" t="str">
            <v>0T3T_REJ17_PCS-4P3pi_FLAT_TV_20.56%</v>
          </cell>
          <cell r="G275">
            <v>20.56</v>
          </cell>
        </row>
        <row r="276">
          <cell r="A276" t="str">
            <v>Oi Total Fixo + Banda Larga + TV 30,4323Template desconto FLAT Plano Principal Oi TV nível conta</v>
          </cell>
          <cell r="B276" t="str">
            <v>Plano Oi Convergente High</v>
          </cell>
          <cell r="C276" t="str">
            <v>Template desconto FLAT Plano Principal Oi TV nível conta</v>
          </cell>
          <cell r="D276">
            <v>0.43229999999999996</v>
          </cell>
          <cell r="E276" t="str">
            <v>MKT-1-9828278347</v>
          </cell>
          <cell r="F276" t="str">
            <v>0T3T_REJ17_PCS-3PHipi_FLAT_TV_43.23%</v>
          </cell>
          <cell r="G276">
            <v>43.23</v>
          </cell>
        </row>
        <row r="277">
          <cell r="A277" t="str">
            <v>Oi Total Fixo + Pós Conectado 1.000 + Banda Larga0,2056Template desconto FLAT Plano Principal Oi TV nível conta</v>
          </cell>
          <cell r="B277" t="str">
            <v>Plano Oi Completo 1.000</v>
          </cell>
          <cell r="C277" t="str">
            <v>Template desconto FLAT Plano Principal Oi TV nível conta</v>
          </cell>
          <cell r="D277">
            <v>0.20559999999999998</v>
          </cell>
          <cell r="E277" t="str">
            <v>MKT-1-9828285491</v>
          </cell>
          <cell r="F277" t="str">
            <v>0T3T_REJ17_PCS-4P10pi_FLAT_TV_20.56%</v>
          </cell>
          <cell r="G277">
            <v>20.56</v>
          </cell>
        </row>
        <row r="278">
          <cell r="A278" t="str">
            <v>Oi Total Fixo + Banda Larga + TV 30,4624Template desconto FLAT Plano Principal Oi TV nível conta</v>
          </cell>
          <cell r="B278" t="str">
            <v>Plano Oi Convergente High</v>
          </cell>
          <cell r="C278" t="str">
            <v>Template desconto FLAT Plano Principal Oi TV nível conta</v>
          </cell>
          <cell r="D278">
            <v>0.46240000000000003</v>
          </cell>
          <cell r="E278" t="str">
            <v>MKT-1-9828290242</v>
          </cell>
          <cell r="F278" t="str">
            <v>0T3T_REJ17_PCS-3PHipi_FLAT_TV_46.24%</v>
          </cell>
          <cell r="G278">
            <v>46.24</v>
          </cell>
        </row>
        <row r="279">
          <cell r="A279" t="str">
            <v>Oi Total Fixo + Pós 100 + Banda Larga0,171Template desconto FLAT Plano Principal Oi TV nível conta</v>
          </cell>
          <cell r="B279" t="str">
            <v>Plano Oi Completo Small</v>
          </cell>
          <cell r="C279" t="str">
            <v>Template desconto FLAT Plano Principal Oi TV nível conta</v>
          </cell>
          <cell r="D279">
            <v>0.17100000000000001</v>
          </cell>
          <cell r="E279" t="str">
            <v>MKT-1-9828285876</v>
          </cell>
          <cell r="F279" t="str">
            <v>0T3T_REJ17_PCS-4P3pi_FLAT_TV_17.10%</v>
          </cell>
          <cell r="G279">
            <v>17.100000000000001</v>
          </cell>
        </row>
        <row r="280">
          <cell r="A280" t="str">
            <v>Oi Total Fixo + Pós Conectado 1.000 + Banda Larga0,171Template desconto FLAT Plano Principal Oi TV nível conta</v>
          </cell>
          <cell r="B280" t="str">
            <v>Plano Oi Completo 1.000</v>
          </cell>
          <cell r="C280" t="str">
            <v>Template desconto FLAT Plano Principal Oi TV nível conta</v>
          </cell>
          <cell r="D280">
            <v>0.17100000000000001</v>
          </cell>
          <cell r="E280" t="str">
            <v>MKT-1-9828296171</v>
          </cell>
          <cell r="F280" t="str">
            <v>0T3T_REJ17_PCS-4P10pi_FLAT_TV_17.10%</v>
          </cell>
          <cell r="G280">
            <v>17.100000000000001</v>
          </cell>
        </row>
        <row r="281">
          <cell r="A281" t="str">
            <v>Oi Total Fixo + Pós Conectado Mais + Banda Larga0,1569Template desconto FLAT Plano Principal Oi TV nível conta</v>
          </cell>
          <cell r="B281" t="str">
            <v>Plano Oi Completo Mais</v>
          </cell>
          <cell r="C281" t="str">
            <v>Template desconto FLAT Plano Principal Oi TV nível conta</v>
          </cell>
          <cell r="D281">
            <v>0.15689999999999998</v>
          </cell>
          <cell r="E281" t="str">
            <v>MKT-1-9828296436</v>
          </cell>
          <cell r="F281" t="str">
            <v>0T3T_REJ17_PCS-4P9pi_FLAT_TV_15.69%</v>
          </cell>
          <cell r="G281">
            <v>15.69</v>
          </cell>
        </row>
        <row r="282">
          <cell r="A282" t="str">
            <v>Oi Total Fixo + Banda Larga + TV 30,4395Template desconto FLAT Plano Principal Oi TV nível conta</v>
          </cell>
          <cell r="B282" t="str">
            <v>Plano Oi Convergente High</v>
          </cell>
          <cell r="C282" t="str">
            <v>Template desconto FLAT Plano Principal Oi TV nível conta</v>
          </cell>
          <cell r="D282">
            <v>0.4395</v>
          </cell>
          <cell r="E282" t="str">
            <v>MKT-1-9828290859</v>
          </cell>
          <cell r="F282" t="str">
            <v>0T3T_REJ17_PCS-3PHipi_FLAT_TV_43.95%</v>
          </cell>
          <cell r="G282">
            <v>43.95</v>
          </cell>
        </row>
        <row r="283">
          <cell r="A283" t="str">
            <v>Oi Total Fixo +  TV 10,2435Template desconto FLAT Plano Principal Oi TV nível conta</v>
          </cell>
          <cell r="B283" t="str">
            <v>Plano Oi Internet Total Low</v>
          </cell>
          <cell r="C283" t="str">
            <v>Template desconto FLAT Plano Principal Oi TV nível conta</v>
          </cell>
          <cell r="D283">
            <v>0.24350000000000002</v>
          </cell>
          <cell r="E283" t="str">
            <v>MKT-1-9828296901</v>
          </cell>
          <cell r="F283" t="str">
            <v>0T3T_REJ17_CFG-2Plowpi_FLAT_TV_24.35%</v>
          </cell>
          <cell r="G283">
            <v>24.35</v>
          </cell>
        </row>
        <row r="284">
          <cell r="A284" t="str">
            <v>Oi Total Fixo + Banda Larga + TV 20,5004Template desconto FLAT Plano Principal Oi TV nível conta</v>
          </cell>
          <cell r="B284" t="str">
            <v>Plano Oi Convergente Medium</v>
          </cell>
          <cell r="C284" t="str">
            <v>Template desconto FLAT Plano Principal Oi TV nível conta</v>
          </cell>
          <cell r="D284">
            <v>0.50039999999999996</v>
          </cell>
          <cell r="E284" t="str">
            <v>MKT-1-9828308164</v>
          </cell>
          <cell r="F284" t="str">
            <v>0T3T_REJ17_PCS-3PMepi_FLAT_TV_50.04%</v>
          </cell>
          <cell r="G284">
            <v>50.04</v>
          </cell>
        </row>
        <row r="285">
          <cell r="A285" t="str">
            <v>Oi Total Fixo +  TV 20,2159Template desconto FLAT Plano Principal Oi TV nível conta</v>
          </cell>
          <cell r="B285" t="str">
            <v>Plano Oi Internet Total Medium</v>
          </cell>
          <cell r="C285" t="str">
            <v>Template desconto FLAT Plano Principal Oi TV nível conta</v>
          </cell>
          <cell r="D285">
            <v>0.21590000000000001</v>
          </cell>
          <cell r="E285" t="str">
            <v>MKT-1-9828314176</v>
          </cell>
          <cell r="F285" t="str">
            <v>0T3T_REJ17_PCS-2PMepi_FLAT_TV_21.59%</v>
          </cell>
          <cell r="G285">
            <v>21.59</v>
          </cell>
        </row>
        <row r="286">
          <cell r="A286" t="str">
            <v>Oi Total Fixo +  TV 20,2573Template desconto FLAT Plano Principal Oi TV nível conta</v>
          </cell>
          <cell r="B286" t="str">
            <v>Plano Oi Internet Total Medium</v>
          </cell>
          <cell r="C286" t="str">
            <v>Template desconto FLAT Plano Principal Oi TV nível conta</v>
          </cell>
          <cell r="D286">
            <v>0.25730000000000003</v>
          </cell>
          <cell r="E286" t="str">
            <v>MKT-1-9828314891</v>
          </cell>
          <cell r="F286" t="str">
            <v>0T3T_REJ17_PCS-2PMepi_FLAT_TV_25.73%</v>
          </cell>
          <cell r="G286">
            <v>25.73</v>
          </cell>
        </row>
        <row r="287">
          <cell r="A287" t="str">
            <v>Oi Total Fixo + Banda Larga + TV 20,4777Template desconto FLAT Plano Principal Oi TV nível conta</v>
          </cell>
          <cell r="B287" t="str">
            <v>Plano Oi Convergente Medium</v>
          </cell>
          <cell r="C287" t="str">
            <v>Template desconto FLAT Plano Principal Oi TV nível conta</v>
          </cell>
          <cell r="D287">
            <v>0.47770000000000001</v>
          </cell>
          <cell r="E287" t="str">
            <v>MKT-1-9828309059</v>
          </cell>
          <cell r="F287" t="str">
            <v>0T3T_REJ17_PCS-3PMepi_FLAT_TV_47.77%</v>
          </cell>
          <cell r="G287">
            <v>47.77</v>
          </cell>
        </row>
        <row r="288">
          <cell r="A288" t="str">
            <v>Oi Total Fixo +  TV 20,3399Template desconto FLAT Plano Principal Oi TV nível conta</v>
          </cell>
          <cell r="B288" t="str">
            <v>Plano Oi Internet Total Medium</v>
          </cell>
          <cell r="C288" t="str">
            <v>Template desconto FLAT Plano Principal Oi TV nível conta</v>
          </cell>
          <cell r="D288">
            <v>0.33990000000000004</v>
          </cell>
          <cell r="E288" t="str">
            <v>MKT-1-9828325326</v>
          </cell>
          <cell r="F288" t="str">
            <v>0T3T_REJ17_PCS-2PMepi_FLAT_TV_33.99%</v>
          </cell>
          <cell r="G288">
            <v>33.99</v>
          </cell>
        </row>
        <row r="289">
          <cell r="A289" t="str">
            <v>Oi Total Fixo +  TV 30,3516Template desconto FLAT Plano Principal Oi TV nível conta</v>
          </cell>
          <cell r="B289" t="str">
            <v>Plano Oi Internet Total High</v>
          </cell>
          <cell r="C289" t="str">
            <v>Template desconto FLAT Plano Principal Oi TV nível conta</v>
          </cell>
          <cell r="D289">
            <v>0.35159999999999997</v>
          </cell>
          <cell r="E289" t="str">
            <v>MKT-1-9828326011</v>
          </cell>
          <cell r="F289" t="str">
            <v>0T3T_REJ17_PCS-2PHipi_FLAT_TV_35.16%</v>
          </cell>
          <cell r="G289">
            <v>35.159999999999997</v>
          </cell>
        </row>
        <row r="290">
          <cell r="A290" t="str">
            <v>Oi Total Fixo +  TV 30,3775Template desconto FLAT Plano Principal Oi TV nível conta</v>
          </cell>
          <cell r="B290" t="str">
            <v>Plano Oi Internet Total High</v>
          </cell>
          <cell r="C290" t="str">
            <v>Template desconto FLAT Plano Principal Oi TV nível conta</v>
          </cell>
          <cell r="D290">
            <v>0.3775</v>
          </cell>
          <cell r="E290" t="str">
            <v>MKT-1-9828337616</v>
          </cell>
          <cell r="F290" t="str">
            <v>0T3T_REJ17_PCS-2PHipi_FLAT_TV_37.75%</v>
          </cell>
          <cell r="G290">
            <v>37.75</v>
          </cell>
        </row>
        <row r="291">
          <cell r="A291" t="str">
            <v>Oi Total Fixo +  TV 30,4295Template desconto FLAT Plano Principal Oi TV nível conta</v>
          </cell>
          <cell r="B291" t="str">
            <v>Plano Oi Internet Total High</v>
          </cell>
          <cell r="C291" t="str">
            <v>Template desconto FLAT Plano Principal Oi TV nível conta</v>
          </cell>
          <cell r="D291">
            <v>0.42950000000000005</v>
          </cell>
          <cell r="E291" t="str">
            <v>MKT-1-9828337901</v>
          </cell>
          <cell r="F291" t="str">
            <v>0T3T_REJ17_PCS-2PHipi_FLAT_TV_42.95%</v>
          </cell>
          <cell r="G291">
            <v>42.95</v>
          </cell>
        </row>
        <row r="292">
          <cell r="A292" t="str">
            <v>Oi Total Fixo + Banda Larga + TV 30,4076Template desconto FLAT Plano Principal Oi TV nível conta</v>
          </cell>
          <cell r="B292" t="str">
            <v>Plano Oi Convergente High</v>
          </cell>
          <cell r="C292" t="str">
            <v>Template desconto FLAT Plano Principal Oi TV nível conta</v>
          </cell>
          <cell r="D292">
            <v>0.40759999999999996</v>
          </cell>
          <cell r="E292" t="str">
            <v>MKT-1-9828317974</v>
          </cell>
          <cell r="F292" t="str">
            <v>0T3T_REJ17_PCS-3PHipi_FLAT_TV_40.76%</v>
          </cell>
          <cell r="G292">
            <v>40.76</v>
          </cell>
        </row>
        <row r="293">
          <cell r="A293" t="str">
            <v>Oi Total Fixo + Banda Larga + TV 30,3878Template desconto FLAT Plano Principal Oi TV nível conta</v>
          </cell>
          <cell r="B293" t="str">
            <v>Plano Oi Convergente High</v>
          </cell>
          <cell r="C293" t="str">
            <v>Template desconto FLAT Plano Principal Oi TV nível conta</v>
          </cell>
          <cell r="D293">
            <v>0.38780000000000003</v>
          </cell>
          <cell r="E293" t="str">
            <v>MKT-1-9828342229</v>
          </cell>
          <cell r="F293" t="str">
            <v>0T3T_REJ17_PCS-3PHipi_FLAT_TV_38.78%</v>
          </cell>
          <cell r="G293">
            <v>38.78</v>
          </cell>
        </row>
        <row r="294">
          <cell r="A294" t="str">
            <v>Oi Total Fixo + Banda Larga + TV 30,441Template desconto FLAT Plano Principal Oi TV nível conta</v>
          </cell>
          <cell r="B294" t="str">
            <v>Plano Oi Convergente High</v>
          </cell>
          <cell r="C294" t="str">
            <v>Template desconto FLAT Plano Principal Oi TV nível conta</v>
          </cell>
          <cell r="D294">
            <v>0.441</v>
          </cell>
          <cell r="E294" t="str">
            <v>MKT-1-9828342484</v>
          </cell>
          <cell r="F294" t="str">
            <v>0T3T_REJ17_PCS-3PHipi_FLAT_TV_44.10%</v>
          </cell>
          <cell r="G294">
            <v>44.1</v>
          </cell>
        </row>
        <row r="295">
          <cell r="A295" t="str">
            <v>Oi Total Fixo + Banda Larga + TV 30,4177Template desconto FLAT Plano Principal Oi TV nível conta</v>
          </cell>
          <cell r="B295" t="str">
            <v>Plano Oi Convergente High</v>
          </cell>
          <cell r="C295" t="str">
            <v>Template desconto FLAT Plano Principal Oi TV nível conta</v>
          </cell>
          <cell r="D295">
            <v>0.41770000000000002</v>
          </cell>
          <cell r="E295" t="str">
            <v>MKT-1-9828342739</v>
          </cell>
          <cell r="F295" t="str">
            <v>0T3T_REJ17_PCS-3PHipi_FLAT_TV_41.77%</v>
          </cell>
          <cell r="G295">
            <v>41.77</v>
          </cell>
        </row>
        <row r="296">
          <cell r="A296" t="str">
            <v>Oi Total Fixo + Banda Larga + TV 30,4107Template desconto FLAT Plano Principal Oi TV nível conta</v>
          </cell>
          <cell r="B296" t="str">
            <v>Plano Oi Convergente High</v>
          </cell>
          <cell r="C296" t="str">
            <v>Template desconto FLAT Plano Principal Oi TV nível conta</v>
          </cell>
          <cell r="D296">
            <v>0.41070000000000001</v>
          </cell>
          <cell r="E296" t="str">
            <v>MKT-1-9828342994</v>
          </cell>
          <cell r="F296" t="str">
            <v>0T3T_REJ17_PCS-3PHipi_FLAT_TV_41.07%</v>
          </cell>
          <cell r="G296">
            <v>41.07</v>
          </cell>
        </row>
        <row r="297">
          <cell r="A297" t="str">
            <v>Oi Total Fixo + Banda Larga + TV 30,3862Template desconto FLAT Plano Principal Oi TV nível conta</v>
          </cell>
          <cell r="B297" t="str">
            <v>Plano Oi Convergente High</v>
          </cell>
          <cell r="C297" t="str">
            <v>Template desconto FLAT Plano Principal Oi TV nível conta</v>
          </cell>
          <cell r="D297">
            <v>0.38619999999999999</v>
          </cell>
          <cell r="E297" t="str">
            <v>MKT-1-9828366249</v>
          </cell>
          <cell r="F297" t="str">
            <v>0T3T_REJ17_PCS-3PHipi_FLAT_TV_38.62%</v>
          </cell>
          <cell r="G297">
            <v>38.619999999999997</v>
          </cell>
        </row>
        <row r="298">
          <cell r="A298" t="str">
            <v>Oi Total Fixo +  TV 30,3867Template desconto FLAT Plano Principal Oi TV nível conta</v>
          </cell>
          <cell r="B298" t="str">
            <v>Plano Oi Internet Total High</v>
          </cell>
          <cell r="C298" t="str">
            <v>Template desconto FLAT Plano Principal Oi TV nível conta</v>
          </cell>
          <cell r="D298">
            <v>0.38670000000000004</v>
          </cell>
          <cell r="E298" t="str">
            <v>MKT-1-9828340256</v>
          </cell>
          <cell r="F298" t="str">
            <v>0T3T_REJ17_PCS-2PHipi_FLAT_TV_38.67%</v>
          </cell>
          <cell r="G298">
            <v>38.67</v>
          </cell>
        </row>
        <row r="299">
          <cell r="A299" t="str">
            <v>Oi Total Fixo +  TV 30,4112Template desconto FLAT Plano Principal Oi TV nível conta</v>
          </cell>
          <cell r="B299" t="str">
            <v>Plano Oi Internet Total High</v>
          </cell>
          <cell r="C299" t="str">
            <v>Template desconto FLAT Plano Principal Oi TV nível conta</v>
          </cell>
          <cell r="D299">
            <v>0.41119999999999995</v>
          </cell>
          <cell r="E299" t="str">
            <v>MKT-1-9828366541</v>
          </cell>
          <cell r="F299" t="str">
            <v>0T3T_REJ17_PCS-2PHipi_FLAT_TV_41.12%</v>
          </cell>
          <cell r="G299">
            <v>41.12</v>
          </cell>
        </row>
        <row r="300">
          <cell r="A300" t="str">
            <v>Oi Total Fixo +  TV 30,4603Template desconto FLAT Plano Principal Oi TV nível conta</v>
          </cell>
          <cell r="B300" t="str">
            <v>Plano Oi Internet Total High</v>
          </cell>
          <cell r="C300" t="str">
            <v>Template desconto FLAT Plano Principal Oi TV nível conta</v>
          </cell>
          <cell r="D300">
            <v>0.46029999999999999</v>
          </cell>
          <cell r="E300" t="str">
            <v>MKT-1-9828366796</v>
          </cell>
          <cell r="F300" t="str">
            <v>0T3T_REJ17_PCS-2PHipi_FLAT_TV_46.03%</v>
          </cell>
          <cell r="G300">
            <v>46.03</v>
          </cell>
        </row>
        <row r="301">
          <cell r="A301" t="str">
            <v>Oi Total Fixo +  TV 30,2594Template desconto FLAT Plano Principal Oi TV nível conta</v>
          </cell>
          <cell r="B301" t="str">
            <v>Plano Oi Internet Total High</v>
          </cell>
          <cell r="C301" t="str">
            <v>Template desconto FLAT Plano Principal Oi TV nível conta</v>
          </cell>
          <cell r="D301">
            <v>0.25940000000000002</v>
          </cell>
          <cell r="E301" t="str">
            <v>MKT-1-9828367081</v>
          </cell>
          <cell r="F301" t="str">
            <v>0T3T_REJ17_PCS-2PHipi_FLAT_TV_25.94%</v>
          </cell>
          <cell r="G301">
            <v>25.94</v>
          </cell>
        </row>
        <row r="302">
          <cell r="A302" t="str">
            <v>Oi Total Fixo +  TV 30,2833Template desconto FLAT Plano Principal Oi TV nível conta</v>
          </cell>
          <cell r="B302" t="str">
            <v>Plano Oi Internet Total High</v>
          </cell>
          <cell r="C302" t="str">
            <v>Template desconto FLAT Plano Principal Oi TV nível conta</v>
          </cell>
          <cell r="D302">
            <v>0.2833</v>
          </cell>
          <cell r="E302" t="str">
            <v>MKT-1-9828688336</v>
          </cell>
          <cell r="F302" t="str">
            <v>0T3T_REJ17_PCS-2PHipi_FLAT_TV_28.33%</v>
          </cell>
          <cell r="G302">
            <v>28.33</v>
          </cell>
        </row>
        <row r="303">
          <cell r="A303" t="str">
            <v>Oi Total Fixo +  TV 30,3311Template desconto FLAT Plano Principal Oi TV nível conta</v>
          </cell>
          <cell r="B303" t="str">
            <v>Plano Oi Internet Total High</v>
          </cell>
          <cell r="C303" t="str">
            <v>Template desconto FLAT Plano Principal Oi TV nível conta</v>
          </cell>
          <cell r="D303">
            <v>0.33110000000000001</v>
          </cell>
          <cell r="E303" t="str">
            <v>MKT-1-9828688591</v>
          </cell>
          <cell r="F303" t="str">
            <v>0T3T_REJ17_PCS-2PHipi_FLAT_TV_33.11%</v>
          </cell>
          <cell r="G303">
            <v>33.11</v>
          </cell>
        </row>
        <row r="304">
          <cell r="A304" t="str">
            <v>Oi Total Fixo +  TV 20,3646Template desconto FLAT Plano Principal Oi TV nível conta</v>
          </cell>
          <cell r="B304" t="str">
            <v>Plano Oi Internet Total Medium</v>
          </cell>
          <cell r="C304" t="str">
            <v>Template desconto FLAT Plano Principal Oi TV nível conta</v>
          </cell>
          <cell r="D304">
            <v>0.36460000000000004</v>
          </cell>
          <cell r="E304" t="str">
            <v>MKT-1-9828688876</v>
          </cell>
          <cell r="F304" t="str">
            <v>0T3T_REJ17_PCS-2PMepi_FLAT_TV_36.46%</v>
          </cell>
          <cell r="G304">
            <v>36.46</v>
          </cell>
        </row>
        <row r="305">
          <cell r="A305" t="str">
            <v>Oi Total Fixo +  TV 20,3949Template desconto FLAT Plano Principal Oi TV nível conta</v>
          </cell>
          <cell r="B305" t="str">
            <v>Plano Oi Internet Total Medium</v>
          </cell>
          <cell r="C305" t="str">
            <v>Template desconto FLAT Plano Principal Oi TV nível conta</v>
          </cell>
          <cell r="D305">
            <v>0.39490000000000003</v>
          </cell>
          <cell r="E305" t="str">
            <v>MKT-1-9828699741</v>
          </cell>
          <cell r="F305" t="str">
            <v>0T3T_REJ17_PCS-2PMepi_FLAT_TV_39.49%</v>
          </cell>
          <cell r="G305">
            <v>39.49</v>
          </cell>
        </row>
        <row r="306">
          <cell r="A306" t="str">
            <v>Oi Total Fixo +  TV 20,4555Template desconto FLAT Plano Principal Oi TV nível conta</v>
          </cell>
          <cell r="B306" t="str">
            <v>Plano Oi Internet Total Medium</v>
          </cell>
          <cell r="C306" t="str">
            <v>Template desconto FLAT Plano Principal Oi TV nível conta</v>
          </cell>
          <cell r="D306">
            <v>0.45549999999999996</v>
          </cell>
          <cell r="E306" t="str">
            <v>MKT-1-9828700036</v>
          </cell>
          <cell r="F306" t="str">
            <v>0T3T_REJ17_PCS-2PMepi_FLAT_TV_45.55%</v>
          </cell>
          <cell r="G306">
            <v>45.55</v>
          </cell>
        </row>
        <row r="307">
          <cell r="A307" t="str">
            <v>Oi Total Fixo +  TV 30,3376Template desconto FLAT Plano Principal Oi TV nível conta</v>
          </cell>
          <cell r="B307" t="str">
            <v>Plano Oi Internet Total High</v>
          </cell>
          <cell r="C307" t="str">
            <v>Template desconto FLAT Plano Principal Oi TV nível conta</v>
          </cell>
          <cell r="D307">
            <v>0.33759999999999996</v>
          </cell>
          <cell r="E307" t="str">
            <v>MKT-1-9828719711</v>
          </cell>
          <cell r="F307" t="str">
            <v>0T3T_REJ17_PCS-2PHipi_FLAT_TV_33.76%</v>
          </cell>
          <cell r="G307">
            <v>33.76</v>
          </cell>
        </row>
        <row r="308">
          <cell r="A308" t="str">
            <v>Oi Total Fixo + Banda Larga + TV 20,4549Template desconto FLAT Plano Principal Oi TV nível conta</v>
          </cell>
          <cell r="B308" t="str">
            <v>Plano Oi Convergente Medium</v>
          </cell>
          <cell r="C308" t="str">
            <v>Template desconto FLAT Plano Principal Oi TV nível conta</v>
          </cell>
          <cell r="D308">
            <v>0.45490000000000003</v>
          </cell>
          <cell r="E308" t="str">
            <v>MKT-1-9828367075</v>
          </cell>
          <cell r="F308" t="str">
            <v>0T3T_REJ17_PCS-3PMepi_FLAT_TV_45.49%</v>
          </cell>
          <cell r="G308">
            <v>45.49</v>
          </cell>
        </row>
        <row r="309">
          <cell r="A309" t="str">
            <v>Oi Total Fixo + Banda Larga + TV 20,4246Template desconto FLAT Plano Principal Oi TV nível conta</v>
          </cell>
          <cell r="B309" t="str">
            <v>Plano Oi Convergente Medium</v>
          </cell>
          <cell r="C309" t="str">
            <v>Template desconto FLAT Plano Principal Oi TV nível conta</v>
          </cell>
          <cell r="D309">
            <v>0.42460000000000003</v>
          </cell>
          <cell r="E309" t="str">
            <v>MKT-1-9828725690</v>
          </cell>
          <cell r="F309" t="str">
            <v>0T3T_REJ17_PCS-3PMepi_FLAT_TV_42.46%</v>
          </cell>
          <cell r="G309">
            <v>42.46</v>
          </cell>
        </row>
        <row r="310">
          <cell r="A310" t="str">
            <v>Oi Total Fixo +  TV 30,3621Template desconto FLAT Plano Principal Oi TV nível conta</v>
          </cell>
          <cell r="B310" t="str">
            <v>Plano Oi Internet Total High</v>
          </cell>
          <cell r="C310" t="str">
            <v>Template desconto FLAT Plano Principal Oi TV nível conta</v>
          </cell>
          <cell r="D310">
            <v>0.36210000000000003</v>
          </cell>
          <cell r="E310" t="str">
            <v>MKT-1-9828720086</v>
          </cell>
          <cell r="F310" t="str">
            <v>0T3T_REJ17_PCS-2PHipi_FLAT_TV_36.21%</v>
          </cell>
          <cell r="G310">
            <v>36.21</v>
          </cell>
        </row>
        <row r="311">
          <cell r="A311" t="str">
            <v>Oi Total Fixo +  TV 30,3716Template desconto FLAT Plano Principal Oi TV nível conta</v>
          </cell>
          <cell r="B311" t="str">
            <v>Plano Oi Internet Total High</v>
          </cell>
          <cell r="C311" t="str">
            <v>Template desconto FLAT Plano Principal Oi TV nível conta</v>
          </cell>
          <cell r="D311">
            <v>0.37159999999999999</v>
          </cell>
          <cell r="E311" t="str">
            <v>MKT-1-9828752271</v>
          </cell>
          <cell r="F311" t="str">
            <v>0T3T_REJ17_PCS-2PHipi_FLAT_TV_37.16%</v>
          </cell>
          <cell r="G311">
            <v>37.159999999999997</v>
          </cell>
        </row>
        <row r="312">
          <cell r="A312" t="str">
            <v>Oi Total Fixo +  TV 30,3949Template desconto FLAT Plano Principal Oi TV nível conta</v>
          </cell>
          <cell r="B312" t="str">
            <v>Plano Oi Internet Total High</v>
          </cell>
          <cell r="C312" t="str">
            <v>Template desconto FLAT Plano Principal Oi TV nível conta</v>
          </cell>
          <cell r="D312">
            <v>0.39490000000000003</v>
          </cell>
          <cell r="E312" t="str">
            <v>MKT-1-9828752526</v>
          </cell>
          <cell r="F312" t="str">
            <v>0T3T_REJ17_PCS-2PHipi_FLAT_TV_39.49%</v>
          </cell>
          <cell r="G312">
            <v>39.49</v>
          </cell>
        </row>
        <row r="313">
          <cell r="A313" t="str">
            <v>Oi Total Fixo + Banda Larga + TV 30,3784Template desconto FLAT Plano Principal Oi TV nível conta</v>
          </cell>
          <cell r="B313" t="str">
            <v>Plano Oi Convergente High</v>
          </cell>
          <cell r="C313" t="str">
            <v>Template desconto FLAT Plano Principal Oi TV nível conta</v>
          </cell>
          <cell r="D313">
            <v>0.37840000000000001</v>
          </cell>
          <cell r="E313" t="str">
            <v>MKT-1-9828735015</v>
          </cell>
          <cell r="F313" t="str">
            <v>0T3T_REJ17_PCS-3PHipi_FLAT_TV_37.84%</v>
          </cell>
          <cell r="G313">
            <v>37.840000000000003</v>
          </cell>
        </row>
        <row r="314">
          <cell r="A314" t="str">
            <v>Oi Total Fixo +  TV 30,4414Template desconto FLAT Plano Principal Oi TV nível conta</v>
          </cell>
          <cell r="B314" t="str">
            <v>Plano Oi Internet Total High</v>
          </cell>
          <cell r="C314" t="str">
            <v>Template desconto FLAT Plano Principal Oi TV nível conta</v>
          </cell>
          <cell r="D314">
            <v>0.44140000000000001</v>
          </cell>
          <cell r="E314" t="str">
            <v>MKT-1-9828766101</v>
          </cell>
          <cell r="F314" t="str">
            <v>0T3T_REJ17_PCS-2PHipi_FLAT_TV_44.14%</v>
          </cell>
          <cell r="G314">
            <v>44.14</v>
          </cell>
        </row>
        <row r="315">
          <cell r="A315" t="str">
            <v>Oi Total Fixo +  TV 30,3487Template desconto FLAT Plano Principal Oi TV nível conta</v>
          </cell>
          <cell r="B315" t="str">
            <v>Plano Oi Internet Total High</v>
          </cell>
          <cell r="C315" t="str">
            <v>Template desconto FLAT Plano Principal Oi TV nível conta</v>
          </cell>
          <cell r="D315">
            <v>0.34869999999999995</v>
          </cell>
          <cell r="E315" t="str">
            <v>MKT-1-9828766546</v>
          </cell>
          <cell r="F315" t="str">
            <v>0T3T_REJ17_PCS-2PHipi_FLAT_TV_34.87%</v>
          </cell>
          <cell r="G315">
            <v>34.869999999999997</v>
          </cell>
        </row>
        <row r="316">
          <cell r="A316" t="str">
            <v>Oi Total Fixo +  TV 30,3685Template desconto FLAT Plano Principal Oi TV nível conta</v>
          </cell>
          <cell r="B316" t="str">
            <v>Plano Oi Internet Total High</v>
          </cell>
          <cell r="C316" t="str">
            <v>Template desconto FLAT Plano Principal Oi TV nível conta</v>
          </cell>
          <cell r="D316">
            <v>0.36849999999999999</v>
          </cell>
          <cell r="E316" t="str">
            <v>MKT-1-9828767001</v>
          </cell>
          <cell r="F316" t="str">
            <v>0T3T_REJ17_PCS-2PHipi_FLAT_TV_36.85%</v>
          </cell>
          <cell r="G316">
            <v>36.85</v>
          </cell>
        </row>
        <row r="317">
          <cell r="A317" t="str">
            <v>Oi Total Fixo + Banda Larga + TV 30,3306Template desconto FLAT Plano Principal Oi TV nível conta</v>
          </cell>
          <cell r="B317" t="str">
            <v>Plano Oi Convergente High</v>
          </cell>
          <cell r="C317" t="str">
            <v>Template desconto FLAT Plano Principal Oi TV nível conta</v>
          </cell>
          <cell r="D317">
            <v>0.3306</v>
          </cell>
          <cell r="E317" t="str">
            <v>MKT-1-9828753052</v>
          </cell>
          <cell r="F317" t="str">
            <v>0T3T_REJ17_PCS-3PHipi_FLAT_TV_33.06%</v>
          </cell>
          <cell r="G317">
            <v>33.06</v>
          </cell>
        </row>
        <row r="318">
          <cell r="A318" t="str">
            <v>Oi Total Fixo +  TV 30,408Template desconto FLAT Plano Principal Oi TV nível conta</v>
          </cell>
          <cell r="B318" t="str">
            <v>Plano Oi Internet Total High</v>
          </cell>
          <cell r="C318" t="str">
            <v>Template desconto FLAT Plano Principal Oi TV nível conta</v>
          </cell>
          <cell r="D318">
            <v>0.40799999999999997</v>
          </cell>
          <cell r="E318" t="str">
            <v>MKT-1-9828773306</v>
          </cell>
          <cell r="F318" t="str">
            <v>0T3T_REJ17_PCS-2PHipi_FLAT_TV_40.80%</v>
          </cell>
          <cell r="G318">
            <v>40.799999999999997</v>
          </cell>
        </row>
        <row r="319">
          <cell r="A319" t="str">
            <v>Oi Total Fixo +  TV 20,4327Template desconto FLAT Plano Principal Oi TV nível conta</v>
          </cell>
          <cell r="B319" t="str">
            <v>Plano Oi Internet Total Medium</v>
          </cell>
          <cell r="C319" t="str">
            <v>Template desconto FLAT Plano Principal Oi TV nível conta</v>
          </cell>
          <cell r="D319">
            <v>0.43270000000000003</v>
          </cell>
          <cell r="E319" t="str">
            <v>MKT-1-9828782801</v>
          </cell>
          <cell r="F319" t="str">
            <v>0T3T_REJ17_PCS-2PMepi_FLAT_TV_43.27%</v>
          </cell>
          <cell r="G319">
            <v>43.27</v>
          </cell>
        </row>
        <row r="320">
          <cell r="A320" t="str">
            <v>Oi Total Fixo + Banda Larga + TV 30,3067Template desconto FLAT Plano Principal Oi TV nível conta</v>
          </cell>
          <cell r="B320" t="str">
            <v>Plano Oi Convergente High</v>
          </cell>
          <cell r="C320" t="str">
            <v>Template desconto FLAT Plano Principal Oi TV nível conta</v>
          </cell>
          <cell r="D320">
            <v>0.30670000000000003</v>
          </cell>
          <cell r="E320" t="str">
            <v>MKT-1-9828773777</v>
          </cell>
          <cell r="F320" t="str">
            <v>0T3T_REJ17_PCS-3PHipi_FLAT_TV_30.67%</v>
          </cell>
          <cell r="G320">
            <v>30.67</v>
          </cell>
        </row>
        <row r="321">
          <cell r="A321" t="str">
            <v>Oi Total Fixo +  TV 20,4554Template desconto FLAT Plano Principal Oi TV nível conta</v>
          </cell>
          <cell r="B321" t="str">
            <v>Plano Oi Internet Total Medium</v>
          </cell>
          <cell r="C321" t="str">
            <v>Template desconto FLAT Plano Principal Oi TV nível conta</v>
          </cell>
          <cell r="D321">
            <v>0.45539999999999997</v>
          </cell>
          <cell r="E321" t="str">
            <v>MKT-1-9828788166</v>
          </cell>
          <cell r="F321" t="str">
            <v>0T3T_REJ17_PCS-2PMepi_FLAT_TV_45.54%</v>
          </cell>
          <cell r="G321">
            <v>45.54</v>
          </cell>
        </row>
        <row r="322">
          <cell r="A322" t="str">
            <v>Oi Total Fixo + Banda Larga + TV 30,509Template desconto FLAT Plano Principal Oi TV nível conta</v>
          </cell>
          <cell r="B322" t="str">
            <v>Plano Oi Convergente High</v>
          </cell>
          <cell r="C322" t="str">
            <v>Template desconto FLAT Plano Principal Oi TV nível conta</v>
          </cell>
          <cell r="D322">
            <v>0.50900000000000001</v>
          </cell>
          <cell r="E322" t="str">
            <v>MKT-1-9828788872</v>
          </cell>
          <cell r="F322" t="str">
            <v>0T3T_REJ17_PCS-3PHipi_FLAT_TV_50.90%</v>
          </cell>
          <cell r="G322">
            <v>50.9</v>
          </cell>
        </row>
        <row r="323">
          <cell r="A323" t="str">
            <v>Oi Total Fixo +  TV 20,5008Template desconto FLAT Plano Principal Oi TV nível conta</v>
          </cell>
          <cell r="B323" t="str">
            <v>Plano Oi Internet Total Medium</v>
          </cell>
          <cell r="C323" t="str">
            <v>Template desconto FLAT Plano Principal Oi TV nível conta</v>
          </cell>
          <cell r="D323">
            <v>0.50080000000000002</v>
          </cell>
          <cell r="E323" t="str">
            <v>MKT-1-9828794731</v>
          </cell>
          <cell r="F323" t="str">
            <v>0T3T_REJ17_PCS-2PMepi_FLAT_TV_50.08%</v>
          </cell>
          <cell r="G323">
            <v>50.08</v>
          </cell>
        </row>
        <row r="324">
          <cell r="A324" t="str">
            <v>Oi Total Fixo +  TV 30,4013Template desconto FLAT Plano Principal Oi TV nível conta</v>
          </cell>
          <cell r="B324" t="str">
            <v>Plano Oi Internet Total High</v>
          </cell>
          <cell r="C324" t="str">
            <v>Template desconto FLAT Plano Principal Oi TV nível conta</v>
          </cell>
          <cell r="D324">
            <v>0.40130000000000005</v>
          </cell>
          <cell r="E324" t="str">
            <v>MKT-1-9828802266</v>
          </cell>
          <cell r="F324" t="str">
            <v>0T3T_REJ17_PCS-2PHipi_FLAT_TV_40.13%</v>
          </cell>
          <cell r="G324">
            <v>40.130000000000003</v>
          </cell>
        </row>
        <row r="325">
          <cell r="A325" t="str">
            <v>Oi Total Fixo + Banda Larga + TV 30,4599Template desconto FLAT Plano Principal Oi TV nível conta</v>
          </cell>
          <cell r="B325" t="str">
            <v>Plano Oi Convergente High</v>
          </cell>
          <cell r="C325" t="str">
            <v>Template desconto FLAT Plano Principal Oi TV nível conta</v>
          </cell>
          <cell r="D325">
            <v>0.45990000000000003</v>
          </cell>
          <cell r="E325" t="str">
            <v>MKT-1-9828802275</v>
          </cell>
          <cell r="F325" t="str">
            <v>0T3T_REJ17_PCS-3PHipi_FLAT_TV_45.99%</v>
          </cell>
          <cell r="G325">
            <v>45.99</v>
          </cell>
        </row>
        <row r="326">
          <cell r="A326" t="str">
            <v>Oi Total Fixo + Banda Larga + TV 30,4353Template desconto FLAT Plano Principal Oi TV nível conta</v>
          </cell>
          <cell r="B326" t="str">
            <v>Plano Oi Convergente High</v>
          </cell>
          <cell r="C326" t="str">
            <v>Template desconto FLAT Plano Principal Oi TV nível conta</v>
          </cell>
          <cell r="D326">
            <v>0.43530000000000002</v>
          </cell>
          <cell r="E326" t="str">
            <v>MKT-1-9828802790</v>
          </cell>
          <cell r="F326" t="str">
            <v>0T3T_REJ17_PCS-3PHipi_FLAT_TV_43.53%</v>
          </cell>
          <cell r="G326">
            <v>43.53</v>
          </cell>
        </row>
        <row r="327">
          <cell r="A327" t="str">
            <v>Oi Total Fixo + Banda Larga + TV 30,4809Template desconto FLAT Plano Principal Oi TV nível conta</v>
          </cell>
          <cell r="B327" t="str">
            <v>Plano Oi Convergente High</v>
          </cell>
          <cell r="C327" t="str">
            <v>Template desconto FLAT Plano Principal Oi TV nível conta</v>
          </cell>
          <cell r="D327">
            <v>0.48090000000000005</v>
          </cell>
          <cell r="E327" t="str">
            <v>MKT-1-9828803045</v>
          </cell>
          <cell r="F327" t="str">
            <v>0T3T_REJ17_PCS-3PHipi_FLAT_TV_48.09%</v>
          </cell>
          <cell r="G327">
            <v>48.09</v>
          </cell>
        </row>
        <row r="328">
          <cell r="A328" t="str">
            <v>Oi Total Fixo + Banda Larga + TV 30,403Template desconto FLAT Plano Principal Oi TV nível conta</v>
          </cell>
          <cell r="B328" t="str">
            <v>Plano Oi Convergente High</v>
          </cell>
          <cell r="C328" t="str">
            <v>Template desconto FLAT Plano Principal Oi TV nível conta</v>
          </cell>
          <cell r="D328">
            <v>0.40299999999999997</v>
          </cell>
          <cell r="E328" t="str">
            <v>MKT-1-9828828470</v>
          </cell>
          <cell r="F328" t="str">
            <v>0T3T_REJ17_PCS-3PHipi_FLAT_TV_40.30%</v>
          </cell>
          <cell r="G328">
            <v>40.299999999999997</v>
          </cell>
        </row>
        <row r="329">
          <cell r="A329" t="str">
            <v>Oi Total Fixo +  TV 30,4257Template desconto FLAT Plano Principal Oi TV nível conta</v>
          </cell>
          <cell r="B329" t="str">
            <v>Plano Oi Internet Total High</v>
          </cell>
          <cell r="C329" t="str">
            <v>Template desconto FLAT Plano Principal Oi TV nível conta</v>
          </cell>
          <cell r="D329">
            <v>0.42570000000000002</v>
          </cell>
          <cell r="E329" t="str">
            <v>MKT-1-9828836801</v>
          </cell>
          <cell r="F329" t="str">
            <v>0T3T_REJ17_PCS-2PHipi_FLAT_TV_42.57%</v>
          </cell>
          <cell r="G329">
            <v>42.57</v>
          </cell>
        </row>
        <row r="330">
          <cell r="A330" t="str">
            <v>Oi Total Fixo + Banda Larga + TV 20,4217Template desconto FLAT Plano Principal Oi TV nível conta</v>
          </cell>
          <cell r="B330" t="str">
            <v>Plano Oi Convergente Medium</v>
          </cell>
          <cell r="C330" t="str">
            <v>Template desconto FLAT Plano Principal Oi TV nível conta</v>
          </cell>
          <cell r="D330">
            <v>0.42170000000000002</v>
          </cell>
          <cell r="E330" t="str">
            <v>MKT-1-9828829085</v>
          </cell>
          <cell r="F330" t="str">
            <v>0T3T_REJ17_PCS-3PMepi_FLAT_TV_42.17%</v>
          </cell>
          <cell r="G330">
            <v>42.17</v>
          </cell>
        </row>
        <row r="331">
          <cell r="A331" t="str">
            <v>Oi Total Fixo +  TV 30,4002Template desconto FLAT Plano Principal Oi TV nível conta</v>
          </cell>
          <cell r="B331" t="str">
            <v>Plano Oi Internet Total High</v>
          </cell>
          <cell r="C331" t="str">
            <v>Template desconto FLAT Plano Principal Oi TV nível conta</v>
          </cell>
          <cell r="D331">
            <v>0.40020000000000006</v>
          </cell>
          <cell r="E331" t="str">
            <v>MKT-1-9828848476</v>
          </cell>
          <cell r="F331" t="str">
            <v>0T3T_REJ17_PCS-2PHipi_FLAT_TV_40.02%</v>
          </cell>
          <cell r="G331">
            <v>40.020000000000003</v>
          </cell>
        </row>
        <row r="332">
          <cell r="A332" t="str">
            <v>Oi Total Fixo + Banda Larga + TV 10,2425Template desconto FLAT Plano Principal Oi TV nível conta</v>
          </cell>
          <cell r="B332" t="str">
            <v>Plano Oi Convergente Low</v>
          </cell>
          <cell r="C332" t="str">
            <v>Template desconto FLAT Plano Principal Oi TV nível conta</v>
          </cell>
          <cell r="D332">
            <v>0.24249999999999999</v>
          </cell>
          <cell r="E332" t="str">
            <v>MKT-1-9828849011</v>
          </cell>
          <cell r="F332" t="str">
            <v>0T3T_REJ17_PCS-3PLowpi_FLAT_TV_24.25%</v>
          </cell>
          <cell r="G332">
            <v>24.25</v>
          </cell>
        </row>
        <row r="333">
          <cell r="A333" t="str">
            <v>Oi Total Fixo + Banda Larga + TV 20,2977Template desconto FLAT Plano Principal Oi TV nível conta</v>
          </cell>
          <cell r="B333" t="str">
            <v>Plano Oi Convergente Medium</v>
          </cell>
          <cell r="C333" t="str">
            <v>Template desconto FLAT Plano Principal Oi TV nível conta</v>
          </cell>
          <cell r="D333">
            <v>0.29770000000000002</v>
          </cell>
          <cell r="E333" t="str">
            <v>MKT-1-9828851506</v>
          </cell>
          <cell r="F333" t="str">
            <v>0T3T_REJ17_PCS-3PMepi_FLAT_TV_29.77%</v>
          </cell>
          <cell r="G333">
            <v>29.77</v>
          </cell>
        </row>
        <row r="334">
          <cell r="A334" t="str">
            <v>Oi Total Fixo + Banda Larga + TV 20,3391Template desconto FLAT Plano Principal Oi TV nível conta</v>
          </cell>
          <cell r="B334" t="str">
            <v>Plano Oi Convergente Medium</v>
          </cell>
          <cell r="C334" t="str">
            <v>Template desconto FLAT Plano Principal Oi TV nível conta</v>
          </cell>
          <cell r="D334">
            <v>0.33909999999999996</v>
          </cell>
          <cell r="E334" t="str">
            <v>MKT-1-9828852051</v>
          </cell>
          <cell r="F334" t="str">
            <v>0T3T_REJ17_PCS-3PMepi_FLAT_TV_33.91%</v>
          </cell>
          <cell r="G334">
            <v>33.909999999999997</v>
          </cell>
        </row>
        <row r="335">
          <cell r="A335" t="e">
            <v>#N/A</v>
          </cell>
          <cell r="B335" t="str">
            <v>DIVERSOS</v>
          </cell>
          <cell r="C335" t="str">
            <v>Template desconto % Ponto adicional nível conta</v>
          </cell>
          <cell r="D335">
            <v>0.50170000000000003</v>
          </cell>
          <cell r="E335" t="str">
            <v>MKT-1-9828860031</v>
          </cell>
          <cell r="F335" t="str">
            <v>0T0T_REJ17_TV_PONTO_ADICIONAL_50.17%</v>
          </cell>
          <cell r="G335">
            <v>50.17</v>
          </cell>
        </row>
        <row r="336">
          <cell r="A336" t="str">
            <v>Oi Conta Total Plug 10GB Downgrade0,7272Template de desconto percentual BL Móvel - Internet Total - Varejo</v>
          </cell>
          <cell r="B336" t="str">
            <v>OCT Plug 10GB Downgrade</v>
          </cell>
          <cell r="C336" t="str">
            <v>Template de desconto percentual BL Móvel - Internet Total - Varejo</v>
          </cell>
          <cell r="D336">
            <v>0.72719999999999996</v>
          </cell>
          <cell r="E336" t="str">
            <v>MKT-1-9828877582</v>
          </cell>
          <cell r="F336" t="str">
            <v>0T0T_REJ17_INTSUB-10G_72.72%</v>
          </cell>
          <cell r="G336">
            <v>72.72</v>
          </cell>
        </row>
        <row r="337">
          <cell r="A337" t="str">
            <v>Oi Total Fixo +  TV 10,395Template desconto FLAT Plano Principal Oi TV nível conta</v>
          </cell>
          <cell r="B337" t="str">
            <v>Plano Oi Internet Total Low</v>
          </cell>
          <cell r="C337" t="str">
            <v>Template desconto FLAT Plano Principal Oi TV nível conta</v>
          </cell>
          <cell r="D337">
            <v>0.39500000000000002</v>
          </cell>
          <cell r="E337" t="str">
            <v>MKT-1-9828921311</v>
          </cell>
          <cell r="F337" t="str">
            <v>0T3T_REJ17_CFG-2Plowpi_FLAT_TV_39.50%</v>
          </cell>
          <cell r="G337">
            <v>39.5</v>
          </cell>
        </row>
        <row r="338">
          <cell r="A338" t="str">
            <v>Oi Total Fixo +  TV 10,193Template desconto FLAT Plano Principal Oi TV nível conta</v>
          </cell>
          <cell r="B338" t="str">
            <v>Plano Oi Internet Total Low</v>
          </cell>
          <cell r="C338" t="str">
            <v>Template desconto FLAT Plano Principal Oi TV nível conta</v>
          </cell>
          <cell r="D338">
            <v>0.193</v>
          </cell>
          <cell r="E338" t="str">
            <v>MKT-1-9828921566</v>
          </cell>
          <cell r="F338" t="str">
            <v>0T3T_REJ17_CFG-2Plowpi_FLAT_TV_19.30%</v>
          </cell>
          <cell r="G338">
            <v>19.3</v>
          </cell>
        </row>
        <row r="339">
          <cell r="A339" t="str">
            <v>Oi Total Fixo +  TV 20,1746Template desconto FLAT Plano Principal Oi TV nível conta</v>
          </cell>
          <cell r="B339" t="str">
            <v>Plano Oi Internet Total Medium</v>
          </cell>
          <cell r="C339" t="str">
            <v>Template desconto FLAT Plano Principal Oi TV nível conta</v>
          </cell>
          <cell r="D339">
            <v>0.17460000000000001</v>
          </cell>
          <cell r="E339" t="str">
            <v>MKT-1-9828921871</v>
          </cell>
          <cell r="F339" t="str">
            <v>0T3T_REJ17_PCS-2PMepi_FLAT_TV_17.46%</v>
          </cell>
          <cell r="G339">
            <v>17.46</v>
          </cell>
        </row>
        <row r="340">
          <cell r="A340" t="str">
            <v>Oi Total Fixo +  TV 30,4035Template desconto FLAT Plano Principal Oi TV nível conta</v>
          </cell>
          <cell r="B340" t="str">
            <v>Plano Oi Internet Total High</v>
          </cell>
          <cell r="C340" t="str">
            <v>Template desconto FLAT Plano Principal Oi TV nível conta</v>
          </cell>
          <cell r="D340">
            <v>0.40350000000000003</v>
          </cell>
          <cell r="E340" t="str">
            <v>MKT-1-9828935146</v>
          </cell>
          <cell r="F340" t="str">
            <v>0T3T_REJ17_PCS-2PHipi_FLAT_TV_40.35%</v>
          </cell>
          <cell r="G340">
            <v>40.35</v>
          </cell>
        </row>
        <row r="341">
          <cell r="A341" t="str">
            <v>Oi Total Fixo +  TV 30,2997Template desconto FLAT Plano Principal Oi TV nível conta</v>
          </cell>
          <cell r="B341" t="str">
            <v>Plano Oi Internet Total High</v>
          </cell>
          <cell r="C341" t="str">
            <v>Template desconto FLAT Plano Principal Oi TV nível conta</v>
          </cell>
          <cell r="D341">
            <v>0.29969999999999997</v>
          </cell>
          <cell r="E341" t="str">
            <v>MKT-1-9828935571</v>
          </cell>
          <cell r="F341" t="str">
            <v>0T3T_REJ17_PCS-2PHipi_FLAT_TV_29.97%</v>
          </cell>
          <cell r="G341">
            <v>29.97</v>
          </cell>
        </row>
        <row r="342">
          <cell r="A342" t="str">
            <v>Oi Total Fixo +  TV 30,2885Template desconto FLAT Plano Principal Oi TV nível conta</v>
          </cell>
          <cell r="B342" t="str">
            <v>Plano Oi Internet Total High</v>
          </cell>
          <cell r="C342" t="str">
            <v>Template desconto FLAT Plano Principal Oi TV nível conta</v>
          </cell>
          <cell r="D342">
            <v>0.28850000000000003</v>
          </cell>
          <cell r="E342" t="str">
            <v>MKT-1-9828935856</v>
          </cell>
          <cell r="F342" t="str">
            <v>0T3T_REJ17_PCS-2PHipi_FLAT_TV_28.85%</v>
          </cell>
          <cell r="G342">
            <v>28.85</v>
          </cell>
        </row>
        <row r="343">
          <cell r="A343" t="str">
            <v>Oi Total Fixo +  TV 30,2355Template desconto FLAT Plano Principal Oi TV nível conta</v>
          </cell>
          <cell r="B343" t="str">
            <v>Plano Oi Internet Total High</v>
          </cell>
          <cell r="C343" t="str">
            <v>Template desconto FLAT Plano Principal Oi TV nível conta</v>
          </cell>
          <cell r="D343">
            <v>0.23550000000000001</v>
          </cell>
          <cell r="E343" t="str">
            <v>MKT-1-9828947281</v>
          </cell>
          <cell r="F343" t="str">
            <v>0T3T_REJ17_PCS-2PHipi_FLAT_TV_23.55%</v>
          </cell>
          <cell r="G343">
            <v>23.55</v>
          </cell>
        </row>
        <row r="344">
          <cell r="A344" t="str">
            <v>Oi Total Fixo +  TV 30,1398Template desconto FLAT Plano Principal Oi TV nível conta</v>
          </cell>
          <cell r="B344" t="str">
            <v>Plano Oi Internet Total High</v>
          </cell>
          <cell r="C344" t="str">
            <v>Template desconto FLAT Plano Principal Oi TV nível conta</v>
          </cell>
          <cell r="D344">
            <v>0.13980000000000001</v>
          </cell>
          <cell r="E344" t="str">
            <v>MKT-1-9828947606</v>
          </cell>
          <cell r="F344" t="str">
            <v>0T3T_REJ17_PCS-2PHipi_FLAT_TV_13.98%</v>
          </cell>
          <cell r="G344">
            <v>13.98</v>
          </cell>
        </row>
        <row r="345">
          <cell r="A345" t="str">
            <v>Oi Total Fixo +  TV 30,355Template desconto FLAT Plano Principal Oi TV nível conta</v>
          </cell>
          <cell r="B345" t="str">
            <v>Plano Oi Internet Total High</v>
          </cell>
          <cell r="C345" t="str">
            <v>Template desconto FLAT Plano Principal Oi TV nível conta</v>
          </cell>
          <cell r="D345">
            <v>0.35499999999999998</v>
          </cell>
          <cell r="E345" t="str">
            <v>MKT-1-9828961321</v>
          </cell>
          <cell r="F345" t="str">
            <v>0T3T_REJ17_PCS-2PHipi_FLAT_TV_35.50%</v>
          </cell>
          <cell r="G345">
            <v>35.5</v>
          </cell>
        </row>
        <row r="346">
          <cell r="A346" t="str">
            <v>Oi Total Fixo +  TV 30,3418Template desconto FLAT Plano Principal Oi TV nível conta</v>
          </cell>
          <cell r="B346" t="str">
            <v>Plano Oi Internet Total High</v>
          </cell>
          <cell r="C346" t="str">
            <v>Template desconto FLAT Plano Principal Oi TV nível conta</v>
          </cell>
          <cell r="D346">
            <v>0.34179999999999999</v>
          </cell>
          <cell r="E346" t="str">
            <v>MKT-1-9828961646</v>
          </cell>
          <cell r="F346" t="str">
            <v>0T3T_REJ17_PCS-2PHipi_FLAT_TV_34.18%</v>
          </cell>
          <cell r="G346">
            <v>34.18</v>
          </cell>
        </row>
        <row r="347">
          <cell r="A347" t="str">
            <v>Oi Total Fixo +  TV 30,251Template desconto FLAT Plano Principal Oi TV nível conta</v>
          </cell>
          <cell r="B347" t="str">
            <v>Plano Oi Internet Total High</v>
          </cell>
          <cell r="C347" t="str">
            <v>Template desconto FLAT Plano Principal Oi TV nível conta</v>
          </cell>
          <cell r="D347">
            <v>0.251</v>
          </cell>
          <cell r="E347" t="str">
            <v>MKT-1-9828962031</v>
          </cell>
          <cell r="F347" t="str">
            <v>0T3T_REJ17_PCS-2PHipi_FLAT_TV_25.10%</v>
          </cell>
          <cell r="G347">
            <v>25.1</v>
          </cell>
        </row>
        <row r="348">
          <cell r="A348" t="str">
            <v>Oi Total Fixo +  TV 30,2895Template desconto FLAT Plano Principal Oi TV nível conta</v>
          </cell>
          <cell r="B348" t="str">
            <v>Plano Oi Internet Total High</v>
          </cell>
          <cell r="C348" t="str">
            <v>Template desconto FLAT Plano Principal Oi TV nível conta</v>
          </cell>
          <cell r="D348">
            <v>0.28949999999999998</v>
          </cell>
          <cell r="E348" t="str">
            <v>MKT-1-9828972296</v>
          </cell>
          <cell r="F348" t="str">
            <v>0T3T_REJ17_PCS-2PHipi_FLAT_TV_28.95%</v>
          </cell>
          <cell r="G348">
            <v>28.95</v>
          </cell>
        </row>
        <row r="349">
          <cell r="A349" t="str">
            <v>Oi Total Fixo +  TV 30,2105Template desconto FLAT Plano Principal Oi TV nível conta</v>
          </cell>
          <cell r="B349" t="str">
            <v>Plano Oi Internet Total High</v>
          </cell>
          <cell r="C349" t="str">
            <v>Template desconto FLAT Plano Principal Oi TV nível conta</v>
          </cell>
          <cell r="D349">
            <v>0.21050000000000002</v>
          </cell>
          <cell r="E349" t="str">
            <v>MKT-1-9829002081</v>
          </cell>
          <cell r="F349" t="str">
            <v>0T3T_REJ17_PCS-2PHipi_FLAT_TV_21.05%</v>
          </cell>
          <cell r="G349">
            <v>21.05</v>
          </cell>
        </row>
        <row r="350">
          <cell r="A350" t="str">
            <v>Oi Total Fixo +  TV 20,2737Template desconto FLAT Plano Principal Oi TV nível conta</v>
          </cell>
          <cell r="B350" t="str">
            <v>Plano Oi Internet Total Medium</v>
          </cell>
          <cell r="C350" t="str">
            <v>Template desconto FLAT Plano Principal Oi TV nível conta</v>
          </cell>
          <cell r="D350">
            <v>0.2737</v>
          </cell>
          <cell r="E350" t="str">
            <v>MKT-1-9829486336</v>
          </cell>
          <cell r="F350" t="str">
            <v>0T3T_REJ17_PCS-2PMepi_FLAT_TV_27.37%</v>
          </cell>
          <cell r="G350">
            <v>27.37</v>
          </cell>
        </row>
        <row r="351">
          <cell r="A351" t="str">
            <v>Oi Total Fixo +  TV 30,325Template desconto FLAT Plano Principal Oi TV nível conta</v>
          </cell>
          <cell r="B351" t="str">
            <v>Plano Oi Internet Total High</v>
          </cell>
          <cell r="C351" t="str">
            <v>Template desconto FLAT Plano Principal Oi TV nível conta</v>
          </cell>
          <cell r="D351">
            <v>0.32500000000000001</v>
          </cell>
          <cell r="E351" t="str">
            <v>MKT-1-9829486595</v>
          </cell>
          <cell r="F351" t="str">
            <v>0T3T_REJ17_PCS-2PHipi_FLAT_TV_32.50%</v>
          </cell>
          <cell r="G351">
            <v>32.5</v>
          </cell>
        </row>
        <row r="352">
          <cell r="A352" t="str">
            <v>Oi Total Fixo +  TV 30,2318Template desconto FLAT Plano Principal Oi TV nível conta</v>
          </cell>
          <cell r="B352" t="str">
            <v>Plano Oi Internet Total High</v>
          </cell>
          <cell r="C352" t="str">
            <v>Template desconto FLAT Plano Principal Oi TV nível conta</v>
          </cell>
          <cell r="D352">
            <v>0.23180000000000001</v>
          </cell>
          <cell r="E352" t="str">
            <v>MKT-1-9829486850</v>
          </cell>
          <cell r="F352" t="str">
            <v>0T3T_REJ17_PCS-2PHipi_FLAT_TV_23.18%</v>
          </cell>
          <cell r="G352">
            <v>23.18</v>
          </cell>
        </row>
        <row r="353">
          <cell r="A353" t="str">
            <v>Oi Total Fixo +  TV 20,41Template desconto FLAT Plano Principal Oi TV nível conta</v>
          </cell>
          <cell r="B353" t="str">
            <v>Plano Oi Internet Total Medium</v>
          </cell>
          <cell r="C353" t="str">
            <v>Template desconto FLAT Plano Principal Oi TV nível conta</v>
          </cell>
          <cell r="D353">
            <v>0.41</v>
          </cell>
          <cell r="E353" t="str">
            <v>MKT-1-9829500222</v>
          </cell>
          <cell r="F353" t="str">
            <v>0T3T_REJ17_PCS-2PMepi_FLAT_TV_41.00%</v>
          </cell>
          <cell r="G353">
            <v>41</v>
          </cell>
        </row>
        <row r="354">
          <cell r="A354" t="str">
            <v>Oi Total Fixo +  TV 20,2969Template desconto FLAT Plano Principal Oi TV nível conta</v>
          </cell>
          <cell r="B354" t="str">
            <v>Plano Oi Internet Total Medium</v>
          </cell>
          <cell r="C354" t="str">
            <v>Template desconto FLAT Plano Principal Oi TV nível conta</v>
          </cell>
          <cell r="D354">
            <v>0.2969</v>
          </cell>
          <cell r="E354" t="str">
            <v>MKT-1-9829500497</v>
          </cell>
          <cell r="F354" t="str">
            <v>0T3T_REJ17_PCS-2PMepi_FLAT_TV_29.69%</v>
          </cell>
          <cell r="G354">
            <v>29.69</v>
          </cell>
        </row>
        <row r="355">
          <cell r="A355" t="str">
            <v>Oi Total Fixo +  TV 30,4399Template desconto FLAT Plano Principal Oi TV nível conta</v>
          </cell>
          <cell r="B355" t="str">
            <v>Plano Oi Internet Total High</v>
          </cell>
          <cell r="C355" t="str">
            <v>Template desconto FLAT Plano Principal Oi TV nível conta</v>
          </cell>
          <cell r="D355">
            <v>0.43990000000000001</v>
          </cell>
          <cell r="E355" t="str">
            <v>MKT-1-9829500802</v>
          </cell>
          <cell r="F355" t="str">
            <v>0T3T_REJ17_PCS-2PHipi_FLAT_TV_43.99%</v>
          </cell>
          <cell r="G355">
            <v>43.99</v>
          </cell>
        </row>
        <row r="356">
          <cell r="A356" t="str">
            <v>Oi Total Fixo +  TV 30,3626Template desconto FLAT Plano Principal Oi TV nível conta</v>
          </cell>
          <cell r="B356" t="str">
            <v>Plano Oi Internet Total High</v>
          </cell>
          <cell r="C356" t="str">
            <v>Template desconto FLAT Plano Principal Oi TV nível conta</v>
          </cell>
          <cell r="D356">
            <v>0.36259999999999998</v>
          </cell>
          <cell r="E356" t="str">
            <v>MKT-1-9829513297</v>
          </cell>
          <cell r="F356" t="str">
            <v>0T3T_REJ17_PCS-2PHipi_FLAT_TV_36.26%</v>
          </cell>
          <cell r="G356">
            <v>36.26</v>
          </cell>
        </row>
        <row r="357">
          <cell r="A357" t="str">
            <v>Oi Total Fixo +  TV 30,4489Template desconto FLAT Plano Principal Oi TV nível conta</v>
          </cell>
          <cell r="B357" t="str">
            <v>Plano Oi Internet Total High</v>
          </cell>
          <cell r="C357" t="str">
            <v>Template desconto FLAT Plano Principal Oi TV nível conta</v>
          </cell>
          <cell r="D357">
            <v>0.44890000000000002</v>
          </cell>
          <cell r="E357" t="str">
            <v>MKT-1-9829513682</v>
          </cell>
          <cell r="F357" t="str">
            <v>0T3T_REJ17_PCS-2PHipi_FLAT_TV_44.89%</v>
          </cell>
          <cell r="G357">
            <v>44.89</v>
          </cell>
        </row>
        <row r="358">
          <cell r="A358" t="str">
            <v>Oi Total Fixo +  TV 30,384Template desconto FLAT Plano Principal Oi TV nível conta</v>
          </cell>
          <cell r="B358" t="str">
            <v>Plano Oi Internet Total High</v>
          </cell>
          <cell r="C358" t="str">
            <v>Template desconto FLAT Plano Principal Oi TV nível conta</v>
          </cell>
          <cell r="D358">
            <v>0.38400000000000001</v>
          </cell>
          <cell r="E358" t="str">
            <v>MKT-1-9829514077</v>
          </cell>
          <cell r="F358" t="str">
            <v>0T3T_REJ17_PCS-2PHipi_FLAT_TV_38.40%</v>
          </cell>
          <cell r="G358">
            <v>38.4</v>
          </cell>
        </row>
        <row r="359">
          <cell r="A359" t="str">
            <v>Oi Total Fixo + Banda Larga + TV 10,395Template desconto FLAT Plano Principal Oi TV nível conta</v>
          </cell>
          <cell r="B359" t="str">
            <v>Plano Oi Convergente Low</v>
          </cell>
          <cell r="C359" t="str">
            <v>Template desconto FLAT Plano Principal Oi TV nível conta</v>
          </cell>
          <cell r="D359">
            <v>0.39500000000000002</v>
          </cell>
          <cell r="E359" t="str">
            <v>MKT-1-9829525600</v>
          </cell>
          <cell r="F359" t="str">
            <v>0T3T_REJ17_PCS-3PLowpi_FLAT_TV_39.50%</v>
          </cell>
          <cell r="G359">
            <v>39.5</v>
          </cell>
        </row>
        <row r="360">
          <cell r="A360" t="str">
            <v>Oi Total Fixo + Banda Larga + TV 20,3399Template desconto FLAT Plano Principal Oi TV nível conta</v>
          </cell>
          <cell r="B360" t="str">
            <v>Plano Oi Convergente Medium</v>
          </cell>
          <cell r="C360" t="str">
            <v>Template desconto FLAT Plano Principal Oi TV nível conta</v>
          </cell>
          <cell r="D360">
            <v>0.33990000000000004</v>
          </cell>
          <cell r="E360" t="str">
            <v>MKT-1-9829525985</v>
          </cell>
          <cell r="F360" t="str">
            <v>0T3T_REJ17_PCS-3PMepi_FLAT_TV_33.99%</v>
          </cell>
          <cell r="G360">
            <v>33.99</v>
          </cell>
        </row>
        <row r="361">
          <cell r="A361" t="str">
            <v>Oi Total Fixo + Banda Larga + TV 30,4035Template desconto FLAT Plano Principal Oi TV nível conta</v>
          </cell>
          <cell r="B361" t="str">
            <v>Plano Oi Convergente High</v>
          </cell>
          <cell r="C361" t="str">
            <v>Template desconto FLAT Plano Principal Oi TV nível conta</v>
          </cell>
          <cell r="D361">
            <v>0.40350000000000003</v>
          </cell>
          <cell r="E361" t="str">
            <v>MKT-1-9829538530</v>
          </cell>
          <cell r="F361" t="str">
            <v>0T3T_REJ17_PCS-3PHipi_FLAT_TV_40.35%</v>
          </cell>
          <cell r="G361">
            <v>40.35</v>
          </cell>
        </row>
        <row r="362">
          <cell r="A362" t="str">
            <v>Oi Total Fixo + Banda Larga + TV 30,3867Template desconto FLAT Plano Principal Oi TV nível conta</v>
          </cell>
          <cell r="B362" t="str">
            <v>Plano Oi Convergente High</v>
          </cell>
          <cell r="C362" t="str">
            <v>Template desconto FLAT Plano Principal Oi TV nível conta</v>
          </cell>
          <cell r="D362">
            <v>0.38670000000000004</v>
          </cell>
          <cell r="E362" t="str">
            <v>MKT-1-9829549373</v>
          </cell>
          <cell r="F362" t="str">
            <v>0T3T_REJ17_PCS-3PHipi_FLAT_TV_38.67%</v>
          </cell>
          <cell r="G362">
            <v>38.67</v>
          </cell>
        </row>
        <row r="363">
          <cell r="A363" t="str">
            <v>Oi Total Fixo + Banda Larga + TV 30,2355Template desconto FLAT Plano Principal Oi TV nível conta</v>
          </cell>
          <cell r="B363" t="str">
            <v>Plano Oi Convergente High</v>
          </cell>
          <cell r="C363" t="str">
            <v>Template desconto FLAT Plano Principal Oi TV nível conta</v>
          </cell>
          <cell r="D363">
            <v>0.23550000000000001</v>
          </cell>
          <cell r="E363" t="str">
            <v>MKT-1-9829549668</v>
          </cell>
          <cell r="F363" t="str">
            <v>0T3T_REJ17_PCS-3PHipi_FLAT_TV_23.55%</v>
          </cell>
          <cell r="G363">
            <v>23.55</v>
          </cell>
        </row>
        <row r="364">
          <cell r="A364" t="str">
            <v>Oi Total Fixo + Banda Larga + TV 30,355Template desconto FLAT Plano Principal Oi TV nível conta</v>
          </cell>
          <cell r="B364" t="str">
            <v>Plano Oi Convergente High</v>
          </cell>
          <cell r="C364" t="str">
            <v>Template desconto FLAT Plano Principal Oi TV nível conta</v>
          </cell>
          <cell r="D364">
            <v>0.35499999999999998</v>
          </cell>
          <cell r="E364" t="str">
            <v>MKT-1-9829575433</v>
          </cell>
          <cell r="F364" t="str">
            <v>0T3T_REJ17_PCS-3PHipi_FLAT_TV_35.50%</v>
          </cell>
          <cell r="G364">
            <v>35.5</v>
          </cell>
        </row>
        <row r="365">
          <cell r="A365" t="str">
            <v>Oi Total Fixo + Banda Larga + TV 30,3418Template desconto FLAT Plano Principal Oi TV nível conta</v>
          </cell>
          <cell r="B365" t="str">
            <v>Plano Oi Convergente High</v>
          </cell>
          <cell r="C365" t="str">
            <v>Template desconto FLAT Plano Principal Oi TV nível conta</v>
          </cell>
          <cell r="D365">
            <v>0.34179999999999999</v>
          </cell>
          <cell r="E365" t="str">
            <v>MKT-1-9829575828</v>
          </cell>
          <cell r="F365" t="str">
            <v>0T3T_REJ17_PCS-3PHipi_FLAT_TV_34.18%</v>
          </cell>
          <cell r="G365">
            <v>34.18</v>
          </cell>
        </row>
        <row r="366">
          <cell r="A366" t="str">
            <v>Oi Total Fixo + Banda Larga + TV 30,2895Template desconto FLAT Plano Principal Oi TV nível conta</v>
          </cell>
          <cell r="B366" t="str">
            <v>Plano Oi Convergente High</v>
          </cell>
          <cell r="C366" t="str">
            <v>Template desconto FLAT Plano Principal Oi TV nível conta</v>
          </cell>
          <cell r="D366">
            <v>0.28949999999999998</v>
          </cell>
          <cell r="E366" t="str">
            <v>MKT-1-9829601723</v>
          </cell>
          <cell r="F366" t="str">
            <v>0T3T_REJ17_PCS-3PHipi_FLAT_TV_28.95%</v>
          </cell>
          <cell r="G366">
            <v>28.95</v>
          </cell>
        </row>
        <row r="367">
          <cell r="A367" t="str">
            <v>Oi Total Fixo + Banda Larga + TV 20,3949Template desconto FLAT Plano Principal Oi TV nível conta</v>
          </cell>
          <cell r="B367" t="str">
            <v>Plano Oi Convergente Medium</v>
          </cell>
          <cell r="C367" t="str">
            <v>Template desconto FLAT Plano Principal Oi TV nível conta</v>
          </cell>
          <cell r="D367">
            <v>0.39490000000000003</v>
          </cell>
          <cell r="E367" t="str">
            <v>MKT-1-9829609108</v>
          </cell>
          <cell r="F367" t="str">
            <v>0T3T_REJ17_PCS-3PMepi_FLAT_TV_39.49%</v>
          </cell>
          <cell r="G367">
            <v>39.49</v>
          </cell>
        </row>
        <row r="368">
          <cell r="A368" t="str">
            <v>Oi Total Fixo + Banda Larga + TV 20,2737Template desconto FLAT Plano Principal Oi TV nível conta</v>
          </cell>
          <cell r="B368" t="str">
            <v>Plano Oi Convergente Medium</v>
          </cell>
          <cell r="C368" t="str">
            <v>Template desconto FLAT Plano Principal Oi TV nível conta</v>
          </cell>
          <cell r="D368">
            <v>0.2737</v>
          </cell>
          <cell r="E368" t="str">
            <v>MKT-1-9829609593</v>
          </cell>
          <cell r="F368" t="str">
            <v>0T3T_REJ17_PCS-3PMepi_FLAT_TV_27.37%</v>
          </cell>
          <cell r="G368">
            <v>27.37</v>
          </cell>
        </row>
        <row r="369">
          <cell r="A369" t="str">
            <v>Oi Total Fixo + Banda Larga + TV 30,3376Template desconto FLAT Plano Principal Oi TV nível conta</v>
          </cell>
          <cell r="B369" t="str">
            <v>Plano Oi Convergente High</v>
          </cell>
          <cell r="C369" t="str">
            <v>Template desconto FLAT Plano Principal Oi TV nível conta</v>
          </cell>
          <cell r="D369">
            <v>0.33759999999999996</v>
          </cell>
          <cell r="E369" t="str">
            <v>MKT-1-9829610038</v>
          </cell>
          <cell r="F369" t="str">
            <v>0T3T_REJ17_PCS-3PHipi_FLAT_TV_33.76%</v>
          </cell>
          <cell r="G369">
            <v>33.76</v>
          </cell>
        </row>
        <row r="370">
          <cell r="A370" t="str">
            <v>Oi Total Fixo + Banda Larga + TV 30,325Template desconto FLAT Plano Principal Oi TV nível conta</v>
          </cell>
          <cell r="B370" t="str">
            <v>Plano Oi Convergente High</v>
          </cell>
          <cell r="C370" t="str">
            <v>Template desconto FLAT Plano Principal Oi TV nível conta</v>
          </cell>
          <cell r="D370">
            <v>0.32500000000000001</v>
          </cell>
          <cell r="E370" t="str">
            <v>MKT-1-9829649393</v>
          </cell>
          <cell r="F370" t="str">
            <v>0T3T_REJ17_PCS-3PHipi_FLAT_TV_32.50%</v>
          </cell>
          <cell r="G370">
            <v>32.5</v>
          </cell>
        </row>
        <row r="371">
          <cell r="A371" t="str">
            <v>Oi Total Fixo + Banda Larga + TV 30,2318Template desconto FLAT Plano Principal Oi TV nível conta</v>
          </cell>
          <cell r="B371" t="str">
            <v>Plano Oi Convergente High</v>
          </cell>
          <cell r="C371" t="str">
            <v>Template desconto FLAT Plano Principal Oi TV nível conta</v>
          </cell>
          <cell r="D371">
            <v>0.23180000000000001</v>
          </cell>
          <cell r="E371" t="str">
            <v>MKT-1-9829649648</v>
          </cell>
          <cell r="F371" t="str">
            <v>0T3T_REJ17_PCS-3PHipi_FLAT_TV_23.18%</v>
          </cell>
          <cell r="G371">
            <v>23.18</v>
          </cell>
        </row>
        <row r="372">
          <cell r="A372" t="str">
            <v>Oi Total Fixo + Banda Larga + TV 30,3685Template desconto FLAT Plano Principal Oi TV nível conta</v>
          </cell>
          <cell r="B372" t="str">
            <v>Plano Oi Convergente High</v>
          </cell>
          <cell r="C372" t="str">
            <v>Template desconto FLAT Plano Principal Oi TV nível conta</v>
          </cell>
          <cell r="D372">
            <v>0.36849999999999999</v>
          </cell>
          <cell r="E372" t="str">
            <v>MKT-1-9829649903</v>
          </cell>
          <cell r="F372" t="str">
            <v>0T3T_REJ17_PCS-3PHipi_FLAT_TV_36.85%</v>
          </cell>
          <cell r="G372">
            <v>36.85</v>
          </cell>
        </row>
        <row r="373">
          <cell r="A373" t="str">
            <v>Oi Total Fixo + Banda Larga + TV 20,5008Template desconto FLAT Plano Principal Oi TV nível conta</v>
          </cell>
          <cell r="B373" t="str">
            <v>Plano Oi Convergente Medium</v>
          </cell>
          <cell r="C373" t="str">
            <v>Template desconto FLAT Plano Principal Oi TV nível conta</v>
          </cell>
          <cell r="D373">
            <v>0.50080000000000002</v>
          </cell>
          <cell r="E373" t="str">
            <v>MKT-1-9829679158</v>
          </cell>
          <cell r="F373" t="str">
            <v>0T3T_REJ17_PCS-3PMepi_FLAT_TV_50.08%</v>
          </cell>
          <cell r="G373">
            <v>50.08</v>
          </cell>
        </row>
        <row r="374">
          <cell r="A374" t="str">
            <v>Oi Total Fixo + Banda Larga + TV 30,4399Template desconto FLAT Plano Principal Oi TV nível conta</v>
          </cell>
          <cell r="B374" t="str">
            <v>Plano Oi Convergente High</v>
          </cell>
          <cell r="C374" t="str">
            <v>Template desconto FLAT Plano Principal Oi TV nível conta</v>
          </cell>
          <cell r="D374">
            <v>0.43990000000000001</v>
          </cell>
          <cell r="E374" t="str">
            <v>MKT-1-9829679623</v>
          </cell>
          <cell r="F374" t="str">
            <v>0T3T_REJ17_PCS-3PHipi_FLAT_TV_43.99%</v>
          </cell>
          <cell r="G374">
            <v>43.99</v>
          </cell>
        </row>
        <row r="375">
          <cell r="A375" t="str">
            <v>Oi Total Fixo + Banda Larga + TV 30,4257Template desconto FLAT Plano Principal Oi TV nível conta</v>
          </cell>
          <cell r="B375" t="str">
            <v>Plano Oi Convergente High</v>
          </cell>
          <cell r="C375" t="str">
            <v>Template desconto FLAT Plano Principal Oi TV nível conta</v>
          </cell>
          <cell r="D375">
            <v>0.42570000000000002</v>
          </cell>
          <cell r="E375" t="str">
            <v>MKT-1-9829701189</v>
          </cell>
          <cell r="F375" t="str">
            <v>0T3T_REJ17_PCS-3PHipi_FLAT_TV_42.57%</v>
          </cell>
          <cell r="G375">
            <v>42.57</v>
          </cell>
        </row>
        <row r="376">
          <cell r="A376" t="str">
            <v>Oi Total Fixo + Banda Larga + TV 30,4489Template desconto FLAT Plano Principal Oi TV nível conta</v>
          </cell>
          <cell r="B376" t="str">
            <v>Plano Oi Convergente High</v>
          </cell>
          <cell r="C376" t="str">
            <v>Template desconto FLAT Plano Principal Oi TV nível conta</v>
          </cell>
          <cell r="D376">
            <v>0.44890000000000002</v>
          </cell>
          <cell r="E376" t="str">
            <v>MKT-1-9829701994</v>
          </cell>
          <cell r="F376" t="str">
            <v>0T3T_REJ17_PCS-3PHipi_FLAT_TV_44.89%</v>
          </cell>
          <cell r="G376">
            <v>44.89</v>
          </cell>
        </row>
        <row r="377">
          <cell r="A377" t="str">
            <v>Oi Total Fixo + Banda Larga 10,3821Template de desconto FLAT bundle - Velox XDSL - Varejo</v>
          </cell>
          <cell r="B377" t="str">
            <v>Oi Total Fixo + Banda Larga 1</v>
          </cell>
          <cell r="C377" t="str">
            <v>Template de desconto FLAT bundle - Velox XDSL - Varejo</v>
          </cell>
          <cell r="D377">
            <v>0.3821</v>
          </cell>
          <cell r="E377" t="str">
            <v>MKT-1-9826247846</v>
          </cell>
          <cell r="F377" t="str">
            <v>0T3T_REJ17_PCS-2PFBL1_FLAT_BL_38.21%</v>
          </cell>
          <cell r="G377">
            <v>38.21</v>
          </cell>
        </row>
        <row r="378">
          <cell r="A378" t="str">
            <v>Oi Total Fixo + Banda Larga 20,3821Template de desconto FLAT bundle - Velox XDSL - Varejo</v>
          </cell>
          <cell r="B378" t="str">
            <v>Oi Total Fixo + Banda Larga 2</v>
          </cell>
          <cell r="C378" t="str">
            <v>Template de desconto FLAT bundle - Velox XDSL - Varejo</v>
          </cell>
          <cell r="D378">
            <v>0.3821</v>
          </cell>
          <cell r="E378" t="str">
            <v>MKT-1-9826247939</v>
          </cell>
          <cell r="F378" t="str">
            <v>0T3T_REJ17_PCS-2PFBL2_FLAT_BL_38.21%</v>
          </cell>
          <cell r="G378">
            <v>38.21</v>
          </cell>
        </row>
        <row r="379">
          <cell r="A379" t="str">
            <v>Oi Total Fixo + Banda Larga 30,3821Template de desconto FLAT bundle - Velox XDSL - Varejo</v>
          </cell>
          <cell r="B379" t="str">
            <v>Oi Total Fixo + Banda Larga 3</v>
          </cell>
          <cell r="C379" t="str">
            <v>Template de desconto FLAT bundle - Velox XDSL - Varejo</v>
          </cell>
          <cell r="D379">
            <v>0.3821</v>
          </cell>
          <cell r="E379" t="str">
            <v>MKT-1-9826248032</v>
          </cell>
          <cell r="F379" t="str">
            <v>0T3T_REJ17_PCS-2PFBL3_FLAT_BL_38.21%</v>
          </cell>
          <cell r="G379">
            <v>38.21</v>
          </cell>
        </row>
        <row r="380">
          <cell r="A380" t="str">
            <v>Oi Total Fixo + Banda Larga 10,3904Template de desconto FLAT bundle - Velox XDSL - Varejo</v>
          </cell>
          <cell r="B380" t="str">
            <v>Oi Total Fixo + Banda Larga 1</v>
          </cell>
          <cell r="C380" t="str">
            <v>Template de desconto FLAT bundle - Velox XDSL - Varejo</v>
          </cell>
          <cell r="D380">
            <v>0.39039999999999997</v>
          </cell>
          <cell r="E380" t="str">
            <v>MKT-1-9826759125</v>
          </cell>
          <cell r="F380" t="str">
            <v>0T3T_REJ17_PCS-2PFBL1_FLAT_BL_39.04%</v>
          </cell>
          <cell r="G380">
            <v>39.04</v>
          </cell>
        </row>
        <row r="381">
          <cell r="A381" t="str">
            <v>Oi Total Fixo + Banda Larga 20,3904Template de desconto FLAT bundle - Velox XDSL - Varejo</v>
          </cell>
          <cell r="B381" t="str">
            <v>Oi Total Fixo + Banda Larga 2</v>
          </cell>
          <cell r="C381" t="str">
            <v>Template de desconto FLAT bundle - Velox XDSL - Varejo</v>
          </cell>
          <cell r="D381">
            <v>0.39039999999999997</v>
          </cell>
          <cell r="E381" t="str">
            <v>MKT-1-9826759228</v>
          </cell>
          <cell r="F381" t="str">
            <v>0T3T_REJ17_PCS-2PFBL2_FLAT_BL_39.04%</v>
          </cell>
          <cell r="G381">
            <v>39.04</v>
          </cell>
        </row>
        <row r="382">
          <cell r="A382" t="str">
            <v>Oi Total Fixo + Banda Larga 30,3904Template de desconto FLAT bundle - Velox XDSL - Varejo</v>
          </cell>
          <cell r="B382" t="str">
            <v>Oi Total Fixo + Banda Larga 3</v>
          </cell>
          <cell r="C382" t="str">
            <v>Template de desconto FLAT bundle - Velox XDSL - Varejo</v>
          </cell>
          <cell r="D382">
            <v>0.39039999999999997</v>
          </cell>
          <cell r="E382" t="str">
            <v>MKT-1-9826759821</v>
          </cell>
          <cell r="F382" t="str">
            <v>0T3T_REJ17_PCS-2PFBL3_FLAT_BL_39.04%</v>
          </cell>
          <cell r="G382">
            <v>39.04</v>
          </cell>
        </row>
        <row r="383">
          <cell r="A383" t="str">
            <v>Oi Total Fixo + Banda Larga 10,4222Template de desconto FLAT bundle - Velox XDSL - Varejo</v>
          </cell>
          <cell r="B383" t="str">
            <v>Oi Total Fixo + Banda Larga 1</v>
          </cell>
          <cell r="C383" t="str">
            <v>Template de desconto FLAT bundle - Velox XDSL - Varejo</v>
          </cell>
          <cell r="D383">
            <v>0.42219999999999996</v>
          </cell>
          <cell r="E383" t="str">
            <v>MKT-1-9826760014</v>
          </cell>
          <cell r="F383" t="str">
            <v>0T3T_REJ17_PCS-2PFBL1_FLAT_BL_42.22%</v>
          </cell>
          <cell r="G383">
            <v>42.22</v>
          </cell>
        </row>
        <row r="384">
          <cell r="A384" t="str">
            <v>Oi Total Fixo + Banda Larga 20,4222Template de desconto FLAT bundle - Velox XDSL - Varejo</v>
          </cell>
          <cell r="B384" t="str">
            <v>Oi Total Fixo + Banda Larga 2</v>
          </cell>
          <cell r="C384" t="str">
            <v>Template de desconto FLAT bundle - Velox XDSL - Varejo</v>
          </cell>
          <cell r="D384">
            <v>0.42219999999999996</v>
          </cell>
          <cell r="E384" t="str">
            <v>MKT-1-9826766317</v>
          </cell>
          <cell r="F384" t="str">
            <v>0T3T_REJ17_PCS-2PFBL2_FLAT_BL_42.22%</v>
          </cell>
          <cell r="G384">
            <v>42.22</v>
          </cell>
        </row>
        <row r="385">
          <cell r="A385" t="str">
            <v>Oi Total Fixo + Banda Larga 30,4222Template de desconto FLAT bundle - Velox XDSL - Varejo</v>
          </cell>
          <cell r="B385" t="str">
            <v>Oi Total Fixo + Banda Larga 3</v>
          </cell>
          <cell r="C385" t="str">
            <v>Template de desconto FLAT bundle - Velox XDSL - Varejo</v>
          </cell>
          <cell r="D385">
            <v>0.42219999999999996</v>
          </cell>
          <cell r="E385" t="str">
            <v>MKT-1-9826766510</v>
          </cell>
          <cell r="F385" t="str">
            <v>0T3T_REJ17_PCS-2PFBL3_FLAT_BL_42.22%</v>
          </cell>
          <cell r="G385">
            <v>42.22</v>
          </cell>
        </row>
        <row r="386">
          <cell r="A386" t="str">
            <v>Oi Total Fixo + Banda Larga 10,4864Template de desconto FLAT bundle - Velox XDSL - Varejo</v>
          </cell>
          <cell r="B386" t="str">
            <v>Oi Total Fixo + Banda Larga 1</v>
          </cell>
          <cell r="C386" t="str">
            <v>Template de desconto FLAT bundle - Velox XDSL - Varejo</v>
          </cell>
          <cell r="D386">
            <v>0.4864</v>
          </cell>
          <cell r="E386" t="str">
            <v>MKT-1-9826766713</v>
          </cell>
          <cell r="F386" t="str">
            <v>0T3T_REJ17_PCS-2PFBL1_FLAT_BL_48.64%</v>
          </cell>
          <cell r="G386">
            <v>48.64</v>
          </cell>
        </row>
        <row r="387">
          <cell r="A387" t="str">
            <v>Oi Total Fixo + Banda Larga 20,4864Template de desconto FLAT bundle - Velox XDSL - Varejo</v>
          </cell>
          <cell r="B387" t="str">
            <v>Oi Total Fixo + Banda Larga 2</v>
          </cell>
          <cell r="C387" t="str">
            <v>Template de desconto FLAT bundle - Velox XDSL - Varejo</v>
          </cell>
          <cell r="D387">
            <v>0.4864</v>
          </cell>
          <cell r="E387" t="str">
            <v>MKT-1-9826766916</v>
          </cell>
          <cell r="F387" t="str">
            <v>0T3T_REJ17_PCS-2PFBL2_FLAT_BL_48.64%</v>
          </cell>
          <cell r="G387">
            <v>48.64</v>
          </cell>
        </row>
        <row r="388">
          <cell r="A388" t="str">
            <v>Oi Total Fixo + Banda Larga 30,4864Template de desconto FLAT bundle - Velox XDSL - Varejo</v>
          </cell>
          <cell r="B388" t="str">
            <v>Oi Total Fixo + Banda Larga 3</v>
          </cell>
          <cell r="C388" t="str">
            <v>Template de desconto FLAT bundle - Velox XDSL - Varejo</v>
          </cell>
          <cell r="D388">
            <v>0.4864</v>
          </cell>
          <cell r="E388" t="str">
            <v>MKT-1-9826774939</v>
          </cell>
          <cell r="F388" t="str">
            <v>0T3T_REJ17_PCS-2PFBL3_FLAT_BL_48.64%</v>
          </cell>
          <cell r="G388">
            <v>48.64</v>
          </cell>
        </row>
        <row r="389">
          <cell r="A389" t="str">
            <v>Oi Total Fixo + Banda Larga 10,5377Template de desconto FLAT bundle - Velox XDSL - Varejo</v>
          </cell>
          <cell r="B389" t="str">
            <v>Oi Total Fixo + Banda Larga 1</v>
          </cell>
          <cell r="C389" t="str">
            <v>Template de desconto FLAT bundle - Velox XDSL - Varejo</v>
          </cell>
          <cell r="D389">
            <v>0.53770000000000007</v>
          </cell>
          <cell r="E389" t="str">
            <v>MKT-1-9826775032</v>
          </cell>
          <cell r="F389" t="str">
            <v>0T3T_REJ17_PCS-2PFBL1_FLAT_BL_53.77%</v>
          </cell>
          <cell r="G389">
            <v>53.77</v>
          </cell>
        </row>
        <row r="390">
          <cell r="A390" t="str">
            <v>Oi Total Fixo + Banda Larga 20,5377Template de desconto FLAT bundle - Velox XDSL - Varejo</v>
          </cell>
          <cell r="B390" t="str">
            <v>Oi Total Fixo + Banda Larga 2</v>
          </cell>
          <cell r="C390" t="str">
            <v>Template de desconto FLAT bundle - Velox XDSL - Varejo</v>
          </cell>
          <cell r="D390">
            <v>0.53770000000000007</v>
          </cell>
          <cell r="E390" t="str">
            <v>MKT-1-9826792125</v>
          </cell>
          <cell r="F390" t="str">
            <v>0T3T_REJ17_PCS-2PFBL2_FLAT_BL_53.77%</v>
          </cell>
          <cell r="G390">
            <v>53.77</v>
          </cell>
        </row>
        <row r="391">
          <cell r="A391" t="str">
            <v>Oi Total Fixo + Banda Larga 30,5377Template de desconto FLAT bundle - Velox XDSL - Varejo</v>
          </cell>
          <cell r="B391" t="str">
            <v>Oi Total Fixo + Banda Larga 3</v>
          </cell>
          <cell r="C391" t="str">
            <v>Template de desconto FLAT bundle - Velox XDSL - Varejo</v>
          </cell>
          <cell r="D391">
            <v>0.53770000000000007</v>
          </cell>
          <cell r="E391" t="str">
            <v>MKT-1-9826792818</v>
          </cell>
          <cell r="F391" t="str">
            <v>0T3T_REJ17_PCS-2PFBL3_FLAT_BL_53.77%</v>
          </cell>
          <cell r="G391">
            <v>53.77</v>
          </cell>
        </row>
        <row r="392">
          <cell r="A392" t="str">
            <v>Oi Total Fixo + Banda Larga 10,6444Template de desconto FLAT bundle - Velox XDSL - Varejo</v>
          </cell>
          <cell r="B392" t="str">
            <v>Oi Total Fixo + Banda Larga 1</v>
          </cell>
          <cell r="C392" t="str">
            <v>Template de desconto FLAT bundle - Velox XDSL - Varejo</v>
          </cell>
          <cell r="D392">
            <v>0.64439999999999997</v>
          </cell>
          <cell r="E392" t="str">
            <v>MKT-1-9826799341</v>
          </cell>
          <cell r="F392" t="str">
            <v>0T3T_REJ17_PCS-2PFBL1_FLAT_BL_64.44%</v>
          </cell>
          <cell r="G392">
            <v>64.44</v>
          </cell>
        </row>
        <row r="393">
          <cell r="A393" t="str">
            <v>Oi Total Fixo + Banda Larga 20,6444Template de desconto FLAT bundle - Velox XDSL - Varejo</v>
          </cell>
          <cell r="B393" t="str">
            <v>Oi Total Fixo + Banda Larga 2</v>
          </cell>
          <cell r="C393" t="str">
            <v>Template de desconto FLAT bundle - Velox XDSL - Varejo</v>
          </cell>
          <cell r="D393">
            <v>0.64439999999999997</v>
          </cell>
          <cell r="E393" t="str">
            <v>MKT-1-9826799974</v>
          </cell>
          <cell r="F393" t="str">
            <v>0T3T_REJ17_PCS-2PFBL2_FLAT_BL_64.44%</v>
          </cell>
          <cell r="G393">
            <v>64.44</v>
          </cell>
        </row>
        <row r="394">
          <cell r="A394" t="str">
            <v>Oi Total Fixo + Banda Larga 30,6444Template de desconto FLAT bundle - Velox XDSL - Varejo</v>
          </cell>
          <cell r="B394" t="str">
            <v>Oi Total Fixo + Banda Larga 3</v>
          </cell>
          <cell r="C394" t="str">
            <v>Template de desconto FLAT bundle - Velox XDSL - Varejo</v>
          </cell>
          <cell r="D394">
            <v>0.64439999999999997</v>
          </cell>
          <cell r="E394" t="str">
            <v>MKT-1-9826806377</v>
          </cell>
          <cell r="F394" t="str">
            <v>0T3T_REJ17_PCS-2PFBL3_FLAT_BL_64.44%</v>
          </cell>
          <cell r="G394">
            <v>64.44</v>
          </cell>
        </row>
        <row r="395">
          <cell r="A395" t="str">
            <v>Oi Total Fixo + Banda Larga 10,7333Template de desconto FLAT bundle - Velox XDSL - Varejo</v>
          </cell>
          <cell r="B395" t="str">
            <v>Oi Total Fixo + Banda Larga 1</v>
          </cell>
          <cell r="C395" t="str">
            <v>Template de desconto FLAT bundle - Velox XDSL - Varejo</v>
          </cell>
          <cell r="D395">
            <v>0.73329999999999995</v>
          </cell>
          <cell r="E395" t="str">
            <v>MKT-1-9826806750</v>
          </cell>
          <cell r="F395" t="str">
            <v>0T3T_REJ17_PCS-2PFBL1_FLAT_BL_73.33%</v>
          </cell>
          <cell r="G395">
            <v>73.33</v>
          </cell>
        </row>
        <row r="396">
          <cell r="A396" t="str">
            <v>Oi Total Fixo + Banda Larga 20,7333Template de desconto FLAT bundle - Velox XDSL - Varejo</v>
          </cell>
          <cell r="B396" t="str">
            <v>Oi Total Fixo + Banda Larga 2</v>
          </cell>
          <cell r="C396" t="str">
            <v>Template de desconto FLAT bundle - Velox XDSL - Varejo</v>
          </cell>
          <cell r="D396">
            <v>0.73329999999999995</v>
          </cell>
          <cell r="E396" t="str">
            <v>MKT-1-9826807093</v>
          </cell>
          <cell r="F396" t="str">
            <v>0T3T_REJ17_PCS-2PFBL2_FLAT_BL_73.33%</v>
          </cell>
          <cell r="G396">
            <v>73.33</v>
          </cell>
        </row>
        <row r="397">
          <cell r="A397" t="str">
            <v>Oi Total Fixo + Banda Larga 30,7333Template de desconto FLAT bundle - Velox XDSL - Varejo</v>
          </cell>
          <cell r="B397" t="str">
            <v>Oi Total Fixo + Banda Larga 3</v>
          </cell>
          <cell r="C397" t="str">
            <v>Template de desconto FLAT bundle - Velox XDSL - Varejo</v>
          </cell>
          <cell r="D397">
            <v>0.73329999999999995</v>
          </cell>
          <cell r="E397" t="str">
            <v>MKT-1-9826814746</v>
          </cell>
          <cell r="F397" t="str">
            <v>0T3T_REJ17_PCS-2PFBL3_FLAT_BL_73.33%</v>
          </cell>
          <cell r="G397">
            <v>73.33</v>
          </cell>
        </row>
        <row r="398">
          <cell r="A398" t="str">
            <v>Oi Total Fixo + Banda Larga 10,6977Template de desconto FLAT bundle - Velox XDSL - Varejo</v>
          </cell>
          <cell r="B398" t="str">
            <v>Oi Total Fixo + Banda Larga 1</v>
          </cell>
          <cell r="C398" t="str">
            <v>Template de desconto FLAT bundle - Velox XDSL - Varejo</v>
          </cell>
          <cell r="D398">
            <v>0.69769999999999999</v>
          </cell>
          <cell r="E398" t="str">
            <v>MKT-1-9826815099</v>
          </cell>
          <cell r="F398" t="str">
            <v>0T3T_REJ17_PCS-2PFBL1_FLAT_BL_69.77%</v>
          </cell>
          <cell r="G398">
            <v>69.77</v>
          </cell>
        </row>
        <row r="399">
          <cell r="A399" t="str">
            <v>Oi Total Fixo + Banda Larga 20,6977Template de desconto FLAT bundle - Velox XDSL - Varejo</v>
          </cell>
          <cell r="B399" t="str">
            <v>Oi Total Fixo + Banda Larga 2</v>
          </cell>
          <cell r="C399" t="str">
            <v>Template de desconto FLAT bundle - Velox XDSL - Varejo</v>
          </cell>
          <cell r="D399">
            <v>0.69769999999999999</v>
          </cell>
          <cell r="E399" t="str">
            <v>MKT-1-9826827982</v>
          </cell>
          <cell r="F399" t="str">
            <v>0T3T_REJ17_PCS-2PFBL2_FLAT_BL_69.77%</v>
          </cell>
          <cell r="G399">
            <v>69.77</v>
          </cell>
        </row>
        <row r="400">
          <cell r="A400" t="str">
            <v>Oi Total Fixo + Banda Larga 30,6977Template de desconto FLAT bundle - Velox XDSL - Varejo</v>
          </cell>
          <cell r="B400" t="str">
            <v>Oi Total Fixo + Banda Larga 3</v>
          </cell>
          <cell r="C400" t="str">
            <v>Template de desconto FLAT bundle - Velox XDSL - Varejo</v>
          </cell>
          <cell r="D400">
            <v>0.69769999999999999</v>
          </cell>
          <cell r="E400" t="str">
            <v>MKT-1-9826829555</v>
          </cell>
          <cell r="F400" t="str">
            <v>0T3T_REJ17_PCS-2PFBL3_FLAT_BL_69.77%</v>
          </cell>
          <cell r="G400">
            <v>69.77</v>
          </cell>
        </row>
        <row r="401">
          <cell r="A401" t="str">
            <v>Oi Total Fixo + Banda Larga 10,1242Template de desconto FLAT bundle - Velox XDSL - Varejo</v>
          </cell>
          <cell r="B401" t="str">
            <v>Oi Total Fixo + Banda Larga 1</v>
          </cell>
          <cell r="C401" t="str">
            <v>Template de desconto FLAT bundle - Velox XDSL - Varejo</v>
          </cell>
          <cell r="D401">
            <v>0.1242</v>
          </cell>
          <cell r="E401" t="str">
            <v>MKT-1-9826829888</v>
          </cell>
          <cell r="F401" t="str">
            <v>0T3T_REJ17_PCS-2PFBL1_FLAT_BL_12.42%</v>
          </cell>
          <cell r="G401">
            <v>12.42</v>
          </cell>
        </row>
        <row r="402">
          <cell r="A402" t="str">
            <v>Oi Total Fixo + Banda Larga 20,1242Template de desconto FLAT bundle - Velox XDSL - Varejo</v>
          </cell>
          <cell r="B402" t="str">
            <v>Oi Total Fixo + Banda Larga 2</v>
          </cell>
          <cell r="C402" t="str">
            <v>Template de desconto FLAT bundle - Velox XDSL - Varejo</v>
          </cell>
          <cell r="D402">
            <v>0.1242</v>
          </cell>
          <cell r="E402" t="str">
            <v>MKT-1-9826842331</v>
          </cell>
          <cell r="F402" t="str">
            <v>0T3T_REJ17_PCS-2PFBL2_FLAT_BL_12.42%</v>
          </cell>
          <cell r="G402">
            <v>12.42</v>
          </cell>
        </row>
        <row r="403">
          <cell r="A403" t="str">
            <v>Oi Total Fixo + Banda Larga 30,1242Template de desconto FLAT bundle - Velox XDSL - Varejo</v>
          </cell>
          <cell r="B403" t="str">
            <v>Oi Total Fixo + Banda Larga 3</v>
          </cell>
          <cell r="C403" t="str">
            <v>Template de desconto FLAT bundle - Velox XDSL - Varejo</v>
          </cell>
          <cell r="D403">
            <v>0.1242</v>
          </cell>
          <cell r="E403" t="str">
            <v>MKT-1-9826842664</v>
          </cell>
          <cell r="F403" t="str">
            <v>0T3T_REJ17_PCS-2PFBL3_FLAT_BL_12.42%</v>
          </cell>
          <cell r="G403">
            <v>12.42</v>
          </cell>
        </row>
        <row r="404">
          <cell r="A404" t="str">
            <v>Oi Total Fixo + Banda Larga 10,136Template de desconto FLAT bundle - Velox XDSL - Varejo</v>
          </cell>
          <cell r="B404" t="str">
            <v>Oi Total Fixo + Banda Larga 1</v>
          </cell>
          <cell r="C404" t="str">
            <v>Template de desconto FLAT bundle - Velox XDSL - Varejo</v>
          </cell>
          <cell r="D404">
            <v>0.13600000000000001</v>
          </cell>
          <cell r="E404" t="str">
            <v>MKT-1-9826843037</v>
          </cell>
          <cell r="F404" t="str">
            <v>0T3T_REJ17_PCS-2PFBL1_FLAT_BL_13.60%</v>
          </cell>
          <cell r="G404">
            <v>13.6</v>
          </cell>
        </row>
        <row r="405">
          <cell r="A405" t="str">
            <v>Oi Total Fixo + Banda Larga 20,136Template de desconto FLAT bundle - Velox XDSL - Varejo</v>
          </cell>
          <cell r="B405" t="str">
            <v>Oi Total Fixo + Banda Larga 2</v>
          </cell>
          <cell r="C405" t="str">
            <v>Template de desconto FLAT bundle - Velox XDSL - Varejo</v>
          </cell>
          <cell r="D405">
            <v>0.13600000000000001</v>
          </cell>
          <cell r="E405" t="str">
            <v>MKT-1-9826853630</v>
          </cell>
          <cell r="F405" t="str">
            <v>0T3T_REJ17_PCS-2PFBL2_FLAT_BL_13.60%</v>
          </cell>
          <cell r="G405">
            <v>13.6</v>
          </cell>
        </row>
        <row r="406">
          <cell r="A406" t="str">
            <v>Oi Total Fixo + Banda Larga 30,136Template de desconto FLAT bundle - Velox XDSL - Varejo</v>
          </cell>
          <cell r="B406" t="str">
            <v>Oi Total Fixo + Banda Larga 3</v>
          </cell>
          <cell r="C406" t="str">
            <v>Template de desconto FLAT bundle - Velox XDSL - Varejo</v>
          </cell>
          <cell r="D406">
            <v>0.13600000000000001</v>
          </cell>
          <cell r="E406" t="str">
            <v>MKT-1-9826859033</v>
          </cell>
          <cell r="F406" t="str">
            <v>0T3T_REJ17_PCS-2PFBL3_FLAT_BL_13.60%</v>
          </cell>
          <cell r="G406">
            <v>13.6</v>
          </cell>
        </row>
        <row r="407">
          <cell r="A407" t="str">
            <v>Oi Total Fixo + Banda Larga 10,1996Template de desconto FLAT bundle - Velox XDSL - Varejo</v>
          </cell>
          <cell r="B407" t="str">
            <v>Oi Total Fixo + Banda Larga 1</v>
          </cell>
          <cell r="C407" t="str">
            <v>Template de desconto FLAT bundle - Velox XDSL - Varejo</v>
          </cell>
          <cell r="D407">
            <v>0.1996</v>
          </cell>
          <cell r="E407" t="str">
            <v>MKT-1-9826865346</v>
          </cell>
          <cell r="F407" t="str">
            <v>0T3T_REJ17_PCS-2PFBL1_FLAT_BL_19.96%</v>
          </cell>
          <cell r="G407">
            <v>19.96</v>
          </cell>
        </row>
        <row r="408">
          <cell r="A408" t="str">
            <v>Oi Total Fixo + Banda Larga 20,1996Template de desconto FLAT bundle - Velox XDSL - Varejo</v>
          </cell>
          <cell r="B408" t="str">
            <v>Oi Total Fixo + Banda Larga 2</v>
          </cell>
          <cell r="C408" t="str">
            <v>Template de desconto FLAT bundle - Velox XDSL - Varejo</v>
          </cell>
          <cell r="D408">
            <v>0.1996</v>
          </cell>
          <cell r="E408" t="str">
            <v>MKT-1-9826896189</v>
          </cell>
          <cell r="F408" t="str">
            <v>0T3T_REJ17_PCS-2PFBL2_FLAT_BL_19.96%</v>
          </cell>
          <cell r="G408">
            <v>19.96</v>
          </cell>
        </row>
        <row r="409">
          <cell r="A409" t="str">
            <v>Oi Total Fixo + Banda Larga 30,1996Template de desconto FLAT bundle - Velox XDSL - Varejo</v>
          </cell>
          <cell r="B409" t="str">
            <v>Oi Total Fixo + Banda Larga 3</v>
          </cell>
          <cell r="C409" t="str">
            <v>Template de desconto FLAT bundle - Velox XDSL - Varejo</v>
          </cell>
          <cell r="D409">
            <v>0.1996</v>
          </cell>
          <cell r="E409" t="str">
            <v>MKT-1-9826902222</v>
          </cell>
          <cell r="F409" t="str">
            <v>0T3T_REJ17_PCS-2PFBL3_FLAT_BL_19.96%</v>
          </cell>
          <cell r="G409">
            <v>19.96</v>
          </cell>
        </row>
        <row r="410">
          <cell r="A410" t="str">
            <v>Oi Total Fixo + Banda Larga 10,2885Template de desconto FLAT bundle - Velox XDSL - Varejo</v>
          </cell>
          <cell r="B410" t="str">
            <v>Oi Total Fixo + Banda Larga 1</v>
          </cell>
          <cell r="C410" t="str">
            <v>Template de desconto FLAT bundle - Velox XDSL - Varejo</v>
          </cell>
          <cell r="D410">
            <v>0.28850000000000003</v>
          </cell>
          <cell r="E410" t="str">
            <v>MKT-1-9826902915</v>
          </cell>
          <cell r="F410" t="str">
            <v>0T3T_REJ17_PCS-2PFBL1_FLAT_BL_28.85%</v>
          </cell>
          <cell r="G410">
            <v>28.85</v>
          </cell>
        </row>
        <row r="411">
          <cell r="A411" t="str">
            <v>Oi Total Fixo + Banda Larga 20,2885Template de desconto FLAT bundle - Velox XDSL - Varejo</v>
          </cell>
          <cell r="B411" t="str">
            <v>Oi Total Fixo + Banda Larga 2</v>
          </cell>
          <cell r="C411" t="str">
            <v>Template de desconto FLAT bundle - Velox XDSL - Varejo</v>
          </cell>
          <cell r="D411">
            <v>0.28850000000000003</v>
          </cell>
          <cell r="E411" t="str">
            <v>MKT-1-9826909268</v>
          </cell>
          <cell r="F411" t="str">
            <v>0T3T_REJ17_PCS-2PFBL2_FLAT_BL_28.85%</v>
          </cell>
          <cell r="G411">
            <v>28.85</v>
          </cell>
        </row>
        <row r="412">
          <cell r="A412" t="str">
            <v>Oi Total Fixo + Banda Larga 30,2885Template de desconto FLAT bundle - Velox XDSL - Varejo</v>
          </cell>
          <cell r="B412" t="str">
            <v>Oi Total Fixo + Banda Larga 3</v>
          </cell>
          <cell r="C412" t="str">
            <v>Template de desconto FLAT bundle - Velox XDSL - Varejo</v>
          </cell>
          <cell r="D412">
            <v>0.28850000000000003</v>
          </cell>
          <cell r="E412" t="str">
            <v>MKT-1-9827102511</v>
          </cell>
          <cell r="F412" t="str">
            <v>0T3T_REJ17_PCS-2PFBL3_FLAT_BL_28.85%</v>
          </cell>
          <cell r="G412">
            <v>28.85</v>
          </cell>
        </row>
        <row r="413">
          <cell r="A413" t="str">
            <v>Oi Total Fixo + Banda Larga 10,3596Template de desconto FLAT bundle - Velox XDSL - Varejo</v>
          </cell>
          <cell r="B413" t="str">
            <v>Oi Total Fixo + Banda Larga 1</v>
          </cell>
          <cell r="C413" t="str">
            <v>Template de desconto FLAT bundle - Velox XDSL - Varejo</v>
          </cell>
          <cell r="D413">
            <v>0.35960000000000003</v>
          </cell>
          <cell r="E413" t="str">
            <v>MKT-1-9827102654</v>
          </cell>
          <cell r="F413" t="str">
            <v>0T3T_REJ17_PCS-2PFBL1_FLAT_BL_35.96%</v>
          </cell>
          <cell r="G413">
            <v>35.96</v>
          </cell>
        </row>
        <row r="414">
          <cell r="A414" t="str">
            <v>Oi Total Fixo + Banda Larga 20,3596Template de desconto FLAT bundle - Velox XDSL - Varejo</v>
          </cell>
          <cell r="B414" t="str">
            <v>Oi Total Fixo + Banda Larga 2</v>
          </cell>
          <cell r="C414" t="str">
            <v>Template de desconto FLAT bundle - Velox XDSL - Varejo</v>
          </cell>
          <cell r="D414">
            <v>0.35960000000000003</v>
          </cell>
          <cell r="E414" t="str">
            <v>MKT-1-9827102967</v>
          </cell>
          <cell r="F414" t="str">
            <v>0T3T_REJ17_PCS-2PFBL2_FLAT_BL_35.96%</v>
          </cell>
          <cell r="G414">
            <v>35.96</v>
          </cell>
        </row>
        <row r="415">
          <cell r="A415" t="str">
            <v>Oi Total Fixo + Banda Larga 30,3596Template de desconto FLAT bundle - Velox XDSL - Varejo</v>
          </cell>
          <cell r="B415" t="str">
            <v>Oi Total Fixo + Banda Larga 3</v>
          </cell>
          <cell r="C415" t="str">
            <v>Template de desconto FLAT bundle - Velox XDSL - Varejo</v>
          </cell>
          <cell r="D415">
            <v>0.35960000000000003</v>
          </cell>
          <cell r="E415" t="str">
            <v>MKT-1-9827113320</v>
          </cell>
          <cell r="F415" t="str">
            <v>0T3T_REJ17_PCS-2PFBL3_FLAT_BL_35.96%</v>
          </cell>
          <cell r="G415">
            <v>35.96</v>
          </cell>
        </row>
        <row r="416">
          <cell r="A416" t="str">
            <v>Oi Total Fixo + Banda Larga 10,5256Template de desconto FLAT bundle - Velox XDSL - Varejo</v>
          </cell>
          <cell r="B416" t="str">
            <v>Oi Total Fixo + Banda Larga 1</v>
          </cell>
          <cell r="C416" t="str">
            <v>Template de desconto FLAT bundle - Velox XDSL - Varejo</v>
          </cell>
          <cell r="D416">
            <v>0.52560000000000007</v>
          </cell>
          <cell r="E416" t="str">
            <v>MKT-1-9827128103</v>
          </cell>
          <cell r="F416" t="str">
            <v>0T3T_REJ17_PCS-2PFBL1_FLAT_BL_52.56%</v>
          </cell>
          <cell r="G416">
            <v>52.56</v>
          </cell>
        </row>
        <row r="417">
          <cell r="A417" t="str">
            <v>Oi Total Fixo + Banda Larga 20,5256Template de desconto FLAT bundle - Velox XDSL - Varejo</v>
          </cell>
          <cell r="B417" t="str">
            <v>Oi Total Fixo + Banda Larga 2</v>
          </cell>
          <cell r="C417" t="str">
            <v>Template de desconto FLAT bundle - Velox XDSL - Varejo</v>
          </cell>
          <cell r="D417">
            <v>0.52560000000000007</v>
          </cell>
          <cell r="E417" t="str">
            <v>MKT-1-9827128286</v>
          </cell>
          <cell r="F417" t="str">
            <v>0T3T_REJ17_PCS-2PFBL2_FLAT_BL_52.56%</v>
          </cell>
          <cell r="G417">
            <v>52.56</v>
          </cell>
        </row>
        <row r="418">
          <cell r="A418" t="str">
            <v>Oi Total Fixo + Banda Larga 30,5256Template de desconto FLAT bundle - Velox XDSL - Varejo</v>
          </cell>
          <cell r="B418" t="str">
            <v>Oi Total Fixo + Banda Larga 3</v>
          </cell>
          <cell r="C418" t="str">
            <v>Template de desconto FLAT bundle - Velox XDSL - Varejo</v>
          </cell>
          <cell r="D418">
            <v>0.52560000000000007</v>
          </cell>
          <cell r="E418" t="str">
            <v>MKT-1-9827128579</v>
          </cell>
          <cell r="F418" t="str">
            <v>0T3T_REJ17_PCS-2PFBL3_FLAT_BL_52.56%</v>
          </cell>
          <cell r="G418">
            <v>52.56</v>
          </cell>
        </row>
        <row r="419">
          <cell r="A419" t="str">
            <v>Oi Total Fixo + Banda Larga 10,6442Template de desconto FLAT bundle - Velox XDSL - Varejo</v>
          </cell>
          <cell r="B419" t="str">
            <v>Oi Total Fixo + Banda Larga 1</v>
          </cell>
          <cell r="C419" t="str">
            <v>Template de desconto FLAT bundle - Velox XDSL - Varejo</v>
          </cell>
          <cell r="D419">
            <v>0.64419999999999999</v>
          </cell>
          <cell r="E419" t="str">
            <v>MKT-1-9827128812</v>
          </cell>
          <cell r="F419" t="str">
            <v>0T3T_REJ17_PCS-2PFBL1_FLAT_BL_64.42%</v>
          </cell>
          <cell r="G419">
            <v>64.42</v>
          </cell>
        </row>
        <row r="420">
          <cell r="A420" t="str">
            <v>Oi Total Fixo + Banda Larga 20,6442Template de desconto FLAT bundle - Velox XDSL - Varejo</v>
          </cell>
          <cell r="B420" t="str">
            <v>Oi Total Fixo + Banda Larga 2</v>
          </cell>
          <cell r="C420" t="str">
            <v>Template de desconto FLAT bundle - Velox XDSL - Varejo</v>
          </cell>
          <cell r="D420">
            <v>0.64419999999999999</v>
          </cell>
          <cell r="E420" t="str">
            <v>MKT-1-9827128985</v>
          </cell>
          <cell r="F420" t="str">
            <v>0T3T_REJ17_PCS-2PFBL2_FLAT_BL_64.42%</v>
          </cell>
          <cell r="G420">
            <v>64.42</v>
          </cell>
        </row>
        <row r="421">
          <cell r="A421" t="str">
            <v>Oi Total Fixo + Banda Larga 30,6442Template de desconto FLAT bundle - Velox XDSL - Varejo</v>
          </cell>
          <cell r="B421" t="str">
            <v>Oi Total Fixo + Banda Larga 3</v>
          </cell>
          <cell r="C421" t="str">
            <v>Template de desconto FLAT bundle - Velox XDSL - Varejo</v>
          </cell>
          <cell r="D421">
            <v>0.64419999999999999</v>
          </cell>
          <cell r="E421" t="str">
            <v>MKT-1-9827142188</v>
          </cell>
          <cell r="F421" t="str">
            <v>0T3T_REJ17_PCS-2PFBL3_FLAT_BL_64.42%</v>
          </cell>
          <cell r="G421">
            <v>64.42</v>
          </cell>
        </row>
        <row r="422">
          <cell r="A422" t="str">
            <v>Oi Total Fixo + Banda Larga 10,6086Template de desconto FLAT bundle - Velox XDSL - Varejo</v>
          </cell>
          <cell r="B422" t="str">
            <v>Oi Total Fixo + Banda Larga 1</v>
          </cell>
          <cell r="C422" t="str">
            <v>Template de desconto FLAT bundle - Velox XDSL - Varejo</v>
          </cell>
          <cell r="D422">
            <v>0.60860000000000003</v>
          </cell>
          <cell r="E422" t="str">
            <v>MKT-1-9827142281</v>
          </cell>
          <cell r="F422" t="str">
            <v>0T3T_REJ17_PCS-2PFBL1_FLAT_BL_60.86%</v>
          </cell>
          <cell r="G422">
            <v>60.86</v>
          </cell>
        </row>
        <row r="423">
          <cell r="A423" t="str">
            <v>Oi Total Fixo + Banda Larga 20,6086Template de desconto FLAT bundle - Velox XDSL - Varejo</v>
          </cell>
          <cell r="B423" t="str">
            <v>Oi Total Fixo + Banda Larga 2</v>
          </cell>
          <cell r="C423" t="str">
            <v>Template de desconto FLAT bundle - Velox XDSL - Varejo</v>
          </cell>
          <cell r="D423">
            <v>0.60860000000000003</v>
          </cell>
          <cell r="E423" t="str">
            <v>MKT-1-9827142374</v>
          </cell>
          <cell r="F423" t="str">
            <v>0T3T_REJ17_PCS-2PFBL2_FLAT_BL_60.86%</v>
          </cell>
          <cell r="G423">
            <v>60.86</v>
          </cell>
        </row>
        <row r="424">
          <cell r="A424" t="str">
            <v>Oi Total Fixo + Banda Larga 30,6086Template de desconto FLAT bundle - Velox XDSL - Varejo</v>
          </cell>
          <cell r="B424" t="str">
            <v>Oi Total Fixo + Banda Larga 3</v>
          </cell>
          <cell r="C424" t="str">
            <v>Template de desconto FLAT bundle - Velox XDSL - Varejo</v>
          </cell>
          <cell r="D424">
            <v>0.60860000000000003</v>
          </cell>
          <cell r="E424" t="str">
            <v>MKT-1-9827142467</v>
          </cell>
          <cell r="F424" t="str">
            <v>0T3T_REJ17_PCS-2PFBL3_FLAT_BL_60.86%</v>
          </cell>
          <cell r="G424">
            <v>60.86</v>
          </cell>
        </row>
        <row r="425">
          <cell r="A425" t="str">
            <v>Oi Total Fixo + Pós 50 + Banda Larga0,5368Template de desconto FLAT bundle - Velox XDSL - Varejo</v>
          </cell>
          <cell r="B425" t="str">
            <v>Plano Oi Completo XSmall</v>
          </cell>
          <cell r="C425" t="str">
            <v>Template de desconto FLAT bundle - Velox XDSL - Varejo</v>
          </cell>
          <cell r="D425">
            <v>0.53679999999999994</v>
          </cell>
          <cell r="E425" t="str">
            <v>MKT-1-9827142560</v>
          </cell>
          <cell r="F425" t="str">
            <v>0T3T_REJ17_PCS-4P2pi_FLAT_BL_53.68%</v>
          </cell>
          <cell r="G425">
            <v>53.68</v>
          </cell>
        </row>
        <row r="426">
          <cell r="A426" t="str">
            <v>Oi Total Fixo + Pós Conectado 500 + Banda Larga0,5368Template de desconto FLAT bundle - Velox XDSL - Varejo</v>
          </cell>
          <cell r="B426" t="str">
            <v>Plano Oi Completo 500</v>
          </cell>
          <cell r="C426" t="str">
            <v>Template de desconto FLAT bundle - Velox XDSL - Varejo</v>
          </cell>
          <cell r="D426">
            <v>0.53679999999999994</v>
          </cell>
          <cell r="E426" t="str">
            <v>MKT-1-9827142653</v>
          </cell>
          <cell r="F426" t="str">
            <v>0T3T_REJ17_PCS-4P8pi_FLAT_BL_53.68%</v>
          </cell>
          <cell r="G426">
            <v>53.68</v>
          </cell>
        </row>
        <row r="427">
          <cell r="A427" t="str">
            <v>Oi Total Fixo + Pós 100 + Banda Larga0,5368Template de desconto FLAT bundle - Velox XDSL - Varejo</v>
          </cell>
          <cell r="B427" t="str">
            <v>Plano Oi Completo Small</v>
          </cell>
          <cell r="C427" t="str">
            <v>Template de desconto FLAT bundle - Velox XDSL - Varejo</v>
          </cell>
          <cell r="D427">
            <v>0.53679999999999994</v>
          </cell>
          <cell r="E427" t="str">
            <v>MKT-1-9827142746</v>
          </cell>
          <cell r="F427" t="str">
            <v>0T3T_REJ17_PCS-4P3pi_FLAT_BL_53.68%</v>
          </cell>
          <cell r="G427">
            <v>53.68</v>
          </cell>
        </row>
        <row r="428">
          <cell r="A428" t="str">
            <v>Oi Total Fixo + Pós Conectado 1.000 + Banda Larga0,5368Template de desconto FLAT bundle - Velox XDSL - Varejo</v>
          </cell>
          <cell r="B428" t="str">
            <v>Plano Oi Completo 1.000</v>
          </cell>
          <cell r="C428" t="str">
            <v>Template de desconto FLAT bundle - Velox XDSL - Varejo</v>
          </cell>
          <cell r="D428">
            <v>0.53679999999999994</v>
          </cell>
          <cell r="E428" t="str">
            <v>MKT-1-9827142839</v>
          </cell>
          <cell r="F428" t="str">
            <v>0T3T_REJ17_PCS-4P10pi_FLAT_BL_53.68%</v>
          </cell>
          <cell r="G428">
            <v>53.68</v>
          </cell>
        </row>
        <row r="429">
          <cell r="A429" t="str">
            <v>Oi Total Fixo + Pós Conectado Mais + Banda Larga0,5368Template de desconto FLAT bundle - Velox XDSL - Varejo</v>
          </cell>
          <cell r="B429" t="str">
            <v>Plano Oi Completo Mais</v>
          </cell>
          <cell r="C429" t="str">
            <v>Template de desconto FLAT bundle - Velox XDSL - Varejo</v>
          </cell>
          <cell r="D429">
            <v>0.53679999999999994</v>
          </cell>
          <cell r="E429" t="str">
            <v>MKT-1-9827142932</v>
          </cell>
          <cell r="F429" t="str">
            <v>0T3T_REJ17_PCS-4P9pi_FLAT_BL_53.68%</v>
          </cell>
          <cell r="G429">
            <v>53.68</v>
          </cell>
        </row>
        <row r="430">
          <cell r="A430" t="str">
            <v>Oi Total Fixo + Pós 50 + Banda Larga0,5431Template de desconto FLAT bundle - Velox XDSL - Varejo</v>
          </cell>
          <cell r="B430" t="str">
            <v>Plano Oi Completo XSmall</v>
          </cell>
          <cell r="C430" t="str">
            <v>Template de desconto FLAT bundle - Velox XDSL - Varejo</v>
          </cell>
          <cell r="D430">
            <v>0.54310000000000003</v>
          </cell>
          <cell r="E430" t="str">
            <v>MKT-1-9827143025</v>
          </cell>
          <cell r="F430" t="str">
            <v>0T3T_REJ17_PCS-4P2pi_FLAT_BL_54.31%</v>
          </cell>
          <cell r="G430">
            <v>54.31</v>
          </cell>
        </row>
        <row r="431">
          <cell r="A431" t="str">
            <v>Oi Total Fixo + Pós Conectado 500 + Banda Larga0,5431Template de desconto FLAT bundle - Velox XDSL - Varejo</v>
          </cell>
          <cell r="B431" t="str">
            <v>Plano Oi Completo 500</v>
          </cell>
          <cell r="C431" t="str">
            <v>Template de desconto FLAT bundle - Velox XDSL - Varejo</v>
          </cell>
          <cell r="D431">
            <v>0.54310000000000003</v>
          </cell>
          <cell r="E431" t="str">
            <v>MKT-1-9827176118</v>
          </cell>
          <cell r="F431" t="str">
            <v>0T3T_REJ17_PCS-4P8pi_FLAT_BL_54.31%</v>
          </cell>
          <cell r="G431">
            <v>54.31</v>
          </cell>
        </row>
        <row r="432">
          <cell r="A432" t="str">
            <v>Oi Total Fixo + Pós 100 + Banda Larga0,5431Template de desconto FLAT bundle - Velox XDSL - Varejo</v>
          </cell>
          <cell r="B432" t="str">
            <v>Plano Oi Completo Small</v>
          </cell>
          <cell r="C432" t="str">
            <v>Template de desconto FLAT bundle - Velox XDSL - Varejo</v>
          </cell>
          <cell r="D432">
            <v>0.54310000000000003</v>
          </cell>
          <cell r="E432" t="str">
            <v>MKT-1-9827176271</v>
          </cell>
          <cell r="F432" t="str">
            <v>0T3T_REJ17_PCS-4P3pi_FLAT_BL_54.31%</v>
          </cell>
          <cell r="G432">
            <v>54.31</v>
          </cell>
        </row>
        <row r="433">
          <cell r="A433" t="str">
            <v>Oi Total Fixo + Pós Conectado 1.000 + Banda Larga0,5431Template de desconto FLAT bundle - Velox XDSL - Varejo</v>
          </cell>
          <cell r="B433" t="str">
            <v>Plano Oi Completo 1.000</v>
          </cell>
          <cell r="C433" t="str">
            <v>Template de desconto FLAT bundle - Velox XDSL - Varejo</v>
          </cell>
          <cell r="D433">
            <v>0.54310000000000003</v>
          </cell>
          <cell r="E433" t="str">
            <v>MKT-1-9827176364</v>
          </cell>
          <cell r="F433" t="str">
            <v>0T3T_REJ17_PCS-4P10pi_FLAT_BL_54.31%</v>
          </cell>
          <cell r="G433">
            <v>54.31</v>
          </cell>
        </row>
        <row r="434">
          <cell r="A434" t="str">
            <v>Oi Total Fixo + Pós Conectado Mais + Banda Larga0,5431Template de desconto FLAT bundle - Velox XDSL - Varejo</v>
          </cell>
          <cell r="B434" t="str">
            <v>Plano Oi Completo Mais</v>
          </cell>
          <cell r="C434" t="str">
            <v>Template de desconto FLAT bundle - Velox XDSL - Varejo</v>
          </cell>
          <cell r="D434">
            <v>0.54310000000000003</v>
          </cell>
          <cell r="E434" t="str">
            <v>MKT-1-9827176467</v>
          </cell>
          <cell r="F434" t="str">
            <v>0T3T_REJ17_PCS-4P9pi_FLAT_BL_54.31%</v>
          </cell>
          <cell r="G434">
            <v>54.31</v>
          </cell>
        </row>
        <row r="435">
          <cell r="A435" t="str">
            <v>Oi Total Fixo + Pós 50 + Banda Larga0,5557Template de desconto FLAT bundle - Velox XDSL - Varejo</v>
          </cell>
          <cell r="B435" t="str">
            <v>Plano Oi Completo XSmall</v>
          </cell>
          <cell r="C435" t="str">
            <v>Template de desconto FLAT bundle - Velox XDSL - Varejo</v>
          </cell>
          <cell r="D435">
            <v>0.55569999999999997</v>
          </cell>
          <cell r="E435" t="str">
            <v>MKT-1-9827176730</v>
          </cell>
          <cell r="F435" t="str">
            <v>0T3T_REJ17_PCS-4P2pi_FLAT_BL_55.57%</v>
          </cell>
          <cell r="G435">
            <v>55.57</v>
          </cell>
        </row>
        <row r="436">
          <cell r="A436" t="str">
            <v>Oi Total Fixo + Pós Conectado 500 + Banda Larga0,5557Template de desconto FLAT bundle - Velox XDSL - Varejo</v>
          </cell>
          <cell r="B436" t="str">
            <v>Plano Oi Completo 500</v>
          </cell>
          <cell r="C436" t="str">
            <v>Template de desconto FLAT bundle - Velox XDSL - Varejo</v>
          </cell>
          <cell r="D436">
            <v>0.55569999999999997</v>
          </cell>
          <cell r="E436" t="str">
            <v>MKT-1-9827176943</v>
          </cell>
          <cell r="F436" t="str">
            <v>0T3T_REJ17_PCS-4P8pi_FLAT_BL_55.57%</v>
          </cell>
          <cell r="G436">
            <v>55.57</v>
          </cell>
        </row>
        <row r="437">
          <cell r="A437" t="str">
            <v>Oi Total Fixo + Pós 100 + Banda Larga0,5557Template de desconto FLAT bundle - Velox XDSL - Varejo</v>
          </cell>
          <cell r="B437" t="str">
            <v>Plano Oi Completo Small</v>
          </cell>
          <cell r="C437" t="str">
            <v>Template de desconto FLAT bundle - Velox XDSL - Varejo</v>
          </cell>
          <cell r="D437">
            <v>0.55569999999999997</v>
          </cell>
          <cell r="E437" t="str">
            <v>MKT-1-9827177096</v>
          </cell>
          <cell r="F437" t="str">
            <v>0T3T_REJ17_PCS-4P3pi_FLAT_BL_55.57%</v>
          </cell>
          <cell r="G437">
            <v>55.57</v>
          </cell>
        </row>
        <row r="438">
          <cell r="A438" t="str">
            <v>Oi Total Fixo + Pós Conectado 1.000 + Banda Larga0,5557Template de desconto FLAT bundle - Velox XDSL - Varejo</v>
          </cell>
          <cell r="B438" t="str">
            <v>Plano Oi Completo 1.000</v>
          </cell>
          <cell r="C438" t="str">
            <v>Template de desconto FLAT bundle - Velox XDSL - Varejo</v>
          </cell>
          <cell r="D438">
            <v>0.55569999999999997</v>
          </cell>
          <cell r="E438" t="str">
            <v>MKT-1-9827193479</v>
          </cell>
          <cell r="F438" t="str">
            <v>0T3T_REJ17_PCS-4P10pi_FLAT_BL_55.57%</v>
          </cell>
          <cell r="G438">
            <v>55.57</v>
          </cell>
        </row>
        <row r="439">
          <cell r="A439" t="str">
            <v>Oi Total Fixo + Pós Conectado Mais + Banda Larga0,5557Template de desconto FLAT bundle - Velox XDSL - Varejo</v>
          </cell>
          <cell r="B439" t="str">
            <v>Plano Oi Completo Mais</v>
          </cell>
          <cell r="C439" t="str">
            <v>Template de desconto FLAT bundle - Velox XDSL - Varejo</v>
          </cell>
          <cell r="D439">
            <v>0.55569999999999997</v>
          </cell>
          <cell r="E439" t="str">
            <v>MKT-1-9827193732</v>
          </cell>
          <cell r="F439" t="str">
            <v>0T3T_REJ17_PCS-4P9pi_FLAT_BL_55.57%</v>
          </cell>
          <cell r="G439">
            <v>55.57</v>
          </cell>
        </row>
        <row r="440">
          <cell r="A440" t="str">
            <v>Oi Total Fixo + Pós 50 + Banda Larga0,6051Template de desconto FLAT bundle - Velox XDSL - Varejo</v>
          </cell>
          <cell r="B440" t="str">
            <v>Plano Oi Completo XSmall</v>
          </cell>
          <cell r="C440" t="str">
            <v>Template de desconto FLAT bundle - Velox XDSL - Varejo</v>
          </cell>
          <cell r="D440">
            <v>0.60509999999999997</v>
          </cell>
          <cell r="E440" t="str">
            <v>MKT-1-9827193885</v>
          </cell>
          <cell r="F440" t="str">
            <v>0T3T_REJ17_PCS-4P2pi_FLAT_BL_60.51%</v>
          </cell>
          <cell r="G440">
            <v>60.51</v>
          </cell>
        </row>
        <row r="441">
          <cell r="A441" t="str">
            <v>Oi Total Fixo + Pós Conectado 500 + Banda Larga0,6051Template de desconto FLAT bundle - Velox XDSL - Varejo</v>
          </cell>
          <cell r="B441" t="str">
            <v>Plano Oi Completo 500</v>
          </cell>
          <cell r="C441" t="str">
            <v>Template de desconto FLAT bundle - Velox XDSL - Varejo</v>
          </cell>
          <cell r="D441">
            <v>0.60509999999999997</v>
          </cell>
          <cell r="E441" t="str">
            <v>MKT-1-9827193978</v>
          </cell>
          <cell r="F441" t="str">
            <v>0T3T_REJ17_PCS-4P8pi_FLAT_BL_60.51%</v>
          </cell>
          <cell r="G441">
            <v>60.51</v>
          </cell>
        </row>
        <row r="442">
          <cell r="A442" t="str">
            <v>Oi Total Fixo + Pós 100 + Banda Larga0,6051Template de desconto FLAT bundle - Velox XDSL - Varejo</v>
          </cell>
          <cell r="B442" t="str">
            <v>Plano Oi Completo Small</v>
          </cell>
          <cell r="C442" t="str">
            <v>Template de desconto FLAT bundle - Velox XDSL - Varejo</v>
          </cell>
          <cell r="D442">
            <v>0.60509999999999997</v>
          </cell>
          <cell r="E442" t="str">
            <v>MKT-1-9827194071</v>
          </cell>
          <cell r="F442" t="str">
            <v>0T3T_REJ17_PCS-4P3pi_FLAT_BL_60.51%</v>
          </cell>
          <cell r="G442">
            <v>60.51</v>
          </cell>
        </row>
        <row r="443">
          <cell r="A443" t="str">
            <v>Oi Total Fixo + Pós Conectado 1.000 + Banda Larga0,6051Template de desconto FLAT bundle - Velox XDSL - Varejo</v>
          </cell>
          <cell r="B443" t="str">
            <v>Plano Oi Completo 1.000</v>
          </cell>
          <cell r="C443" t="str">
            <v>Template de desconto FLAT bundle - Velox XDSL - Varejo</v>
          </cell>
          <cell r="D443">
            <v>0.60509999999999997</v>
          </cell>
          <cell r="E443" t="str">
            <v>MKT-1-9827209164</v>
          </cell>
          <cell r="F443" t="str">
            <v>0T3T_REJ17_PCS-4P10pi_FLAT_BL_60.51%</v>
          </cell>
          <cell r="G443">
            <v>60.51</v>
          </cell>
        </row>
        <row r="444">
          <cell r="A444" t="str">
            <v>Oi Total Fixo + Pós Conectado Mais + Banda Larga0,6051Template de desconto FLAT bundle - Velox XDSL - Varejo</v>
          </cell>
          <cell r="B444" t="str">
            <v>Plano Oi Completo Mais</v>
          </cell>
          <cell r="C444" t="str">
            <v>Template de desconto FLAT bundle - Velox XDSL - Varejo</v>
          </cell>
          <cell r="D444">
            <v>0.60509999999999997</v>
          </cell>
          <cell r="E444" t="str">
            <v>MKT-1-9827209257</v>
          </cell>
          <cell r="F444" t="str">
            <v>0T3T_REJ17_PCS-4P9pi_FLAT_BL_60.51%</v>
          </cell>
          <cell r="G444">
            <v>60.51</v>
          </cell>
        </row>
        <row r="445">
          <cell r="A445" t="str">
            <v>Oi Total Fixo + Pós 50 + Banda Larga0,6446Template de desconto FLAT bundle - Velox XDSL - Varejo</v>
          </cell>
          <cell r="B445" t="str">
            <v>Plano Oi Completo XSmall</v>
          </cell>
          <cell r="C445" t="str">
            <v>Template de desconto FLAT bundle - Velox XDSL - Varejo</v>
          </cell>
          <cell r="D445">
            <v>0.64459999999999995</v>
          </cell>
          <cell r="E445" t="str">
            <v>MKT-1-9827303890</v>
          </cell>
          <cell r="F445" t="str">
            <v>0T3T_REJ17_PCS-4P2pi_FLAT_BL_64.46%</v>
          </cell>
          <cell r="G445">
            <v>64.459999999999994</v>
          </cell>
        </row>
        <row r="446">
          <cell r="A446" t="str">
            <v>Oi Total Fixo + Pós Conectado 500 + Banda Larga0,6446Template de desconto FLAT bundle - Velox XDSL - Varejo</v>
          </cell>
          <cell r="B446" t="str">
            <v>Plano Oi Completo 500</v>
          </cell>
          <cell r="C446" t="str">
            <v>Template de desconto FLAT bundle - Velox XDSL - Varejo</v>
          </cell>
          <cell r="D446">
            <v>0.64459999999999995</v>
          </cell>
          <cell r="E446" t="str">
            <v>MKT-1-9827313213</v>
          </cell>
          <cell r="F446" t="str">
            <v>0T3T_REJ17_PCS-4P8pi_FLAT_BL_64.46%</v>
          </cell>
          <cell r="G446">
            <v>64.459999999999994</v>
          </cell>
        </row>
        <row r="447">
          <cell r="A447" t="str">
            <v>Oi Total Fixo + Pós 100 + Banda Larga0,6446Template de desconto FLAT bundle - Velox XDSL - Varejo</v>
          </cell>
          <cell r="B447" t="str">
            <v>Plano Oi Completo Small</v>
          </cell>
          <cell r="C447" t="str">
            <v>Template de desconto FLAT bundle - Velox XDSL - Varejo</v>
          </cell>
          <cell r="D447">
            <v>0.64459999999999995</v>
          </cell>
          <cell r="E447" t="str">
            <v>MKT-1-9827313566</v>
          </cell>
          <cell r="F447" t="str">
            <v>0T3T_REJ17_PCS-4P3pi_FLAT_BL_64.46%</v>
          </cell>
          <cell r="G447">
            <v>64.459999999999994</v>
          </cell>
        </row>
        <row r="448">
          <cell r="A448" t="str">
            <v>Oi Total Fixo + Pós Conectado 1.000 + Banda Larga0,6446Template de desconto FLAT bundle - Velox XDSL - Varejo</v>
          </cell>
          <cell r="B448" t="str">
            <v>Plano Oi Completo 1.000</v>
          </cell>
          <cell r="C448" t="str">
            <v>Template de desconto FLAT bundle - Velox XDSL - Varejo</v>
          </cell>
          <cell r="D448">
            <v>0.64459999999999995</v>
          </cell>
          <cell r="E448" t="str">
            <v>MKT-1-9827313849</v>
          </cell>
          <cell r="F448" t="str">
            <v>0T3T_REJ17_PCS-4P10pi_FLAT_BL_64.46%</v>
          </cell>
          <cell r="G448">
            <v>64.459999999999994</v>
          </cell>
        </row>
        <row r="449">
          <cell r="A449" t="str">
            <v>Oi Total Fixo + Pós Conectado Mais + Banda Larga0,6446Template de desconto FLAT bundle - Velox XDSL - Varejo</v>
          </cell>
          <cell r="B449" t="str">
            <v>Plano Oi Completo Mais</v>
          </cell>
          <cell r="C449" t="str">
            <v>Template de desconto FLAT bundle - Velox XDSL - Varejo</v>
          </cell>
          <cell r="D449">
            <v>0.64459999999999995</v>
          </cell>
          <cell r="E449" t="str">
            <v>MKT-1-9827320152</v>
          </cell>
          <cell r="F449" t="str">
            <v>0T3T_REJ17_PCS-4P9pi_FLAT_BL_64.46%</v>
          </cell>
          <cell r="G449">
            <v>64.459999999999994</v>
          </cell>
        </row>
        <row r="450">
          <cell r="A450" t="str">
            <v>Oi Total Fixo + Pós 50 + Banda Larga0,7156Template de desconto FLAT bundle - Velox XDSL - Varejo</v>
          </cell>
          <cell r="B450" t="str">
            <v>Plano Oi Completo XSmall</v>
          </cell>
          <cell r="C450" t="str">
            <v>Template de desconto FLAT bundle - Velox XDSL - Varejo</v>
          </cell>
          <cell r="D450">
            <v>0.71560000000000001</v>
          </cell>
          <cell r="E450" t="str">
            <v>MKT-1-9827320445</v>
          </cell>
          <cell r="F450" t="str">
            <v>0T3T_REJ17_PCS-4P2pi_FLAT_BL_71.56%</v>
          </cell>
          <cell r="G450">
            <v>71.56</v>
          </cell>
        </row>
        <row r="451">
          <cell r="A451" t="str">
            <v>Oi Total Fixo + Pós Conectado 500 + Banda Larga0,7156Template de desconto FLAT bundle - Velox XDSL - Varejo</v>
          </cell>
          <cell r="B451" t="str">
            <v>Plano Oi Completo 500</v>
          </cell>
          <cell r="C451" t="str">
            <v>Template de desconto FLAT bundle - Velox XDSL - Varejo</v>
          </cell>
          <cell r="D451">
            <v>0.71560000000000001</v>
          </cell>
          <cell r="E451" t="str">
            <v>MKT-1-9827320838</v>
          </cell>
          <cell r="F451" t="str">
            <v>0T3T_REJ17_PCS-4P8pi_FLAT_BL_71.56%</v>
          </cell>
          <cell r="G451">
            <v>71.56</v>
          </cell>
        </row>
        <row r="452">
          <cell r="A452" t="str">
            <v>Oi Total Fixo + Pós 100 + Banda Larga0,7156Template de desconto FLAT bundle - Velox XDSL - Varejo</v>
          </cell>
          <cell r="B452" t="str">
            <v>Plano Oi Completo Small</v>
          </cell>
          <cell r="C452" t="str">
            <v>Template de desconto FLAT bundle - Velox XDSL - Varejo</v>
          </cell>
          <cell r="D452">
            <v>0.71560000000000001</v>
          </cell>
          <cell r="E452" t="str">
            <v>MKT-1-9827328111</v>
          </cell>
          <cell r="F452" t="str">
            <v>0T3T_REJ17_PCS-4P3pi_FLAT_BL_71.56%</v>
          </cell>
          <cell r="G452">
            <v>71.56</v>
          </cell>
        </row>
        <row r="453">
          <cell r="A453" t="str">
            <v>Oi Total Fixo + Pós Conectado 1.000 + Banda Larga0,7156Template de desconto FLAT bundle - Velox XDSL - Varejo</v>
          </cell>
          <cell r="B453" t="str">
            <v>Plano Oi Completo 1.000</v>
          </cell>
          <cell r="C453" t="str">
            <v>Template de desconto FLAT bundle - Velox XDSL - Varejo</v>
          </cell>
          <cell r="D453">
            <v>0.71560000000000001</v>
          </cell>
          <cell r="E453" t="str">
            <v>MKT-1-9827328334</v>
          </cell>
          <cell r="F453" t="str">
            <v>0T3T_REJ17_PCS-4P10pi_FLAT_BL_71.56%</v>
          </cell>
          <cell r="G453">
            <v>71.56</v>
          </cell>
        </row>
        <row r="454">
          <cell r="A454" t="str">
            <v>Oi Total Fixo + Pós Conectado Mais + Banda Larga0,7156Template de desconto FLAT bundle - Velox XDSL - Varejo</v>
          </cell>
          <cell r="B454" t="str">
            <v>Plano Oi Completo Mais</v>
          </cell>
          <cell r="C454" t="str">
            <v>Template de desconto FLAT bundle - Velox XDSL - Varejo</v>
          </cell>
          <cell r="D454">
            <v>0.71560000000000001</v>
          </cell>
          <cell r="E454" t="str">
            <v>MKT-1-9827328527</v>
          </cell>
          <cell r="F454" t="str">
            <v>0T3T_REJ17_PCS-4P9pi_FLAT_BL_71.56%</v>
          </cell>
          <cell r="G454">
            <v>71.56</v>
          </cell>
        </row>
        <row r="455">
          <cell r="A455" t="str">
            <v>Oi Total Fixo + Pós 50 + Banda Larga0,7867Template de desconto FLAT bundle - Velox XDSL - Varejo</v>
          </cell>
          <cell r="B455" t="str">
            <v>Plano Oi Completo XSmall</v>
          </cell>
          <cell r="C455" t="str">
            <v>Template de desconto FLAT bundle - Velox XDSL - Varejo</v>
          </cell>
          <cell r="D455">
            <v>0.78670000000000007</v>
          </cell>
          <cell r="E455" t="str">
            <v>MKT-1-9827328680</v>
          </cell>
          <cell r="F455" t="str">
            <v>0T3T_REJ17_PCS-4P2pi_FLAT_BL_78.67%</v>
          </cell>
          <cell r="G455">
            <v>78.67</v>
          </cell>
        </row>
        <row r="456">
          <cell r="A456" t="str">
            <v>Oi Total Fixo + Pós Conectado 500 + Banda Larga0,7867Template de desconto FLAT bundle - Velox XDSL - Varejo</v>
          </cell>
          <cell r="B456" t="str">
            <v>Plano Oi Completo 500</v>
          </cell>
          <cell r="C456" t="str">
            <v>Template de desconto FLAT bundle - Velox XDSL - Varejo</v>
          </cell>
          <cell r="D456">
            <v>0.78670000000000007</v>
          </cell>
          <cell r="E456" t="str">
            <v>MKT-1-9827328943</v>
          </cell>
          <cell r="F456" t="str">
            <v>0T3T_REJ17_PCS-4P8pi_FLAT_BL_78.67%</v>
          </cell>
          <cell r="G456">
            <v>78.67</v>
          </cell>
        </row>
        <row r="457">
          <cell r="A457" t="str">
            <v>Oi Total Fixo + Pós 100 + Banda Larga0,7867Template de desconto FLAT bundle - Velox XDSL - Varejo</v>
          </cell>
          <cell r="B457" t="str">
            <v>Plano Oi Completo Small</v>
          </cell>
          <cell r="C457" t="str">
            <v>Template de desconto FLAT bundle - Velox XDSL - Varejo</v>
          </cell>
          <cell r="D457">
            <v>0.78670000000000007</v>
          </cell>
          <cell r="E457" t="str">
            <v>MKT-1-9827338146</v>
          </cell>
          <cell r="F457" t="str">
            <v>0T3T_REJ17_PCS-4P3pi_FLAT_BL_78.67%</v>
          </cell>
          <cell r="G457">
            <v>78.67</v>
          </cell>
        </row>
        <row r="458">
          <cell r="A458" t="str">
            <v>Oi Total Fixo + Pós Conectado 1.000 + Banda Larga0,7867Template de desconto FLAT bundle - Velox XDSL - Varejo</v>
          </cell>
          <cell r="B458" t="str">
            <v>Plano Oi Completo 1.000</v>
          </cell>
          <cell r="C458" t="str">
            <v>Template de desconto FLAT bundle - Velox XDSL - Varejo</v>
          </cell>
          <cell r="D458">
            <v>0.78670000000000007</v>
          </cell>
          <cell r="E458" t="str">
            <v>MKT-1-9827338809</v>
          </cell>
          <cell r="F458" t="str">
            <v>0T3T_REJ17_PCS-4P10pi_FLAT_BL_78.67%</v>
          </cell>
          <cell r="G458">
            <v>78.67</v>
          </cell>
        </row>
        <row r="459">
          <cell r="A459" t="str">
            <v>Oi Total Fixo + Pós Conectado Mais + Banda Larga0,7867Template de desconto FLAT bundle - Velox XDSL - Varejo</v>
          </cell>
          <cell r="B459" t="str">
            <v>Plano Oi Completo Mais</v>
          </cell>
          <cell r="C459" t="str">
            <v>Template de desconto FLAT bundle - Velox XDSL - Varejo</v>
          </cell>
          <cell r="D459">
            <v>0.78670000000000007</v>
          </cell>
          <cell r="E459" t="str">
            <v>MKT-1-9827339012</v>
          </cell>
          <cell r="F459" t="str">
            <v>0T3T_REJ17_PCS-4P9pi_FLAT_BL_78.67%</v>
          </cell>
          <cell r="G459">
            <v>78.67</v>
          </cell>
        </row>
        <row r="460">
          <cell r="A460" t="str">
            <v>Oi Total Fixo + Pós 50 + Banda Larga0,7511Template de desconto FLAT bundle - Velox XDSL - Varejo</v>
          </cell>
          <cell r="B460" t="str">
            <v>Plano Oi Completo XSmall</v>
          </cell>
          <cell r="C460" t="str">
            <v>Template de desconto FLAT bundle - Velox XDSL - Varejo</v>
          </cell>
          <cell r="D460">
            <v>0.75109999999999999</v>
          </cell>
          <cell r="E460" t="str">
            <v>MKT-1-9827357215</v>
          </cell>
          <cell r="F460" t="str">
            <v>0T3T_REJ17_PCS-4P2pi_FLAT_BL_75.11%</v>
          </cell>
          <cell r="G460">
            <v>75.11</v>
          </cell>
        </row>
        <row r="461">
          <cell r="A461" t="str">
            <v>Oi Total Fixo + Pós Conectado 500 + Banda Larga0,7511Template de desconto FLAT bundle - Velox XDSL - Varejo</v>
          </cell>
          <cell r="B461" t="str">
            <v>Plano Oi Completo 500</v>
          </cell>
          <cell r="C461" t="str">
            <v>Template de desconto FLAT bundle - Velox XDSL - Varejo</v>
          </cell>
          <cell r="D461">
            <v>0.75109999999999999</v>
          </cell>
          <cell r="E461" t="str">
            <v>MKT-1-9827357438</v>
          </cell>
          <cell r="F461" t="str">
            <v>0T3T_REJ17_PCS-4P8pi_FLAT_BL_75.11%</v>
          </cell>
          <cell r="G461">
            <v>75.11</v>
          </cell>
        </row>
        <row r="462">
          <cell r="A462" t="str">
            <v>Oi Total Fixo + Pós 100 + Banda Larga0,7511Template de desconto FLAT bundle - Velox XDSL - Varejo</v>
          </cell>
          <cell r="B462" t="str">
            <v>Plano Oi Completo Small</v>
          </cell>
          <cell r="C462" t="str">
            <v>Template de desconto FLAT bundle - Velox XDSL - Varejo</v>
          </cell>
          <cell r="D462">
            <v>0.75109999999999999</v>
          </cell>
          <cell r="E462" t="str">
            <v>MKT-1-9827357631</v>
          </cell>
          <cell r="F462" t="str">
            <v>0T3T_REJ17_PCS-4P3pi_FLAT_BL_75.11%</v>
          </cell>
          <cell r="G462">
            <v>75.11</v>
          </cell>
        </row>
        <row r="463">
          <cell r="A463" t="str">
            <v>Oi Total Fixo + Pós Conectado 1.000 + Banda Larga0,7511Template de desconto FLAT bundle - Velox XDSL - Varejo</v>
          </cell>
          <cell r="B463" t="str">
            <v>Plano Oi Completo 1.000</v>
          </cell>
          <cell r="C463" t="str">
            <v>Template de desconto FLAT bundle - Velox XDSL - Varejo</v>
          </cell>
          <cell r="D463">
            <v>0.75109999999999999</v>
          </cell>
          <cell r="E463" t="str">
            <v>MKT-1-9827357744</v>
          </cell>
          <cell r="F463" t="str">
            <v>0T3T_REJ17_PCS-4P10pi_FLAT_BL_75.11%</v>
          </cell>
          <cell r="G463">
            <v>75.11</v>
          </cell>
        </row>
        <row r="464">
          <cell r="A464" t="str">
            <v>Oi Total Fixo + Pós Conectado Mais + Banda Larga0,7511Template de desconto FLAT bundle - Velox XDSL - Varejo</v>
          </cell>
          <cell r="B464" t="str">
            <v>Plano Oi Completo Mais</v>
          </cell>
          <cell r="C464" t="str">
            <v>Template de desconto FLAT bundle - Velox XDSL - Varejo</v>
          </cell>
          <cell r="D464">
            <v>0.75109999999999999</v>
          </cell>
          <cell r="E464" t="str">
            <v>MKT-1-9827358067</v>
          </cell>
          <cell r="F464" t="str">
            <v>0T3T_REJ17_PCS-4P9pi_FLAT_BL_75.11%</v>
          </cell>
          <cell r="G464">
            <v>75.11</v>
          </cell>
        </row>
        <row r="465">
          <cell r="A465" t="str">
            <v>Oi Total Fixo + Pós 50 + Banda Larga0,1757Template de desconto FLAT bundle - Velox XDSL - Varejo</v>
          </cell>
          <cell r="B465" t="str">
            <v>Plano Oi Completo XSmall</v>
          </cell>
          <cell r="C465" t="str">
            <v>Template de desconto FLAT bundle - Velox XDSL - Varejo</v>
          </cell>
          <cell r="D465">
            <v>0.1757</v>
          </cell>
          <cell r="E465" t="str">
            <v>MKT-1-9827381810</v>
          </cell>
          <cell r="F465" t="str">
            <v>0T3T_REJ17_PCS-4P2pi_FLAT_BL_17.57%</v>
          </cell>
          <cell r="G465">
            <v>17.57</v>
          </cell>
        </row>
        <row r="466">
          <cell r="A466" t="str">
            <v>Oi Total Fixo + Pós Conectado 500 + Banda Larga0,1757Template de desconto FLAT bundle - Velox XDSL - Varejo</v>
          </cell>
          <cell r="B466" t="str">
            <v>Plano Oi Completo 500</v>
          </cell>
          <cell r="C466" t="str">
            <v>Template de desconto FLAT bundle - Velox XDSL - Varejo</v>
          </cell>
          <cell r="D466">
            <v>0.1757</v>
          </cell>
          <cell r="E466" t="str">
            <v>MKT-1-9827382003</v>
          </cell>
          <cell r="F466" t="str">
            <v>0T3T_REJ17_PCS-4P8pi_FLAT_BL_17.57%</v>
          </cell>
          <cell r="G466">
            <v>17.57</v>
          </cell>
        </row>
        <row r="467">
          <cell r="A467" t="str">
            <v>Oi Total Fixo + Pós 100 + Banda Larga0,1757Template de desconto FLAT bundle - Velox XDSL - Varejo</v>
          </cell>
          <cell r="B467" t="str">
            <v>Plano Oi Completo Small</v>
          </cell>
          <cell r="C467" t="str">
            <v>Template de desconto FLAT bundle - Velox XDSL - Varejo</v>
          </cell>
          <cell r="D467">
            <v>0.1757</v>
          </cell>
          <cell r="E467" t="str">
            <v>MKT-1-9827422216</v>
          </cell>
          <cell r="F467" t="str">
            <v>0T3T_REJ17_PCS-4P3pi_FLAT_BL_17.57%</v>
          </cell>
          <cell r="G467">
            <v>17.57</v>
          </cell>
        </row>
        <row r="468">
          <cell r="A468" t="str">
            <v>Oi Total Fixo + Pós Conectado 1.000 + Banda Larga0,1757Template de desconto FLAT bundle - Velox XDSL - Varejo</v>
          </cell>
          <cell r="B468" t="str">
            <v>Plano Oi Completo 1.000</v>
          </cell>
          <cell r="C468" t="str">
            <v>Template de desconto FLAT bundle - Velox XDSL - Varejo</v>
          </cell>
          <cell r="D468">
            <v>0.1757</v>
          </cell>
          <cell r="E468" t="str">
            <v>MKT-1-9827422419</v>
          </cell>
          <cell r="F468" t="str">
            <v>0T3T_REJ17_PCS-4P10pi_FLAT_BL_17.57%</v>
          </cell>
          <cell r="G468">
            <v>17.57</v>
          </cell>
        </row>
        <row r="469">
          <cell r="A469" t="str">
            <v>Oi Total Fixo + Pós Conectado Mais + Banda Larga0,1757Template de desconto FLAT bundle - Velox XDSL - Varejo</v>
          </cell>
          <cell r="B469" t="str">
            <v>Plano Oi Completo Mais</v>
          </cell>
          <cell r="C469" t="str">
            <v>Template de desconto FLAT bundle - Velox XDSL - Varejo</v>
          </cell>
          <cell r="D469">
            <v>0.1757</v>
          </cell>
          <cell r="E469" t="str">
            <v>MKT-1-9827422702</v>
          </cell>
          <cell r="F469" t="str">
            <v>0T3T_REJ17_PCS-4P9pi_FLAT_BL_17.57%</v>
          </cell>
          <cell r="G469">
            <v>17.57</v>
          </cell>
        </row>
        <row r="470">
          <cell r="A470" t="str">
            <v>Oi Total Fixo + Pós 50 + Banda Larga0,1869Template de desconto FLAT bundle - Velox XDSL - Varejo</v>
          </cell>
          <cell r="B470" t="str">
            <v>Plano Oi Completo XSmall</v>
          </cell>
          <cell r="C470" t="str">
            <v>Template de desconto FLAT bundle - Velox XDSL - Varejo</v>
          </cell>
          <cell r="D470">
            <v>0.18690000000000001</v>
          </cell>
          <cell r="E470" t="str">
            <v>MKT-1-9827437205</v>
          </cell>
          <cell r="F470" t="str">
            <v>0T3T_REJ17_PCS-4P2pi_FLAT_BL_18.69%</v>
          </cell>
          <cell r="G470">
            <v>18.690000000000001</v>
          </cell>
        </row>
        <row r="471">
          <cell r="A471" t="str">
            <v>Oi Total Fixo + Pós Conectado 500 + Banda Larga0,1869Template de desconto FLAT bundle - Velox XDSL - Varejo</v>
          </cell>
          <cell r="B471" t="str">
            <v>Plano Oi Completo 500</v>
          </cell>
          <cell r="C471" t="str">
            <v>Template de desconto FLAT bundle - Velox XDSL - Varejo</v>
          </cell>
          <cell r="D471">
            <v>0.18690000000000001</v>
          </cell>
          <cell r="E471" t="str">
            <v>MKT-1-9827437768</v>
          </cell>
          <cell r="F471" t="str">
            <v>0T3T_REJ17_PCS-4P8pi_FLAT_BL_18.69%</v>
          </cell>
          <cell r="G471">
            <v>18.690000000000001</v>
          </cell>
        </row>
        <row r="472">
          <cell r="A472" t="str">
            <v>Oi Total Fixo + Pós 100 + Banda Larga0,1869Template de desconto FLAT bundle - Velox XDSL - Varejo</v>
          </cell>
          <cell r="B472" t="str">
            <v>Plano Oi Completo Small</v>
          </cell>
          <cell r="C472" t="str">
            <v>Template de desconto FLAT bundle - Velox XDSL - Varejo</v>
          </cell>
          <cell r="D472">
            <v>0.18690000000000001</v>
          </cell>
          <cell r="E472" t="str">
            <v>MKT-1-9827444791</v>
          </cell>
          <cell r="F472" t="str">
            <v>0T3T_REJ17_PCS-4P3pi_FLAT_BL_18.69%</v>
          </cell>
          <cell r="G472">
            <v>18.690000000000001</v>
          </cell>
        </row>
        <row r="473">
          <cell r="A473" t="str">
            <v>Oi Total Fixo + Pós Conectado 1.000 + Banda Larga0,1869Template de desconto FLAT bundle - Velox XDSL - Varejo</v>
          </cell>
          <cell r="B473" t="str">
            <v>Plano Oi Completo 1.000</v>
          </cell>
          <cell r="C473" t="str">
            <v>Template de desconto FLAT bundle - Velox XDSL - Varejo</v>
          </cell>
          <cell r="D473">
            <v>0.18690000000000001</v>
          </cell>
          <cell r="E473" t="str">
            <v>MKT-1-9827445084</v>
          </cell>
          <cell r="F473" t="str">
            <v>0T3T_REJ17_PCS-4P10pi_FLAT_BL_18.69%</v>
          </cell>
          <cell r="G473">
            <v>18.690000000000001</v>
          </cell>
        </row>
        <row r="474">
          <cell r="A474" t="str">
            <v>Oi Total Fixo + Pós Conectado Mais + Banda Larga0,1869Template de desconto FLAT bundle - Velox XDSL - Varejo</v>
          </cell>
          <cell r="B474" t="str">
            <v>Plano Oi Completo Mais</v>
          </cell>
          <cell r="C474" t="str">
            <v>Template de desconto FLAT bundle - Velox XDSL - Varejo</v>
          </cell>
          <cell r="D474">
            <v>0.18690000000000001</v>
          </cell>
          <cell r="E474" t="str">
            <v>MKT-1-9827452427</v>
          </cell>
          <cell r="F474" t="str">
            <v>0T3T_REJ17_PCS-4P9pi_FLAT_BL_18.69%</v>
          </cell>
          <cell r="G474">
            <v>18.690000000000001</v>
          </cell>
        </row>
        <row r="475">
          <cell r="A475" t="str">
            <v>Oi Total Fixo + Pós 50 + Banda Larga0,2441Template de desconto FLAT bundle - Velox XDSL - Varejo</v>
          </cell>
          <cell r="B475" t="str">
            <v>Plano Oi Completo XSmall</v>
          </cell>
          <cell r="C475" t="str">
            <v>Template de desconto FLAT bundle - Velox XDSL - Varejo</v>
          </cell>
          <cell r="D475">
            <v>0.24410000000000001</v>
          </cell>
          <cell r="E475" t="str">
            <v>MKT-1-9827452740</v>
          </cell>
          <cell r="F475" t="str">
            <v>0T3T_REJ17_PCS-4P2pi_FLAT_BL_24.41%</v>
          </cell>
          <cell r="G475">
            <v>24.41</v>
          </cell>
        </row>
        <row r="476">
          <cell r="A476" t="str">
            <v>Oi Total Fixo + Pós Conectado 500 + Banda Larga0,2441Template de desconto FLAT bundle - Velox XDSL - Varejo</v>
          </cell>
          <cell r="B476" t="str">
            <v>Plano Oi Completo 500</v>
          </cell>
          <cell r="C476" t="str">
            <v>Template de desconto FLAT bundle - Velox XDSL - Varejo</v>
          </cell>
          <cell r="D476">
            <v>0.24410000000000001</v>
          </cell>
          <cell r="E476" t="str">
            <v>MKT-1-9827453023</v>
          </cell>
          <cell r="F476" t="str">
            <v>0T3T_REJ17_PCS-4P8pi_FLAT_BL_24.41%</v>
          </cell>
          <cell r="G476">
            <v>24.41</v>
          </cell>
        </row>
        <row r="477">
          <cell r="A477" t="str">
            <v>Oi Total Fixo + Pós 100 + Banda Larga0,2441Template de desconto FLAT bundle - Velox XDSL - Varejo</v>
          </cell>
          <cell r="B477" t="str">
            <v>Plano Oi Completo Small</v>
          </cell>
          <cell r="C477" t="str">
            <v>Template de desconto FLAT bundle - Velox XDSL - Varejo</v>
          </cell>
          <cell r="D477">
            <v>0.24410000000000001</v>
          </cell>
          <cell r="E477" t="str">
            <v>MKT-1-9827468456</v>
          </cell>
          <cell r="F477" t="str">
            <v>0T3T_REJ17_PCS-4P3pi_FLAT_BL_24.41%</v>
          </cell>
          <cell r="G477">
            <v>24.41</v>
          </cell>
        </row>
        <row r="478">
          <cell r="A478" t="str">
            <v>Oi Total Fixo + Pós Conectado 1.000 + Banda Larga0,2441Template de desconto FLAT bundle - Velox XDSL - Varejo</v>
          </cell>
          <cell r="B478" t="str">
            <v>Plano Oi Completo 1.000</v>
          </cell>
          <cell r="C478" t="str">
            <v>Template de desconto FLAT bundle - Velox XDSL - Varejo</v>
          </cell>
          <cell r="D478">
            <v>0.24410000000000001</v>
          </cell>
          <cell r="E478" t="str">
            <v>MKT-1-9827472909</v>
          </cell>
          <cell r="F478" t="str">
            <v>0T3T_REJ17_PCS-4P10pi_FLAT_BL_24.41%</v>
          </cell>
          <cell r="G478">
            <v>24.41</v>
          </cell>
        </row>
        <row r="479">
          <cell r="A479" t="str">
            <v>Oi Total Fixo + Pós Conectado Mais + Banda Larga0,2441Template de desconto FLAT bundle - Velox XDSL - Varejo</v>
          </cell>
          <cell r="B479" t="str">
            <v>Plano Oi Completo Mais</v>
          </cell>
          <cell r="C479" t="str">
            <v>Template de desconto FLAT bundle - Velox XDSL - Varejo</v>
          </cell>
          <cell r="D479">
            <v>0.24410000000000001</v>
          </cell>
          <cell r="E479" t="str">
            <v>MKT-1-9827425231</v>
          </cell>
          <cell r="F479" t="str">
            <v>0T3T_REJ17_PCS-4P9pi_FLAT_BL_24.41%</v>
          </cell>
          <cell r="G479">
            <v>24.41</v>
          </cell>
        </row>
        <row r="480">
          <cell r="A480" t="str">
            <v>Oi Total Fixo + Pós 50 + Banda Larga0,3281Template de desconto FLAT bundle - Velox XDSL - Varejo</v>
          </cell>
          <cell r="B480" t="str">
            <v>Plano Oi Completo XSmall</v>
          </cell>
          <cell r="C480" t="str">
            <v>Template de desconto FLAT bundle - Velox XDSL - Varejo</v>
          </cell>
          <cell r="D480">
            <v>0.3281</v>
          </cell>
          <cell r="E480" t="str">
            <v>MKT-1-9827425324</v>
          </cell>
          <cell r="F480" t="str">
            <v>0T3T_REJ17_PCS-4P2pi_FLAT_BL_32.81%</v>
          </cell>
          <cell r="G480">
            <v>32.81</v>
          </cell>
        </row>
        <row r="481">
          <cell r="A481" t="str">
            <v>Oi Total Fixo + Pós Conectado 500 + Banda Larga0,3281Template de desconto FLAT bundle - Velox XDSL - Varejo</v>
          </cell>
          <cell r="B481" t="str">
            <v>Plano Oi Completo 500</v>
          </cell>
          <cell r="C481" t="str">
            <v>Template de desconto FLAT bundle - Velox XDSL - Varejo</v>
          </cell>
          <cell r="D481">
            <v>0.3281</v>
          </cell>
          <cell r="E481" t="str">
            <v>MKT-1-9827425417</v>
          </cell>
          <cell r="F481" t="str">
            <v>0T3T_REJ17_PCS-4P8pi_FLAT_BL_32.81%</v>
          </cell>
          <cell r="G481">
            <v>32.81</v>
          </cell>
        </row>
        <row r="482">
          <cell r="A482" t="str">
            <v>Oi Total Fixo + Pós 100 + Banda Larga0,3281Template de desconto FLAT bundle - Velox XDSL - Varejo</v>
          </cell>
          <cell r="B482" t="str">
            <v>Plano Oi Completo Small</v>
          </cell>
          <cell r="C482" t="str">
            <v>Template de desconto FLAT bundle - Velox XDSL - Varejo</v>
          </cell>
          <cell r="D482">
            <v>0.3281</v>
          </cell>
          <cell r="E482" t="str">
            <v>MKT-1-9827425510</v>
          </cell>
          <cell r="F482" t="str">
            <v>0T3T_REJ17_PCS-4P3pi_FLAT_BL_32.81%</v>
          </cell>
          <cell r="G482">
            <v>32.81</v>
          </cell>
        </row>
        <row r="483">
          <cell r="A483" t="str">
            <v>Oi Total Fixo + Pós Conectado 1.000 + Banda Larga0,3281Template de desconto FLAT bundle - Velox XDSL - Varejo</v>
          </cell>
          <cell r="B483" t="str">
            <v>Plano Oi Completo 1.000</v>
          </cell>
          <cell r="C483" t="str">
            <v>Template de desconto FLAT bundle - Velox XDSL - Varejo</v>
          </cell>
          <cell r="D483">
            <v>0.3281</v>
          </cell>
          <cell r="E483" t="str">
            <v>MKT-1-9827425603</v>
          </cell>
          <cell r="F483" t="str">
            <v>0T3T_REJ17_PCS-4P10pi_FLAT_BL_32.81%</v>
          </cell>
          <cell r="G483">
            <v>32.81</v>
          </cell>
        </row>
        <row r="484">
          <cell r="A484" t="str">
            <v>Oi Total Fixo + Pós Conectado Mais + Banda Larga0,3281Template de desconto FLAT bundle - Velox XDSL - Varejo</v>
          </cell>
          <cell r="B484" t="str">
            <v>Plano Oi Completo Mais</v>
          </cell>
          <cell r="C484" t="str">
            <v>Template de desconto FLAT bundle - Velox XDSL - Varejo</v>
          </cell>
          <cell r="D484">
            <v>0.3281</v>
          </cell>
          <cell r="E484" t="str">
            <v>MKT-1-9827425696</v>
          </cell>
          <cell r="F484" t="str">
            <v>0T3T_REJ17_PCS-4P9pi_FLAT_BL_32.81%</v>
          </cell>
          <cell r="G484">
            <v>32.81</v>
          </cell>
        </row>
        <row r="485">
          <cell r="A485" t="str">
            <v>Oi Total Fixo + Pós 100 + Banda Larga0,3953Template de desconto FLAT bundle - Velox XDSL - Varejo</v>
          </cell>
          <cell r="B485" t="str">
            <v>Plano Oi Completo Small</v>
          </cell>
          <cell r="C485" t="str">
            <v>Template de desconto FLAT bundle - Velox XDSL - Varejo</v>
          </cell>
          <cell r="D485">
            <v>0.39529999999999998</v>
          </cell>
          <cell r="E485" t="str">
            <v>MKT-1-9827425789</v>
          </cell>
          <cell r="F485" t="str">
            <v>0T3T_REJ17_PCS-4P3pi_FLAT_BL_39.53%</v>
          </cell>
          <cell r="G485">
            <v>39.53</v>
          </cell>
        </row>
        <row r="486">
          <cell r="A486" t="str">
            <v>Oi Total Fixo + Pós Conectado 1.000 + Banda Larga0,3953Template de desconto FLAT bundle - Velox XDSL - Varejo</v>
          </cell>
          <cell r="B486" t="str">
            <v>Plano Oi Completo 1.000</v>
          </cell>
          <cell r="C486" t="str">
            <v>Template de desconto FLAT bundle - Velox XDSL - Varejo</v>
          </cell>
          <cell r="D486">
            <v>0.39529999999999998</v>
          </cell>
          <cell r="E486" t="str">
            <v>MKT-1-9827425882</v>
          </cell>
          <cell r="F486" t="str">
            <v>0T3T_REJ17_PCS-4P10pi_FLAT_BL_39.53%</v>
          </cell>
          <cell r="G486">
            <v>39.53</v>
          </cell>
        </row>
        <row r="487">
          <cell r="A487" t="str">
            <v>Oi Total Fixo + Pós Conectado Mais + Banda Larga0,3953Template de desconto FLAT bundle - Velox XDSL - Varejo</v>
          </cell>
          <cell r="B487" t="str">
            <v>Plano Oi Completo Mais</v>
          </cell>
          <cell r="C487" t="str">
            <v>Template de desconto FLAT bundle - Velox XDSL - Varejo</v>
          </cell>
          <cell r="D487">
            <v>0.39529999999999998</v>
          </cell>
          <cell r="E487" t="str">
            <v>MKT-1-9827425975</v>
          </cell>
          <cell r="F487" t="str">
            <v>0T3T_REJ17_PCS-4P9pi_FLAT_BL_39.53%</v>
          </cell>
          <cell r="G487">
            <v>39.53</v>
          </cell>
        </row>
        <row r="488">
          <cell r="A488" t="str">
            <v>Oi Total Fixo + Pós 100 + Banda Larga0,5494Template de desconto FLAT bundle - Velox XDSL - Varejo</v>
          </cell>
          <cell r="B488" t="str">
            <v>Plano Oi Completo Small</v>
          </cell>
          <cell r="C488" t="str">
            <v>Template de desconto FLAT bundle - Velox XDSL - Varejo</v>
          </cell>
          <cell r="D488">
            <v>0.5494</v>
          </cell>
          <cell r="E488" t="str">
            <v>MKT-1-9827426068</v>
          </cell>
          <cell r="F488" t="str">
            <v>0T3T_REJ17_PCS-4P3pi_FLAT_BL_54.94%</v>
          </cell>
          <cell r="G488">
            <v>54.94</v>
          </cell>
        </row>
        <row r="489">
          <cell r="A489" t="str">
            <v>Oi Total Fixo + Pós Conectado 1.000 + Banda Larga0,5494Template de desconto FLAT bundle - Velox XDSL - Varejo</v>
          </cell>
          <cell r="B489" t="str">
            <v>Plano Oi Completo 1.000</v>
          </cell>
          <cell r="C489" t="str">
            <v>Template de desconto FLAT bundle - Velox XDSL - Varejo</v>
          </cell>
          <cell r="D489">
            <v>0.5494</v>
          </cell>
          <cell r="E489" t="str">
            <v>MKT-1-9828147161</v>
          </cell>
          <cell r="F489" t="str">
            <v>0T3T_REJ17_PCS-4P10pi_FLAT_BL_54.94%</v>
          </cell>
          <cell r="G489">
            <v>54.94</v>
          </cell>
        </row>
        <row r="490">
          <cell r="A490" t="str">
            <v>Oi Total Fixo + Pós Conectado Mais + Banda Larga0,5494Template de desconto FLAT bundle - Velox XDSL - Varejo</v>
          </cell>
          <cell r="B490" t="str">
            <v>Plano Oi Completo Mais</v>
          </cell>
          <cell r="C490" t="str">
            <v>Template de desconto FLAT bundle - Velox XDSL - Varejo</v>
          </cell>
          <cell r="D490">
            <v>0.5494</v>
          </cell>
          <cell r="E490" t="str">
            <v>MKT-1-9828147254</v>
          </cell>
          <cell r="F490" t="str">
            <v>0T3T_REJ17_PCS-4P9pi_FLAT_BL_54.94%</v>
          </cell>
          <cell r="G490">
            <v>54.94</v>
          </cell>
        </row>
        <row r="491">
          <cell r="A491" t="str">
            <v>Oi Total Fixo + Pós 100 + Banda Larga0,6621Template de desconto FLAT bundle - Velox XDSL - Varejo</v>
          </cell>
          <cell r="B491" t="str">
            <v>Plano Oi Completo Small</v>
          </cell>
          <cell r="C491" t="str">
            <v>Template de desconto FLAT bundle - Velox XDSL - Varejo</v>
          </cell>
          <cell r="D491">
            <v>0.66209999999999991</v>
          </cell>
          <cell r="E491" t="str">
            <v>MKT-1-9828147347</v>
          </cell>
          <cell r="F491" t="str">
            <v>0T3T_REJ17_PCS-4P3pi_FLAT_BL_66.21%</v>
          </cell>
          <cell r="G491">
            <v>66.209999999999994</v>
          </cell>
        </row>
        <row r="492">
          <cell r="A492" t="str">
            <v>Oi Total Fixo + Pós Conectado 1.000 + Banda Larga0,6621Template de desconto FLAT bundle - Velox XDSL - Varejo</v>
          </cell>
          <cell r="B492" t="str">
            <v>Plano Oi Completo 1.000</v>
          </cell>
          <cell r="C492" t="str">
            <v>Template de desconto FLAT bundle - Velox XDSL - Varejo</v>
          </cell>
          <cell r="D492">
            <v>0.66209999999999991</v>
          </cell>
          <cell r="E492" t="str">
            <v>MKT-1-9828147440</v>
          </cell>
          <cell r="F492" t="str">
            <v>0T3T_REJ17_PCS-4P10pi_FLAT_BL_66.21%</v>
          </cell>
          <cell r="G492">
            <v>66.209999999999994</v>
          </cell>
        </row>
        <row r="493">
          <cell r="A493" t="str">
            <v>Oi Total Fixo + Pós Conectado Mais + Banda Larga0,6621Template de desconto FLAT bundle - Velox XDSL - Varejo</v>
          </cell>
          <cell r="B493" t="str">
            <v>Plano Oi Completo Mais</v>
          </cell>
          <cell r="C493" t="str">
            <v>Template de desconto FLAT bundle - Velox XDSL - Varejo</v>
          </cell>
          <cell r="D493">
            <v>0.66209999999999991</v>
          </cell>
          <cell r="E493" t="str">
            <v>MKT-1-9828147533</v>
          </cell>
          <cell r="F493" t="str">
            <v>0T3T_REJ17_PCS-4P9pi_FLAT_BL_66.21%</v>
          </cell>
          <cell r="G493">
            <v>66.209999999999994</v>
          </cell>
        </row>
        <row r="494">
          <cell r="A494" t="str">
            <v>Oi Total Fixo + Pós 100 + Banda Larga0,6264Template de desconto FLAT bundle - Velox XDSL - Varejo</v>
          </cell>
          <cell r="B494" t="str">
            <v>Plano Oi Completo Small</v>
          </cell>
          <cell r="C494" t="str">
            <v>Template de desconto FLAT bundle - Velox XDSL - Varejo</v>
          </cell>
          <cell r="D494">
            <v>0.62639999999999996</v>
          </cell>
          <cell r="E494" t="str">
            <v>MKT-1-9828147626</v>
          </cell>
          <cell r="F494" t="str">
            <v>0T3T_REJ17_PCS-4P3pi_FLAT_BL_62.64%</v>
          </cell>
          <cell r="G494">
            <v>62.64</v>
          </cell>
        </row>
        <row r="495">
          <cell r="A495" t="str">
            <v>Oi Total Fixo + Pós Conectado 1.000 + Banda Larga0,6264Template de desconto FLAT bundle - Velox XDSL - Varejo</v>
          </cell>
          <cell r="B495" t="str">
            <v>Plano Oi Completo 1.000</v>
          </cell>
          <cell r="C495" t="str">
            <v>Template de desconto FLAT bundle - Velox XDSL - Varejo</v>
          </cell>
          <cell r="D495">
            <v>0.62639999999999996</v>
          </cell>
          <cell r="E495" t="str">
            <v>MKT-1-9828147719</v>
          </cell>
          <cell r="F495" t="str">
            <v>0T3T_REJ17_PCS-4P10pi_FLAT_BL_62.64%</v>
          </cell>
          <cell r="G495">
            <v>62.64</v>
          </cell>
        </row>
        <row r="496">
          <cell r="A496" t="str">
            <v>Oi Total Fixo + Pós Conectado Mais + Banda Larga0,6264Template de desconto FLAT bundle - Velox XDSL - Varejo</v>
          </cell>
          <cell r="B496" t="str">
            <v>Plano Oi Completo Mais</v>
          </cell>
          <cell r="C496" t="str">
            <v>Template de desconto FLAT bundle - Velox XDSL - Varejo</v>
          </cell>
          <cell r="D496">
            <v>0.62639999999999996</v>
          </cell>
          <cell r="E496" t="str">
            <v>MKT-1-9828147822</v>
          </cell>
          <cell r="F496" t="str">
            <v>0T3T_REJ17_PCS-4P9pi_FLAT_BL_62.64%</v>
          </cell>
          <cell r="G496">
            <v>62.64</v>
          </cell>
        </row>
        <row r="497">
          <cell r="A497" t="str">
            <v>Oi Total Fixo + Pós 100 + Banda Larga0,947Template de desconto FLAT bundle - Velox XDSL - Varejo</v>
          </cell>
          <cell r="B497" t="str">
            <v>Plano Oi Completo Small</v>
          </cell>
          <cell r="C497" t="str">
            <v>Template de desconto FLAT bundle - Velox XDSL - Varejo</v>
          </cell>
          <cell r="D497">
            <v>0.94700000000000006</v>
          </cell>
          <cell r="E497" t="str">
            <v>MKT-1-9828179165</v>
          </cell>
          <cell r="F497" t="str">
            <v>0T3T_REJ17_PCS-4P3pi_FLAT_BL_94.70%</v>
          </cell>
          <cell r="G497">
            <v>94.7</v>
          </cell>
        </row>
        <row r="498">
          <cell r="A498" t="str">
            <v>Oi Total Fixo + Pós Conectado 1.000 + Banda Larga0,947Template de desconto FLAT bundle - Velox XDSL - Varejo</v>
          </cell>
          <cell r="B498" t="str">
            <v>Plano Oi Completo 1.000</v>
          </cell>
          <cell r="C498" t="str">
            <v>Template de desconto FLAT bundle - Velox XDSL - Varejo</v>
          </cell>
          <cell r="D498">
            <v>0.94700000000000006</v>
          </cell>
          <cell r="E498" t="str">
            <v>MKT-1-9828179518</v>
          </cell>
          <cell r="F498" t="str">
            <v>0T3T_REJ17_PCS-4P10pi_FLAT_BL_94.70%</v>
          </cell>
          <cell r="G498">
            <v>94.7</v>
          </cell>
        </row>
        <row r="499">
          <cell r="A499" t="str">
            <v>Oi Total Fixo + Pós Conectado Mais + Banda Larga0,947Template de desconto FLAT bundle - Velox XDSL - Varejo</v>
          </cell>
          <cell r="B499" t="str">
            <v>Plano Oi Completo Mais</v>
          </cell>
          <cell r="C499" t="str">
            <v>Template de desconto FLAT bundle - Velox XDSL - Varejo</v>
          </cell>
          <cell r="D499">
            <v>0.94700000000000006</v>
          </cell>
          <cell r="E499" t="str">
            <v>MKT-1-9828179611</v>
          </cell>
          <cell r="F499" t="str">
            <v>0T3T_REJ17_PCS-4P9pi_FLAT_BL_94.70%</v>
          </cell>
          <cell r="G499">
            <v>94.7</v>
          </cell>
        </row>
        <row r="500">
          <cell r="A500" t="str">
            <v>Oi Total Fixo + Banda Larga + TV 10,467Template de desconto FLAT bundle - Velox XDSL - Varejo</v>
          </cell>
          <cell r="B500" t="str">
            <v>Plano Oi Convergente Low</v>
          </cell>
          <cell r="C500" t="str">
            <v>Template de desconto FLAT bundle - Velox XDSL - Varejo</v>
          </cell>
          <cell r="D500">
            <v>0.46700000000000003</v>
          </cell>
          <cell r="E500" t="str">
            <v>MKT-1-9828179954</v>
          </cell>
          <cell r="F500" t="str">
            <v>0T3T_REJ17_PCS-3PLowpi_FLAT_BL_46.70%</v>
          </cell>
          <cell r="G500">
            <v>46.7</v>
          </cell>
        </row>
        <row r="501">
          <cell r="A501" t="str">
            <v>Oi Total Fixo + Banda Larga + TV 20,467Template de desconto FLAT bundle - Velox XDSL - Varejo</v>
          </cell>
          <cell r="B501" t="str">
            <v>Plano Oi Convergente Medium</v>
          </cell>
          <cell r="C501" t="str">
            <v>Template de desconto FLAT bundle - Velox XDSL - Varejo</v>
          </cell>
          <cell r="D501">
            <v>0.46700000000000003</v>
          </cell>
          <cell r="E501" t="str">
            <v>MKT-1-9828191307</v>
          </cell>
          <cell r="F501" t="str">
            <v>0T3T_REJ17_PCS-3PMepi_FLAT_BL_46.70%</v>
          </cell>
          <cell r="G501">
            <v>46.7</v>
          </cell>
        </row>
        <row r="502">
          <cell r="A502" t="str">
            <v>Oi Total Fixo + Banda Larga + TV 30,467Template de desconto FLAT bundle - Velox XDSL - Varejo</v>
          </cell>
          <cell r="B502" t="str">
            <v>Plano Oi Convergente High</v>
          </cell>
          <cell r="C502" t="str">
            <v>Template de desconto FLAT bundle - Velox XDSL - Varejo</v>
          </cell>
          <cell r="D502">
            <v>0.46700000000000003</v>
          </cell>
          <cell r="E502" t="str">
            <v>MKT-1-9828191400</v>
          </cell>
          <cell r="F502" t="str">
            <v>0T3T_REJ17_PCS-3PHipi_FLAT_BL_46.70%</v>
          </cell>
          <cell r="G502">
            <v>46.7</v>
          </cell>
        </row>
        <row r="503">
          <cell r="A503" t="str">
            <v>Oi Total Fixo + Banda Larga + TV 10,5431Template de desconto FLAT bundle - Velox XDSL - Varejo</v>
          </cell>
          <cell r="B503" t="str">
            <v>Plano Oi Convergente Low</v>
          </cell>
          <cell r="C503" t="str">
            <v>Template de desconto FLAT bundle - Velox XDSL - Varejo</v>
          </cell>
          <cell r="D503">
            <v>0.54310000000000003</v>
          </cell>
          <cell r="E503" t="str">
            <v>MKT-1-9828191673</v>
          </cell>
          <cell r="F503" t="str">
            <v>0T3T_REJ17_PCS-3PLowpi_FLAT_BL_54.31%</v>
          </cell>
          <cell r="G503">
            <v>54.31</v>
          </cell>
        </row>
        <row r="504">
          <cell r="A504" t="str">
            <v>Oi Total Fixo + Banda Larga + TV 20,5431Template de desconto FLAT bundle - Velox XDSL - Varejo</v>
          </cell>
          <cell r="B504" t="str">
            <v>Plano Oi Convergente Medium</v>
          </cell>
          <cell r="C504" t="str">
            <v>Template de desconto FLAT bundle - Velox XDSL - Varejo</v>
          </cell>
          <cell r="D504">
            <v>0.54310000000000003</v>
          </cell>
          <cell r="E504" t="str">
            <v>MKT-1-9828191916</v>
          </cell>
          <cell r="F504" t="str">
            <v>0T3T_REJ17_PCS-3PMepi_FLAT_BL_54.31%</v>
          </cell>
          <cell r="G504">
            <v>54.31</v>
          </cell>
        </row>
        <row r="505">
          <cell r="A505" t="str">
            <v>Oi Total Fixo + Banda Larga + TV 30,5431Template de desconto FLAT bundle - Velox XDSL - Varejo</v>
          </cell>
          <cell r="B505" t="str">
            <v>Plano Oi Convergente High</v>
          </cell>
          <cell r="C505" t="str">
            <v>Template de desconto FLAT bundle - Velox XDSL - Varejo</v>
          </cell>
          <cell r="D505">
            <v>0.54310000000000003</v>
          </cell>
          <cell r="E505" t="str">
            <v>MKT-1-9828219079</v>
          </cell>
          <cell r="F505" t="str">
            <v>0T3T_REJ17_PCS-3PHipi_FLAT_BL_54.31%</v>
          </cell>
          <cell r="G505">
            <v>54.31</v>
          </cell>
        </row>
        <row r="506">
          <cell r="A506" t="str">
            <v>Oi Total Fixo + Banda Larga + TV 10,5557Template de desconto FLAT bundle - Velox XDSL - Varejo</v>
          </cell>
          <cell r="B506" t="str">
            <v>Plano Oi Convergente Low</v>
          </cell>
          <cell r="C506" t="str">
            <v>Template de desconto FLAT bundle - Velox XDSL - Varejo</v>
          </cell>
          <cell r="D506">
            <v>0.55569999999999997</v>
          </cell>
          <cell r="E506" t="str">
            <v>MKT-1-9828234782</v>
          </cell>
          <cell r="F506" t="str">
            <v>0T3T_REJ17_PCS-3PLowpi_FLAT_BL_55.57%</v>
          </cell>
          <cell r="G506">
            <v>55.57</v>
          </cell>
        </row>
        <row r="507">
          <cell r="A507" t="str">
            <v>Oi Total Fixo + Banda Larga + TV 20,5557Template de desconto FLAT bundle - Velox XDSL - Varejo</v>
          </cell>
          <cell r="B507" t="str">
            <v>Plano Oi Convergente Medium</v>
          </cell>
          <cell r="C507" t="str">
            <v>Template de desconto FLAT bundle - Velox XDSL - Varejo</v>
          </cell>
          <cell r="D507">
            <v>0.55569999999999997</v>
          </cell>
          <cell r="E507" t="str">
            <v>MKT-1-9828235005</v>
          </cell>
          <cell r="F507" t="str">
            <v>0T3T_REJ17_PCS-3PMepi_FLAT_BL_55.57%</v>
          </cell>
          <cell r="G507">
            <v>55.57</v>
          </cell>
        </row>
        <row r="508">
          <cell r="A508" t="str">
            <v>Oi Total Fixo + Banda Larga + TV 30,5557Template de desconto FLAT bundle - Velox XDSL - Varejo</v>
          </cell>
          <cell r="B508" t="str">
            <v>Plano Oi Convergente High</v>
          </cell>
          <cell r="C508" t="str">
            <v>Template de desconto FLAT bundle - Velox XDSL - Varejo</v>
          </cell>
          <cell r="D508">
            <v>0.55569999999999997</v>
          </cell>
          <cell r="E508" t="str">
            <v>MKT-1-9828243608</v>
          </cell>
          <cell r="F508" t="str">
            <v>0T3T_REJ17_PCS-3PHipi_FLAT_BL_55.57%</v>
          </cell>
          <cell r="G508">
            <v>55.57</v>
          </cell>
        </row>
        <row r="509">
          <cell r="A509" t="str">
            <v>Oi Total Fixo + Banda Larga + TV 10,6051Template de desconto FLAT bundle - Velox XDSL - Varejo</v>
          </cell>
          <cell r="B509" t="str">
            <v>Plano Oi Convergente Low</v>
          </cell>
          <cell r="C509" t="str">
            <v>Template de desconto FLAT bundle - Velox XDSL - Varejo</v>
          </cell>
          <cell r="D509">
            <v>0.60509999999999997</v>
          </cell>
          <cell r="E509" t="str">
            <v>MKT-1-9828243951</v>
          </cell>
          <cell r="F509" t="str">
            <v>0T3T_REJ17_PCS-3PLowpi_FLAT_BL_60.51%</v>
          </cell>
          <cell r="G509">
            <v>60.51</v>
          </cell>
        </row>
        <row r="510">
          <cell r="A510" t="str">
            <v>Oi Total Fixo + Banda Larga + TV 20,6051Template de desconto FLAT bundle - Velox XDSL - Varejo</v>
          </cell>
          <cell r="B510" t="str">
            <v>Plano Oi Convergente Medium</v>
          </cell>
          <cell r="C510" t="str">
            <v>Template de desconto FLAT bundle - Velox XDSL - Varejo</v>
          </cell>
          <cell r="D510">
            <v>0.60509999999999997</v>
          </cell>
          <cell r="E510" t="str">
            <v>MKT-1-9828260224</v>
          </cell>
          <cell r="F510" t="str">
            <v>0T3T_REJ17_PCS-3PMepi_FLAT_BL_60.51%</v>
          </cell>
          <cell r="G510">
            <v>60.51</v>
          </cell>
        </row>
        <row r="511">
          <cell r="A511" t="str">
            <v>Oi Total Fixo + Banda Larga + TV 30,6051Template de desconto FLAT bundle - Velox XDSL - Varejo</v>
          </cell>
          <cell r="B511" t="str">
            <v>Plano Oi Convergente High</v>
          </cell>
          <cell r="C511" t="str">
            <v>Template de desconto FLAT bundle - Velox XDSL - Varejo</v>
          </cell>
          <cell r="D511">
            <v>0.60509999999999997</v>
          </cell>
          <cell r="E511" t="str">
            <v>MKT-1-9828260647</v>
          </cell>
          <cell r="F511" t="str">
            <v>0T3T_REJ17_PCS-3PHipi_FLAT_BL_60.51%</v>
          </cell>
          <cell r="G511">
            <v>60.51</v>
          </cell>
        </row>
        <row r="512">
          <cell r="A512" t="str">
            <v>Oi Total Fixo + Banda Larga + TV 10,6446Template de desconto FLAT bundle - Velox XDSL - Varejo</v>
          </cell>
          <cell r="B512" t="str">
            <v>Plano Oi Convergente Low</v>
          </cell>
          <cell r="C512" t="str">
            <v>Template de desconto FLAT bundle - Velox XDSL - Varejo</v>
          </cell>
          <cell r="D512">
            <v>0.64459999999999995</v>
          </cell>
          <cell r="E512" t="str">
            <v>MKT-1-9828260740</v>
          </cell>
          <cell r="F512" t="str">
            <v>0T3T_REJ17_PCS-3PLowpi_FLAT_BL_64.46%</v>
          </cell>
          <cell r="G512">
            <v>64.459999999999994</v>
          </cell>
        </row>
        <row r="513">
          <cell r="A513" t="str">
            <v>Oi Total Fixo + Banda Larga + TV 20,6446Template de desconto FLAT bundle - Velox XDSL - Varejo</v>
          </cell>
          <cell r="B513" t="str">
            <v>Plano Oi Convergente Medium</v>
          </cell>
          <cell r="C513" t="str">
            <v>Template de desconto FLAT bundle - Velox XDSL - Varejo</v>
          </cell>
          <cell r="D513">
            <v>0.64459999999999995</v>
          </cell>
          <cell r="E513" t="str">
            <v>MKT-1-9828260833</v>
          </cell>
          <cell r="F513" t="str">
            <v>0T3T_REJ17_PCS-3PMepi_FLAT_BL_64.46%</v>
          </cell>
          <cell r="G513">
            <v>64.459999999999994</v>
          </cell>
        </row>
        <row r="514">
          <cell r="A514" t="str">
            <v>Oi Total Fixo + Banda Larga + TV 30,6446Template de desconto FLAT bundle - Velox XDSL - Varejo</v>
          </cell>
          <cell r="B514" t="str">
            <v>Plano Oi Convergente High</v>
          </cell>
          <cell r="C514" t="str">
            <v>Template de desconto FLAT bundle - Velox XDSL - Varejo</v>
          </cell>
          <cell r="D514">
            <v>0.64459999999999995</v>
          </cell>
          <cell r="E514" t="str">
            <v>MKT-1-9828260926</v>
          </cell>
          <cell r="F514" t="str">
            <v>0T3T_REJ17_PCS-3PHipi_FLAT_BL_64.46%</v>
          </cell>
          <cell r="G514">
            <v>64.459999999999994</v>
          </cell>
        </row>
        <row r="515">
          <cell r="A515" t="str">
            <v>Oi Total Fixo + Banda Larga + TV 10,7156Template de desconto FLAT bundle - Velox XDSL - Varejo</v>
          </cell>
          <cell r="B515" t="str">
            <v>Plano Oi Convergente Low</v>
          </cell>
          <cell r="C515" t="str">
            <v>Template de desconto FLAT bundle - Velox XDSL - Varejo</v>
          </cell>
          <cell r="D515">
            <v>0.71560000000000001</v>
          </cell>
          <cell r="E515" t="str">
            <v>MKT-1-9828261019</v>
          </cell>
          <cell r="F515" t="str">
            <v>0T3T_REJ17_PCS-3PLowpi_FLAT_BL_71.56%</v>
          </cell>
          <cell r="G515">
            <v>71.56</v>
          </cell>
        </row>
        <row r="516">
          <cell r="A516" t="str">
            <v>Oi Total Fixo + Banda Larga + TV 20,7156Template de desconto FLAT bundle - Velox XDSL - Varejo</v>
          </cell>
          <cell r="B516" t="str">
            <v>Plano Oi Convergente Medium</v>
          </cell>
          <cell r="C516" t="str">
            <v>Template de desconto FLAT bundle - Velox XDSL - Varejo</v>
          </cell>
          <cell r="D516">
            <v>0.71560000000000001</v>
          </cell>
          <cell r="E516" t="str">
            <v>MKT-1-9828272112</v>
          </cell>
          <cell r="F516" t="str">
            <v>0T3T_REJ17_PCS-3PMepi_FLAT_BL_71.56%</v>
          </cell>
          <cell r="G516">
            <v>71.56</v>
          </cell>
        </row>
        <row r="517">
          <cell r="A517" t="str">
            <v>Oi Total Fixo + Banda Larga + TV 30,7156Template de desconto FLAT bundle - Velox XDSL - Varejo</v>
          </cell>
          <cell r="B517" t="str">
            <v>Plano Oi Convergente High</v>
          </cell>
          <cell r="C517" t="str">
            <v>Template de desconto FLAT bundle - Velox XDSL - Varejo</v>
          </cell>
          <cell r="D517">
            <v>0.71560000000000001</v>
          </cell>
          <cell r="E517" t="str">
            <v>MKT-1-9828272465</v>
          </cell>
          <cell r="F517" t="str">
            <v>0T3T_REJ17_PCS-3PHipi_FLAT_BL_71.56%</v>
          </cell>
          <cell r="G517">
            <v>71.56</v>
          </cell>
        </row>
        <row r="518">
          <cell r="A518" t="str">
            <v>Oi Total Fixo + Banda Larga + TV 10,7867Template de desconto FLAT bundle - Velox XDSL - Varejo</v>
          </cell>
          <cell r="B518" t="str">
            <v>Plano Oi Convergente Low</v>
          </cell>
          <cell r="C518" t="str">
            <v>Template de desconto FLAT bundle - Velox XDSL - Varejo</v>
          </cell>
          <cell r="D518">
            <v>0.78670000000000007</v>
          </cell>
          <cell r="E518" t="str">
            <v>MKT-1-9828278258</v>
          </cell>
          <cell r="F518" t="str">
            <v>0T3T_REJ17_PCS-3PLowpi_FLAT_BL_78.67%</v>
          </cell>
          <cell r="G518">
            <v>78.67</v>
          </cell>
        </row>
        <row r="519">
          <cell r="A519" t="str">
            <v>Oi Total Fixo + Banda Larga + TV 20,7867Template de desconto FLAT bundle - Velox XDSL - Varejo</v>
          </cell>
          <cell r="B519" t="str">
            <v>Plano Oi Convergente Medium</v>
          </cell>
          <cell r="C519" t="str">
            <v>Template de desconto FLAT bundle - Velox XDSL - Varejo</v>
          </cell>
          <cell r="D519">
            <v>0.78670000000000007</v>
          </cell>
          <cell r="E519" t="str">
            <v>MKT-1-9828278651</v>
          </cell>
          <cell r="F519" t="str">
            <v>0T3T_REJ17_PCS-3PMepi_FLAT_BL_78.67%</v>
          </cell>
          <cell r="G519">
            <v>78.67</v>
          </cell>
        </row>
        <row r="520">
          <cell r="A520" t="str">
            <v>Oi Total Fixo + Banda Larga + TV 30,7867Template de desconto FLAT bundle - Velox XDSL - Varejo</v>
          </cell>
          <cell r="B520" t="str">
            <v>Plano Oi Convergente High</v>
          </cell>
          <cell r="C520" t="str">
            <v>Template de desconto FLAT bundle - Velox XDSL - Varejo</v>
          </cell>
          <cell r="D520">
            <v>0.78670000000000007</v>
          </cell>
          <cell r="E520" t="str">
            <v>MKT-1-9828285890</v>
          </cell>
          <cell r="F520" t="str">
            <v>0T3T_REJ17_PCS-3PHipi_FLAT_BL_78.67%</v>
          </cell>
          <cell r="G520">
            <v>78.67</v>
          </cell>
        </row>
        <row r="521">
          <cell r="A521" t="str">
            <v>Oi Total Fixo + Banda Larga + TV 10,7511Template de desconto FLAT bundle - Velox XDSL - Varejo</v>
          </cell>
          <cell r="B521" t="str">
            <v>Plano Oi Convergente Low</v>
          </cell>
          <cell r="C521" t="str">
            <v>Template de desconto FLAT bundle - Velox XDSL - Varejo</v>
          </cell>
          <cell r="D521">
            <v>0.75109999999999999</v>
          </cell>
          <cell r="E521" t="str">
            <v>MKT-1-9828296793</v>
          </cell>
          <cell r="F521" t="str">
            <v>0T3T_REJ17_PCS-3PLowpi_FLAT_BL_75.11%</v>
          </cell>
          <cell r="G521">
            <v>75.11</v>
          </cell>
        </row>
        <row r="522">
          <cell r="A522" t="str">
            <v>Oi Total Fixo + Banda Larga + TV 20,7511Template de desconto FLAT bundle - Velox XDSL - Varejo</v>
          </cell>
          <cell r="B522" t="str">
            <v>Plano Oi Convergente Medium</v>
          </cell>
          <cell r="C522" t="str">
            <v>Template de desconto FLAT bundle - Velox XDSL - Varejo</v>
          </cell>
          <cell r="D522">
            <v>0.75109999999999999</v>
          </cell>
          <cell r="E522" t="str">
            <v>MKT-1-9828296896</v>
          </cell>
          <cell r="F522" t="str">
            <v>0T3T_REJ17_PCS-3PMepi_FLAT_BL_75.11%</v>
          </cell>
          <cell r="G522">
            <v>75.11</v>
          </cell>
        </row>
        <row r="523">
          <cell r="A523" t="str">
            <v>Oi Total Fixo + Banda Larga + TV 30,7511Template de desconto FLAT bundle - Velox XDSL - Varejo</v>
          </cell>
          <cell r="B523" t="str">
            <v>Plano Oi Convergente High</v>
          </cell>
          <cell r="C523" t="str">
            <v>Template de desconto FLAT bundle - Velox XDSL - Varejo</v>
          </cell>
          <cell r="D523">
            <v>0.75109999999999999</v>
          </cell>
          <cell r="E523" t="str">
            <v>MKT-1-9828314259</v>
          </cell>
          <cell r="F523" t="str">
            <v>0T3T_REJ17_PCS-3PHipi_FLAT_BL_75.11%</v>
          </cell>
          <cell r="G523">
            <v>75.11</v>
          </cell>
        </row>
        <row r="524">
          <cell r="A524" t="str">
            <v>Oi Total Fixo + Banda Larga + TV 10,1757Template de desconto FLAT bundle - Velox XDSL - Varejo</v>
          </cell>
          <cell r="B524" t="str">
            <v>Plano Oi Convergente Low</v>
          </cell>
          <cell r="C524" t="str">
            <v>Template de desconto FLAT bundle - Velox XDSL - Varejo</v>
          </cell>
          <cell r="D524">
            <v>0.1757</v>
          </cell>
          <cell r="E524" t="str">
            <v>MKT-1-9828314372</v>
          </cell>
          <cell r="F524" t="str">
            <v>0T3T_REJ17_PCS-3PLowpi_FLAT_BL_17.57%</v>
          </cell>
          <cell r="G524">
            <v>17.57</v>
          </cell>
        </row>
        <row r="525">
          <cell r="A525" t="str">
            <v>Oi Total Fixo + Banda Larga + TV 20,1757Template de desconto FLAT bundle - Velox XDSL - Varejo</v>
          </cell>
          <cell r="B525" t="str">
            <v>Plano Oi Convergente Medium</v>
          </cell>
          <cell r="C525" t="str">
            <v>Template de desconto FLAT bundle - Velox XDSL - Varejo</v>
          </cell>
          <cell r="D525">
            <v>0.1757</v>
          </cell>
          <cell r="E525" t="str">
            <v>MKT-1-9828325585</v>
          </cell>
          <cell r="F525" t="str">
            <v>0T3T_REJ17_PCS-3PMepi_FLAT_BL_17.57%</v>
          </cell>
          <cell r="G525">
            <v>17.57</v>
          </cell>
        </row>
        <row r="526">
          <cell r="A526" t="str">
            <v>Oi Total Fixo + Banda Larga + TV 30,1757Template de desconto FLAT bundle - Velox XDSL - Varejo</v>
          </cell>
          <cell r="B526" t="str">
            <v>Plano Oi Convergente High</v>
          </cell>
          <cell r="C526" t="str">
            <v>Template de desconto FLAT bundle - Velox XDSL - Varejo</v>
          </cell>
          <cell r="D526">
            <v>0.1757</v>
          </cell>
          <cell r="E526" t="str">
            <v>MKT-1-9828337178</v>
          </cell>
          <cell r="F526" t="str">
            <v>0T3T_REJ17_PCS-3PHipi_FLAT_BL_17.57%</v>
          </cell>
          <cell r="G526">
            <v>17.57</v>
          </cell>
        </row>
        <row r="527">
          <cell r="A527" t="str">
            <v>Oi Total Fixo + Banda Larga + TV 10,1869Template de desconto FLAT bundle - Velox XDSL - Varejo</v>
          </cell>
          <cell r="B527" t="str">
            <v>Plano Oi Convergente Low</v>
          </cell>
          <cell r="C527" t="str">
            <v>Template de desconto FLAT bundle - Velox XDSL - Varejo</v>
          </cell>
          <cell r="D527">
            <v>0.18690000000000001</v>
          </cell>
          <cell r="E527" t="str">
            <v>MKT-1-9828337641</v>
          </cell>
          <cell r="F527" t="str">
            <v>0T3T_REJ17_PCS-3PLowpi_FLAT_BL_18.69%</v>
          </cell>
          <cell r="G527">
            <v>18.690000000000001</v>
          </cell>
        </row>
        <row r="528">
          <cell r="A528" t="str">
            <v>Oi Total Fixo + Banda Larga + TV 20,1869Template de desconto FLAT bundle - Velox XDSL - Varejo</v>
          </cell>
          <cell r="B528" t="str">
            <v>Plano Oi Convergente Medium</v>
          </cell>
          <cell r="C528" t="str">
            <v>Template de desconto FLAT bundle - Velox XDSL - Varejo</v>
          </cell>
          <cell r="D528">
            <v>0.18690000000000001</v>
          </cell>
          <cell r="E528" t="str">
            <v>MKT-1-9828338024</v>
          </cell>
          <cell r="F528" t="str">
            <v>0T3T_REJ17_PCS-3PMepi_FLAT_BL_18.69%</v>
          </cell>
          <cell r="G528">
            <v>18.690000000000001</v>
          </cell>
        </row>
        <row r="529">
          <cell r="A529" t="str">
            <v>Oi Total Fixo + Banda Larga + TV 30,1869Template de desconto FLAT bundle - Velox XDSL - Varejo</v>
          </cell>
          <cell r="B529" t="str">
            <v>Plano Oi Convergente High</v>
          </cell>
          <cell r="C529" t="str">
            <v>Template de desconto FLAT bundle - Velox XDSL - Varejo</v>
          </cell>
          <cell r="D529">
            <v>0.18690000000000001</v>
          </cell>
          <cell r="E529" t="str">
            <v>MKT-1-9828340357</v>
          </cell>
          <cell r="F529" t="str">
            <v>0T3T_REJ17_PCS-3PHipi_FLAT_BL_18.69%</v>
          </cell>
          <cell r="G529">
            <v>18.690000000000001</v>
          </cell>
        </row>
        <row r="530">
          <cell r="A530" t="str">
            <v>Oi Total Fixo + Banda Larga + TV 10,2441Template de desconto FLAT bundle - Velox XDSL - Varejo</v>
          </cell>
          <cell r="B530" t="str">
            <v>Plano Oi Convergente Low</v>
          </cell>
          <cell r="C530" t="str">
            <v>Template de desconto FLAT bundle - Velox XDSL - Varejo</v>
          </cell>
          <cell r="D530">
            <v>0.24410000000000001</v>
          </cell>
          <cell r="E530" t="str">
            <v>MKT-1-9828340530</v>
          </cell>
          <cell r="F530" t="str">
            <v>0T3T_REJ17_PCS-3PLowpi_FLAT_BL_24.41%</v>
          </cell>
          <cell r="G530">
            <v>24.41</v>
          </cell>
        </row>
        <row r="531">
          <cell r="A531" t="str">
            <v>Oi Total Fixo + Banda Larga + TV 20,2441Template de desconto FLAT bundle - Velox XDSL - Varejo</v>
          </cell>
          <cell r="B531" t="str">
            <v>Plano Oi Convergente Medium</v>
          </cell>
          <cell r="C531" t="str">
            <v>Template de desconto FLAT bundle - Velox XDSL - Varejo</v>
          </cell>
          <cell r="D531">
            <v>0.24410000000000001</v>
          </cell>
          <cell r="E531" t="str">
            <v>MKT-1-9828340743</v>
          </cell>
          <cell r="F531" t="str">
            <v>0T3T_REJ17_PCS-3PMepi_FLAT_BL_24.41%</v>
          </cell>
          <cell r="G531">
            <v>24.41</v>
          </cell>
        </row>
        <row r="532">
          <cell r="A532" t="str">
            <v>Oi Total Fixo + Banda Larga + TV 30,2441Template de desconto FLAT bundle - Velox XDSL - Varejo</v>
          </cell>
          <cell r="B532" t="str">
            <v>Plano Oi Convergente High</v>
          </cell>
          <cell r="C532" t="str">
            <v>Template de desconto FLAT bundle - Velox XDSL - Varejo</v>
          </cell>
          <cell r="D532">
            <v>0.24410000000000001</v>
          </cell>
          <cell r="E532" t="str">
            <v>MKT-1-9828340956</v>
          </cell>
          <cell r="F532" t="str">
            <v>0T3T_REJ17_PCS-3PHipi_FLAT_BL_24.41%</v>
          </cell>
          <cell r="G532">
            <v>24.41</v>
          </cell>
        </row>
        <row r="533">
          <cell r="A533" t="str">
            <v>Oi Total Fixo + Banda Larga + TV 10,3281Template de desconto FLAT bundle - Velox XDSL - Varejo</v>
          </cell>
          <cell r="B533" t="str">
            <v>Plano Oi Convergente Low</v>
          </cell>
          <cell r="C533" t="str">
            <v>Template de desconto FLAT bundle - Velox XDSL - Varejo</v>
          </cell>
          <cell r="D533">
            <v>0.3281</v>
          </cell>
          <cell r="E533" t="str">
            <v>MKT-1-9828352159</v>
          </cell>
          <cell r="F533" t="str">
            <v>0T3T_REJ17_PCS-3PLowpi_FLAT_BL_32.81%</v>
          </cell>
          <cell r="G533">
            <v>32.81</v>
          </cell>
        </row>
        <row r="534">
          <cell r="A534" t="str">
            <v>Oi Total Fixo + Banda Larga + TV 20,3281Template de desconto FLAT bundle - Velox XDSL - Varejo</v>
          </cell>
          <cell r="B534" t="str">
            <v>Plano Oi Convergente Medium</v>
          </cell>
          <cell r="C534" t="str">
            <v>Template de desconto FLAT bundle - Velox XDSL - Varejo</v>
          </cell>
          <cell r="D534">
            <v>0.3281</v>
          </cell>
          <cell r="E534" t="str">
            <v>MKT-1-9828352432</v>
          </cell>
          <cell r="F534" t="str">
            <v>0T3T_REJ17_PCS-3PMepi_FLAT_BL_32.81%</v>
          </cell>
          <cell r="G534">
            <v>32.81</v>
          </cell>
        </row>
        <row r="535">
          <cell r="A535" t="str">
            <v>Oi Total Fixo + Banda Larga + TV 30,3281Template de desconto FLAT bundle - Velox XDSL - Varejo</v>
          </cell>
          <cell r="B535" t="str">
            <v>Plano Oi Convergente High</v>
          </cell>
          <cell r="C535" t="str">
            <v>Template de desconto FLAT bundle - Velox XDSL - Varejo</v>
          </cell>
          <cell r="D535">
            <v>0.3281</v>
          </cell>
          <cell r="E535" t="str">
            <v>MKT-1-9828352635</v>
          </cell>
          <cell r="F535" t="str">
            <v>0T3T_REJ17_PCS-3PHipi_FLAT_BL_32.81%</v>
          </cell>
          <cell r="G535">
            <v>32.81</v>
          </cell>
        </row>
        <row r="536">
          <cell r="A536" t="str">
            <v>Oi Total Fixo + Banda Larga + TV 20,3953Template de desconto FLAT bundle - Velox XDSL - Varejo</v>
          </cell>
          <cell r="B536" t="str">
            <v>Plano Oi Convergente Medium</v>
          </cell>
          <cell r="C536" t="str">
            <v>Template de desconto FLAT bundle - Velox XDSL - Varejo</v>
          </cell>
          <cell r="D536">
            <v>0.39529999999999998</v>
          </cell>
          <cell r="E536" t="str">
            <v>MKT-1-9828352778</v>
          </cell>
          <cell r="F536" t="str">
            <v>0T3T_REJ17_PCS-3PMepi_FLAT_BL_39.53%</v>
          </cell>
          <cell r="G536">
            <v>39.53</v>
          </cell>
        </row>
        <row r="537">
          <cell r="A537" t="str">
            <v>Oi Total Fixo + Banda Larga + TV 30,3953Template de desconto FLAT bundle - Velox XDSL - Varejo</v>
          </cell>
          <cell r="B537" t="str">
            <v>Plano Oi Convergente High</v>
          </cell>
          <cell r="C537" t="str">
            <v>Template de desconto FLAT bundle - Velox XDSL - Varejo</v>
          </cell>
          <cell r="D537">
            <v>0.39529999999999998</v>
          </cell>
          <cell r="E537" t="str">
            <v>MKT-1-9828708011</v>
          </cell>
          <cell r="F537" t="str">
            <v>0T3T_REJ17_PCS-3PHipi_FLAT_BL_39.53%</v>
          </cell>
          <cell r="G537">
            <v>39.53</v>
          </cell>
        </row>
        <row r="538">
          <cell r="A538" t="str">
            <v>Oi Total Fixo + Banda Larga + TV 20,5494Template de desconto FLAT bundle - Velox XDSL - Varejo</v>
          </cell>
          <cell r="B538" t="str">
            <v>Plano Oi Convergente Medium</v>
          </cell>
          <cell r="C538" t="str">
            <v>Template de desconto FLAT bundle - Velox XDSL - Varejo</v>
          </cell>
          <cell r="D538">
            <v>0.5494</v>
          </cell>
          <cell r="E538" t="str">
            <v>MKT-1-9828832194</v>
          </cell>
          <cell r="F538" t="str">
            <v>0T3T_REJ17_PCS-3PMepi_FLAT_BL_54.94%</v>
          </cell>
          <cell r="G538">
            <v>54.94</v>
          </cell>
        </row>
        <row r="539">
          <cell r="A539" t="str">
            <v>Oi Total Fixo + Banda Larga + TV 30,6621Template de desconto FLAT bundle - Velox XDSL - Varejo</v>
          </cell>
          <cell r="B539" t="str">
            <v>Plano Oi Convergente High</v>
          </cell>
          <cell r="C539" t="str">
            <v>Template de desconto FLAT bundle - Velox XDSL - Varejo</v>
          </cell>
          <cell r="D539">
            <v>0.66209999999999991</v>
          </cell>
          <cell r="E539" t="str">
            <v>MKT-1-9828832377</v>
          </cell>
          <cell r="F539" t="str">
            <v>0T3T_REJ17_PCS-3PHipi_FLAT_BL_66.21%</v>
          </cell>
          <cell r="G539">
            <v>66.209999999999994</v>
          </cell>
        </row>
        <row r="540">
          <cell r="A540" t="str">
            <v>Oi Total Fixo + Banda Larga + TV 20,6621Template de desconto FLAT bundle - Velox XDSL - Varejo</v>
          </cell>
          <cell r="B540" t="str">
            <v>Plano Oi Convergente Medium</v>
          </cell>
          <cell r="C540" t="str">
            <v>Template de desconto FLAT bundle - Velox XDSL - Varejo</v>
          </cell>
          <cell r="D540">
            <v>0.66209999999999991</v>
          </cell>
          <cell r="E540" t="str">
            <v>MKT-1-9828832700</v>
          </cell>
          <cell r="F540" t="str">
            <v>0T3T_REJ17_PCS-3PMepi_FLAT_BL_66.21%</v>
          </cell>
          <cell r="G540">
            <v>66.209999999999994</v>
          </cell>
        </row>
        <row r="541">
          <cell r="A541" t="str">
            <v>Oi Total Fixo + Banda Larga + TV 20,6264Template de desconto FLAT bundle - Velox XDSL - Varejo</v>
          </cell>
          <cell r="B541" t="str">
            <v>Plano Oi Convergente Medium</v>
          </cell>
          <cell r="C541" t="str">
            <v>Template de desconto FLAT bundle - Velox XDSL - Varejo</v>
          </cell>
          <cell r="D541">
            <v>0.62639999999999996</v>
          </cell>
          <cell r="E541" t="str">
            <v>MKT-1-9828832863</v>
          </cell>
          <cell r="F541" t="str">
            <v>0T3T_REJ17_PCS-3PMepi_FLAT_BL_62.64%</v>
          </cell>
          <cell r="G541">
            <v>62.64</v>
          </cell>
        </row>
        <row r="542">
          <cell r="A542" t="str">
            <v>Oi Total Fixo + Banda Larga + TV 30,6264Template de desconto FLAT bundle - Velox XDSL - Varejo</v>
          </cell>
          <cell r="B542" t="str">
            <v>Plano Oi Convergente High</v>
          </cell>
          <cell r="C542" t="str">
            <v>Template de desconto FLAT bundle - Velox XDSL - Varejo</v>
          </cell>
          <cell r="D542">
            <v>0.62639999999999996</v>
          </cell>
          <cell r="E542" t="str">
            <v>MKT-1-9828833096</v>
          </cell>
          <cell r="F542" t="str">
            <v>0T3T_REJ17_PCS-3PHipi_FLAT_BL_62.64%</v>
          </cell>
          <cell r="G542">
            <v>62.64</v>
          </cell>
        </row>
        <row r="543">
          <cell r="A543" t="str">
            <v>Oi Total Fixo + Banda Larga + TV 10,4852Template de desconto FLAT bundle - Velox XDSL - Varejo</v>
          </cell>
          <cell r="B543" t="str">
            <v>Plano Oi Convergente Low</v>
          </cell>
          <cell r="C543" t="str">
            <v>Template de desconto FLAT bundle - Velox XDSL - Varejo</v>
          </cell>
          <cell r="D543">
            <v>0.48520000000000002</v>
          </cell>
          <cell r="E543" t="str">
            <v>MKT-1-9828849279</v>
          </cell>
          <cell r="F543" t="str">
            <v>0T3T_REJ17_PCS-3PLowpi_FLAT_BL_48.52%</v>
          </cell>
          <cell r="G543">
            <v>48.52</v>
          </cell>
        </row>
        <row r="544">
          <cell r="A544" t="str">
            <v>Oi Total Fixo + Banda Larga + TV 20,4852Template de desconto FLAT bundle - Velox XDSL - Varejo</v>
          </cell>
          <cell r="B544" t="str">
            <v>Plano Oi Convergente Medium</v>
          </cell>
          <cell r="C544" t="str">
            <v>Template de desconto FLAT bundle - Velox XDSL - Varejo</v>
          </cell>
          <cell r="D544">
            <v>0.48520000000000002</v>
          </cell>
          <cell r="E544" t="str">
            <v>MKT-1-9828849472</v>
          </cell>
          <cell r="F544" t="str">
            <v>0T3T_REJ17_PCS-3PMepi_FLAT_BL_48.52%</v>
          </cell>
          <cell r="G544">
            <v>48.52</v>
          </cell>
        </row>
        <row r="545">
          <cell r="A545" t="str">
            <v>Oi Total Fixo + Banda Larga + TV 30,4852Template de desconto FLAT bundle - Velox XDSL - Varejo</v>
          </cell>
          <cell r="B545" t="str">
            <v>Plano Oi Convergente High</v>
          </cell>
          <cell r="C545" t="str">
            <v>Template de desconto FLAT bundle - Velox XDSL - Varejo</v>
          </cell>
          <cell r="D545">
            <v>0.48520000000000002</v>
          </cell>
          <cell r="E545" t="str">
            <v>MKT-1-9828849635</v>
          </cell>
          <cell r="F545" t="str">
            <v>0T3T_REJ17_PCS-3PHipi_FLAT_BL_48.52%</v>
          </cell>
          <cell r="G545">
            <v>48.52</v>
          </cell>
        </row>
        <row r="546">
          <cell r="A546" t="str">
            <v>Oi Total Fixo + Banda Larga + TV 20,5368Template de desconto FLAT bundle - Velox XDSL - Varejo</v>
          </cell>
          <cell r="B546" t="str">
            <v>Plano Oi Convergente Medium</v>
          </cell>
          <cell r="C546" t="str">
            <v>Template de desconto FLAT bundle - Velox XDSL - Varejo</v>
          </cell>
          <cell r="D546">
            <v>0.53679999999999994</v>
          </cell>
          <cell r="E546" t="str">
            <v>MKT-1-9828849818</v>
          </cell>
          <cell r="F546" t="str">
            <v>0T3T_REJ17_PCS-3PMepi_FLAT_BL_53.68%</v>
          </cell>
          <cell r="G546">
            <v>53.68</v>
          </cell>
        </row>
        <row r="547">
          <cell r="A547" t="str">
            <v>Oi Total Fixo + Banda Larga + TV 30,5368Template de desconto FLAT bundle - Velox XDSL - Varejo</v>
          </cell>
          <cell r="B547" t="str">
            <v>Plano Oi Convergente High</v>
          </cell>
          <cell r="C547" t="str">
            <v>Template de desconto FLAT bundle - Velox XDSL - Varejo</v>
          </cell>
          <cell r="D547">
            <v>0.53679999999999994</v>
          </cell>
          <cell r="E547" t="str">
            <v>MKT-1-9829477373</v>
          </cell>
          <cell r="F547" t="str">
            <v>0T3T_REJ17_PCS-3PHipi_FLAT_BL_53.68%</v>
          </cell>
          <cell r="G547">
            <v>53.68</v>
          </cell>
        </row>
        <row r="548">
          <cell r="A548" t="str">
            <v>Oi Total Fixo + Banda Larga + TV 20,5884Template de desconto FLAT bundle - Velox XDSL - Varejo</v>
          </cell>
          <cell r="B548" t="str">
            <v>Plano Oi Convergente Medium</v>
          </cell>
          <cell r="C548" t="str">
            <v>Template de desconto FLAT bundle - Velox XDSL - Varejo</v>
          </cell>
          <cell r="D548">
            <v>0.58840000000000003</v>
          </cell>
          <cell r="E548" t="str">
            <v>MKT-1-9829477736</v>
          </cell>
          <cell r="F548" t="str">
            <v>0T3T_REJ17_PCS-3PMepi_FLAT_BL_58.84%</v>
          </cell>
          <cell r="G548">
            <v>58.84</v>
          </cell>
        </row>
        <row r="549">
          <cell r="A549" t="str">
            <v>Oi Total Fixo + Banda Larga + TV 30,5884Template de desconto FLAT bundle - Velox XDSL - Varejo</v>
          </cell>
          <cell r="B549" t="str">
            <v>Plano Oi Convergente High</v>
          </cell>
          <cell r="C549" t="str">
            <v>Template de desconto FLAT bundle - Velox XDSL - Varejo</v>
          </cell>
          <cell r="D549">
            <v>0.58840000000000003</v>
          </cell>
          <cell r="E549" t="str">
            <v>MKT-1-9829477839</v>
          </cell>
          <cell r="F549" t="str">
            <v>0T3T_REJ17_PCS-3PHipi_FLAT_BL_58.84%</v>
          </cell>
          <cell r="G549">
            <v>58.84</v>
          </cell>
        </row>
        <row r="550">
          <cell r="A550" t="str">
            <v>Oi Total Fixo + Banda Larga + TV 10,4922Template de desconto FLAT bundle - Velox XDSL - Varejo</v>
          </cell>
          <cell r="B550" t="str">
            <v>Plano Oi Convergente Low</v>
          </cell>
          <cell r="C550" t="str">
            <v>Template de desconto FLAT bundle - Velox XDSL - Varejo</v>
          </cell>
          <cell r="D550">
            <v>0.49219999999999997</v>
          </cell>
          <cell r="E550" t="str">
            <v>MKT-1-9829500982</v>
          </cell>
          <cell r="F550" t="str">
            <v>0T3T_REJ17_PCS-3PLowpi_FLAT_BL_49.22%</v>
          </cell>
          <cell r="G550">
            <v>49.22</v>
          </cell>
        </row>
        <row r="551">
          <cell r="A551" t="str">
            <v>Oi Total Fixo + Banda Larga + TV 20,4922Template de desconto FLAT bundle - Velox XDSL - Varejo</v>
          </cell>
          <cell r="B551" t="str">
            <v>Plano Oi Convergente Medium</v>
          </cell>
          <cell r="C551" t="str">
            <v>Template de desconto FLAT bundle - Velox XDSL - Varejo</v>
          </cell>
          <cell r="D551">
            <v>0.49219999999999997</v>
          </cell>
          <cell r="E551" t="str">
            <v>MKT-1-9829513385</v>
          </cell>
          <cell r="F551" t="str">
            <v>0T3T_REJ17_PCS-3PMepi_FLAT_BL_49.22%</v>
          </cell>
          <cell r="G551">
            <v>49.22</v>
          </cell>
        </row>
        <row r="552">
          <cell r="A552" t="str">
            <v>Oi Total Fixo + Banda Larga + TV 30,4922Template de desconto FLAT bundle - Velox XDSL - Varejo</v>
          </cell>
          <cell r="B552" t="str">
            <v>Plano Oi Convergente High</v>
          </cell>
          <cell r="C552" t="str">
            <v>Template de desconto FLAT bundle - Velox XDSL - Varejo</v>
          </cell>
          <cell r="D552">
            <v>0.49219999999999997</v>
          </cell>
          <cell r="E552" t="str">
            <v>MKT-1-9829513818</v>
          </cell>
          <cell r="F552" t="str">
            <v>0T3T_REJ17_PCS-3PHipi_FLAT_BL_49.22%</v>
          </cell>
          <cell r="G552">
            <v>49.22</v>
          </cell>
        </row>
        <row r="553">
          <cell r="A553" t="str">
            <v>Oi Total Fixo + Banda Larga + TV 20,594Template de desconto FLAT bundle - Velox XDSL - Varejo</v>
          </cell>
          <cell r="B553" t="str">
            <v>Plano Oi Convergente Medium</v>
          </cell>
          <cell r="C553" t="str">
            <v>Template de desconto FLAT bundle - Velox XDSL - Varejo</v>
          </cell>
          <cell r="D553">
            <v>0.59399999999999997</v>
          </cell>
          <cell r="E553" t="str">
            <v>MKT-1-9829525261</v>
          </cell>
          <cell r="F553" t="str">
            <v>0T3T_REJ17_PCS-3PMepi_FLAT_BL_59.40%</v>
          </cell>
          <cell r="G553">
            <v>59.4</v>
          </cell>
        </row>
        <row r="554">
          <cell r="A554" t="str">
            <v>Oi Total Fixo + Banda Larga + TV 30,594Template de desconto FLAT bundle - Velox XDSL - Varejo</v>
          </cell>
          <cell r="B554" t="str">
            <v>Plano Oi Convergente High</v>
          </cell>
          <cell r="C554" t="str">
            <v>Template de desconto FLAT bundle - Velox XDSL - Varejo</v>
          </cell>
          <cell r="D554">
            <v>0.59399999999999997</v>
          </cell>
          <cell r="E554" t="str">
            <v>MKT-1-9829525614</v>
          </cell>
          <cell r="F554" t="str">
            <v>0T3T_REJ17_PCS-3PHipi_FLAT_BL_59.40%</v>
          </cell>
          <cell r="G554">
            <v>59.4</v>
          </cell>
        </row>
        <row r="555">
          <cell r="A555" t="str">
            <v>Oi Total Fixo + Banda Larga + TV 10,4667Template de desconto FLAT bundle - Velox XDSL - Varejo</v>
          </cell>
          <cell r="B555" t="str">
            <v>Plano Oi Convergente Low</v>
          </cell>
          <cell r="C555" t="str">
            <v>Template de desconto FLAT bundle - Velox XDSL - Varejo</v>
          </cell>
          <cell r="D555">
            <v>0.4667</v>
          </cell>
          <cell r="E555" t="str">
            <v>MKT-1-9829525977</v>
          </cell>
          <cell r="F555" t="str">
            <v>0T3T_REJ17_PCS-3PLowpi_FLAT_BL_46.67%</v>
          </cell>
          <cell r="G555">
            <v>46.67</v>
          </cell>
        </row>
        <row r="556">
          <cell r="A556" t="str">
            <v>Oi Total Fixo + Banda Larga + TV 20,4667Template de desconto FLAT bundle - Velox XDSL - Varejo</v>
          </cell>
          <cell r="B556" t="str">
            <v>Plano Oi Convergente Medium</v>
          </cell>
          <cell r="C556" t="str">
            <v>Template de desconto FLAT bundle - Velox XDSL - Varejo</v>
          </cell>
          <cell r="D556">
            <v>0.4667</v>
          </cell>
          <cell r="E556" t="str">
            <v>MKT-1-9829526100</v>
          </cell>
          <cell r="F556" t="str">
            <v>0T3T_REJ17_PCS-3PMepi_FLAT_BL_46.67%</v>
          </cell>
          <cell r="G556">
            <v>46.67</v>
          </cell>
        </row>
        <row r="557">
          <cell r="A557" t="str">
            <v>Oi Total Fixo + Banda Larga + TV 30,4667Template de desconto FLAT bundle - Velox XDSL - Varejo</v>
          </cell>
          <cell r="B557" t="str">
            <v>Plano Oi Convergente High</v>
          </cell>
          <cell r="C557" t="str">
            <v>Template de desconto FLAT bundle - Velox XDSL - Varejo</v>
          </cell>
          <cell r="D557">
            <v>0.4667</v>
          </cell>
          <cell r="E557" t="str">
            <v>MKT-1-9829538543</v>
          </cell>
          <cell r="F557" t="str">
            <v>0T3T_REJ17_PCS-3PHipi_FLAT_BL_46.67%</v>
          </cell>
          <cell r="G557">
            <v>46.67</v>
          </cell>
        </row>
        <row r="558">
          <cell r="A558" t="str">
            <v>Oi Total Fixo + Banda Larga + TV 20,5112Template de desconto FLAT bundle - Velox XDSL - Varejo</v>
          </cell>
          <cell r="B558" t="str">
            <v>Plano Oi Convergente Medium</v>
          </cell>
          <cell r="C558" t="str">
            <v>Template de desconto FLAT bundle - Velox XDSL - Varejo</v>
          </cell>
          <cell r="D558">
            <v>0.51119999999999999</v>
          </cell>
          <cell r="E558" t="str">
            <v>MKT-1-9829538636</v>
          </cell>
          <cell r="F558" t="str">
            <v>0T3T_REJ17_PCS-3PMepi_FLAT_BL_51.12%</v>
          </cell>
          <cell r="G558">
            <v>51.12</v>
          </cell>
        </row>
        <row r="559">
          <cell r="A559" t="str">
            <v>Oi Total Fixo + Banda Larga + TV 30,5112Template de desconto FLAT bundle - Velox XDSL - Varejo</v>
          </cell>
          <cell r="B559" t="str">
            <v>Plano Oi Convergente High</v>
          </cell>
          <cell r="C559" t="str">
            <v>Template de desconto FLAT bundle - Velox XDSL - Varejo</v>
          </cell>
          <cell r="D559">
            <v>0.51119999999999999</v>
          </cell>
          <cell r="E559" t="str">
            <v>MKT-1-9829538737</v>
          </cell>
          <cell r="F559" t="str">
            <v>0T3T_REJ17_PCS-3PHipi_FLAT_BL_51.12%</v>
          </cell>
          <cell r="G559">
            <v>51.12</v>
          </cell>
        </row>
        <row r="560">
          <cell r="A560" t="str">
            <v>Oi Total Fixo + Banda Larga + TV 10,5259Template de desconto FLAT bundle - Velox XDSL - Varejo</v>
          </cell>
          <cell r="B560" t="str">
            <v>Plano Oi Convergente Low</v>
          </cell>
          <cell r="C560" t="str">
            <v>Template de desconto FLAT bundle - Velox XDSL - Varejo</v>
          </cell>
          <cell r="D560">
            <v>0.52590000000000003</v>
          </cell>
          <cell r="E560" t="str">
            <v>MKT-1-9829549150</v>
          </cell>
          <cell r="F560" t="str">
            <v>0T3T_REJ17_PCS-3PLowpi_FLAT_BL_52.59%</v>
          </cell>
          <cell r="G560">
            <v>52.59</v>
          </cell>
        </row>
        <row r="561">
          <cell r="A561" t="str">
            <v>Oi Total Fixo + Banda Larga + TV 20,5259Template de desconto FLAT bundle - Velox XDSL - Varejo</v>
          </cell>
          <cell r="B561" t="str">
            <v>Plano Oi Convergente Medium</v>
          </cell>
          <cell r="C561" t="str">
            <v>Template de desconto FLAT bundle - Velox XDSL - Varejo</v>
          </cell>
          <cell r="D561">
            <v>0.52590000000000003</v>
          </cell>
          <cell r="E561" t="str">
            <v>MKT-1-9829549303</v>
          </cell>
          <cell r="F561" t="str">
            <v>0T3T_REJ17_PCS-3PMepi_FLAT_BL_52.59%</v>
          </cell>
          <cell r="G561">
            <v>52.59</v>
          </cell>
        </row>
        <row r="562">
          <cell r="A562" t="str">
            <v>Oi Total Fixo + Banda Larga + TV 30,5259Template de desconto FLAT bundle - Velox XDSL - Varejo</v>
          </cell>
          <cell r="B562" t="str">
            <v>Plano Oi Convergente High</v>
          </cell>
          <cell r="C562" t="str">
            <v>Template de desconto FLAT bundle - Velox XDSL - Varejo</v>
          </cell>
          <cell r="D562">
            <v>0.52590000000000003</v>
          </cell>
          <cell r="E562" t="str">
            <v>MKT-1-9829549786</v>
          </cell>
          <cell r="F562" t="str">
            <v>0T3T_REJ17_PCS-3PHipi_FLAT_BL_52.59%</v>
          </cell>
          <cell r="G562">
            <v>52.59</v>
          </cell>
        </row>
        <row r="563">
          <cell r="A563" t="str">
            <v>Oi Total Fixo + Banda Larga + TV 20,5655Template de desconto FLAT bundle - Velox XDSL - Varejo</v>
          </cell>
          <cell r="B563" t="str">
            <v>Plano Oi Convergente Medium</v>
          </cell>
          <cell r="C563" t="str">
            <v>Template de desconto FLAT bundle - Velox XDSL - Varejo</v>
          </cell>
          <cell r="D563">
            <v>0.5655</v>
          </cell>
          <cell r="E563" t="str">
            <v>MKT-1-9829549929</v>
          </cell>
          <cell r="F563" t="str">
            <v>0T3T_REJ17_PCS-3PMepi_FLAT_BL_56.55%</v>
          </cell>
          <cell r="G563">
            <v>56.55</v>
          </cell>
        </row>
        <row r="564">
          <cell r="A564" t="str">
            <v>Oi Total Fixo + Banda Larga + TV 30,5655Template de desconto FLAT bundle - Velox XDSL - Varejo</v>
          </cell>
          <cell r="B564" t="str">
            <v>Plano Oi Convergente High</v>
          </cell>
          <cell r="C564" t="str">
            <v>Template de desconto FLAT bundle - Velox XDSL - Varejo</v>
          </cell>
          <cell r="D564">
            <v>0.5655</v>
          </cell>
          <cell r="E564" t="str">
            <v>MKT-1-9829575102</v>
          </cell>
          <cell r="F564" t="str">
            <v>0T3T_REJ17_PCS-3PHipi_FLAT_BL_56.55%</v>
          </cell>
          <cell r="G564">
            <v>56.55</v>
          </cell>
        </row>
        <row r="565">
          <cell r="A565" t="str">
            <v>Oi Total Fixo + Banda Larga + TV 10,5734Template de desconto FLAT bundle - Velox XDSL - Varejo</v>
          </cell>
          <cell r="B565" t="str">
            <v>Plano Oi Convergente Low</v>
          </cell>
          <cell r="C565" t="str">
            <v>Template de desconto FLAT bundle - Velox XDSL - Varejo</v>
          </cell>
          <cell r="D565">
            <v>0.57340000000000002</v>
          </cell>
          <cell r="E565" t="str">
            <v>MKT-1-9829575575</v>
          </cell>
          <cell r="F565" t="str">
            <v>0T3T_REJ17_PCS-3PLowpi_FLAT_BL_57.34%</v>
          </cell>
          <cell r="G565">
            <v>57.34</v>
          </cell>
        </row>
        <row r="566">
          <cell r="A566" t="str">
            <v>Oi Total Fixo + Banda Larga + TV 20,5734Template de desconto FLAT bundle - Velox XDSL - Varejo</v>
          </cell>
          <cell r="B566" t="str">
            <v>Plano Oi Convergente Medium</v>
          </cell>
          <cell r="C566" t="str">
            <v>Template de desconto FLAT bundle - Velox XDSL - Varejo</v>
          </cell>
          <cell r="D566">
            <v>0.57340000000000002</v>
          </cell>
          <cell r="E566" t="str">
            <v>MKT-1-9829575928</v>
          </cell>
          <cell r="F566" t="str">
            <v>0T3T_REJ17_PCS-3PMepi_FLAT_BL_57.34%</v>
          </cell>
          <cell r="G566">
            <v>57.34</v>
          </cell>
        </row>
        <row r="567">
          <cell r="A567" t="str">
            <v>Oi Total Fixo + Banda Larga + TV 30,5734Template de desconto FLAT bundle - Velox XDSL - Varejo</v>
          </cell>
          <cell r="B567" t="str">
            <v>Plano Oi Convergente High</v>
          </cell>
          <cell r="C567" t="str">
            <v>Template de desconto FLAT bundle - Velox XDSL - Varejo</v>
          </cell>
          <cell r="D567">
            <v>0.57340000000000002</v>
          </cell>
          <cell r="E567" t="str">
            <v>MKT-1-9829601281</v>
          </cell>
          <cell r="F567" t="str">
            <v>0T3T_REJ17_PCS-3PHipi_FLAT_BL_57.34%</v>
          </cell>
          <cell r="G567">
            <v>57.34</v>
          </cell>
        </row>
        <row r="568">
          <cell r="A568" t="str">
            <v>Oi Total Fixo + Banda Larga + TV 20,609Template de desconto FLAT bundle - Velox XDSL - Varejo</v>
          </cell>
          <cell r="B568" t="str">
            <v>Plano Oi Convergente Medium</v>
          </cell>
          <cell r="C568" t="str">
            <v>Template de desconto FLAT bundle - Velox XDSL - Varejo</v>
          </cell>
          <cell r="D568">
            <v>0.60899999999999999</v>
          </cell>
          <cell r="E568" t="str">
            <v>MKT-1-9829601374</v>
          </cell>
          <cell r="F568" t="str">
            <v>0T3T_REJ17_PCS-3PMepi_FLAT_BL_60.90%</v>
          </cell>
          <cell r="G568">
            <v>60.9</v>
          </cell>
        </row>
        <row r="569">
          <cell r="A569" t="str">
            <v>Oi Total Fixo + Banda Larga + TV 30,609Template de desconto FLAT bundle - Velox XDSL - Varejo</v>
          </cell>
          <cell r="B569" t="str">
            <v>Plano Oi Convergente High</v>
          </cell>
          <cell r="C569" t="str">
            <v>Template de desconto FLAT bundle - Velox XDSL - Varejo</v>
          </cell>
          <cell r="D569">
            <v>0.60899999999999999</v>
          </cell>
          <cell r="E569" t="str">
            <v>MKT-1-9829601707</v>
          </cell>
          <cell r="F569" t="str">
            <v>0T3T_REJ17_PCS-3PHipi_FLAT_BL_60.90%</v>
          </cell>
          <cell r="G569">
            <v>60.9</v>
          </cell>
        </row>
        <row r="570">
          <cell r="A570" t="str">
            <v>Oi Total Fixo + Banda Larga + TV 10,6681Template de desconto FLAT bundle - Velox XDSL - Varejo</v>
          </cell>
          <cell r="B570" t="str">
            <v>Plano Oi Convergente Low</v>
          </cell>
          <cell r="C570" t="str">
            <v>Template de desconto FLAT bundle - Velox XDSL - Varejo</v>
          </cell>
          <cell r="D570">
            <v>0.66810000000000003</v>
          </cell>
          <cell r="E570" t="str">
            <v>MKT-1-9829601820</v>
          </cell>
          <cell r="F570" t="str">
            <v>0T3T_REJ17_PCS-3PLowpi_FLAT_BL_66.81%</v>
          </cell>
          <cell r="G570">
            <v>66.81</v>
          </cell>
        </row>
        <row r="571">
          <cell r="A571" t="str">
            <v>Oi Total Fixo + Banda Larga + TV 20,6681Template de desconto FLAT bundle - Velox XDSL - Varejo</v>
          </cell>
          <cell r="B571" t="str">
            <v>Plano Oi Convergente Medium</v>
          </cell>
          <cell r="C571" t="str">
            <v>Template de desconto FLAT bundle - Velox XDSL - Varejo</v>
          </cell>
          <cell r="D571">
            <v>0.66810000000000003</v>
          </cell>
          <cell r="E571" t="str">
            <v>MKT-1-9829609693</v>
          </cell>
          <cell r="F571" t="str">
            <v>0T3T_REJ17_PCS-3PMepi_FLAT_BL_66.81%</v>
          </cell>
          <cell r="G571">
            <v>66.81</v>
          </cell>
        </row>
        <row r="572">
          <cell r="A572" t="str">
            <v>Oi Total Fixo + Banda Larga + TV 30,6681Template de desconto FLAT bundle - Velox XDSL - Varejo</v>
          </cell>
          <cell r="B572" t="str">
            <v>Plano Oi Convergente High</v>
          </cell>
          <cell r="C572" t="str">
            <v>Template de desconto FLAT bundle - Velox XDSL - Varejo</v>
          </cell>
          <cell r="D572">
            <v>0.66810000000000003</v>
          </cell>
          <cell r="E572" t="str">
            <v>MKT-1-9829609786</v>
          </cell>
          <cell r="F572" t="str">
            <v>0T3T_REJ17_PCS-3PHipi_FLAT_BL_66.81%</v>
          </cell>
          <cell r="G572">
            <v>66.81</v>
          </cell>
        </row>
        <row r="573">
          <cell r="A573" t="str">
            <v>Oi Total Fixo + Banda Larga + TV 20,6919Template de desconto FLAT bundle - Velox XDSL - Varejo</v>
          </cell>
          <cell r="B573" t="str">
            <v>Plano Oi Convergente Medium</v>
          </cell>
          <cell r="C573" t="str">
            <v>Template de desconto FLAT bundle - Velox XDSL - Varejo</v>
          </cell>
          <cell r="D573">
            <v>0.69189999999999996</v>
          </cell>
          <cell r="E573" t="str">
            <v>MKT-1-9829649129</v>
          </cell>
          <cell r="F573" t="str">
            <v>0T3T_REJ17_PCS-3PMepi_FLAT_BL_69.19%</v>
          </cell>
          <cell r="G573">
            <v>69.19</v>
          </cell>
        </row>
        <row r="574">
          <cell r="A574" t="str">
            <v>Oi Total Fixo + Banda Larga + TV 30,6919Template de desconto FLAT bundle - Velox XDSL - Varejo</v>
          </cell>
          <cell r="B574" t="str">
            <v>Plano Oi Convergente High</v>
          </cell>
          <cell r="C574" t="str">
            <v>Template de desconto FLAT bundle - Velox XDSL - Varejo</v>
          </cell>
          <cell r="D574">
            <v>0.69189999999999996</v>
          </cell>
          <cell r="E574" t="str">
            <v>MKT-1-9829702012</v>
          </cell>
          <cell r="F574" t="str">
            <v>0T3T_REJ17_PCS-3PHipi_FLAT_BL_69.19%</v>
          </cell>
          <cell r="G574">
            <v>69.19</v>
          </cell>
        </row>
        <row r="575">
          <cell r="A575" t="str">
            <v>Oi Total Fixo + Banda Larga + TV 20,7689Template de desconto FLAT bundle - Velox XDSL - Varejo</v>
          </cell>
          <cell r="B575" t="str">
            <v>Plano Oi Convergente Medium</v>
          </cell>
          <cell r="C575" t="str">
            <v>Template de desconto FLAT bundle - Velox XDSL - Varejo</v>
          </cell>
          <cell r="D575">
            <v>0.76890000000000003</v>
          </cell>
          <cell r="E575" t="str">
            <v>MKT-1-9829739301</v>
          </cell>
          <cell r="F575" t="str">
            <v>0T3T_REJ17_PCS-3PMepi_FLAT_BL_76.89%</v>
          </cell>
          <cell r="G575">
            <v>76.89</v>
          </cell>
        </row>
        <row r="576">
          <cell r="A576" t="str">
            <v>Oi Total Fixo + Banda Larga + TV 30,7689Template de desconto FLAT bundle - Velox XDSL - Varejo</v>
          </cell>
          <cell r="B576" t="str">
            <v>Plano Oi Convergente High</v>
          </cell>
          <cell r="C576" t="str">
            <v>Template de desconto FLAT bundle - Velox XDSL - Varejo</v>
          </cell>
          <cell r="D576">
            <v>0.76890000000000003</v>
          </cell>
          <cell r="E576" t="str">
            <v>MKT-1-9829739394</v>
          </cell>
          <cell r="F576" t="str">
            <v>0T3T_REJ17_PCS-3PHipi_FLAT_BL_76.89%</v>
          </cell>
          <cell r="G576">
            <v>76.89</v>
          </cell>
        </row>
        <row r="577">
          <cell r="A577" t="str">
            <v>Oi Total Fixo + Banda Larga + TV 10,7155Template de desconto FLAT bundle - Velox XDSL - Varejo</v>
          </cell>
          <cell r="B577" t="str">
            <v>Plano Oi Convergente Low</v>
          </cell>
          <cell r="C577" t="str">
            <v>Template de desconto FLAT bundle - Velox XDSL - Varejo</v>
          </cell>
          <cell r="D577">
            <v>0.71550000000000002</v>
          </cell>
          <cell r="E577" t="str">
            <v>MKT-1-9829739487</v>
          </cell>
          <cell r="F577" t="str">
            <v>0T3T_REJ17_PCS-3PLowpi_FLAT_BL_71.55%</v>
          </cell>
          <cell r="G577">
            <v>71.55</v>
          </cell>
        </row>
        <row r="578">
          <cell r="A578" t="str">
            <v>Oi Total Fixo + Banda Larga + TV 20,7155Template de desconto FLAT bundle - Velox XDSL - Varejo</v>
          </cell>
          <cell r="B578" t="str">
            <v>Plano Oi Convergente Medium</v>
          </cell>
          <cell r="C578" t="str">
            <v>Template de desconto FLAT bundle - Velox XDSL - Varejo</v>
          </cell>
          <cell r="D578">
            <v>0.71550000000000002</v>
          </cell>
          <cell r="E578" t="str">
            <v>MKT-1-9829739580</v>
          </cell>
          <cell r="F578" t="str">
            <v>0T3T_REJ17_PCS-3PMepi_FLAT_BL_71.55%</v>
          </cell>
          <cell r="G578">
            <v>71.55</v>
          </cell>
        </row>
        <row r="579">
          <cell r="A579" t="str">
            <v>Oi Total Fixo + Banda Larga + TV 30,7155Template de desconto FLAT bundle - Velox XDSL - Varejo</v>
          </cell>
          <cell r="B579" t="str">
            <v>Plano Oi Convergente High</v>
          </cell>
          <cell r="C579" t="str">
            <v>Template de desconto FLAT bundle - Velox XDSL - Varejo</v>
          </cell>
          <cell r="D579">
            <v>0.71550000000000002</v>
          </cell>
          <cell r="E579" t="str">
            <v>MKT-1-9829739673</v>
          </cell>
          <cell r="F579" t="str">
            <v>0T3T_REJ17_PCS-3PHipi_FLAT_BL_71.55%</v>
          </cell>
          <cell r="G579">
            <v>71.55</v>
          </cell>
        </row>
        <row r="580">
          <cell r="A580" t="str">
            <v>Oi Total Fixo + Banda Larga + TV 20,7333Template de desconto FLAT bundle - Velox XDSL - Varejo</v>
          </cell>
          <cell r="B580" t="str">
            <v>Plano Oi Convergente Medium</v>
          </cell>
          <cell r="C580" t="str">
            <v>Template de desconto FLAT bundle - Velox XDSL - Varejo</v>
          </cell>
          <cell r="D580">
            <v>0.73329999999999995</v>
          </cell>
          <cell r="E580" t="str">
            <v>MKT-1-9829739766</v>
          </cell>
          <cell r="F580" t="str">
            <v>0T3T_REJ17_PCS-3PMepi_FLAT_BL_73.33%</v>
          </cell>
          <cell r="G580">
            <v>73.33</v>
          </cell>
        </row>
        <row r="581">
          <cell r="A581" t="str">
            <v>Oi Total Fixo + Banda Larga + TV 30,7333Template de desconto FLAT bundle - Velox XDSL - Varejo</v>
          </cell>
          <cell r="B581" t="str">
            <v>Plano Oi Convergente High</v>
          </cell>
          <cell r="C581" t="str">
            <v>Template de desconto FLAT bundle - Velox XDSL - Varejo</v>
          </cell>
          <cell r="D581">
            <v>0.73329999999999995</v>
          </cell>
          <cell r="E581" t="str">
            <v>MKT-1-9829739859</v>
          </cell>
          <cell r="F581" t="str">
            <v>0T3T_REJ17_PCS-3PHipi_FLAT_BL_73.33%</v>
          </cell>
          <cell r="G581">
            <v>73.33</v>
          </cell>
        </row>
        <row r="582">
          <cell r="A582" t="str">
            <v>Oi Total Fixo + Pós 100 + Banda Larga0,4852Template de desconto FLAT bundle - Velox XDSL - Varejo</v>
          </cell>
          <cell r="B582" t="str">
            <v>Plano Oi Completo Small</v>
          </cell>
          <cell r="C582" t="str">
            <v>Template de desconto FLAT bundle - Velox XDSL - Varejo</v>
          </cell>
          <cell r="D582">
            <v>0.48520000000000002</v>
          </cell>
          <cell r="E582" t="str">
            <v>MKT-1-9829739952</v>
          </cell>
          <cell r="F582" t="str">
            <v>0T3T_REJ17_PCS-4P3pi_FLAT_BL_48.52%</v>
          </cell>
          <cell r="G582">
            <v>48.52</v>
          </cell>
        </row>
        <row r="583">
          <cell r="A583" t="str">
            <v>Oi Total Fixo + Pós 250 + Banda Larga0,4852Template de desconto FLAT bundle - Velox XDSL - Varejo</v>
          </cell>
          <cell r="B583" t="str">
            <v>Plano Oi Completo Medium</v>
          </cell>
          <cell r="C583" t="str">
            <v>Template de desconto FLAT bundle - Velox XDSL - Varejo</v>
          </cell>
          <cell r="D583">
            <v>0.48520000000000002</v>
          </cell>
          <cell r="E583" t="str">
            <v>MKT-1-9829740045</v>
          </cell>
          <cell r="F583" t="str">
            <v>0T3T_REJ17_PCS-4P4pi_FLAT_BL_48.52%</v>
          </cell>
          <cell r="G583">
            <v>48.52</v>
          </cell>
        </row>
        <row r="584">
          <cell r="A584" t="str">
            <v>Oi Total Fixo + Pós Conectado 500 + Banda Larga0,4852Template de desconto FLAT bundle - Velox XDSL - Varejo</v>
          </cell>
          <cell r="B584" t="str">
            <v>Plano Oi Completo 500</v>
          </cell>
          <cell r="C584" t="str">
            <v>Template de desconto FLAT bundle - Velox XDSL - Varejo</v>
          </cell>
          <cell r="D584">
            <v>0.48520000000000002</v>
          </cell>
          <cell r="E584" t="str">
            <v>MKT-1-9831310138</v>
          </cell>
          <cell r="F584" t="str">
            <v>0T3T_REJ17_PCS-4P8pi_FLAT_BL_48.52%</v>
          </cell>
          <cell r="G584">
            <v>48.52</v>
          </cell>
        </row>
        <row r="585">
          <cell r="A585" t="str">
            <v>Oi Total Fixo + Pós Conectado 1.000 + Banda Larga0,4852Template de desconto FLAT bundle - Velox XDSL - Varejo</v>
          </cell>
          <cell r="B585" t="str">
            <v>Plano Oi Completo 1.000</v>
          </cell>
          <cell r="C585" t="str">
            <v>Template de desconto FLAT bundle - Velox XDSL - Varejo</v>
          </cell>
          <cell r="D585">
            <v>0.48520000000000002</v>
          </cell>
          <cell r="E585" t="str">
            <v>MKT-1-9831310231</v>
          </cell>
          <cell r="F585" t="str">
            <v>0T3T_REJ17_PCS-4P10pi_FLAT_BL_48.52%</v>
          </cell>
          <cell r="G585">
            <v>48.52</v>
          </cell>
        </row>
        <row r="586">
          <cell r="A586" t="str">
            <v>Oi Total Fixo + Pós Conectado Mais + Banda Larga0,4852Template de desconto FLAT bundle - Velox XDSL - Varejo</v>
          </cell>
          <cell r="B586" t="str">
            <v>Plano Oi Completo Mais</v>
          </cell>
          <cell r="C586" t="str">
            <v>Template de desconto FLAT bundle - Velox XDSL - Varejo</v>
          </cell>
          <cell r="D586">
            <v>0.48520000000000002</v>
          </cell>
          <cell r="E586" t="str">
            <v>MKT-1-9831310324</v>
          </cell>
          <cell r="F586" t="str">
            <v>0T3T_REJ17_PCS-4P9pi_FLAT_BL_48.52%</v>
          </cell>
          <cell r="G586">
            <v>48.52</v>
          </cell>
        </row>
        <row r="587">
          <cell r="A587" t="str">
            <v>Oi Total Fixo + Pós 100 + Banda Larga0,4922Template de desconto FLAT bundle - Velox XDSL - Varejo</v>
          </cell>
          <cell r="B587" t="str">
            <v>Plano Oi Completo Small</v>
          </cell>
          <cell r="C587" t="str">
            <v>Template de desconto FLAT bundle - Velox XDSL - Varejo</v>
          </cell>
          <cell r="D587">
            <v>0.49219999999999997</v>
          </cell>
          <cell r="E587" t="str">
            <v>MKT-1-9831310417</v>
          </cell>
          <cell r="F587" t="str">
            <v>0T3T_REJ17_PCS-4P3pi_FLAT_BL_49.22%</v>
          </cell>
          <cell r="G587">
            <v>49.22</v>
          </cell>
        </row>
        <row r="588">
          <cell r="A588" t="str">
            <v>Oi Total Fixo + Pós 250 + Banda Larga0,4922Template de desconto FLAT bundle - Velox XDSL - Varejo</v>
          </cell>
          <cell r="B588" t="str">
            <v>Plano Oi Completo Medium</v>
          </cell>
          <cell r="C588" t="str">
            <v>Template de desconto FLAT bundle - Velox XDSL - Varejo</v>
          </cell>
          <cell r="D588">
            <v>0.49219999999999997</v>
          </cell>
          <cell r="E588" t="str">
            <v>MKT-1-9831310510</v>
          </cell>
          <cell r="F588" t="str">
            <v>0T3T_REJ17_PCS-4P4pi_FLAT_BL_49.22%</v>
          </cell>
          <cell r="G588">
            <v>49.22</v>
          </cell>
        </row>
        <row r="589">
          <cell r="A589" t="str">
            <v>Oi Total Fixo + Pós Conectado 500 + Banda Larga0,4922Template de desconto FLAT bundle - Velox XDSL - Varejo</v>
          </cell>
          <cell r="B589" t="str">
            <v>Plano Oi Completo 500</v>
          </cell>
          <cell r="C589" t="str">
            <v>Template de desconto FLAT bundle - Velox XDSL - Varejo</v>
          </cell>
          <cell r="D589">
            <v>0.49219999999999997</v>
          </cell>
          <cell r="E589" t="str">
            <v>MKT-1-9831310603</v>
          </cell>
          <cell r="F589" t="str">
            <v>0T3T_REJ17_PCS-4P8pi_FLAT_BL_49.22%</v>
          </cell>
          <cell r="G589">
            <v>49.22</v>
          </cell>
        </row>
        <row r="590">
          <cell r="A590" t="str">
            <v>Oi Total Fixo + Pós Conectado 1.000 + Banda Larga0,4922Template de desconto FLAT bundle - Velox XDSL - Varejo</v>
          </cell>
          <cell r="B590" t="str">
            <v>Plano Oi Completo 1.000</v>
          </cell>
          <cell r="C590" t="str">
            <v>Template de desconto FLAT bundle - Velox XDSL - Varejo</v>
          </cell>
          <cell r="D590">
            <v>0.49219999999999997</v>
          </cell>
          <cell r="E590" t="str">
            <v>MKT-1-9831310696</v>
          </cell>
          <cell r="F590" t="str">
            <v>0T3T_REJ17_PCS-4P10pi_FLAT_BL_49.22%</v>
          </cell>
          <cell r="G590">
            <v>49.22</v>
          </cell>
        </row>
        <row r="591">
          <cell r="A591" t="str">
            <v>Oi Total Fixo + Pós Conectado Mais + Banda Larga0,4922Template de desconto FLAT bundle - Velox XDSL - Varejo</v>
          </cell>
          <cell r="B591" t="str">
            <v>Plano Oi Completo Mais</v>
          </cell>
          <cell r="C591" t="str">
            <v>Template de desconto FLAT bundle - Velox XDSL - Varejo</v>
          </cell>
          <cell r="D591">
            <v>0.49219999999999997</v>
          </cell>
          <cell r="E591" t="str">
            <v>MKT-1-9831310789</v>
          </cell>
          <cell r="F591" t="str">
            <v>0T3T_REJ17_PCS-4P9pi_FLAT_BL_49.22%</v>
          </cell>
          <cell r="G591">
            <v>49.22</v>
          </cell>
        </row>
        <row r="592">
          <cell r="A592" t="str">
            <v>Oi Total Fixo + Pós 100 + Banda Larga0,4667Template de desconto FLAT bundle - Velox XDSL - Varejo</v>
          </cell>
          <cell r="B592" t="str">
            <v>Plano Oi Completo Small</v>
          </cell>
          <cell r="C592" t="str">
            <v>Template de desconto FLAT bundle - Velox XDSL - Varejo</v>
          </cell>
          <cell r="D592">
            <v>0.4667</v>
          </cell>
          <cell r="E592" t="str">
            <v>MKT-1-9831310882</v>
          </cell>
          <cell r="F592" t="str">
            <v>0T3T_REJ17_PCS-4P3pi_FLAT_BL_46.67%</v>
          </cell>
          <cell r="G592">
            <v>46.67</v>
          </cell>
        </row>
        <row r="593">
          <cell r="A593" t="str">
            <v>Oi Total Fixo + Pós 250 + Banda Larga0,4667Template de desconto FLAT bundle - Velox XDSL - Varejo</v>
          </cell>
          <cell r="B593" t="str">
            <v>Plano Oi Completo Medium</v>
          </cell>
          <cell r="C593" t="str">
            <v>Template de desconto FLAT bundle - Velox XDSL - Varejo</v>
          </cell>
          <cell r="D593">
            <v>0.4667</v>
          </cell>
          <cell r="E593" t="str">
            <v>MKT-1-9831310975</v>
          </cell>
          <cell r="F593" t="str">
            <v>0T3T_REJ17_PCS-4P4pi_FLAT_BL_46.67%</v>
          </cell>
          <cell r="G593">
            <v>46.67</v>
          </cell>
        </row>
        <row r="594">
          <cell r="A594" t="str">
            <v>Oi Total Fixo + Pós Conectado 500 + Banda Larga0,4667Template de desconto FLAT bundle - Velox XDSL - Varejo</v>
          </cell>
          <cell r="B594" t="str">
            <v>Plano Oi Completo 500</v>
          </cell>
          <cell r="C594" t="str">
            <v>Template de desconto FLAT bundle - Velox XDSL - Varejo</v>
          </cell>
          <cell r="D594">
            <v>0.4667</v>
          </cell>
          <cell r="E594" t="str">
            <v>MKT-1-9831311068</v>
          </cell>
          <cell r="F594" t="str">
            <v>0T3T_REJ17_PCS-4P8pi_FLAT_BL_46.67%</v>
          </cell>
          <cell r="G594">
            <v>46.67</v>
          </cell>
        </row>
        <row r="595">
          <cell r="A595" t="str">
            <v>Oi Total Fixo + Pós Conectado 1.000 + Banda Larga0,4667Template de desconto FLAT bundle - Velox XDSL - Varejo</v>
          </cell>
          <cell r="B595" t="str">
            <v>Plano Oi Completo 1.000</v>
          </cell>
          <cell r="C595" t="str">
            <v>Template de desconto FLAT bundle - Velox XDSL - Varejo</v>
          </cell>
          <cell r="D595">
            <v>0.4667</v>
          </cell>
          <cell r="E595" t="str">
            <v>MKT-1-9831333161</v>
          </cell>
          <cell r="F595" t="str">
            <v>0T3T_REJ17_PCS-4P10pi_FLAT_BL_46.67%</v>
          </cell>
          <cell r="G595">
            <v>46.67</v>
          </cell>
        </row>
        <row r="596">
          <cell r="A596" t="str">
            <v>Oi Total Fixo + Pós Conectado Mais + Banda Larga0,4667Template de desconto FLAT bundle - Velox XDSL - Varejo</v>
          </cell>
          <cell r="B596" t="str">
            <v>Plano Oi Completo Mais</v>
          </cell>
          <cell r="C596" t="str">
            <v>Template de desconto FLAT bundle - Velox XDSL - Varejo</v>
          </cell>
          <cell r="D596">
            <v>0.4667</v>
          </cell>
          <cell r="E596" t="str">
            <v>MKT-1-9831333254</v>
          </cell>
          <cell r="F596" t="str">
            <v>0T3T_REJ17_PCS-4P9pi_FLAT_BL_46.67%</v>
          </cell>
          <cell r="G596">
            <v>46.67</v>
          </cell>
        </row>
        <row r="597">
          <cell r="A597" t="str">
            <v>Oi Total Fixo + Pós 100 + Banda Larga0,5259Template de desconto FLAT bundle - Velox XDSL - Varejo</v>
          </cell>
          <cell r="B597" t="str">
            <v>Plano Oi Completo Small</v>
          </cell>
          <cell r="C597" t="str">
            <v>Template de desconto FLAT bundle - Velox XDSL - Varejo</v>
          </cell>
          <cell r="D597">
            <v>0.52590000000000003</v>
          </cell>
          <cell r="E597" t="str">
            <v>MKT-1-9831333347</v>
          </cell>
          <cell r="F597" t="str">
            <v>0T3T_REJ17_PCS-4P3pi_FLAT_BL_52.59%</v>
          </cell>
          <cell r="G597">
            <v>52.59</v>
          </cell>
        </row>
        <row r="598">
          <cell r="A598" t="str">
            <v>Oi Total Fixo + Pós 250 + Banda Larga0,5259Template de desconto FLAT bundle - Velox XDSL - Varejo</v>
          </cell>
          <cell r="B598" t="str">
            <v>Plano Oi Completo Medium</v>
          </cell>
          <cell r="C598" t="str">
            <v>Template de desconto FLAT bundle - Velox XDSL - Varejo</v>
          </cell>
          <cell r="D598">
            <v>0.52590000000000003</v>
          </cell>
          <cell r="E598" t="str">
            <v>MKT-1-9831333440</v>
          </cell>
          <cell r="F598" t="str">
            <v>0T3T_REJ17_PCS-4P4pi_FLAT_BL_52.59%</v>
          </cell>
          <cell r="G598">
            <v>52.59</v>
          </cell>
        </row>
        <row r="599">
          <cell r="A599" t="str">
            <v>Oi Total Fixo + Pós Conectado 500 + Banda Larga0,5259Template de desconto FLAT bundle - Velox XDSL - Varejo</v>
          </cell>
          <cell r="B599" t="str">
            <v>Plano Oi Completo 500</v>
          </cell>
          <cell r="C599" t="str">
            <v>Template de desconto FLAT bundle - Velox XDSL - Varejo</v>
          </cell>
          <cell r="D599">
            <v>0.52590000000000003</v>
          </cell>
          <cell r="E599" t="str">
            <v>MKT-1-9831333533</v>
          </cell>
          <cell r="F599" t="str">
            <v>0T3T_REJ17_PCS-4P8pi_FLAT_BL_52.59%</v>
          </cell>
          <cell r="G599">
            <v>52.59</v>
          </cell>
        </row>
        <row r="600">
          <cell r="A600" t="str">
            <v>Oi Total Fixo + Pós Conectado 1.000 + Banda Larga0,5259Template de desconto FLAT bundle - Velox XDSL - Varejo</v>
          </cell>
          <cell r="B600" t="str">
            <v>Plano Oi Completo 1.000</v>
          </cell>
          <cell r="C600" t="str">
            <v>Template de desconto FLAT bundle - Velox XDSL - Varejo</v>
          </cell>
          <cell r="D600">
            <v>0.52590000000000003</v>
          </cell>
          <cell r="E600" t="str">
            <v>MKT-1-9831333626</v>
          </cell>
          <cell r="F600" t="str">
            <v>0T3T_REJ17_PCS-4P10pi_FLAT_BL_52.59%</v>
          </cell>
          <cell r="G600">
            <v>52.59</v>
          </cell>
        </row>
        <row r="601">
          <cell r="A601" t="str">
            <v>Oi Total Fixo + Pós Conectado Mais + Banda Larga0,5259Template de desconto FLAT bundle - Velox XDSL - Varejo</v>
          </cell>
          <cell r="B601" t="str">
            <v>Plano Oi Completo Mais</v>
          </cell>
          <cell r="C601" t="str">
            <v>Template de desconto FLAT bundle - Velox XDSL - Varejo</v>
          </cell>
          <cell r="D601">
            <v>0.52590000000000003</v>
          </cell>
          <cell r="E601" t="str">
            <v>MKT-1-9831333719</v>
          </cell>
          <cell r="F601" t="str">
            <v>0T3T_REJ17_PCS-4P9pi_FLAT_BL_52.59%</v>
          </cell>
          <cell r="G601">
            <v>52.59</v>
          </cell>
        </row>
        <row r="602">
          <cell r="A602" t="str">
            <v>Oi Total Fixo + Pós 100 + Banda Larga0,5734Template de desconto FLAT bundle - Velox XDSL - Varejo</v>
          </cell>
          <cell r="B602" t="str">
            <v>Plano Oi Completo Small</v>
          </cell>
          <cell r="C602" t="str">
            <v>Template de desconto FLAT bundle - Velox XDSL - Varejo</v>
          </cell>
          <cell r="D602">
            <v>0.57340000000000002</v>
          </cell>
          <cell r="E602" t="str">
            <v>MKT-1-9831333812</v>
          </cell>
          <cell r="F602" t="str">
            <v>0T3T_REJ17_PCS-4P3pi_FLAT_BL_57.34%</v>
          </cell>
          <cell r="G602">
            <v>57.34</v>
          </cell>
        </row>
        <row r="603">
          <cell r="A603" t="str">
            <v>Oi Total Fixo + Pós 250 + Banda Larga0,5734Template de desconto FLAT bundle - Velox XDSL - Varejo</v>
          </cell>
          <cell r="B603" t="str">
            <v>Plano Oi Completo Medium</v>
          </cell>
          <cell r="C603" t="str">
            <v>Template de desconto FLAT bundle - Velox XDSL - Varejo</v>
          </cell>
          <cell r="D603">
            <v>0.57340000000000002</v>
          </cell>
          <cell r="E603" t="str">
            <v>MKT-1-9831333905</v>
          </cell>
          <cell r="F603" t="str">
            <v>0T3T_REJ17_PCS-4P4pi_FLAT_BL_57.34%</v>
          </cell>
          <cell r="G603">
            <v>57.34</v>
          </cell>
        </row>
        <row r="604">
          <cell r="A604" t="str">
            <v>Oi Total Fixo + Pós Conectado 500 + Banda Larga0,5734Template de desconto FLAT bundle - Velox XDSL - Varejo</v>
          </cell>
          <cell r="B604" t="str">
            <v>Plano Oi Completo 500</v>
          </cell>
          <cell r="C604" t="str">
            <v>Template de desconto FLAT bundle - Velox XDSL - Varejo</v>
          </cell>
          <cell r="D604">
            <v>0.57340000000000002</v>
          </cell>
          <cell r="E604" t="str">
            <v>MKT-1-9831333998</v>
          </cell>
          <cell r="F604" t="str">
            <v>0T3T_REJ17_PCS-4P8pi_FLAT_BL_57.34%</v>
          </cell>
          <cell r="G604">
            <v>57.34</v>
          </cell>
        </row>
        <row r="605">
          <cell r="A605" t="str">
            <v>Oi Total Fixo + Pós Conectado 1.000 + Banda Larga0,5734Template de desconto FLAT bundle - Velox XDSL - Varejo</v>
          </cell>
          <cell r="B605" t="str">
            <v>Plano Oi Completo 1.000</v>
          </cell>
          <cell r="C605" t="str">
            <v>Template de desconto FLAT bundle - Velox XDSL - Varejo</v>
          </cell>
          <cell r="D605">
            <v>0.57340000000000002</v>
          </cell>
          <cell r="E605" t="str">
            <v>MKT-1-9831334091</v>
          </cell>
          <cell r="F605" t="str">
            <v>0T3T_REJ17_PCS-4P10pi_FLAT_BL_57.34%</v>
          </cell>
          <cell r="G605">
            <v>57.34</v>
          </cell>
        </row>
        <row r="606">
          <cell r="A606" t="str">
            <v>Oi Total Fixo + Pós Conectado Mais + Banda Larga0,5734Template de desconto FLAT bundle - Velox XDSL - Varejo</v>
          </cell>
          <cell r="B606" t="str">
            <v>Plano Oi Completo Mais</v>
          </cell>
          <cell r="C606" t="str">
            <v>Template de desconto FLAT bundle - Velox XDSL - Varejo</v>
          </cell>
          <cell r="D606">
            <v>0.57340000000000002</v>
          </cell>
          <cell r="E606" t="str">
            <v>MKT-1-9831375194</v>
          </cell>
          <cell r="F606" t="str">
            <v>0T3T_REJ17_PCS-4P9pi_FLAT_BL_57.34%</v>
          </cell>
          <cell r="G606">
            <v>57.34</v>
          </cell>
        </row>
        <row r="607">
          <cell r="A607" t="str">
            <v>Oi Total Fixo + Pós 100 + Banda Larga0,6681Template de desconto FLAT bundle - Velox XDSL - Varejo</v>
          </cell>
          <cell r="B607" t="str">
            <v>Plano Oi Completo Small</v>
          </cell>
          <cell r="C607" t="str">
            <v>Template de desconto FLAT bundle - Velox XDSL - Varejo</v>
          </cell>
          <cell r="D607">
            <v>0.66810000000000003</v>
          </cell>
          <cell r="E607" t="str">
            <v>MKT-1-9831375487</v>
          </cell>
          <cell r="F607" t="str">
            <v>0T3T_REJ17_PCS-4P3pi_FLAT_BL_66.81%</v>
          </cell>
          <cell r="G607">
            <v>66.81</v>
          </cell>
        </row>
        <row r="608">
          <cell r="A608" t="str">
            <v>Oi Total Fixo + Pós 250 + Banda Larga0,6681Template de desconto FLAT bundle - Velox XDSL - Varejo</v>
          </cell>
          <cell r="B608" t="str">
            <v>Plano Oi Completo Medium</v>
          </cell>
          <cell r="C608" t="str">
            <v>Template de desconto FLAT bundle - Velox XDSL - Varejo</v>
          </cell>
          <cell r="D608">
            <v>0.66810000000000003</v>
          </cell>
          <cell r="E608" t="str">
            <v>MKT-1-9831375780</v>
          </cell>
          <cell r="F608" t="str">
            <v>0T3T_REJ17_PCS-4P4pi_FLAT_BL_66.81%</v>
          </cell>
          <cell r="G608">
            <v>66.81</v>
          </cell>
        </row>
        <row r="609">
          <cell r="A609" t="str">
            <v>Oi Total Fixo + Pós Conectado 500 + Banda Larga0,6681Template de desconto FLAT bundle - Velox XDSL - Varejo</v>
          </cell>
          <cell r="B609" t="str">
            <v>Plano Oi Completo 500</v>
          </cell>
          <cell r="C609" t="str">
            <v>Template de desconto FLAT bundle - Velox XDSL - Varejo</v>
          </cell>
          <cell r="D609">
            <v>0.66810000000000003</v>
          </cell>
          <cell r="E609" t="str">
            <v>MKT-1-9831375873</v>
          </cell>
          <cell r="F609" t="str">
            <v>0T3T_REJ17_PCS-4P8pi_FLAT_BL_66.81%</v>
          </cell>
          <cell r="G609">
            <v>66.81</v>
          </cell>
        </row>
        <row r="610">
          <cell r="A610" t="str">
            <v>Oi Total Fixo + Pós Conectado 1.000 + Banda Larga0,6681Template de desconto FLAT bundle - Velox XDSL - Varejo</v>
          </cell>
          <cell r="B610" t="str">
            <v>Plano Oi Completo 1.000</v>
          </cell>
          <cell r="C610" t="str">
            <v>Template de desconto FLAT bundle - Velox XDSL - Varejo</v>
          </cell>
          <cell r="D610">
            <v>0.66810000000000003</v>
          </cell>
          <cell r="E610" t="str">
            <v>MKT-1-9831397166</v>
          </cell>
          <cell r="F610" t="str">
            <v>0T3T_REJ17_PCS-4P10pi_FLAT_BL_66.81%</v>
          </cell>
          <cell r="G610">
            <v>66.81</v>
          </cell>
        </row>
        <row r="611">
          <cell r="A611" t="str">
            <v>Oi Total Fixo + Pós Conectado Mais + Banda Larga0,6681Template de desconto FLAT bundle - Velox XDSL - Varejo</v>
          </cell>
          <cell r="B611" t="str">
            <v>Plano Oi Completo Mais</v>
          </cell>
          <cell r="C611" t="str">
            <v>Template de desconto FLAT bundle - Velox XDSL - Varejo</v>
          </cell>
          <cell r="D611">
            <v>0.66810000000000003</v>
          </cell>
          <cell r="E611" t="str">
            <v>MKT-1-9831397259</v>
          </cell>
          <cell r="F611" t="str">
            <v>0T3T_REJ17_PCS-4P9pi_FLAT_BL_66.81%</v>
          </cell>
          <cell r="G611">
            <v>66.81</v>
          </cell>
        </row>
        <row r="612">
          <cell r="A612" t="str">
            <v>Oi Total Fixo + Pós 250 + Banda Larga0,7511Template de desconto FLAT bundle - Velox XDSL - Varejo</v>
          </cell>
          <cell r="B612" t="str">
            <v>Plano Oi Completo Medium</v>
          </cell>
          <cell r="C612" t="str">
            <v>Template de desconto FLAT bundle - Velox XDSL - Varejo</v>
          </cell>
          <cell r="D612">
            <v>0.75109999999999999</v>
          </cell>
          <cell r="E612" t="str">
            <v>MKT-1-9831397542</v>
          </cell>
          <cell r="F612" t="str">
            <v>0T3T_REJ17_PCS-4P4pi_FLAT_BL_75.11%</v>
          </cell>
          <cell r="G612">
            <v>75.11</v>
          </cell>
        </row>
        <row r="613">
          <cell r="A613" t="str">
            <v>Oi Total Fixo + Pós 100 + Banda Larga0,7155Template de desconto FLAT bundle - Velox XDSL - Varejo</v>
          </cell>
          <cell r="B613" t="str">
            <v>Plano Oi Completo Small</v>
          </cell>
          <cell r="C613" t="str">
            <v>Template de desconto FLAT bundle - Velox XDSL - Varejo</v>
          </cell>
          <cell r="D613">
            <v>0.71550000000000002</v>
          </cell>
          <cell r="E613" t="str">
            <v>MKT-1-9831397655</v>
          </cell>
          <cell r="F613" t="str">
            <v>0T3T_REJ17_PCS-4P3pi_FLAT_BL_71.55%</v>
          </cell>
          <cell r="G613">
            <v>71.55</v>
          </cell>
        </row>
        <row r="614">
          <cell r="A614" t="str">
            <v>Oi Total Fixo + Pós 250 + Banda Larga0,7155Template de desconto FLAT bundle - Velox XDSL - Varejo</v>
          </cell>
          <cell r="B614" t="str">
            <v>Plano Oi Completo Medium</v>
          </cell>
          <cell r="C614" t="str">
            <v>Template de desconto FLAT bundle - Velox XDSL - Varejo</v>
          </cell>
          <cell r="D614">
            <v>0.71550000000000002</v>
          </cell>
          <cell r="E614" t="str">
            <v>MKT-1-9831398021</v>
          </cell>
          <cell r="F614" t="str">
            <v>0T3T_REJ17_PCS-4P4pi_FLAT_BL_71.55%</v>
          </cell>
          <cell r="G614">
            <v>71.55</v>
          </cell>
        </row>
        <row r="615">
          <cell r="A615" t="str">
            <v>Oi Total Fixo + Pós Conectado 500 + Banda Larga0,7155Template de desconto FLAT bundle - Velox XDSL - Varejo</v>
          </cell>
          <cell r="B615" t="str">
            <v>Plano Oi Completo 500</v>
          </cell>
          <cell r="C615" t="str">
            <v>Template de desconto FLAT bundle - Velox XDSL - Varejo</v>
          </cell>
          <cell r="D615">
            <v>0.71550000000000002</v>
          </cell>
          <cell r="E615" t="str">
            <v>MKT-1-9831487224</v>
          </cell>
          <cell r="F615" t="str">
            <v>0T3T_REJ17_PCS-4P8pi_FLAT_BL_71.55%</v>
          </cell>
          <cell r="G615">
            <v>71.55</v>
          </cell>
        </row>
        <row r="616">
          <cell r="A616" t="str">
            <v>Oi Total Fixo + Pós Conectado 1.000 + Banda Larga0,7155Template de desconto FLAT bundle - Velox XDSL - Varejo</v>
          </cell>
          <cell r="B616" t="str">
            <v>Plano Oi Completo 1.000</v>
          </cell>
          <cell r="C616" t="str">
            <v>Template de desconto FLAT bundle - Velox XDSL - Varejo</v>
          </cell>
          <cell r="D616">
            <v>0.71550000000000002</v>
          </cell>
          <cell r="E616" t="str">
            <v>MKT-1-9831487427</v>
          </cell>
          <cell r="F616" t="str">
            <v>0T3T_REJ17_PCS-4P10pi_FLAT_BL_71.55%</v>
          </cell>
          <cell r="G616">
            <v>71.55</v>
          </cell>
        </row>
        <row r="617">
          <cell r="A617" t="str">
            <v>Oi Total Fixo + Pós Conectado Mais + Banda Larga0,7155Template de desconto FLAT bundle - Velox XDSL - Varejo</v>
          </cell>
          <cell r="B617" t="str">
            <v>Plano Oi Completo Mais</v>
          </cell>
          <cell r="C617" t="str">
            <v>Template de desconto FLAT bundle - Velox XDSL - Varejo</v>
          </cell>
          <cell r="D617">
            <v>0.71550000000000002</v>
          </cell>
          <cell r="E617" t="str">
            <v>MKT-1-9831487590</v>
          </cell>
          <cell r="F617" t="str">
            <v>0T3T_REJ17_PCS-4P9pi_FLAT_BL_71.55%</v>
          </cell>
          <cell r="G617">
            <v>71.55</v>
          </cell>
        </row>
        <row r="618">
          <cell r="A618" t="str">
            <v>Oi Total Fixo + Pós 500 + Banda Larga0,4852Template de desconto FLAT bundle - Velox XDSL - Varejo</v>
          </cell>
          <cell r="B618" t="str">
            <v>Plano Oi Completo Large</v>
          </cell>
          <cell r="C618" t="str">
            <v>Template de desconto FLAT bundle - Velox XDSL - Varejo</v>
          </cell>
          <cell r="D618">
            <v>0.48520000000000002</v>
          </cell>
          <cell r="E618" t="str">
            <v>MKT-1-9831487793</v>
          </cell>
          <cell r="F618" t="str">
            <v>0T3T_REJ17_PCS-4P5pi_FLAT_BL_48.52%</v>
          </cell>
          <cell r="G618">
            <v>48.52</v>
          </cell>
        </row>
        <row r="619">
          <cell r="A619" t="str">
            <v>Oi Total Fixo + Pós 500 + Banda Larga0,4922Template de desconto FLAT bundle - Velox XDSL - Varejo</v>
          </cell>
          <cell r="B619" t="str">
            <v>Plano Oi Completo Large</v>
          </cell>
          <cell r="C619" t="str">
            <v>Template de desconto FLAT bundle - Velox XDSL - Varejo</v>
          </cell>
          <cell r="D619">
            <v>0.49219999999999997</v>
          </cell>
          <cell r="E619" t="str">
            <v>MKT-1-9831487996</v>
          </cell>
          <cell r="F619" t="str">
            <v>0T3T_REJ17_PCS-4P5pi_FLAT_BL_49.22%</v>
          </cell>
          <cell r="G619">
            <v>49.22</v>
          </cell>
        </row>
        <row r="620">
          <cell r="A620" t="str">
            <v>Oi Total Fixo + Pós 500 + Banda Larga0,4667Template de desconto FLAT bundle - Velox XDSL - Varejo</v>
          </cell>
          <cell r="B620" t="str">
            <v>Plano Oi Completo Large</v>
          </cell>
          <cell r="C620" t="str">
            <v>Template de desconto FLAT bundle - Velox XDSL - Varejo</v>
          </cell>
          <cell r="D620">
            <v>0.4667</v>
          </cell>
          <cell r="E620" t="str">
            <v>MKT-1-9831488089</v>
          </cell>
          <cell r="F620" t="str">
            <v>0T3T_REJ17_PCS-4P5pi_FLAT_BL_46.67%</v>
          </cell>
          <cell r="G620">
            <v>46.67</v>
          </cell>
        </row>
        <row r="621">
          <cell r="A621" t="str">
            <v>Oi Total Fixo + Pós 500 + Banda Larga0,5259Template de desconto FLAT bundle - Velox XDSL - Varejo</v>
          </cell>
          <cell r="B621" t="str">
            <v>Plano Oi Completo Large</v>
          </cell>
          <cell r="C621" t="str">
            <v>Template de desconto FLAT bundle - Velox XDSL - Varejo</v>
          </cell>
          <cell r="D621">
            <v>0.52590000000000003</v>
          </cell>
          <cell r="E621" t="str">
            <v>MKT-1-9831508182</v>
          </cell>
          <cell r="F621" t="str">
            <v>0T3T_REJ17_PCS-4P5pi_FLAT_BL_52.59%</v>
          </cell>
          <cell r="G621">
            <v>52.59</v>
          </cell>
        </row>
        <row r="622">
          <cell r="A622" t="str">
            <v>Oi Total Fixo + Pós 500 + Banda Larga0,5734Template de desconto FLAT bundle - Velox XDSL - Varejo</v>
          </cell>
          <cell r="B622" t="str">
            <v>Plano Oi Completo Large</v>
          </cell>
          <cell r="C622" t="str">
            <v>Template de desconto FLAT bundle - Velox XDSL - Varejo</v>
          </cell>
          <cell r="D622">
            <v>0.57340000000000002</v>
          </cell>
          <cell r="E622" t="str">
            <v>MKT-1-9831508325</v>
          </cell>
          <cell r="F622" t="str">
            <v>0T3T_REJ17_PCS-4P5pi_FLAT_BL_57.34%</v>
          </cell>
          <cell r="G622">
            <v>57.34</v>
          </cell>
        </row>
        <row r="623">
          <cell r="A623" t="str">
            <v>Oi Total Fixo + Pós 500 + Banda Larga0,6681Template de desconto FLAT bundle - Velox XDSL - Varejo</v>
          </cell>
          <cell r="B623" t="str">
            <v>Plano Oi Completo Large</v>
          </cell>
          <cell r="C623" t="str">
            <v>Template de desconto FLAT bundle - Velox XDSL - Varejo</v>
          </cell>
          <cell r="D623">
            <v>0.66810000000000003</v>
          </cell>
          <cell r="E623" t="str">
            <v>MKT-1-9831508418</v>
          </cell>
          <cell r="F623" t="str">
            <v>0T3T_REJ17_PCS-4P5pi_FLAT_BL_66.81%</v>
          </cell>
          <cell r="G623">
            <v>66.81</v>
          </cell>
        </row>
        <row r="624">
          <cell r="A624" t="str">
            <v>Oi Total Fixo + Pós 500 + Banda Larga0,7511Template de desconto FLAT bundle - Velox XDSL - Varejo</v>
          </cell>
          <cell r="B624" t="str">
            <v>Plano Oi Completo Large</v>
          </cell>
          <cell r="C624" t="str">
            <v>Template de desconto FLAT bundle - Velox XDSL - Varejo</v>
          </cell>
          <cell r="D624">
            <v>0.75109999999999999</v>
          </cell>
          <cell r="E624" t="str">
            <v>MKT-1-9831508561</v>
          </cell>
          <cell r="F624" t="str">
            <v>0T3T_REJ17_PCS-4P5pi_FLAT_BL_75.11%</v>
          </cell>
          <cell r="G624">
            <v>75.11</v>
          </cell>
        </row>
        <row r="625">
          <cell r="A625" t="str">
            <v>Oi Total Fixo + Pós 500 + Banda Larga0,7155Template de desconto FLAT bundle - Velox XDSL - Varejo</v>
          </cell>
          <cell r="B625" t="str">
            <v>Plano Oi Completo Large</v>
          </cell>
          <cell r="C625" t="str">
            <v>Template de desconto FLAT bundle - Velox XDSL - Varejo</v>
          </cell>
          <cell r="D625">
            <v>0.71550000000000002</v>
          </cell>
          <cell r="E625" t="str">
            <v>MKT-1-9831508664</v>
          </cell>
          <cell r="F625" t="str">
            <v>0T3T_REJ17_PCS-4P5pi_FLAT_BL_71.55%</v>
          </cell>
          <cell r="G625">
            <v>71.55</v>
          </cell>
        </row>
        <row r="626">
          <cell r="A626" t="str">
            <v>Oi Total Fixo + Banda Larga 30,6691Template de desconto FLAT bundle - Fixo - Varejo - Ganho Tributário Cross</v>
          </cell>
          <cell r="B626" t="str">
            <v>Oi Total Fixo + Banda Larga 3</v>
          </cell>
          <cell r="C626" t="str">
            <v>Template de desconto FLAT bundle - Fixo - Varejo - Ganho Tributário Cross</v>
          </cell>
          <cell r="D626">
            <v>0.66909999999999992</v>
          </cell>
          <cell r="E626" t="str">
            <v>MKT-1-9831375101</v>
          </cell>
          <cell r="F626" t="str">
            <v>0T3T_REJ17_PCS-2PFBL3_FLAT_FIXO_GT_66.91%</v>
          </cell>
          <cell r="G626">
            <v>66.91</v>
          </cell>
        </row>
        <row r="627">
          <cell r="A627" t="str">
            <v>Oi Total Fixo + Banda Larga 10,6691Template de desconto FLAT bundle - Fixo - Varejo - Ganho Tributário Cross</v>
          </cell>
          <cell r="B627" t="str">
            <v>Oi Total Fixo + Banda Larga 1</v>
          </cell>
          <cell r="C627" t="str">
            <v>Template de desconto FLAT bundle - Fixo - Varejo - Ganho Tributário Cross</v>
          </cell>
          <cell r="D627">
            <v>0.66909999999999992</v>
          </cell>
          <cell r="E627" t="str">
            <v>MKT-1-9831375472</v>
          </cell>
          <cell r="F627" t="str">
            <v>0T3T_REJ17_PCS-2PFBL1_FLAT_FIXO_GT_66.91%</v>
          </cell>
          <cell r="G627">
            <v>66.91</v>
          </cell>
        </row>
        <row r="628">
          <cell r="A628" t="str">
            <v>Oi Total Fixo + Banda Larga 20,6691Template de desconto FLAT bundle - Fixo - Varejo - Ganho Tributário Cross</v>
          </cell>
          <cell r="B628" t="str">
            <v>Oi Total Fixo + Banda Larga 2</v>
          </cell>
          <cell r="C628" t="str">
            <v>Template de desconto FLAT bundle - Fixo - Varejo - Ganho Tributário Cross</v>
          </cell>
          <cell r="D628">
            <v>0.66909999999999992</v>
          </cell>
          <cell r="E628" t="str">
            <v>MKT-1-9831375703</v>
          </cell>
          <cell r="F628" t="str">
            <v>0T3T_REJ17_PCS-2PFBL2_FLAT_FIXO_GT_66.91%</v>
          </cell>
          <cell r="G628">
            <v>66.91</v>
          </cell>
        </row>
        <row r="629">
          <cell r="A629" t="str">
            <v>Oi Total Fixo + Banda Larga 30,6032Template de desconto FLAT bundle - Fixo - Varejo - Ganho Tributário Cross</v>
          </cell>
          <cell r="B629" t="str">
            <v>Oi Total Fixo + Banda Larga 3</v>
          </cell>
          <cell r="C629" t="str">
            <v>Template de desconto FLAT bundle - Fixo - Varejo - Ganho Tributário Cross</v>
          </cell>
          <cell r="D629">
            <v>0.60319999999999996</v>
          </cell>
          <cell r="E629" t="str">
            <v>MKT-1-9831376074</v>
          </cell>
          <cell r="F629" t="str">
            <v>0T3T_REJ17_PCS-2PFBL3_FLAT_FIXO_GT_60.32%</v>
          </cell>
          <cell r="G629">
            <v>60.32</v>
          </cell>
        </row>
        <row r="630">
          <cell r="A630" t="str">
            <v>Oi Total Fixo + Banda Larga 10,6032Template de desconto FLAT bundle - Fixo - Varejo - Ganho Tributário Cross</v>
          </cell>
          <cell r="B630" t="str">
            <v>Oi Total Fixo + Banda Larga 1</v>
          </cell>
          <cell r="C630" t="str">
            <v>Template de desconto FLAT bundle - Fixo - Varejo - Ganho Tributário Cross</v>
          </cell>
          <cell r="D630">
            <v>0.60319999999999996</v>
          </cell>
          <cell r="E630" t="str">
            <v>MKT-1-9831397563</v>
          </cell>
          <cell r="F630" t="str">
            <v>0T3T_REJ17_PCS-2PFBL1_FLAT_FIXO_GT_60.32%</v>
          </cell>
          <cell r="G630">
            <v>60.32</v>
          </cell>
        </row>
        <row r="631">
          <cell r="A631" t="str">
            <v>Oi Total Fixo + Banda Larga 20,6032Template de desconto FLAT bundle - Fixo - Varejo - Ganho Tributário Cross</v>
          </cell>
          <cell r="B631" t="str">
            <v>Oi Total Fixo + Banda Larga 2</v>
          </cell>
          <cell r="C631" t="str">
            <v>Template de desconto FLAT bundle - Fixo - Varejo - Ganho Tributário Cross</v>
          </cell>
          <cell r="D631">
            <v>0.60319999999999996</v>
          </cell>
          <cell r="E631" t="str">
            <v>MKT-1-9831501121</v>
          </cell>
          <cell r="F631" t="str">
            <v>0T3T_REJ17_PCS-2PFBL2_FLAT_FIXO_GT_60.32%</v>
          </cell>
          <cell r="G631">
            <v>60.32</v>
          </cell>
        </row>
        <row r="632">
          <cell r="A632" t="str">
            <v>Oi Total Fixo + Banda Larga 30,4713Template de desconto FLAT bundle - Fixo - Varejo - Ganho Tributário Cross</v>
          </cell>
          <cell r="B632" t="str">
            <v>Oi Total Fixo + Banda Larga 3</v>
          </cell>
          <cell r="C632" t="str">
            <v>Template de desconto FLAT bundle - Fixo - Varejo - Ganho Tributário Cross</v>
          </cell>
          <cell r="D632">
            <v>0.47130000000000005</v>
          </cell>
          <cell r="E632" t="str">
            <v>MKT-1-9831501322</v>
          </cell>
          <cell r="F632" t="str">
            <v>0T3T_REJ17_PCS-2PFBL3_FLAT_FIXO_GT_47.13%</v>
          </cell>
          <cell r="G632">
            <v>47.13</v>
          </cell>
        </row>
        <row r="633">
          <cell r="A633" t="str">
            <v>Oi Total Fixo + Banda Larga 10,4713Template de desconto FLAT bundle - Fixo - Varejo - Ganho Tributário Cross</v>
          </cell>
          <cell r="B633" t="str">
            <v>Oi Total Fixo + Banda Larga 1</v>
          </cell>
          <cell r="C633" t="str">
            <v>Template de desconto FLAT bundle - Fixo - Varejo - Ganho Tributário Cross</v>
          </cell>
          <cell r="D633">
            <v>0.47130000000000005</v>
          </cell>
          <cell r="E633" t="str">
            <v>MKT-1-9831501523</v>
          </cell>
          <cell r="F633" t="str">
            <v>0T3T_REJ17_PCS-2PFBL1_FLAT_FIXO_GT_47.13%</v>
          </cell>
          <cell r="G633">
            <v>47.13</v>
          </cell>
        </row>
        <row r="634">
          <cell r="A634" t="str">
            <v>Oi Total Fixo + Banda Larga 20,4713Template de desconto FLAT bundle - Fixo - Varejo - Ganho Tributário Cross</v>
          </cell>
          <cell r="B634" t="str">
            <v>Oi Total Fixo + Banda Larga 2</v>
          </cell>
          <cell r="C634" t="str">
            <v>Template de desconto FLAT bundle - Fixo - Varejo - Ganho Tributário Cross</v>
          </cell>
          <cell r="D634">
            <v>0.47130000000000005</v>
          </cell>
          <cell r="E634" t="str">
            <v>MKT-1-9831501734</v>
          </cell>
          <cell r="F634" t="str">
            <v>0T3T_REJ17_PCS-2PFBL2_FLAT_FIXO_GT_47.13%</v>
          </cell>
          <cell r="G634">
            <v>47.13</v>
          </cell>
        </row>
        <row r="635">
          <cell r="A635" t="str">
            <v>Oi Total Fixo + Banda Larga 30,3394Template de desconto FLAT bundle - Fixo - Varejo - Ganho Tributário Cross</v>
          </cell>
          <cell r="B635" t="str">
            <v>Oi Total Fixo + Banda Larga 3</v>
          </cell>
          <cell r="C635" t="str">
            <v>Template de desconto FLAT bundle - Fixo - Varejo - Ganho Tributário Cross</v>
          </cell>
          <cell r="D635">
            <v>0.33939999999999998</v>
          </cell>
          <cell r="E635" t="str">
            <v>MKT-1-9831543941</v>
          </cell>
          <cell r="F635" t="str">
            <v>0T3T_REJ17_PCS-2PFBL3_FLAT_FIXO_GT_33.94%</v>
          </cell>
          <cell r="G635">
            <v>33.94</v>
          </cell>
        </row>
        <row r="636">
          <cell r="A636" t="str">
            <v>Oi Total Fixo + Banda Larga 10,3394Template de desconto FLAT bundle - Fixo - Varejo - Ganho Tributário Cross</v>
          </cell>
          <cell r="B636" t="str">
            <v>Oi Total Fixo + Banda Larga 1</v>
          </cell>
          <cell r="C636" t="str">
            <v>Template de desconto FLAT bundle - Fixo - Varejo - Ganho Tributário Cross</v>
          </cell>
          <cell r="D636">
            <v>0.33939999999999998</v>
          </cell>
          <cell r="E636" t="str">
            <v>MKT-1-9831556228</v>
          </cell>
          <cell r="F636" t="str">
            <v>0T3T_REJ17_PCS-2PFBL1_FLAT_FIXO_GT_33.94%</v>
          </cell>
          <cell r="G636">
            <v>33.94</v>
          </cell>
        </row>
        <row r="637">
          <cell r="A637" t="str">
            <v>Oi Total Fixo + Banda Larga 20,3394Template de desconto FLAT bundle - Fixo - Varejo - Ganho Tributário Cross</v>
          </cell>
          <cell r="B637" t="str">
            <v>Oi Total Fixo + Banda Larga 2</v>
          </cell>
          <cell r="C637" t="str">
            <v>Template de desconto FLAT bundle - Fixo - Varejo - Ganho Tributário Cross</v>
          </cell>
          <cell r="D637">
            <v>0.33939999999999998</v>
          </cell>
          <cell r="E637" t="str">
            <v>MKT-1-9831556429</v>
          </cell>
          <cell r="F637" t="str">
            <v>0T3T_REJ17_PCS-2PFBL2_FLAT_FIXO_GT_33.94%</v>
          </cell>
          <cell r="G637">
            <v>33.94</v>
          </cell>
        </row>
        <row r="638">
          <cell r="A638" t="str">
            <v>Oi Total Fixo + Banda Larga 30,5372Template de desconto FLAT bundle - Fixo - Varejo - Ganho Tributário Cross</v>
          </cell>
          <cell r="B638" t="str">
            <v>Oi Total Fixo + Banda Larga 3</v>
          </cell>
          <cell r="C638" t="str">
            <v>Template de desconto FLAT bundle - Fixo - Varejo - Ganho Tributário Cross</v>
          </cell>
          <cell r="D638">
            <v>0.53720000000000001</v>
          </cell>
          <cell r="E638" t="str">
            <v>MKT-1-9831557341</v>
          </cell>
          <cell r="F638" t="str">
            <v>0T3T_REJ17_PCS-2PFBL3_FLAT_FIXO_GT_53.72%</v>
          </cell>
          <cell r="G638">
            <v>53.72</v>
          </cell>
        </row>
        <row r="639">
          <cell r="A639" t="str">
            <v>Oi Total Fixo + Banda Larga 10,5372Template de desconto FLAT bundle - Fixo - Varejo - Ganho Tributário Cross</v>
          </cell>
          <cell r="B639" t="str">
            <v>Oi Total Fixo + Banda Larga 1</v>
          </cell>
          <cell r="C639" t="str">
            <v>Template de desconto FLAT bundle - Fixo - Varejo - Ganho Tributário Cross</v>
          </cell>
          <cell r="D639">
            <v>0.53720000000000001</v>
          </cell>
          <cell r="E639" t="str">
            <v>MKT-1-9831557652</v>
          </cell>
          <cell r="F639" t="str">
            <v>0T3T_REJ17_PCS-2PFBL1_FLAT_FIXO_GT_53.72%</v>
          </cell>
          <cell r="G639">
            <v>53.72</v>
          </cell>
        </row>
        <row r="640">
          <cell r="A640" t="str">
            <v>Oi Total Fixo + Banda Larga 20,5372Template de desconto FLAT bundle - Fixo - Varejo - Ganho Tributário Cross</v>
          </cell>
          <cell r="B640" t="str">
            <v>Oi Total Fixo + Banda Larga 2</v>
          </cell>
          <cell r="C640" t="str">
            <v>Template de desconto FLAT bundle - Fixo - Varejo - Ganho Tributário Cross</v>
          </cell>
          <cell r="D640">
            <v>0.53720000000000001</v>
          </cell>
          <cell r="E640" t="str">
            <v>MKT-1-9831563133</v>
          </cell>
          <cell r="F640" t="str">
            <v>0T3T_REJ17_PCS-2PFBL2_FLAT_FIXO_GT_53.72%</v>
          </cell>
          <cell r="G640">
            <v>53.72</v>
          </cell>
        </row>
        <row r="641">
          <cell r="A641" t="str">
            <v>Oi Total Fixo + Banda Larga 30,4054Template de desconto FLAT bundle - Fixo - Varejo - Ganho Tributário Cross</v>
          </cell>
          <cell r="B641" t="str">
            <v>Oi Total Fixo + Banda Larga 3</v>
          </cell>
          <cell r="C641" t="str">
            <v>Template de desconto FLAT bundle - Fixo - Varejo - Ganho Tributário Cross</v>
          </cell>
          <cell r="D641">
            <v>0.40539999999999998</v>
          </cell>
          <cell r="E641" t="str">
            <v>MKT-1-9831563554</v>
          </cell>
          <cell r="F641" t="str">
            <v>0T3T_REJ17_PCS-2PFBL3_FLAT_FIXO_GT_40.54%</v>
          </cell>
          <cell r="G641">
            <v>40.54</v>
          </cell>
        </row>
        <row r="642">
          <cell r="A642" t="str">
            <v>Oi Total Fixo + Banda Larga 10,4054Template de desconto FLAT bundle - Fixo - Varejo - Ganho Tributário Cross</v>
          </cell>
          <cell r="B642" t="str">
            <v>Oi Total Fixo + Banda Larga 1</v>
          </cell>
          <cell r="C642" t="str">
            <v>Template de desconto FLAT bundle - Fixo - Varejo - Ganho Tributário Cross</v>
          </cell>
          <cell r="D642">
            <v>0.40539999999999998</v>
          </cell>
          <cell r="E642" t="str">
            <v>MKT-1-9831572265</v>
          </cell>
          <cell r="F642" t="str">
            <v>0T3T_REJ17_PCS-2PFBL1_FLAT_FIXO_GT_40.54%</v>
          </cell>
          <cell r="G642">
            <v>40.54</v>
          </cell>
        </row>
        <row r="643">
          <cell r="A643" t="str">
            <v>Oi Total Fixo + Banda Larga + TV 30,4054Template de desconto FLAT bundle - Fixo - Varejo - Ganho Tributário Cross</v>
          </cell>
          <cell r="B643" t="str">
            <v>Plano Oi Convergente High</v>
          </cell>
          <cell r="C643" t="str">
            <v>Template de desconto FLAT bundle - Fixo - Varejo - Ganho Tributário Cross</v>
          </cell>
          <cell r="D643">
            <v>0.40539999999999998</v>
          </cell>
          <cell r="E643" t="str">
            <v>MKT-1-9831556641</v>
          </cell>
          <cell r="F643" t="str">
            <v>0T3T_REJ17_PCS-3PHipi_FLAT_FIXO_GT_40.54%</v>
          </cell>
          <cell r="G643">
            <v>40.54</v>
          </cell>
        </row>
        <row r="644">
          <cell r="A644" t="str">
            <v>Oi Total Fixo + Banda Larga 20,4054Template de desconto FLAT bundle - Fixo - Varejo - Ganho Tributário Cross</v>
          </cell>
          <cell r="B644" t="str">
            <v>Oi Total Fixo + Banda Larga 2</v>
          </cell>
          <cell r="C644" t="str">
            <v>Template de desconto FLAT bundle - Fixo - Varejo - Ganho Tributário Cross</v>
          </cell>
          <cell r="D644">
            <v>0.40539999999999998</v>
          </cell>
          <cell r="E644" t="str">
            <v>MKT-1-9831586717</v>
          </cell>
          <cell r="F644" t="str">
            <v>0T3T_REJ17_PCS-2PFBL2_FLAT_FIXO_GT_40.54%</v>
          </cell>
          <cell r="G644">
            <v>40.54</v>
          </cell>
        </row>
        <row r="645">
          <cell r="A645" t="str">
            <v>Oi Total Fixo + Banda Larga + TV 20,4054Template de desconto FLAT bundle - Fixo - Varejo - Ganho Tributário Cross</v>
          </cell>
          <cell r="B645" t="str">
            <v>Plano Oi Convergente Medium</v>
          </cell>
          <cell r="C645" t="str">
            <v>Template de desconto FLAT bundle - Fixo - Varejo - Ganho Tributário Cross</v>
          </cell>
          <cell r="D645">
            <v>0.40539999999999998</v>
          </cell>
          <cell r="E645" t="str">
            <v>MKT-1-9831556842</v>
          </cell>
          <cell r="F645" t="str">
            <v>0T3T_REJ17_PCS-3PMepi_FLAT_FIXO_GT_40.54%</v>
          </cell>
          <cell r="G645">
            <v>40.54</v>
          </cell>
        </row>
        <row r="646">
          <cell r="A646" t="str">
            <v>Oi Total Fixo + Banda Larga + TV 10,4054Template de desconto FLAT bundle - Fixo - Varejo - Ganho Tributário Cross</v>
          </cell>
          <cell r="B646" t="str">
            <v>Plano Oi Convergente Low</v>
          </cell>
          <cell r="C646" t="str">
            <v>Template de desconto FLAT bundle - Fixo - Varejo - Ganho Tributário Cross</v>
          </cell>
          <cell r="D646">
            <v>0.40539999999999998</v>
          </cell>
          <cell r="E646" t="str">
            <v>MKT-1-9831557043</v>
          </cell>
          <cell r="F646" t="str">
            <v>0T3T_REJ17_PCS-3PLowpi_FLAT_FIXO_GT_40.54%</v>
          </cell>
          <cell r="G646">
            <v>40.54</v>
          </cell>
        </row>
        <row r="647">
          <cell r="A647" t="str">
            <v>Oi Total Fixo + Banda Larga + TV 30,5372Template de desconto FLAT bundle - Fixo - Varejo - Ganho Tributário Cross</v>
          </cell>
          <cell r="B647" t="str">
            <v>Plano Oi Convergente High</v>
          </cell>
          <cell r="C647" t="str">
            <v>Template de desconto FLAT bundle - Fixo - Varejo - Ganho Tributário Cross</v>
          </cell>
          <cell r="D647">
            <v>0.53720000000000001</v>
          </cell>
          <cell r="E647" t="str">
            <v>MKT-1-9831604244</v>
          </cell>
          <cell r="F647" t="str">
            <v>0T3T_REJ17_PCS-3PHipi_FLAT_FIXO_GT_53.72%</v>
          </cell>
          <cell r="G647">
            <v>53.72</v>
          </cell>
        </row>
        <row r="648">
          <cell r="A648" t="str">
            <v>Oi Total Fixo + Banda Larga 30,2735Template de desconto FLAT bundle - Fixo - Varejo - Ganho Tributário Cross</v>
          </cell>
          <cell r="B648" t="str">
            <v>Oi Total Fixo + Banda Larga 3</v>
          </cell>
          <cell r="C648" t="str">
            <v>Template de desconto FLAT bundle - Fixo - Varejo - Ganho Tributário Cross</v>
          </cell>
          <cell r="D648">
            <v>0.27350000000000002</v>
          </cell>
          <cell r="E648" t="str">
            <v>MKT-1-9831586968</v>
          </cell>
          <cell r="F648" t="str">
            <v>0T3T_REJ17_PCS-2PFBL3_FLAT_FIXO_GT_27.35%</v>
          </cell>
          <cell r="G648">
            <v>27.35</v>
          </cell>
        </row>
        <row r="649">
          <cell r="A649" t="str">
            <v>Oi Total Fixo + Banda Larga + TV 20,5372Template de desconto FLAT bundle - Fixo - Varejo - Ganho Tributário Cross</v>
          </cell>
          <cell r="B649" t="str">
            <v>Plano Oi Convergente Medium</v>
          </cell>
          <cell r="C649" t="str">
            <v>Template de desconto FLAT bundle - Fixo - Varejo - Ganho Tributário Cross</v>
          </cell>
          <cell r="D649">
            <v>0.53720000000000001</v>
          </cell>
          <cell r="E649" t="str">
            <v>MKT-1-9831604445</v>
          </cell>
          <cell r="F649" t="str">
            <v>0T3T_REJ17_PCS-3PMepi_FLAT_FIXO_GT_53.72%</v>
          </cell>
          <cell r="G649">
            <v>53.72</v>
          </cell>
        </row>
        <row r="650">
          <cell r="A650" t="str">
            <v>Oi Total Fixo + Banda Larga + TV 10,5372Template de desconto FLAT bundle - Fixo - Varejo - Ganho Tributário Cross</v>
          </cell>
          <cell r="B650" t="str">
            <v>Plano Oi Convergente Low</v>
          </cell>
          <cell r="C650" t="str">
            <v>Template de desconto FLAT bundle - Fixo - Varejo - Ganho Tributário Cross</v>
          </cell>
          <cell r="D650">
            <v>0.53720000000000001</v>
          </cell>
          <cell r="E650" t="str">
            <v>MKT-1-9831604646</v>
          </cell>
          <cell r="F650" t="str">
            <v>0T3T_REJ17_PCS-3PLowpi_FLAT_FIXO_GT_53.72%</v>
          </cell>
          <cell r="G650">
            <v>53.72</v>
          </cell>
        </row>
        <row r="651">
          <cell r="A651" t="str">
            <v>Oi Total Fixo + Banda Larga + TV 30,4713Template de desconto FLAT bundle - Fixo - Varejo - Ganho Tributário Cross</v>
          </cell>
          <cell r="B651" t="str">
            <v>Plano Oi Convergente High</v>
          </cell>
          <cell r="C651" t="str">
            <v>Template de desconto FLAT bundle - Fixo - Varejo - Ganho Tributário Cross</v>
          </cell>
          <cell r="D651">
            <v>0.47130000000000005</v>
          </cell>
          <cell r="E651" t="str">
            <v>MKT-1-9831604847</v>
          </cell>
          <cell r="F651" t="str">
            <v>0T3T_REJ17_PCS-3PHipi_FLAT_FIXO_GT_47.13%</v>
          </cell>
          <cell r="G651">
            <v>47.13</v>
          </cell>
        </row>
        <row r="652">
          <cell r="A652" t="str">
            <v>Oi Total Fixo + Banda Larga 10,2735Template de desconto FLAT bundle - Fixo - Varejo - Ganho Tributário Cross</v>
          </cell>
          <cell r="B652" t="str">
            <v>Oi Total Fixo + Banda Larga 1</v>
          </cell>
          <cell r="C652" t="str">
            <v>Template de desconto FLAT bundle - Fixo - Varejo - Ganho Tributário Cross</v>
          </cell>
          <cell r="D652">
            <v>0.27350000000000002</v>
          </cell>
          <cell r="E652" t="str">
            <v>MKT-1-9831606429</v>
          </cell>
          <cell r="F652" t="str">
            <v>0T3T_REJ17_PCS-2PFBL1_FLAT_FIXO_GT_27.35%</v>
          </cell>
          <cell r="G652">
            <v>27.35</v>
          </cell>
        </row>
        <row r="653">
          <cell r="A653" t="str">
            <v>Oi Total Fixo + Banda Larga + TV 20,4713Template de desconto FLAT bundle - Fixo - Varejo - Ganho Tributário Cross</v>
          </cell>
          <cell r="B653" t="str">
            <v>Plano Oi Convergente Medium</v>
          </cell>
          <cell r="C653" t="str">
            <v>Template de desconto FLAT bundle - Fixo - Varejo - Ganho Tributário Cross</v>
          </cell>
          <cell r="D653">
            <v>0.47130000000000005</v>
          </cell>
          <cell r="E653" t="str">
            <v>MKT-1-9831605058</v>
          </cell>
          <cell r="F653" t="str">
            <v>0T3T_REJ17_PCS-3PMepi_FLAT_FIXO_GT_47.13%</v>
          </cell>
          <cell r="G653">
            <v>47.13</v>
          </cell>
        </row>
        <row r="654">
          <cell r="A654" t="str">
            <v>Oi Total Fixo + Banda Larga + TV 10,4713Template de desconto FLAT bundle - Fixo - Varejo - Ganho Tributário Cross</v>
          </cell>
          <cell r="B654" t="str">
            <v>Plano Oi Convergente Low</v>
          </cell>
          <cell r="C654" t="str">
            <v>Template de desconto FLAT bundle - Fixo - Varejo - Ganho Tributário Cross</v>
          </cell>
          <cell r="D654">
            <v>0.47130000000000005</v>
          </cell>
          <cell r="E654" t="str">
            <v>MKT-1-9831613259</v>
          </cell>
          <cell r="F654" t="str">
            <v>0T3T_REJ17_PCS-3PLowpi_FLAT_FIXO_GT_47.13%</v>
          </cell>
          <cell r="G654">
            <v>47.13</v>
          </cell>
        </row>
        <row r="655">
          <cell r="A655" t="str">
            <v>Oi Total Fixo + Banda Larga + TV 30,6032Template de desconto FLAT bundle - Fixo - Varejo - Ganho Tributário Cross</v>
          </cell>
          <cell r="B655" t="str">
            <v>Plano Oi Convergente High</v>
          </cell>
          <cell r="C655" t="str">
            <v>Template de desconto FLAT bundle - Fixo - Varejo - Ganho Tributário Cross</v>
          </cell>
          <cell r="D655">
            <v>0.60319999999999996</v>
          </cell>
          <cell r="E655" t="str">
            <v>MKT-1-9831613460</v>
          </cell>
          <cell r="F655" t="str">
            <v>0T3T_REJ17_PCS-3PHipi_FLAT_FIXO_GT_60.32%</v>
          </cell>
          <cell r="G655">
            <v>60.32</v>
          </cell>
        </row>
        <row r="656">
          <cell r="A656" t="str">
            <v>Oi Total Fixo + Banda Larga + TV 20,6032Template de desconto FLAT bundle - Fixo - Varejo - Ganho Tributário Cross</v>
          </cell>
          <cell r="B656" t="str">
            <v>Plano Oi Convergente Medium</v>
          </cell>
          <cell r="C656" t="str">
            <v>Template de desconto FLAT bundle - Fixo - Varejo - Ganho Tributário Cross</v>
          </cell>
          <cell r="D656">
            <v>0.60319999999999996</v>
          </cell>
          <cell r="E656" t="str">
            <v>MKT-1-9831613661</v>
          </cell>
          <cell r="F656" t="str">
            <v>0T3T_REJ17_PCS-3PMepi_FLAT_FIXO_GT_60.32%</v>
          </cell>
          <cell r="G656">
            <v>60.32</v>
          </cell>
        </row>
        <row r="657">
          <cell r="A657" t="str">
            <v>Oi Total Fixo + Banda Larga 20,2735Template de desconto FLAT bundle - Fixo - Varejo - Ganho Tributário Cross</v>
          </cell>
          <cell r="B657" t="str">
            <v>Oi Total Fixo + Banda Larga 2</v>
          </cell>
          <cell r="C657" t="str">
            <v>Template de desconto FLAT bundle - Fixo - Varejo - Ganho Tributário Cross</v>
          </cell>
          <cell r="D657">
            <v>0.27350000000000002</v>
          </cell>
          <cell r="E657" t="str">
            <v>MKT-1-9831607010</v>
          </cell>
          <cell r="F657" t="str">
            <v>0T3T_REJ17_PCS-2PFBL2_FLAT_FIXO_GT_27.35%</v>
          </cell>
          <cell r="G657">
            <v>27.35</v>
          </cell>
        </row>
        <row r="658">
          <cell r="A658" t="str">
            <v>Oi Total Fixo + Banda Larga + TV 10,6032Template de desconto FLAT bundle - Fixo - Varejo - Ganho Tributário Cross</v>
          </cell>
          <cell r="B658" t="str">
            <v>Plano Oi Convergente Low</v>
          </cell>
          <cell r="C658" t="str">
            <v>Template de desconto FLAT bundle - Fixo - Varejo - Ganho Tributário Cross</v>
          </cell>
          <cell r="D658">
            <v>0.60319999999999996</v>
          </cell>
          <cell r="E658" t="str">
            <v>MKT-1-9831613862</v>
          </cell>
          <cell r="F658" t="str">
            <v>0T3T_REJ17_PCS-3PLowpi_FLAT_FIXO_GT_60.32%</v>
          </cell>
          <cell r="G658">
            <v>60.32</v>
          </cell>
        </row>
        <row r="659">
          <cell r="A659" t="str">
            <v>Oi Total Fixo + Banda Larga + TV 30,6691Template de desconto FLAT bundle - Fixo - Varejo - Ganho Tributário Cross</v>
          </cell>
          <cell r="B659" t="str">
            <v>Plano Oi Convergente High</v>
          </cell>
          <cell r="C659" t="str">
            <v>Template de desconto FLAT bundle - Fixo - Varejo - Ganho Tributário Cross</v>
          </cell>
          <cell r="D659">
            <v>0.66909999999999992</v>
          </cell>
          <cell r="E659" t="str">
            <v>MKT-1-9831614063</v>
          </cell>
          <cell r="F659" t="str">
            <v>0T3T_REJ17_PCS-3PHipi_FLAT_FIXO_GT_66.91%</v>
          </cell>
          <cell r="G659">
            <v>66.91</v>
          </cell>
        </row>
        <row r="660">
          <cell r="A660" t="str">
            <v>Oi Total Fixo +  TV 10,6691Template de desconto FLAT bundle - Fixo - Varejo - Ganho Tributário Cross</v>
          </cell>
          <cell r="B660" t="str">
            <v>Plano Oi Internet Total Low</v>
          </cell>
          <cell r="C660" t="str">
            <v>Template de desconto FLAT bundle - Fixo - Varejo - Ganho Tributário Cross</v>
          </cell>
          <cell r="D660">
            <v>0.66909999999999992</v>
          </cell>
          <cell r="E660" t="str">
            <v>MKT-1-9831619731</v>
          </cell>
          <cell r="F660" t="str">
            <v>0T3T_REJ17_CFG-2Plowpi_FLAT_FIXO_GT_66.91%</v>
          </cell>
          <cell r="G660">
            <v>66.91</v>
          </cell>
        </row>
        <row r="661">
          <cell r="A661" t="str">
            <v>Oi Total Fixo + Banda Larga + TV 20,6691Template de desconto FLAT bundle - Fixo - Varejo - Ganho Tributário Cross</v>
          </cell>
          <cell r="B661" t="str">
            <v>Plano Oi Convergente Medium</v>
          </cell>
          <cell r="C661" t="str">
            <v>Template de desconto FLAT bundle - Fixo - Varejo - Ganho Tributário Cross</v>
          </cell>
          <cell r="D661">
            <v>0.66909999999999992</v>
          </cell>
          <cell r="E661" t="str">
            <v>MKT-1-9831630264</v>
          </cell>
          <cell r="F661" t="str">
            <v>0T3T_REJ17_PCS-3PMepi_FLAT_FIXO_GT_66.91%</v>
          </cell>
          <cell r="G661">
            <v>66.91</v>
          </cell>
        </row>
        <row r="662">
          <cell r="A662" t="str">
            <v>Oi Total Fixo + Banda Larga + TV 10,6691Template de desconto FLAT bundle - Fixo - Varejo - Ganho Tributário Cross</v>
          </cell>
          <cell r="B662" t="str">
            <v>Plano Oi Convergente Low</v>
          </cell>
          <cell r="C662" t="str">
            <v>Template de desconto FLAT bundle - Fixo - Varejo - Ganho Tributário Cross</v>
          </cell>
          <cell r="D662">
            <v>0.66909999999999992</v>
          </cell>
          <cell r="E662" t="str">
            <v>MKT-1-9831630465</v>
          </cell>
          <cell r="F662" t="str">
            <v>0T3T_REJ17_PCS-3PLowpi_FLAT_FIXO_GT_66.91%</v>
          </cell>
          <cell r="G662">
            <v>66.91</v>
          </cell>
        </row>
        <row r="663">
          <cell r="A663" t="str">
            <v>Oi Total Fixo +  TV 30,4054Template de desconto FLAT bundle - Fixo - Varejo - Ganho Tributário Cross</v>
          </cell>
          <cell r="B663" t="str">
            <v>Plano Oi Internet Total High</v>
          </cell>
          <cell r="C663" t="str">
            <v>Template de desconto FLAT bundle - Fixo - Varejo - Ganho Tributário Cross</v>
          </cell>
          <cell r="D663">
            <v>0.40539999999999998</v>
          </cell>
          <cell r="E663" t="str">
            <v>MKT-1-9831630666</v>
          </cell>
          <cell r="F663" t="str">
            <v>0T3T_REJ17_PCS-2PHipi_FLAT_FIXO_GT_40.54%</v>
          </cell>
          <cell r="G663">
            <v>40.54</v>
          </cell>
        </row>
        <row r="664">
          <cell r="A664" t="str">
            <v>Oi Total Fixo +  TV 20,4054Template de desconto FLAT bundle - Fixo - Varejo - Ganho Tributário Cross</v>
          </cell>
          <cell r="B664" t="str">
            <v>Plano Oi Internet Total Medium</v>
          </cell>
          <cell r="C664" t="str">
            <v>Template de desconto FLAT bundle - Fixo - Varejo - Ganho Tributário Cross</v>
          </cell>
          <cell r="D664">
            <v>0.40539999999999998</v>
          </cell>
          <cell r="E664" t="str">
            <v>MKT-1-9831630867</v>
          </cell>
          <cell r="F664" t="str">
            <v>0T3T_REJ17_PCS-2PMepi_FLAT_FIXO_GT_40.54%</v>
          </cell>
          <cell r="G664">
            <v>40.54</v>
          </cell>
        </row>
        <row r="665">
          <cell r="A665" t="str">
            <v>Oi Total Fixo +  TV 10,4054Template de desconto FLAT bundle - Fixo - Varejo - Ganho Tributário Cross</v>
          </cell>
          <cell r="B665" t="str">
            <v>Plano Oi Internet Total Low</v>
          </cell>
          <cell r="C665" t="str">
            <v>Template de desconto FLAT bundle - Fixo - Varejo - Ganho Tributário Cross</v>
          </cell>
          <cell r="D665">
            <v>0.40539999999999998</v>
          </cell>
          <cell r="E665" t="str">
            <v>MKT-1-9831631068</v>
          </cell>
          <cell r="F665" t="str">
            <v>0T3T_REJ17_CFG-2Plowpi_FLAT_FIXO_GT_40.54%</v>
          </cell>
          <cell r="G665">
            <v>40.54</v>
          </cell>
        </row>
        <row r="666">
          <cell r="A666" t="str">
            <v>Oi Total Fixo +  TV 30,5372Template de desconto FLAT bundle - Fixo - Varejo - Ganho Tributário Cross</v>
          </cell>
          <cell r="B666" t="str">
            <v>Plano Oi Internet Total High</v>
          </cell>
          <cell r="C666" t="str">
            <v>Template de desconto FLAT bundle - Fixo - Varejo - Ganho Tributário Cross</v>
          </cell>
          <cell r="D666">
            <v>0.53720000000000001</v>
          </cell>
          <cell r="E666" t="str">
            <v>MKT-1-9831645269</v>
          </cell>
          <cell r="F666" t="str">
            <v>0T3T_REJ17_PCS-2PHipi_FLAT_FIXO_GT_53.72%</v>
          </cell>
          <cell r="G666">
            <v>53.72</v>
          </cell>
        </row>
        <row r="667">
          <cell r="A667" t="str">
            <v>Oi Total Fixo +  TV 20,5372Template de desconto FLAT bundle - Fixo - Varejo - Ganho Tributário Cross</v>
          </cell>
          <cell r="B667" t="str">
            <v>Plano Oi Internet Total Medium</v>
          </cell>
          <cell r="C667" t="str">
            <v>Template de desconto FLAT bundle - Fixo - Varejo - Ganho Tributário Cross</v>
          </cell>
          <cell r="D667">
            <v>0.53720000000000001</v>
          </cell>
          <cell r="E667" t="str">
            <v>MKT-1-9831645470</v>
          </cell>
          <cell r="F667" t="str">
            <v>0T3T_REJ17_PCS-2PMepi_FLAT_FIXO_GT_53.72%</v>
          </cell>
          <cell r="G667">
            <v>53.72</v>
          </cell>
        </row>
        <row r="668">
          <cell r="A668" t="str">
            <v>Oi Total Fixo +  TV 10,5372Template de desconto FLAT bundle - Fixo - Varejo - Ganho Tributário Cross</v>
          </cell>
          <cell r="B668" t="str">
            <v>Plano Oi Internet Total Low</v>
          </cell>
          <cell r="C668" t="str">
            <v>Template de desconto FLAT bundle - Fixo - Varejo - Ganho Tributário Cross</v>
          </cell>
          <cell r="D668">
            <v>0.53720000000000001</v>
          </cell>
          <cell r="E668" t="str">
            <v>MKT-1-9831645671</v>
          </cell>
          <cell r="F668" t="str">
            <v>0T3T_REJ17_CFG-2Plowpi_FLAT_FIXO_GT_53.72%</v>
          </cell>
          <cell r="G668">
            <v>53.72</v>
          </cell>
        </row>
        <row r="669">
          <cell r="A669" t="str">
            <v>Oi Total Fixo +  TV 30,4713Template de desconto FLAT bundle - Fixo - Varejo - Ganho Tributário Cross</v>
          </cell>
          <cell r="B669" t="str">
            <v>Plano Oi Internet Total High</v>
          </cell>
          <cell r="C669" t="str">
            <v>Template de desconto FLAT bundle - Fixo - Varejo - Ganho Tributário Cross</v>
          </cell>
          <cell r="D669">
            <v>0.47130000000000005</v>
          </cell>
          <cell r="E669" t="str">
            <v>MKT-1-9831645872</v>
          </cell>
          <cell r="F669" t="str">
            <v>0T3T_REJ17_PCS-2PHipi_FLAT_FIXO_GT_47.13%</v>
          </cell>
          <cell r="G669">
            <v>47.13</v>
          </cell>
        </row>
        <row r="670">
          <cell r="A670" t="str">
            <v>Oi Total Fixo +  TV 20,4713Template de desconto FLAT bundle - Fixo - Varejo - Ganho Tributário Cross</v>
          </cell>
          <cell r="B670" t="str">
            <v>Plano Oi Internet Total Medium</v>
          </cell>
          <cell r="C670" t="str">
            <v>Template de desconto FLAT bundle - Fixo - Varejo - Ganho Tributário Cross</v>
          </cell>
          <cell r="D670">
            <v>0.47130000000000005</v>
          </cell>
          <cell r="E670" t="str">
            <v>MKT-1-9831646073</v>
          </cell>
          <cell r="F670" t="str">
            <v>0T3T_REJ17_PCS-2PMepi_FLAT_FIXO_GT_47.13%</v>
          </cell>
          <cell r="G670">
            <v>47.13</v>
          </cell>
        </row>
        <row r="671">
          <cell r="A671" t="str">
            <v>Oi Total Fixo +  TV 10,4713Template de desconto FLAT bundle - Fixo - Varejo - Ganho Tributário Cross</v>
          </cell>
          <cell r="B671" t="str">
            <v>Plano Oi Internet Total Low</v>
          </cell>
          <cell r="C671" t="str">
            <v>Template de desconto FLAT bundle - Fixo - Varejo - Ganho Tributário Cross</v>
          </cell>
          <cell r="D671">
            <v>0.47130000000000005</v>
          </cell>
          <cell r="E671" t="str">
            <v>MKT-1-9831660274</v>
          </cell>
          <cell r="F671" t="str">
            <v>0T3T_REJ17_CFG-2Plowpi_FLAT_FIXO_GT_47.13%</v>
          </cell>
          <cell r="G671">
            <v>47.13</v>
          </cell>
        </row>
        <row r="672">
          <cell r="A672" t="str">
            <v>Oi Total Fixo +  TV 20,6691Template de desconto FLAT bundle - Fixo - Varejo - Ganho Tributário Cross</v>
          </cell>
          <cell r="B672" t="str">
            <v>Plano Oi Internet Total Medium</v>
          </cell>
          <cell r="C672" t="str">
            <v>Template de desconto FLAT bundle - Fixo - Varejo - Ganho Tributário Cross</v>
          </cell>
          <cell r="D672">
            <v>0.66909999999999992</v>
          </cell>
          <cell r="E672" t="str">
            <v>MKT-1-9831631302</v>
          </cell>
          <cell r="F672" t="str">
            <v>0T3T_REJ17_PCS-2PMepi_FLAT_FIXO_GT_66.91%</v>
          </cell>
          <cell r="G672">
            <v>66.91</v>
          </cell>
        </row>
        <row r="673">
          <cell r="A673" t="str">
            <v>Oi Total Fixo +  TV 30,6032Template de desconto FLAT bundle - Fixo - Varejo - Ganho Tributário Cross</v>
          </cell>
          <cell r="B673" t="str">
            <v>Plano Oi Internet Total High</v>
          </cell>
          <cell r="C673" t="str">
            <v>Template de desconto FLAT bundle - Fixo - Varejo - Ganho Tributário Cross</v>
          </cell>
          <cell r="D673">
            <v>0.60319999999999996</v>
          </cell>
          <cell r="E673" t="str">
            <v>MKT-1-9831660475</v>
          </cell>
          <cell r="F673" t="str">
            <v>0T3T_REJ17_PCS-2PHipi_FLAT_FIXO_GT_60.32%</v>
          </cell>
          <cell r="G673">
            <v>60.32</v>
          </cell>
        </row>
        <row r="674">
          <cell r="A674" t="str">
            <v>Oi Total Fixo +  TV 20,6032Template de desconto FLAT bundle - Fixo - Varejo - Ganho Tributário Cross</v>
          </cell>
          <cell r="B674" t="str">
            <v>Plano Oi Internet Total Medium</v>
          </cell>
          <cell r="C674" t="str">
            <v>Template de desconto FLAT bundle - Fixo - Varejo - Ganho Tributário Cross</v>
          </cell>
          <cell r="D674">
            <v>0.60319999999999996</v>
          </cell>
          <cell r="E674" t="str">
            <v>MKT-1-9831660676</v>
          </cell>
          <cell r="F674" t="str">
            <v>0T3T_REJ17_PCS-2PMepi_FLAT_FIXO_GT_60.32%</v>
          </cell>
          <cell r="G674">
            <v>60.32</v>
          </cell>
        </row>
        <row r="675">
          <cell r="A675" t="str">
            <v>Oi Total Fixo +  TV 10,6032Template de desconto FLAT bundle - Fixo - Varejo - Ganho Tributário Cross</v>
          </cell>
          <cell r="B675" t="str">
            <v>Plano Oi Internet Total Low</v>
          </cell>
          <cell r="C675" t="str">
            <v>Template de desconto FLAT bundle - Fixo - Varejo - Ganho Tributário Cross</v>
          </cell>
          <cell r="D675">
            <v>0.60319999999999996</v>
          </cell>
          <cell r="E675" t="str">
            <v>MKT-1-9831660877</v>
          </cell>
          <cell r="F675" t="str">
            <v>0T3T_REJ17_CFG-2Plowpi_FLAT_FIXO_GT_60.32%</v>
          </cell>
          <cell r="G675">
            <v>60.32</v>
          </cell>
        </row>
        <row r="676">
          <cell r="A676" t="str">
            <v>Oi Total Fixo +  TV 30,6691Template de desconto FLAT bundle - Fixo - Varejo - Ganho Tributário Cross</v>
          </cell>
          <cell r="B676" t="str">
            <v>Plano Oi Internet Total High</v>
          </cell>
          <cell r="C676" t="str">
            <v>Template de desconto FLAT bundle - Fixo - Varejo - Ganho Tributário Cross</v>
          </cell>
          <cell r="D676">
            <v>0.66909999999999992</v>
          </cell>
          <cell r="E676" t="str">
            <v>MKT-1-9831649868</v>
          </cell>
          <cell r="F676" t="str">
            <v>0T3T_REJ17_PCS-2PHipi_FLAT_FIXO_GT_66.91%</v>
          </cell>
          <cell r="G676">
            <v>66.91</v>
          </cell>
        </row>
        <row r="677">
          <cell r="A677" t="str">
            <v>Oi Total Fixo + Banda Larga 20,6446Template de desconto FLAT bundle - Velox XDSL - Varejo</v>
          </cell>
          <cell r="B677" t="str">
            <v>Oi Total Fixo + Banda Larga 2</v>
          </cell>
          <cell r="C677" t="str">
            <v>Template de desconto FLAT bundle - Velox XDSL - Varejo</v>
          </cell>
          <cell r="D677">
            <v>0.64459999999999995</v>
          </cell>
          <cell r="E677" t="str">
            <v>MKT-1-9831894722</v>
          </cell>
          <cell r="F677" t="str">
            <v>0T3T_REJ17_PCS-2PFBL2_FLAT_BL_64.46%</v>
          </cell>
          <cell r="G677">
            <v>64.459999999999994</v>
          </cell>
        </row>
        <row r="678">
          <cell r="A678" t="str">
            <v>Oi Total Fixo + Banda Larga 10,6446Template de desconto FLAT bundle - Velox XDSL - Varejo</v>
          </cell>
          <cell r="B678" t="str">
            <v>Oi Total Fixo + Banda Larga 1</v>
          </cell>
          <cell r="C678" t="str">
            <v>Template de desconto FLAT bundle - Velox XDSL - Varejo</v>
          </cell>
          <cell r="D678">
            <v>0.64459999999999995</v>
          </cell>
          <cell r="E678" t="str">
            <v>MKT-1-9831894419</v>
          </cell>
          <cell r="F678" t="str">
            <v>0T3T_REJ17_PCS-2PFBL1_FLAT_BL_64.46%</v>
          </cell>
          <cell r="G678">
            <v>64.459999999999994</v>
          </cell>
        </row>
        <row r="679">
          <cell r="A679" t="str">
            <v>Oi Total Fixo + Banda Larga 30,5259Template de desconto FLAT bundle - Velox XDSL - Varejo</v>
          </cell>
          <cell r="B679" t="str">
            <v>Oi Total Fixo + Banda Larga 3</v>
          </cell>
          <cell r="C679" t="str">
            <v>Template de desconto FLAT bundle - Velox XDSL - Varejo</v>
          </cell>
          <cell r="D679">
            <v>0.52590000000000003</v>
          </cell>
          <cell r="E679" t="str">
            <v>MKT-1-9831894196</v>
          </cell>
          <cell r="F679" t="str">
            <v>0T3T_REJ17_PCS-2PFBL3_FLAT_BL_52.59%</v>
          </cell>
          <cell r="G679">
            <v>52.59</v>
          </cell>
        </row>
        <row r="680">
          <cell r="A680" t="str">
            <v>Oi Total Fixo + Banda Larga 30,6446Template de desconto FLAT bundle - Velox XDSL - Varejo</v>
          </cell>
          <cell r="B680" t="str">
            <v>Oi Total Fixo + Banda Larga 3</v>
          </cell>
          <cell r="C680" t="str">
            <v>Template de desconto FLAT bundle - Velox XDSL - Varejo</v>
          </cell>
          <cell r="D680">
            <v>0.64459999999999995</v>
          </cell>
          <cell r="E680" t="str">
            <v>MKT-1-9831876006</v>
          </cell>
          <cell r="F680" t="str">
            <v>0T3T_REJ17_PCS-2PFBL3_FLAT_BL_64.46%</v>
          </cell>
          <cell r="G680">
            <v>64.459999999999994</v>
          </cell>
        </row>
        <row r="681">
          <cell r="A681" t="str">
            <v>Oi Total Fixo + Banda Larga 10,5734Template de desconto FLAT bundle - Velox XDSL - Varejo</v>
          </cell>
          <cell r="B681" t="str">
            <v>Oi Total Fixo + Banda Larga 1</v>
          </cell>
          <cell r="C681" t="str">
            <v>Template de desconto FLAT bundle - Velox XDSL - Varejo</v>
          </cell>
          <cell r="D681">
            <v>0.57340000000000002</v>
          </cell>
          <cell r="E681" t="str">
            <v>MKT-1-9831875903</v>
          </cell>
          <cell r="F681" t="str">
            <v>0T3T_REJ17_PCS-2PFBL1_FLAT_BL_57.34%</v>
          </cell>
          <cell r="G681">
            <v>57.34</v>
          </cell>
        </row>
        <row r="682">
          <cell r="A682" t="str">
            <v>Oi Total Fixo + Banda Larga 20,5734Template de desconto FLAT bundle - Velox XDSL - Varejo</v>
          </cell>
          <cell r="B682" t="str">
            <v>Oi Total Fixo + Banda Larga 2</v>
          </cell>
          <cell r="C682" t="str">
            <v>Template de desconto FLAT bundle - Velox XDSL - Varejo</v>
          </cell>
          <cell r="D682">
            <v>0.57340000000000002</v>
          </cell>
          <cell r="E682" t="str">
            <v>MKT-1-9831875810</v>
          </cell>
          <cell r="F682" t="str">
            <v>0T3T_REJ17_PCS-2PFBL2_FLAT_BL_57.34%</v>
          </cell>
          <cell r="G682">
            <v>57.34</v>
          </cell>
        </row>
        <row r="683">
          <cell r="A683" t="str">
            <v>Oi Total Fixo + Banda Larga 30,5734Template de desconto FLAT bundle - Velox XDSL - Varejo</v>
          </cell>
          <cell r="B683" t="str">
            <v>Oi Total Fixo + Banda Larga 3</v>
          </cell>
          <cell r="C683" t="str">
            <v>Template de desconto FLAT bundle - Velox XDSL - Varejo</v>
          </cell>
          <cell r="D683">
            <v>0.57340000000000002</v>
          </cell>
          <cell r="E683" t="str">
            <v>MKT-1-9831875537</v>
          </cell>
          <cell r="F683" t="str">
            <v>0T3T_REJ17_PCS-2PFBL3_FLAT_BL_57.34%</v>
          </cell>
          <cell r="G683">
            <v>57.34</v>
          </cell>
        </row>
        <row r="684">
          <cell r="A684" t="str">
            <v>Oi Total Fixo + Banda Larga 10,7156Template de desconto FLAT bundle - Velox XDSL - Varejo</v>
          </cell>
          <cell r="B684" t="str">
            <v>Oi Total Fixo + Banda Larga 1</v>
          </cell>
          <cell r="C684" t="str">
            <v>Template de desconto FLAT bundle - Velox XDSL - Varejo</v>
          </cell>
          <cell r="D684">
            <v>0.71560000000000001</v>
          </cell>
          <cell r="E684" t="str">
            <v>MKT-1-9831875444</v>
          </cell>
          <cell r="F684" t="str">
            <v>0T3T_REJ17_PCS-2PFBL1_FLAT_BL_71.56%</v>
          </cell>
          <cell r="G684">
            <v>71.56</v>
          </cell>
        </row>
        <row r="685">
          <cell r="A685" t="str">
            <v>Oi Total Fixo + Banda Larga 20,7156Template de desconto FLAT bundle - Velox XDSL - Varejo</v>
          </cell>
          <cell r="B685" t="str">
            <v>Oi Total Fixo + Banda Larga 2</v>
          </cell>
          <cell r="C685" t="str">
            <v>Template de desconto FLAT bundle - Velox XDSL - Varejo</v>
          </cell>
          <cell r="D685">
            <v>0.71560000000000001</v>
          </cell>
          <cell r="E685" t="str">
            <v>MKT-1-9831875351</v>
          </cell>
          <cell r="F685" t="str">
            <v>0T3T_REJ17_PCS-2PFBL2_FLAT_BL_71.56%</v>
          </cell>
          <cell r="G685">
            <v>71.56</v>
          </cell>
        </row>
        <row r="686">
          <cell r="A686" t="str">
            <v>Oi Total Fixo + Banda Larga 30,7156Template de desconto FLAT bundle - Velox XDSL - Varejo</v>
          </cell>
          <cell r="B686" t="str">
            <v>Oi Total Fixo + Banda Larga 3</v>
          </cell>
          <cell r="C686" t="str">
            <v>Template de desconto FLAT bundle - Velox XDSL - Varejo</v>
          </cell>
          <cell r="D686">
            <v>0.71560000000000001</v>
          </cell>
          <cell r="E686" t="str">
            <v>MKT-1-9831868250</v>
          </cell>
          <cell r="F686" t="str">
            <v>0T3T_REJ17_PCS-2PFBL3_FLAT_BL_71.56%</v>
          </cell>
          <cell r="G686">
            <v>71.56</v>
          </cell>
        </row>
        <row r="687">
          <cell r="A687" t="str">
            <v>Oi Total Fixo + Banda Larga 10,6681Template de desconto FLAT bundle - Velox XDSL - Varejo</v>
          </cell>
          <cell r="B687" t="str">
            <v>Oi Total Fixo + Banda Larga 1</v>
          </cell>
          <cell r="C687" t="str">
            <v>Template de desconto FLAT bundle - Velox XDSL - Varejo</v>
          </cell>
          <cell r="D687">
            <v>0.66810000000000003</v>
          </cell>
          <cell r="E687" t="str">
            <v>MKT-1-9831868157</v>
          </cell>
          <cell r="F687" t="str">
            <v>0T3T_REJ17_PCS-2PFBL1_FLAT_BL_66.81%</v>
          </cell>
          <cell r="G687">
            <v>66.81</v>
          </cell>
        </row>
        <row r="688">
          <cell r="A688" t="str">
            <v>Oi Total Fixo + Banda Larga 20,5259Template de desconto FLAT bundle - Velox XDSL - Varejo</v>
          </cell>
          <cell r="B688" t="str">
            <v>Oi Total Fixo + Banda Larga 2</v>
          </cell>
          <cell r="C688" t="str">
            <v>Template de desconto FLAT bundle - Velox XDSL - Varejo</v>
          </cell>
          <cell r="D688">
            <v>0.52590000000000003</v>
          </cell>
          <cell r="E688" t="str">
            <v>MKT-1-9831864093</v>
          </cell>
          <cell r="F688" t="str">
            <v>0T3T_REJ17_PCS-2PFBL2_FLAT_BL_52.59%</v>
          </cell>
          <cell r="G688">
            <v>52.59</v>
          </cell>
        </row>
        <row r="689">
          <cell r="A689" t="str">
            <v>Oi Total Fixo + Banda Larga 10,5259Template de desconto FLAT bundle - Velox XDSL - Varejo</v>
          </cell>
          <cell r="B689" t="str">
            <v>Oi Total Fixo + Banda Larga 1</v>
          </cell>
          <cell r="C689" t="str">
            <v>Template de desconto FLAT bundle - Velox XDSL - Varejo</v>
          </cell>
          <cell r="D689">
            <v>0.52590000000000003</v>
          </cell>
          <cell r="E689" t="str">
            <v>MKT-1-9831863930</v>
          </cell>
          <cell r="F689" t="str">
            <v>0T3T_REJ17_PCS-2PFBL1_FLAT_BL_52.59%</v>
          </cell>
          <cell r="G689">
            <v>52.59</v>
          </cell>
        </row>
        <row r="690">
          <cell r="A690" t="str">
            <v>Oi Total Fixo + Banda Larga 30,6051Template de desconto FLAT bundle - Velox XDSL - Varejo</v>
          </cell>
          <cell r="B690" t="str">
            <v>Oi Total Fixo + Banda Larga 3</v>
          </cell>
          <cell r="C690" t="str">
            <v>Template de desconto FLAT bundle - Velox XDSL - Varejo</v>
          </cell>
          <cell r="D690">
            <v>0.60509999999999997</v>
          </cell>
          <cell r="E690" t="str">
            <v>MKT-1-9831863787</v>
          </cell>
          <cell r="F690" t="str">
            <v>0T3T_REJ17_PCS-2PFBL3_FLAT_BL_60.51%</v>
          </cell>
          <cell r="G690">
            <v>60.51</v>
          </cell>
        </row>
        <row r="691">
          <cell r="A691" t="str">
            <v>Oi Total Fixo + Banda Larga 20,6051Template de desconto FLAT bundle - Velox XDSL - Varejo</v>
          </cell>
          <cell r="B691" t="str">
            <v>Oi Total Fixo + Banda Larga 2</v>
          </cell>
          <cell r="C691" t="str">
            <v>Template de desconto FLAT bundle - Velox XDSL - Varejo</v>
          </cell>
          <cell r="D691">
            <v>0.60509999999999997</v>
          </cell>
          <cell r="E691" t="str">
            <v>MKT-1-9831863674</v>
          </cell>
          <cell r="F691" t="str">
            <v>0T3T_REJ17_PCS-2PFBL2_FLAT_BL_60.51%</v>
          </cell>
          <cell r="G691">
            <v>60.51</v>
          </cell>
        </row>
        <row r="692">
          <cell r="A692" t="str">
            <v>Oi Total Fixo + Banda Larga 10,6051Template de desconto FLAT bundle - Velox XDSL - Varejo</v>
          </cell>
          <cell r="B692" t="str">
            <v>Oi Total Fixo + Banda Larga 1</v>
          </cell>
          <cell r="C692" t="str">
            <v>Template de desconto FLAT bundle - Velox XDSL - Varejo</v>
          </cell>
          <cell r="D692">
            <v>0.60509999999999997</v>
          </cell>
          <cell r="E692" t="str">
            <v>MKT-1-9831863581</v>
          </cell>
          <cell r="F692" t="str">
            <v>0T3T_REJ17_PCS-2PFBL1_FLAT_BL_60.51%</v>
          </cell>
          <cell r="G692">
            <v>60.51</v>
          </cell>
        </row>
        <row r="693">
          <cell r="A693" t="str">
            <v>Oi Total Fixo + Banda Larga 20,6681Template de desconto FLAT bundle - Velox XDSL - Varejo</v>
          </cell>
          <cell r="B693" t="str">
            <v>Oi Total Fixo + Banda Larga 2</v>
          </cell>
          <cell r="C693" t="str">
            <v>Template de desconto FLAT bundle - Velox XDSL - Varejo</v>
          </cell>
          <cell r="D693">
            <v>0.66810000000000003</v>
          </cell>
          <cell r="E693" t="str">
            <v>MKT-1-9831741064</v>
          </cell>
          <cell r="F693" t="str">
            <v>0T3T_REJ17_PCS-2PFBL2_FLAT_BL_66.81%</v>
          </cell>
          <cell r="G693">
            <v>66.81</v>
          </cell>
        </row>
        <row r="694">
          <cell r="A694" t="str">
            <v>Oi Total Fixo + Banda Larga 30,6681Template de desconto FLAT bundle - Velox XDSL - Varejo</v>
          </cell>
          <cell r="B694" t="str">
            <v>Oi Total Fixo + Banda Larga 3</v>
          </cell>
          <cell r="C694" t="str">
            <v>Template de desconto FLAT bundle - Velox XDSL - Varejo</v>
          </cell>
          <cell r="D694">
            <v>0.66810000000000003</v>
          </cell>
          <cell r="E694" t="str">
            <v>MKT-1-9831740971</v>
          </cell>
          <cell r="F694" t="str">
            <v>0T3T_REJ17_PCS-2PFBL3_FLAT_BL_66.81%</v>
          </cell>
          <cell r="G694">
            <v>66.81</v>
          </cell>
        </row>
        <row r="695">
          <cell r="A695" t="str">
            <v>Oi Total Fixo + Banda Larga 10,7867Template de desconto FLAT bundle - Velox XDSL - Varejo</v>
          </cell>
          <cell r="B695" t="str">
            <v>Oi Total Fixo + Banda Larga 1</v>
          </cell>
          <cell r="C695" t="str">
            <v>Template de desconto FLAT bundle - Velox XDSL - Varejo</v>
          </cell>
          <cell r="D695">
            <v>0.78670000000000007</v>
          </cell>
          <cell r="E695" t="str">
            <v>MKT-1-9831740878</v>
          </cell>
          <cell r="F695" t="str">
            <v>0T3T_REJ17_PCS-2PFBL1_FLAT_BL_78.67%</v>
          </cell>
          <cell r="G695">
            <v>78.67</v>
          </cell>
        </row>
        <row r="696">
          <cell r="A696" t="str">
            <v>Oi Total Fixo + Banda Larga 20,7867Template de desconto FLAT bundle - Velox XDSL - Varejo</v>
          </cell>
          <cell r="B696" t="str">
            <v>Oi Total Fixo + Banda Larga 2</v>
          </cell>
          <cell r="C696" t="str">
            <v>Template de desconto FLAT bundle - Velox XDSL - Varejo</v>
          </cell>
          <cell r="D696">
            <v>0.78670000000000007</v>
          </cell>
          <cell r="E696" t="str">
            <v>MKT-1-9831740785</v>
          </cell>
          <cell r="F696" t="str">
            <v>0T3T_REJ17_PCS-2PFBL2_FLAT_BL_78.67%</v>
          </cell>
          <cell r="G696">
            <v>78.67</v>
          </cell>
        </row>
        <row r="697">
          <cell r="A697" t="str">
            <v>Oi Total Fixo + Banda Larga 30,7867Template de desconto FLAT bundle - Velox XDSL - Varejo</v>
          </cell>
          <cell r="B697" t="str">
            <v>Oi Total Fixo + Banda Larga 3</v>
          </cell>
          <cell r="C697" t="str">
            <v>Template de desconto FLAT bundle - Velox XDSL - Varejo</v>
          </cell>
          <cell r="D697">
            <v>0.78670000000000007</v>
          </cell>
          <cell r="E697" t="str">
            <v>MKT-1-9831740692</v>
          </cell>
          <cell r="F697" t="str">
            <v>0T3T_REJ17_PCS-2PFBL3_FLAT_BL_78.67%</v>
          </cell>
          <cell r="G697">
            <v>78.67</v>
          </cell>
        </row>
        <row r="698">
          <cell r="A698" t="str">
            <v>Oi Total Fixo + Banda Larga 10,7511Template de desconto FLAT bundle - Velox XDSL - Varejo</v>
          </cell>
          <cell r="B698" t="str">
            <v>Oi Total Fixo + Banda Larga 1</v>
          </cell>
          <cell r="C698" t="str">
            <v>Template de desconto FLAT bundle - Velox XDSL - Varejo</v>
          </cell>
          <cell r="D698">
            <v>0.75109999999999999</v>
          </cell>
          <cell r="E698" t="str">
            <v>MKT-1-9831740599</v>
          </cell>
          <cell r="F698" t="str">
            <v>0T3T_REJ17_PCS-2PFBL1_FLAT_BL_75.11%</v>
          </cell>
          <cell r="G698">
            <v>75.11</v>
          </cell>
        </row>
        <row r="699">
          <cell r="A699" t="str">
            <v>Oi Total Fixo + Banda Larga 20,7511Template de desconto FLAT bundle - Velox XDSL - Varejo</v>
          </cell>
          <cell r="B699" t="str">
            <v>Oi Total Fixo + Banda Larga 2</v>
          </cell>
          <cell r="C699" t="str">
            <v>Template de desconto FLAT bundle - Velox XDSL - Varejo</v>
          </cell>
          <cell r="D699">
            <v>0.75109999999999999</v>
          </cell>
          <cell r="E699" t="str">
            <v>MKT-1-9831740506</v>
          </cell>
          <cell r="F699" t="str">
            <v>0T3T_REJ17_PCS-2PFBL2_FLAT_BL_75.11%</v>
          </cell>
          <cell r="G699">
            <v>75.11</v>
          </cell>
        </row>
        <row r="700">
          <cell r="A700" t="str">
            <v>Oi Total Fixo + Banda Larga 30,7511Template de desconto FLAT bundle - Velox XDSL - Varejo</v>
          </cell>
          <cell r="B700" t="str">
            <v>Oi Total Fixo + Banda Larga 3</v>
          </cell>
          <cell r="C700" t="str">
            <v>Template de desconto FLAT bundle - Velox XDSL - Varejo</v>
          </cell>
          <cell r="D700">
            <v>0.75109999999999999</v>
          </cell>
          <cell r="E700" t="str">
            <v>MKT-1-9831740403</v>
          </cell>
          <cell r="F700" t="str">
            <v>0T3T_REJ17_PCS-2PFBL3_FLAT_BL_75.11%</v>
          </cell>
          <cell r="G700">
            <v>75.11</v>
          </cell>
        </row>
        <row r="701">
          <cell r="A701" t="str">
            <v>Oi Total Fixo + Banda Larga 10,7155Template de desconto FLAT bundle - Velox XDSL - Varejo</v>
          </cell>
          <cell r="B701" t="str">
            <v>Oi Total Fixo + Banda Larga 1</v>
          </cell>
          <cell r="C701" t="str">
            <v>Template de desconto FLAT bundle - Velox XDSL - Varejo</v>
          </cell>
          <cell r="D701">
            <v>0.71550000000000002</v>
          </cell>
          <cell r="E701" t="str">
            <v>MKT-1-9831740310</v>
          </cell>
          <cell r="F701" t="str">
            <v>0T3T_REJ17_PCS-2PFBL1_FLAT_BL_71.55%</v>
          </cell>
          <cell r="G701">
            <v>71.55</v>
          </cell>
        </row>
        <row r="702">
          <cell r="A702" t="str">
            <v>Oi Total Fixo + Banda Larga 20,7155Template de desconto FLAT bundle - Velox XDSL - Varejo</v>
          </cell>
          <cell r="B702" t="str">
            <v>Oi Total Fixo + Banda Larga 2</v>
          </cell>
          <cell r="C702" t="str">
            <v>Template de desconto FLAT bundle - Velox XDSL - Varejo</v>
          </cell>
          <cell r="D702">
            <v>0.71550000000000002</v>
          </cell>
          <cell r="E702" t="str">
            <v>MKT-1-9831740217</v>
          </cell>
          <cell r="F702" t="str">
            <v>0T3T_REJ17_PCS-2PFBL2_FLAT_BL_71.55%</v>
          </cell>
          <cell r="G702">
            <v>71.55</v>
          </cell>
        </row>
        <row r="703">
          <cell r="A703" t="str">
            <v>Oi Total Fixo + Banda Larga 30,7155Template de desconto FLAT bundle - Velox XDSL - Varejo</v>
          </cell>
          <cell r="B703" t="str">
            <v>Oi Total Fixo + Banda Larga 3</v>
          </cell>
          <cell r="C703" t="str">
            <v>Template de desconto FLAT bundle - Velox XDSL - Varejo</v>
          </cell>
          <cell r="D703">
            <v>0.71550000000000002</v>
          </cell>
          <cell r="E703" t="str">
            <v>MKT-1-9831740124</v>
          </cell>
          <cell r="F703" t="str">
            <v>0T3T_REJ17_PCS-2PFBL3_FLAT_BL_71.55%</v>
          </cell>
          <cell r="G703">
            <v>71.55</v>
          </cell>
        </row>
        <row r="704">
          <cell r="A704" t="str">
            <v>Oi Total Fixo + Banda Larga + TV 10,64Template de desconto FLAT bundle - Velox XDSL - Varejo</v>
          </cell>
          <cell r="B704" t="str">
            <v>Plano Oi Convergente Low</v>
          </cell>
          <cell r="C704" t="str">
            <v>Template de desconto FLAT bundle - Velox XDSL - Varejo</v>
          </cell>
          <cell r="D704">
            <v>0.64</v>
          </cell>
          <cell r="E704" t="str">
            <v>MKT-1-9831720031</v>
          </cell>
          <cell r="F704" t="str">
            <v>0T3T_REJ17_PCS-3PLowpi_FLAT_BL_64.00%</v>
          </cell>
          <cell r="G704">
            <v>64</v>
          </cell>
        </row>
        <row r="705">
          <cell r="A705" t="str">
            <v>Oi Total Fixo + Banda Larga + TV 20,64Template de desconto FLAT bundle - Velox XDSL - Varejo</v>
          </cell>
          <cell r="B705" t="str">
            <v>Plano Oi Convergente Medium</v>
          </cell>
          <cell r="C705" t="str">
            <v>Template de desconto FLAT bundle - Velox XDSL - Varejo</v>
          </cell>
          <cell r="D705">
            <v>0.64</v>
          </cell>
          <cell r="E705" t="str">
            <v>MKT-1-9831719938</v>
          </cell>
          <cell r="F705" t="str">
            <v>0T3T_REJ17_PCS-3PMepi_FLAT_BL_64.00%</v>
          </cell>
          <cell r="G705">
            <v>64</v>
          </cell>
        </row>
        <row r="706">
          <cell r="A706" t="str">
            <v>Oi Total Fixo + Banda Larga + TV 30,64Template de desconto FLAT bundle - Velox XDSL - Varejo</v>
          </cell>
          <cell r="B706" t="str">
            <v>Plano Oi Convergente High</v>
          </cell>
          <cell r="C706" t="str">
            <v>Template de desconto FLAT bundle - Velox XDSL - Varejo</v>
          </cell>
          <cell r="D706">
            <v>0.64</v>
          </cell>
          <cell r="E706" t="str">
            <v>MKT-1-9831719845</v>
          </cell>
          <cell r="F706" t="str">
            <v>0T3T_REJ17_PCS-3PHipi_FLAT_BL_64.00%</v>
          </cell>
          <cell r="G706">
            <v>64</v>
          </cell>
        </row>
        <row r="707">
          <cell r="A707" t="str">
            <v>Oi Total Fixo + Banda Larga + TV 10,5368Template de desconto FLAT bundle - Velox XDSL - Varejo</v>
          </cell>
          <cell r="B707" t="str">
            <v>Plano Oi Convergente Low</v>
          </cell>
          <cell r="C707" t="str">
            <v>Template de desconto FLAT bundle - Velox XDSL - Varejo</v>
          </cell>
          <cell r="D707">
            <v>0.53679999999999994</v>
          </cell>
          <cell r="E707" t="str">
            <v>MKT-1-9831719752</v>
          </cell>
          <cell r="F707" t="str">
            <v>0T3T_REJ17_PCS-3PLowpi_FLAT_BL_53.68%</v>
          </cell>
          <cell r="G707">
            <v>53.68</v>
          </cell>
        </row>
        <row r="708">
          <cell r="A708" t="str">
            <v>Oi Total Fixo + Banda Larga + TV 10,6449Template de desconto FLAT bundle - Velox XDSL - Varejo</v>
          </cell>
          <cell r="B708" t="str">
            <v>Plano Oi Convergente Low</v>
          </cell>
          <cell r="C708" t="str">
            <v>Template de desconto FLAT bundle - Velox XDSL - Varejo</v>
          </cell>
          <cell r="D708">
            <v>0.64489999999999992</v>
          </cell>
          <cell r="E708" t="str">
            <v>MKT-1-9831719659</v>
          </cell>
          <cell r="F708" t="str">
            <v>0T3T_REJ17_PCS-3PLowpi_FLAT_BL_64.49%</v>
          </cell>
          <cell r="G708">
            <v>64.489999999999995</v>
          </cell>
        </row>
        <row r="709">
          <cell r="A709" t="str">
            <v>Oi Total Fixo + Banda Larga + TV 20,6449Template de desconto FLAT bundle - Velox XDSL - Varejo</v>
          </cell>
          <cell r="B709" t="str">
            <v>Plano Oi Convergente Medium</v>
          </cell>
          <cell r="C709" t="str">
            <v>Template de desconto FLAT bundle - Velox XDSL - Varejo</v>
          </cell>
          <cell r="D709">
            <v>0.64489999999999992</v>
          </cell>
          <cell r="E709" t="str">
            <v>MKT-1-9831719566</v>
          </cell>
          <cell r="F709" t="str">
            <v>0T3T_REJ17_PCS-3PMepi_FLAT_BL_64.49%</v>
          </cell>
          <cell r="G709">
            <v>64.489999999999995</v>
          </cell>
        </row>
        <row r="710">
          <cell r="A710" t="str">
            <v>Oi Total Fixo + Banda Larga + TV 30,6449Template de desconto FLAT bundle - Velox XDSL - Varejo</v>
          </cell>
          <cell r="B710" t="str">
            <v>Plano Oi Convergente High</v>
          </cell>
          <cell r="C710" t="str">
            <v>Template de desconto FLAT bundle - Velox XDSL - Varejo</v>
          </cell>
          <cell r="D710">
            <v>0.64489999999999992</v>
          </cell>
          <cell r="E710" t="str">
            <v>MKT-1-9831719473</v>
          </cell>
          <cell r="F710" t="str">
            <v>0T3T_REJ17_PCS-3PHipi_FLAT_BL_64.49%</v>
          </cell>
          <cell r="G710">
            <v>64.489999999999995</v>
          </cell>
        </row>
        <row r="711">
          <cell r="A711" t="str">
            <v>Oi Total Fixo + Banda Larga + TV 10,6448Template de desconto FLAT bundle - Velox XDSL - Varejo</v>
          </cell>
          <cell r="B711" t="str">
            <v>Plano Oi Convergente Low</v>
          </cell>
          <cell r="C711" t="str">
            <v>Template de desconto FLAT bundle - Velox XDSL - Varejo</v>
          </cell>
          <cell r="D711">
            <v>0.64480000000000004</v>
          </cell>
          <cell r="E711" t="str">
            <v>MKT-1-9831719380</v>
          </cell>
          <cell r="F711" t="str">
            <v>0T3T_REJ17_PCS-3PLowpi_FLAT_BL_64.48%</v>
          </cell>
          <cell r="G711">
            <v>64.48</v>
          </cell>
        </row>
        <row r="712">
          <cell r="A712" t="str">
            <v>Oi Total Fixo + Banda Larga + TV 20,6448Template de desconto FLAT bundle - Velox XDSL - Varejo</v>
          </cell>
          <cell r="B712" t="str">
            <v>Plano Oi Convergente Medium</v>
          </cell>
          <cell r="C712" t="str">
            <v>Template de desconto FLAT bundle - Velox XDSL - Varejo</v>
          </cell>
          <cell r="D712">
            <v>0.64480000000000004</v>
          </cell>
          <cell r="E712" t="str">
            <v>MKT-1-9831719287</v>
          </cell>
          <cell r="F712" t="str">
            <v>0T3T_REJ17_PCS-3PMepi_FLAT_BL_64.48%</v>
          </cell>
          <cell r="G712">
            <v>64.48</v>
          </cell>
        </row>
        <row r="713">
          <cell r="A713" t="str">
            <v>Oi Total Fixo + Banda Larga + TV 30,6448Template de desconto FLAT bundle - Velox XDSL - Varejo</v>
          </cell>
          <cell r="B713" t="str">
            <v>Plano Oi Convergente High</v>
          </cell>
          <cell r="C713" t="str">
            <v>Template de desconto FLAT bundle - Velox XDSL - Varejo</v>
          </cell>
          <cell r="D713">
            <v>0.64480000000000004</v>
          </cell>
          <cell r="E713" t="str">
            <v>MKT-1-9831719194</v>
          </cell>
          <cell r="F713" t="str">
            <v>0T3T_REJ17_PCS-3PHipi_FLAT_BL_64.48%</v>
          </cell>
          <cell r="G713">
            <v>64.48</v>
          </cell>
        </row>
        <row r="714">
          <cell r="A714" t="str">
            <v>Oi Total Fixo + Banda Larga + TV 10,6842Template de desconto FLAT bundle - Velox XDSL - Varejo</v>
          </cell>
          <cell r="B714" t="str">
            <v>Plano Oi Convergente Low</v>
          </cell>
          <cell r="C714" t="str">
            <v>Template de desconto FLAT bundle - Velox XDSL - Varejo</v>
          </cell>
          <cell r="D714">
            <v>0.68420000000000003</v>
          </cell>
          <cell r="E714" t="str">
            <v>MKT-1-9831719101</v>
          </cell>
          <cell r="F714" t="str">
            <v>0T3T_REJ17_PCS-3PLowpi_FLAT_BL_68.42%</v>
          </cell>
          <cell r="G714">
            <v>68.42</v>
          </cell>
        </row>
        <row r="715">
          <cell r="A715" t="str">
            <v>Oi Total Fixo + Banda Larga + TV 20,6842Template de desconto FLAT bundle - Velox XDSL - Varejo</v>
          </cell>
          <cell r="B715" t="str">
            <v>Plano Oi Convergente Medium</v>
          </cell>
          <cell r="C715" t="str">
            <v>Template de desconto FLAT bundle - Velox XDSL - Varejo</v>
          </cell>
          <cell r="D715">
            <v>0.68420000000000003</v>
          </cell>
          <cell r="E715" t="str">
            <v>MKT-1-9831688008</v>
          </cell>
          <cell r="F715" t="str">
            <v>0T3T_REJ17_PCS-3PMepi_FLAT_BL_68.42%</v>
          </cell>
          <cell r="G715">
            <v>68.42</v>
          </cell>
        </row>
        <row r="716">
          <cell r="A716" t="str">
            <v>Oi Total Fixo + Banda Larga + TV 30,6842Template de desconto FLAT bundle - Velox XDSL - Varejo</v>
          </cell>
          <cell r="B716" t="str">
            <v>Plano Oi Convergente High</v>
          </cell>
          <cell r="C716" t="str">
            <v>Template de desconto FLAT bundle - Velox XDSL - Varejo</v>
          </cell>
          <cell r="D716">
            <v>0.68420000000000003</v>
          </cell>
          <cell r="E716" t="str">
            <v>MKT-1-9831687915</v>
          </cell>
          <cell r="F716" t="str">
            <v>0T3T_REJ17_PCS-3PHipi_FLAT_BL_68.42%</v>
          </cell>
          <cell r="G716">
            <v>68.42</v>
          </cell>
        </row>
        <row r="717">
          <cell r="A717" t="str">
            <v>Oi Total Fixo + Banda Larga + TV 10,7158Template de desconto FLAT bundle - Velox XDSL - Varejo</v>
          </cell>
          <cell r="B717" t="str">
            <v>Plano Oi Convergente Low</v>
          </cell>
          <cell r="C717" t="str">
            <v>Template de desconto FLAT bundle - Velox XDSL - Varejo</v>
          </cell>
          <cell r="D717">
            <v>0.71579999999999999</v>
          </cell>
          <cell r="E717" t="str">
            <v>MKT-1-9831687822</v>
          </cell>
          <cell r="F717" t="str">
            <v>0T3T_REJ17_PCS-3PLowpi_FLAT_BL_71.58%</v>
          </cell>
          <cell r="G717">
            <v>71.58</v>
          </cell>
        </row>
        <row r="718">
          <cell r="A718" t="str">
            <v>Oi Total Fixo + Banda Larga + TV 20,7158Template de desconto FLAT bundle - Velox XDSL - Varejo</v>
          </cell>
          <cell r="B718" t="str">
            <v>Plano Oi Convergente Medium</v>
          </cell>
          <cell r="C718" t="str">
            <v>Template de desconto FLAT bundle - Velox XDSL - Varejo</v>
          </cell>
          <cell r="D718">
            <v>0.71579999999999999</v>
          </cell>
          <cell r="E718" t="str">
            <v>MKT-1-9831687729</v>
          </cell>
          <cell r="F718" t="str">
            <v>0T3T_REJ17_PCS-3PMepi_FLAT_BL_71.58%</v>
          </cell>
          <cell r="G718">
            <v>71.58</v>
          </cell>
        </row>
        <row r="719">
          <cell r="A719" t="str">
            <v>Oi Total Fixo + Banda Larga + TV 30,7158Template de desconto FLAT bundle - Velox XDSL - Varejo</v>
          </cell>
          <cell r="B719" t="str">
            <v>Plano Oi Convergente High</v>
          </cell>
          <cell r="C719" t="str">
            <v>Template de desconto FLAT bundle - Velox XDSL - Varejo</v>
          </cell>
          <cell r="D719">
            <v>0.71579999999999999</v>
          </cell>
          <cell r="E719" t="str">
            <v>MKT-1-9831687636</v>
          </cell>
          <cell r="F719" t="str">
            <v>0T3T_REJ17_PCS-3PHipi_FLAT_BL_71.58%</v>
          </cell>
          <cell r="G719">
            <v>71.58</v>
          </cell>
        </row>
        <row r="720">
          <cell r="A720" t="str">
            <v>Oi Total Fixo + Banda Larga + TV 10,7631Template de desconto FLAT bundle - Velox XDSL - Varejo</v>
          </cell>
          <cell r="B720" t="str">
            <v>Plano Oi Convergente Low</v>
          </cell>
          <cell r="C720" t="str">
            <v>Template de desconto FLAT bundle - Velox XDSL - Varejo</v>
          </cell>
          <cell r="D720">
            <v>0.7631</v>
          </cell>
          <cell r="E720" t="str">
            <v>MKT-1-9831687543</v>
          </cell>
          <cell r="F720" t="str">
            <v>0T3T_REJ17_PCS-3PLowpi_FLAT_BL_76.31%</v>
          </cell>
          <cell r="G720">
            <v>76.31</v>
          </cell>
        </row>
        <row r="721">
          <cell r="A721" t="str">
            <v>Oi Total Fixo + Banda Larga + TV 20,7631Template de desconto FLAT bundle - Velox XDSL - Varejo</v>
          </cell>
          <cell r="B721" t="str">
            <v>Plano Oi Convergente Medium</v>
          </cell>
          <cell r="C721" t="str">
            <v>Template de desconto FLAT bundle - Velox XDSL - Varejo</v>
          </cell>
          <cell r="D721">
            <v>0.7631</v>
          </cell>
          <cell r="E721" t="str">
            <v>MKT-1-9831687450</v>
          </cell>
          <cell r="F721" t="str">
            <v>0T3T_REJ17_PCS-3PMepi_FLAT_BL_76.31%</v>
          </cell>
          <cell r="G721">
            <v>76.31</v>
          </cell>
        </row>
        <row r="722">
          <cell r="A722" t="str">
            <v>Oi Total Fixo + Banda Larga + TV 30,7631Template de desconto FLAT bundle - Velox XDSL - Varejo</v>
          </cell>
          <cell r="B722" t="str">
            <v>Plano Oi Convergente High</v>
          </cell>
          <cell r="C722" t="str">
            <v>Template de desconto FLAT bundle - Velox XDSL - Varejo</v>
          </cell>
          <cell r="D722">
            <v>0.7631</v>
          </cell>
          <cell r="E722" t="str">
            <v>MKT-1-9831687357</v>
          </cell>
          <cell r="F722" t="str">
            <v>0T3T_REJ17_PCS-3PHipi_FLAT_BL_76.31%</v>
          </cell>
          <cell r="G722">
            <v>76.31</v>
          </cell>
        </row>
        <row r="723">
          <cell r="A723" t="str">
            <v>Oi Total Fixo + Banda Larga + TV 10,8223Template de desconto FLAT bundle - Velox XDSL - Varejo</v>
          </cell>
          <cell r="B723" t="str">
            <v>Plano Oi Convergente Low</v>
          </cell>
          <cell r="C723" t="str">
            <v>Template de desconto FLAT bundle - Velox XDSL - Varejo</v>
          </cell>
          <cell r="D723">
            <v>0.82230000000000003</v>
          </cell>
          <cell r="E723" t="str">
            <v>MKT-1-9831687264</v>
          </cell>
          <cell r="F723" t="str">
            <v>0T3T_REJ17_PCS-3PLowpi_FLAT_BL_82.23%</v>
          </cell>
          <cell r="G723">
            <v>82.23</v>
          </cell>
        </row>
        <row r="724">
          <cell r="A724" t="str">
            <v>Oi Total Fixo + Banda Larga + TV 20,8223Template de desconto FLAT bundle - Velox XDSL - Varejo</v>
          </cell>
          <cell r="B724" t="str">
            <v>Plano Oi Convergente Medium</v>
          </cell>
          <cell r="C724" t="str">
            <v>Template de desconto FLAT bundle - Velox XDSL - Varejo</v>
          </cell>
          <cell r="D724">
            <v>0.82230000000000003</v>
          </cell>
          <cell r="E724" t="str">
            <v>MKT-1-9831687171</v>
          </cell>
          <cell r="F724" t="str">
            <v>0T3T_REJ17_PCS-3PMepi_FLAT_BL_82.23%</v>
          </cell>
          <cell r="G724">
            <v>82.23</v>
          </cell>
        </row>
        <row r="725">
          <cell r="A725" t="str">
            <v>Oi Total Fixo + Banda Larga 30,4667Template de desconto FLAT bundle - Velox XDSL - Varejo</v>
          </cell>
          <cell r="B725" t="str">
            <v>Oi Total Fixo + Banda Larga 3</v>
          </cell>
          <cell r="C725" t="str">
            <v>Template de desconto FLAT bundle - Velox XDSL - Varejo</v>
          </cell>
          <cell r="D725">
            <v>0.4667</v>
          </cell>
          <cell r="E725" t="str">
            <v>MKT-1-9831678577</v>
          </cell>
          <cell r="F725" t="str">
            <v>0T3T_REJ17_PCS-2PFBL3_FLAT_BL_46.67%</v>
          </cell>
          <cell r="G725">
            <v>46.67</v>
          </cell>
        </row>
        <row r="726">
          <cell r="A726" t="str">
            <v>Oi Total Fixo + Banda Larga + TV 30,8223Template de desconto FLAT bundle - Velox XDSL - Varejo</v>
          </cell>
          <cell r="B726" t="str">
            <v>Plano Oi Convergente High</v>
          </cell>
          <cell r="C726" t="str">
            <v>Template de desconto FLAT bundle - Velox XDSL - Varejo</v>
          </cell>
          <cell r="D726">
            <v>0.82230000000000003</v>
          </cell>
          <cell r="E726" t="str">
            <v>MKT-1-9831661078</v>
          </cell>
          <cell r="F726" t="str">
            <v>0T3T_REJ17_PCS-3PHipi_FLAT_BL_82.23%</v>
          </cell>
          <cell r="G726">
            <v>82.23</v>
          </cell>
        </row>
        <row r="727">
          <cell r="A727" t="str">
            <v>Oi Total Fixo + Banda Larga 20,4667Template de desconto FLAT bundle - Velox XDSL - Varejo</v>
          </cell>
          <cell r="B727" t="str">
            <v>Oi Total Fixo + Banda Larga 2</v>
          </cell>
          <cell r="C727" t="str">
            <v>Template de desconto FLAT bundle - Velox XDSL - Varejo</v>
          </cell>
          <cell r="D727">
            <v>0.4667</v>
          </cell>
          <cell r="E727" t="str">
            <v>MKT-1-9831653844</v>
          </cell>
          <cell r="F727" t="str">
            <v>0T3T_REJ17_PCS-2PFBL2_FLAT_BL_46.67%</v>
          </cell>
          <cell r="G727">
            <v>46.67</v>
          </cell>
        </row>
        <row r="728">
          <cell r="A728" t="str">
            <v>Oi Total Fixo + Banda Larga 10,4667Template de desconto FLAT bundle - Velox XDSL - Varejo</v>
          </cell>
          <cell r="B728" t="str">
            <v>Oi Total Fixo + Banda Larga 1</v>
          </cell>
          <cell r="C728" t="str">
            <v>Template de desconto FLAT bundle - Velox XDSL - Varejo</v>
          </cell>
          <cell r="D728">
            <v>0.4667</v>
          </cell>
          <cell r="E728" t="str">
            <v>MKT-1-9831653681</v>
          </cell>
          <cell r="F728" t="str">
            <v>0T3T_REJ17_PCS-2PFBL1_FLAT_BL_46.67%</v>
          </cell>
          <cell r="G728">
            <v>46.67</v>
          </cell>
        </row>
        <row r="729">
          <cell r="A729" t="str">
            <v>Oi Total Fixo + Banda Larga 30,5557Template de desconto FLAT bundle - Velox XDSL - Varejo</v>
          </cell>
          <cell r="B729" t="str">
            <v>Oi Total Fixo + Banda Larga 3</v>
          </cell>
          <cell r="C729" t="str">
            <v>Template de desconto FLAT bundle - Velox XDSL - Varejo</v>
          </cell>
          <cell r="D729">
            <v>0.55569999999999997</v>
          </cell>
          <cell r="E729" t="str">
            <v>MKT-1-9831653248</v>
          </cell>
          <cell r="F729" t="str">
            <v>0T3T_REJ17_PCS-2PFBL3_FLAT_BL_55.57%</v>
          </cell>
          <cell r="G729">
            <v>55.57</v>
          </cell>
        </row>
        <row r="730">
          <cell r="A730" t="str">
            <v>Oi Total Fixo + Banda Larga 20,5557Template de desconto FLAT bundle - Velox XDSL - Varejo</v>
          </cell>
          <cell r="B730" t="str">
            <v>Oi Total Fixo + Banda Larga 2</v>
          </cell>
          <cell r="C730" t="str">
            <v>Template de desconto FLAT bundle - Velox XDSL - Varejo</v>
          </cell>
          <cell r="D730">
            <v>0.55569999999999997</v>
          </cell>
          <cell r="E730" t="str">
            <v>MKT-1-9831653155</v>
          </cell>
          <cell r="F730" t="str">
            <v>0T3T_REJ17_PCS-2PFBL2_FLAT_BL_55.57%</v>
          </cell>
          <cell r="G730">
            <v>55.57</v>
          </cell>
        </row>
        <row r="731">
          <cell r="A731" t="str">
            <v>Oi Total Fixo + Banda Larga 10,5557Template de desconto FLAT bundle - Velox XDSL - Varejo</v>
          </cell>
          <cell r="B731" t="str">
            <v>Oi Total Fixo + Banda Larga 1</v>
          </cell>
          <cell r="C731" t="str">
            <v>Template de desconto FLAT bundle - Velox XDSL - Varejo</v>
          </cell>
          <cell r="D731">
            <v>0.55569999999999997</v>
          </cell>
          <cell r="E731" t="str">
            <v>MKT-1-9831632000</v>
          </cell>
          <cell r="F731" t="str">
            <v>0T3T_REJ17_PCS-2PFBL1_FLAT_BL_55.57%</v>
          </cell>
          <cell r="G731">
            <v>55.57</v>
          </cell>
        </row>
        <row r="732">
          <cell r="A732" t="str">
            <v>Oi Total Fixo + Banda Larga 30,4413Template de desconto FLAT bundle - Velox XDSL - Varejo</v>
          </cell>
          <cell r="B732" t="str">
            <v>Oi Total Fixo + Banda Larga 3</v>
          </cell>
          <cell r="C732" t="str">
            <v>Template de desconto FLAT bundle - Velox XDSL - Varejo</v>
          </cell>
          <cell r="D732">
            <v>0.44130000000000003</v>
          </cell>
          <cell r="E732" t="str">
            <v>MKT-1-9831631597</v>
          </cell>
          <cell r="F732" t="str">
            <v>0T3T_REJ17_PCS-2PFBL3_FLAT_BL_44.13%</v>
          </cell>
          <cell r="G732">
            <v>44.13</v>
          </cell>
        </row>
        <row r="733">
          <cell r="A733" t="str">
            <v>Oi Total Fixo + Banda Larga 20,4413Template de desconto FLAT bundle - Velox XDSL - Varejo</v>
          </cell>
          <cell r="B733" t="str">
            <v>Oi Total Fixo + Banda Larga 2</v>
          </cell>
          <cell r="C733" t="str">
            <v>Template de desconto FLAT bundle - Velox XDSL - Varejo</v>
          </cell>
          <cell r="D733">
            <v>0.44130000000000003</v>
          </cell>
          <cell r="E733" t="str">
            <v>MKT-1-9831619844</v>
          </cell>
          <cell r="F733" t="str">
            <v>0T3T_REJ17_PCS-2PFBL2_FLAT_BL_44.13%</v>
          </cell>
          <cell r="G733">
            <v>44.13</v>
          </cell>
        </row>
        <row r="734">
          <cell r="A734" t="str">
            <v>Oi Total Fixo + Banda Larga 10,4413Template de desconto FLAT bundle - Velox XDSL - Varejo</v>
          </cell>
          <cell r="B734" t="str">
            <v>Oi Total Fixo + Banda Larga 1</v>
          </cell>
          <cell r="C734" t="str">
            <v>Template de desconto FLAT bundle - Velox XDSL - Varejo</v>
          </cell>
          <cell r="D734">
            <v>0.44130000000000003</v>
          </cell>
          <cell r="E734" t="str">
            <v>MKT-1-9831619681</v>
          </cell>
          <cell r="F734" t="str">
            <v>0T3T_REJ17_PCS-2PFBL1_FLAT_BL_44.13%</v>
          </cell>
          <cell r="G734">
            <v>44.13</v>
          </cell>
        </row>
        <row r="735">
          <cell r="A735" t="str">
            <v>Oi Total Fixo + Banda Larga 30,5431Template de desconto FLAT bundle - Velox XDSL - Varejo</v>
          </cell>
          <cell r="B735" t="str">
            <v>Oi Total Fixo + Banda Larga 3</v>
          </cell>
          <cell r="C735" t="str">
            <v>Template de desconto FLAT bundle - Velox XDSL - Varejo</v>
          </cell>
          <cell r="D735">
            <v>0.54310000000000003</v>
          </cell>
          <cell r="E735" t="str">
            <v>MKT-1-9831619118</v>
          </cell>
          <cell r="F735" t="str">
            <v>0T3T_REJ17_PCS-2PFBL3_FLAT_BL_54.31%</v>
          </cell>
          <cell r="G735">
            <v>54.31</v>
          </cell>
        </row>
        <row r="736">
          <cell r="A736" t="str">
            <v>Oi Total Fixo + Banda Larga 20,5431Template de desconto FLAT bundle - Velox XDSL - Varejo</v>
          </cell>
          <cell r="B736" t="str">
            <v>Oi Total Fixo + Banda Larga 2</v>
          </cell>
          <cell r="C736" t="str">
            <v>Template de desconto FLAT bundle - Velox XDSL - Varejo</v>
          </cell>
          <cell r="D736">
            <v>0.54310000000000003</v>
          </cell>
          <cell r="E736" t="str">
            <v>MKT-1-9831606755</v>
          </cell>
          <cell r="F736" t="str">
            <v>0T3T_REJ17_PCS-2PFBL2_FLAT_BL_54.31%</v>
          </cell>
          <cell r="G736">
            <v>54.31</v>
          </cell>
        </row>
        <row r="737">
          <cell r="A737" t="str">
            <v>Oi Total Fixo + Banda Larga 10,5431Template de desconto FLAT bundle - Velox XDSL - Varejo</v>
          </cell>
          <cell r="B737" t="str">
            <v>Oi Total Fixo + Banda Larga 1</v>
          </cell>
          <cell r="C737" t="str">
            <v>Template de desconto FLAT bundle - Velox XDSL - Varejo</v>
          </cell>
          <cell r="D737">
            <v>0.54310000000000003</v>
          </cell>
          <cell r="E737" t="str">
            <v>MKT-1-9831606582</v>
          </cell>
          <cell r="F737" t="str">
            <v>0T3T_REJ17_PCS-2PFBL1_FLAT_BL_54.31%</v>
          </cell>
          <cell r="G737">
            <v>54.31</v>
          </cell>
        </row>
        <row r="738">
          <cell r="A738" t="str">
            <v>Oi Total Fixo + Banda Larga 30,4337Template de desconto FLAT bundle - Velox XDSL - Varejo</v>
          </cell>
          <cell r="B738" t="str">
            <v>Oi Total Fixo + Banda Larga 3</v>
          </cell>
          <cell r="C738" t="str">
            <v>Template de desconto FLAT bundle - Velox XDSL - Varejo</v>
          </cell>
          <cell r="D738">
            <v>0.43369999999999997</v>
          </cell>
          <cell r="E738" t="str">
            <v>MKT-1-9831586659</v>
          </cell>
          <cell r="F738" t="str">
            <v>0T3T_REJ17_PCS-2PFBL3_FLAT_BL_43.37%</v>
          </cell>
          <cell r="G738">
            <v>43.37</v>
          </cell>
        </row>
        <row r="739">
          <cell r="A739" t="str">
            <v>Oi Total Fixo + Banda Larga 20,4337Template de desconto FLAT bundle - Velox XDSL - Varejo</v>
          </cell>
          <cell r="B739" t="str">
            <v>Oi Total Fixo + Banda Larga 2</v>
          </cell>
          <cell r="C739" t="str">
            <v>Template de desconto FLAT bundle - Velox XDSL - Varejo</v>
          </cell>
          <cell r="D739">
            <v>0.43369999999999997</v>
          </cell>
          <cell r="E739" t="str">
            <v>MKT-1-9831586226</v>
          </cell>
          <cell r="F739" t="str">
            <v>0T3T_REJ17_PCS-2PFBL2_FLAT_BL_43.37%</v>
          </cell>
          <cell r="G739">
            <v>43.37</v>
          </cell>
        </row>
        <row r="740">
          <cell r="A740" t="str">
            <v>Oi Total Fixo + Banda Larga 10,4337Template de desconto FLAT bundle - Velox XDSL - Varejo</v>
          </cell>
          <cell r="B740" t="str">
            <v>Oi Total Fixo + Banda Larga 1</v>
          </cell>
          <cell r="C740" t="str">
            <v>Template de desconto FLAT bundle - Velox XDSL - Varejo</v>
          </cell>
          <cell r="D740">
            <v>0.43369999999999997</v>
          </cell>
          <cell r="E740" t="str">
            <v>MKT-1-9831572993</v>
          </cell>
          <cell r="F740" t="str">
            <v>0T3T_REJ17_PCS-2PFBL1_FLAT_BL_43.37%</v>
          </cell>
          <cell r="G740">
            <v>43.37</v>
          </cell>
        </row>
        <row r="741">
          <cell r="A741" t="str">
            <v>Oi Total Fixo + Banda Larga 30,5368Template de desconto FLAT bundle - Velox XDSL - Varejo</v>
          </cell>
          <cell r="B741" t="str">
            <v>Oi Total Fixo + Banda Larga 3</v>
          </cell>
          <cell r="C741" t="str">
            <v>Template de desconto FLAT bundle - Velox XDSL - Varejo</v>
          </cell>
          <cell r="D741">
            <v>0.53679999999999994</v>
          </cell>
          <cell r="E741" t="str">
            <v>MKT-1-9831520000</v>
          </cell>
          <cell r="F741" t="str">
            <v>0T3T_REJ17_PCS-2PFBL3_FLAT_BL_53.68%</v>
          </cell>
          <cell r="G741">
            <v>53.68</v>
          </cell>
        </row>
        <row r="742">
          <cell r="A742" t="str">
            <v>Oi Total Fixo + Banda Larga 20,5368Template de desconto FLAT bundle - Velox XDSL - Varejo</v>
          </cell>
          <cell r="B742" t="str">
            <v>Oi Total Fixo + Banda Larga 2</v>
          </cell>
          <cell r="C742" t="str">
            <v>Template de desconto FLAT bundle - Velox XDSL - Varejo</v>
          </cell>
          <cell r="D742">
            <v>0.53679999999999994</v>
          </cell>
          <cell r="E742" t="str">
            <v>MKT-1-9831519377</v>
          </cell>
          <cell r="F742" t="str">
            <v>0T3T_REJ17_PCS-2PFBL2_FLAT_BL_53.68%</v>
          </cell>
          <cell r="G742">
            <v>53.68</v>
          </cell>
        </row>
        <row r="743">
          <cell r="A743" t="str">
            <v>Oi Total Fixo + Banda Larga 10,5368Template de desconto FLAT bundle - Velox XDSL - Varejo</v>
          </cell>
          <cell r="B743" t="str">
            <v>Oi Total Fixo + Banda Larga 1</v>
          </cell>
          <cell r="C743" t="str">
            <v>Template de desconto FLAT bundle - Velox XDSL - Varejo</v>
          </cell>
          <cell r="D743">
            <v>0.53679999999999994</v>
          </cell>
          <cell r="E743" t="str">
            <v>MKT-1-9831439634</v>
          </cell>
          <cell r="F743" t="str">
            <v>0T3T_REJ17_PCS-2PFBL1_FLAT_BL_53.68%</v>
          </cell>
          <cell r="G743">
            <v>53.68</v>
          </cell>
        </row>
        <row r="744">
          <cell r="A744" t="str">
            <v>Oi Total Fixo + Banda Larga + TV 20,1422Template de desconto percentual Bundle - Velox XDSL - Varejo</v>
          </cell>
          <cell r="B744" t="str">
            <v>Plano Oi Convergente Medium</v>
          </cell>
          <cell r="C744" t="str">
            <v>Template de desconto percentual Bundle - Velox XDSL - Varejo</v>
          </cell>
          <cell r="D744">
            <v>0.14219999999999999</v>
          </cell>
          <cell r="E744" t="str">
            <v>MKT-1-9832066441</v>
          </cell>
          <cell r="F744" t="str">
            <v>0T3T_REJ17_PCS-3PMepi_DET_BL_14.22%</v>
          </cell>
          <cell r="G744">
            <v>14.22</v>
          </cell>
        </row>
        <row r="745">
          <cell r="A745" t="str">
            <v>Oi Total Fixo + Banda Larga + TV 30,1422Template de desconto percentual Bundle - Velox XDSL - Varejo</v>
          </cell>
          <cell r="B745" t="str">
            <v>Plano Oi Convergente High</v>
          </cell>
          <cell r="C745" t="str">
            <v>Template de desconto percentual Bundle - Velox XDSL - Varejo</v>
          </cell>
          <cell r="D745">
            <v>0.14219999999999999</v>
          </cell>
          <cell r="E745" t="str">
            <v>MKT-1-9832066535</v>
          </cell>
          <cell r="F745" t="str">
            <v>0T3T_REJ17_PCS-3PHipi_DET_BL_14.22%</v>
          </cell>
          <cell r="G745">
            <v>14.22</v>
          </cell>
        </row>
        <row r="746">
          <cell r="A746" t="str">
            <v>Oi Total Fixo + Banda Larga + TV 20,1067Template de desconto percentual Bundle - Velox XDSL - Varejo</v>
          </cell>
          <cell r="B746" t="str">
            <v>Plano Oi Convergente Medium</v>
          </cell>
          <cell r="C746" t="str">
            <v>Template de desconto percentual Bundle - Velox XDSL - Varejo</v>
          </cell>
          <cell r="D746">
            <v>0.1067</v>
          </cell>
          <cell r="E746" t="str">
            <v>MKT-1-9832066629</v>
          </cell>
          <cell r="F746" t="str">
            <v>0T3T_REJ17_PCS-3PMepi_DET_BL_10.67%</v>
          </cell>
          <cell r="G746">
            <v>10.67</v>
          </cell>
        </row>
        <row r="747">
          <cell r="A747" t="str">
            <v>Oi Total Fixo + Banda Larga + TV 30,1067Template de desconto percentual Bundle - Velox XDSL - Varejo</v>
          </cell>
          <cell r="B747" t="str">
            <v>Plano Oi Convergente High</v>
          </cell>
          <cell r="C747" t="str">
            <v>Template de desconto percentual Bundle - Velox XDSL - Varejo</v>
          </cell>
          <cell r="D747">
            <v>0.1067</v>
          </cell>
          <cell r="E747" t="str">
            <v>MKT-1-9832066763</v>
          </cell>
          <cell r="F747" t="str">
            <v>0T3T_REJ17_PCS-3PHipi_DET_BL_10.67%</v>
          </cell>
          <cell r="G747">
            <v>10.67</v>
          </cell>
        </row>
        <row r="748">
          <cell r="A748" t="str">
            <v>Oi Total Fixo + Banda Larga + TV 30,5464Template de desconto FLAT bundle - Velox XDSL - Varejo</v>
          </cell>
          <cell r="B748" t="str">
            <v>Plano Oi Convergente High</v>
          </cell>
          <cell r="C748" t="str">
            <v>Template de desconto FLAT bundle - Velox XDSL - Varejo</v>
          </cell>
          <cell r="D748">
            <v>0.5464</v>
          </cell>
          <cell r="E748" t="str">
            <v>MKT-1-9832066857</v>
          </cell>
          <cell r="F748" t="str">
            <v>0T3T_REJ17_PCS-3PHipi_FLAT_BL_54.64%</v>
          </cell>
          <cell r="G748">
            <v>54.64</v>
          </cell>
        </row>
        <row r="749">
          <cell r="A749" t="str">
            <v>Oi Total Fixo + Banda Larga + TV 30,5494Template de desconto FLAT bundle - Velox XDSL - Varejo</v>
          </cell>
          <cell r="B749" t="str">
            <v>Plano Oi Convergente High</v>
          </cell>
          <cell r="C749" t="str">
            <v>Template de desconto FLAT bundle - Velox XDSL - Varejo</v>
          </cell>
          <cell r="D749">
            <v>0.5494</v>
          </cell>
          <cell r="E749" t="str">
            <v>MKT-1-9833638881</v>
          </cell>
          <cell r="F749" t="str">
            <v>0T3T_REJ17_PCS-3PHipi_FLAT_BL_54.94%</v>
          </cell>
          <cell r="G749">
            <v>54.94</v>
          </cell>
        </row>
        <row r="750">
          <cell r="A750" t="str">
            <v>Oi Total Fixo + Pós 50 + Banda Larga0,6448Template de desconto FLAT bundle - Velox XDSL - Varejo</v>
          </cell>
          <cell r="B750" t="str">
            <v>Plano Oi Completo XSmall</v>
          </cell>
          <cell r="C750" t="str">
            <v>Template de desconto FLAT bundle - Velox XDSL - Varejo</v>
          </cell>
          <cell r="D750">
            <v>0.64480000000000004</v>
          </cell>
          <cell r="E750" t="str">
            <v>MKT-1-9839428631</v>
          </cell>
          <cell r="F750" t="str">
            <v>0T3T_REJ17_PCS-4P2pi_FLAT_BL_64.48%</v>
          </cell>
          <cell r="G750">
            <v>64.48</v>
          </cell>
        </row>
        <row r="751">
          <cell r="A751" t="str">
            <v>Oi Total Fixo + Pós 100 + Banda Larga0,6448Template de desconto FLAT bundle - Velox XDSL - Varejo</v>
          </cell>
          <cell r="B751" t="str">
            <v>Plano Oi Completo Small</v>
          </cell>
          <cell r="C751" t="str">
            <v>Template de desconto FLAT bundle - Velox XDSL - Varejo</v>
          </cell>
          <cell r="D751">
            <v>0.64480000000000004</v>
          </cell>
          <cell r="E751" t="str">
            <v>MKT-1-9839428724</v>
          </cell>
          <cell r="F751" t="str">
            <v>0T3T_REJ17_PCS-4P3pi_FLAT_BL_64.48%</v>
          </cell>
          <cell r="G751">
            <v>64.48</v>
          </cell>
        </row>
        <row r="752">
          <cell r="A752" t="str">
            <v>Oi Total Fixo + Pós Conectado 500 + Banda Larga0,6448Template de desconto FLAT bundle - Velox XDSL - Varejo</v>
          </cell>
          <cell r="B752" t="str">
            <v>Plano Oi Completo 500</v>
          </cell>
          <cell r="C752" t="str">
            <v>Template de desconto FLAT bundle - Velox XDSL - Varejo</v>
          </cell>
          <cell r="D752">
            <v>0.64480000000000004</v>
          </cell>
          <cell r="E752" t="str">
            <v>MKT-1-9839428817</v>
          </cell>
          <cell r="F752" t="str">
            <v>0T3T_REJ17_PCS-4P8pi_FLAT_BL_64.48%</v>
          </cell>
          <cell r="G752">
            <v>64.48</v>
          </cell>
        </row>
        <row r="753">
          <cell r="A753" t="str">
            <v>Oi Total Fixo + Pós Conectado 1.000 + Banda Larga0,6448Template de desconto FLAT bundle - Velox XDSL - Varejo</v>
          </cell>
          <cell r="B753" t="str">
            <v>Plano Oi Completo 1.000</v>
          </cell>
          <cell r="C753" t="str">
            <v>Template de desconto FLAT bundle - Velox XDSL - Varejo</v>
          </cell>
          <cell r="D753">
            <v>0.64480000000000004</v>
          </cell>
          <cell r="E753" t="str">
            <v>MKT-1-9839428910</v>
          </cell>
          <cell r="F753" t="str">
            <v>0T3T_REJ17_PCS-4P10pi_FLAT_BL_64.48%</v>
          </cell>
          <cell r="G753">
            <v>64.48</v>
          </cell>
        </row>
        <row r="754">
          <cell r="A754" t="str">
            <v>Oi Total Fixo + Pós Conectado Mais + Banda Larga0,6448Template de desconto FLAT bundle - Velox XDSL - Varejo</v>
          </cell>
          <cell r="B754" t="str">
            <v>Plano Oi Completo Mais</v>
          </cell>
          <cell r="C754" t="str">
            <v>Template de desconto FLAT bundle - Velox XDSL - Varejo</v>
          </cell>
          <cell r="D754">
            <v>0.64480000000000004</v>
          </cell>
          <cell r="E754" t="str">
            <v>MKT-1-9839429003</v>
          </cell>
          <cell r="F754" t="str">
            <v>0T3T_REJ17_PCS-4P9pi_FLAT_BL_64.48%</v>
          </cell>
          <cell r="G754">
            <v>64.48</v>
          </cell>
        </row>
        <row r="755">
          <cell r="A755" t="str">
            <v>Oi Total Fixo + Pós 50 + Banda Larga0,6842Template de desconto FLAT bundle - Velox XDSL - Varejo</v>
          </cell>
          <cell r="B755" t="str">
            <v>Plano Oi Completo XSmall</v>
          </cell>
          <cell r="C755" t="str">
            <v>Template de desconto FLAT bundle - Velox XDSL - Varejo</v>
          </cell>
          <cell r="D755">
            <v>0.68420000000000003</v>
          </cell>
          <cell r="E755" t="str">
            <v>MKT-1-9839429096</v>
          </cell>
          <cell r="F755" t="str">
            <v>0T3T_REJ17_PCS-4P2pi_FLAT_BL_68.42%</v>
          </cell>
          <cell r="G755">
            <v>68.42</v>
          </cell>
        </row>
        <row r="756">
          <cell r="A756" t="str">
            <v>Oi Total Fixo + Pós 100 + Banda Larga0,6842Template de desconto FLAT bundle - Velox XDSL - Varejo</v>
          </cell>
          <cell r="B756" t="str">
            <v>Plano Oi Completo Small</v>
          </cell>
          <cell r="C756" t="str">
            <v>Template de desconto FLAT bundle - Velox XDSL - Varejo</v>
          </cell>
          <cell r="D756">
            <v>0.68420000000000003</v>
          </cell>
          <cell r="E756" t="str">
            <v>MKT-1-9839565189</v>
          </cell>
          <cell r="F756" t="str">
            <v>0T3T_REJ17_PCS-4P3pi_FLAT_BL_68.42%</v>
          </cell>
          <cell r="G756">
            <v>68.42</v>
          </cell>
        </row>
        <row r="757">
          <cell r="A757" t="str">
            <v>Oi Total Fixo + Pós Conectado 500 + Banda Larga0,6842Template de desconto FLAT bundle - Velox XDSL - Varejo</v>
          </cell>
          <cell r="B757" t="str">
            <v>Plano Oi Completo 500</v>
          </cell>
          <cell r="C757" t="str">
            <v>Template de desconto FLAT bundle - Velox XDSL - Varejo</v>
          </cell>
          <cell r="D757">
            <v>0.68420000000000003</v>
          </cell>
          <cell r="E757" t="str">
            <v>MKT-1-9839565282</v>
          </cell>
          <cell r="F757" t="str">
            <v>0T3T_REJ17_PCS-4P8pi_FLAT_BL_68.42%</v>
          </cell>
          <cell r="G757">
            <v>68.42</v>
          </cell>
        </row>
        <row r="758">
          <cell r="A758" t="str">
            <v>Oi Total Fixo + Pós Conectado 1.000 + Banda Larga0,6842Template de desconto FLAT bundle - Velox XDSL - Varejo</v>
          </cell>
          <cell r="B758" t="str">
            <v>Plano Oi Completo 1.000</v>
          </cell>
          <cell r="C758" t="str">
            <v>Template de desconto FLAT bundle - Velox XDSL - Varejo</v>
          </cell>
          <cell r="D758">
            <v>0.68420000000000003</v>
          </cell>
          <cell r="E758" t="str">
            <v>MKT-1-9839565375</v>
          </cell>
          <cell r="F758" t="str">
            <v>0T3T_REJ17_PCS-4P10pi_FLAT_BL_68.42%</v>
          </cell>
          <cell r="G758">
            <v>68.42</v>
          </cell>
        </row>
        <row r="759">
          <cell r="A759" t="str">
            <v>Oi Total Fixo + Pós Conectado Mais + Banda Larga0,6842Template de desconto FLAT bundle - Velox XDSL - Varejo</v>
          </cell>
          <cell r="B759" t="str">
            <v>Plano Oi Completo Mais</v>
          </cell>
          <cell r="C759" t="str">
            <v>Template de desconto FLAT bundle - Velox XDSL - Varejo</v>
          </cell>
          <cell r="D759">
            <v>0.68420000000000003</v>
          </cell>
          <cell r="E759" t="str">
            <v>MKT-1-9839565468</v>
          </cell>
          <cell r="F759" t="str">
            <v>0T3T_REJ17_PCS-4P9pi_FLAT_BL_68.42%</v>
          </cell>
          <cell r="G759">
            <v>68.42</v>
          </cell>
        </row>
        <row r="760">
          <cell r="A760" t="str">
            <v>Oi Total Fixo + Pós 100 + Banda Larga0,7158Template de desconto FLAT bundle - Velox XDSL - Varejo</v>
          </cell>
          <cell r="B760" t="str">
            <v>Plano Oi Completo Small</v>
          </cell>
          <cell r="C760" t="str">
            <v>Template de desconto FLAT bundle - Velox XDSL - Varejo</v>
          </cell>
          <cell r="D760">
            <v>0.71579999999999999</v>
          </cell>
          <cell r="E760" t="str">
            <v>MKT-1-9839565561</v>
          </cell>
          <cell r="F760" t="str">
            <v>0T3T_REJ17_PCS-4P3pi_FLAT_BL_71.58%</v>
          </cell>
          <cell r="G760">
            <v>71.58</v>
          </cell>
        </row>
        <row r="761">
          <cell r="A761" t="str">
            <v>Oi Total Fixo + Pós Conectado 1.000 + Banda Larga0,7158Template de desconto FLAT bundle - Velox XDSL - Varejo</v>
          </cell>
          <cell r="B761" t="str">
            <v>Plano Oi Completo 1.000</v>
          </cell>
          <cell r="C761" t="str">
            <v>Template de desconto FLAT bundle - Velox XDSL - Varejo</v>
          </cell>
          <cell r="D761">
            <v>0.71579999999999999</v>
          </cell>
          <cell r="E761" t="str">
            <v>MKT-1-9839565654</v>
          </cell>
          <cell r="F761" t="str">
            <v>0T3T_REJ17_PCS-4P10pi_FLAT_BL_71.58%</v>
          </cell>
          <cell r="G761">
            <v>71.58</v>
          </cell>
        </row>
        <row r="762">
          <cell r="A762" t="str">
            <v>Oi Total Fixo + Pós Conectado Mais + Banda Larga0,7158Template de desconto FLAT bundle - Velox XDSL - Varejo</v>
          </cell>
          <cell r="B762" t="str">
            <v>Plano Oi Completo Mais</v>
          </cell>
          <cell r="C762" t="str">
            <v>Template de desconto FLAT bundle - Velox XDSL - Varejo</v>
          </cell>
          <cell r="D762">
            <v>0.71579999999999999</v>
          </cell>
          <cell r="E762" t="str">
            <v>MKT-1-9839565747</v>
          </cell>
          <cell r="F762" t="str">
            <v>0T3T_REJ17_PCS-4P9pi_FLAT_BL_71.58%</v>
          </cell>
          <cell r="G762">
            <v>71.58</v>
          </cell>
        </row>
        <row r="763">
          <cell r="A763" t="str">
            <v>Oi Total Fixo + Pós 100 + Banda Larga0,7631Template de desconto FLAT bundle - Velox XDSL - Varejo</v>
          </cell>
          <cell r="B763" t="str">
            <v>Plano Oi Completo Small</v>
          </cell>
          <cell r="C763" t="str">
            <v>Template de desconto FLAT bundle - Velox XDSL - Varejo</v>
          </cell>
          <cell r="D763">
            <v>0.7631</v>
          </cell>
          <cell r="E763" t="str">
            <v>MKT-1-9839565840</v>
          </cell>
          <cell r="F763" t="str">
            <v>0T3T_REJ17_PCS-4P3pi_FLAT_BL_76.31%</v>
          </cell>
          <cell r="G763">
            <v>76.31</v>
          </cell>
        </row>
        <row r="764">
          <cell r="A764" t="str">
            <v>Oi Total Fixo + Pós Conectado 1.000 + Banda Larga0,7631Template de desconto FLAT bundle - Velox XDSL - Varejo</v>
          </cell>
          <cell r="B764" t="str">
            <v>Plano Oi Completo 1.000</v>
          </cell>
          <cell r="C764" t="str">
            <v>Template de desconto FLAT bundle - Velox XDSL - Varejo</v>
          </cell>
          <cell r="D764">
            <v>0.7631</v>
          </cell>
          <cell r="E764" t="str">
            <v>MKT-1-9839565933</v>
          </cell>
          <cell r="F764" t="str">
            <v>0T3T_REJ17_PCS-4P10pi_FLAT_BL_76.31%</v>
          </cell>
          <cell r="G764">
            <v>76.31</v>
          </cell>
        </row>
        <row r="765">
          <cell r="A765" t="str">
            <v>Oi Total Fixo + Pós Conectado Mais + Banda Larga0,7631Template de desconto FLAT bundle - Velox XDSL - Varejo</v>
          </cell>
          <cell r="B765" t="str">
            <v>Plano Oi Completo Mais</v>
          </cell>
          <cell r="C765" t="str">
            <v>Template de desconto FLAT bundle - Velox XDSL - Varejo</v>
          </cell>
          <cell r="D765">
            <v>0.7631</v>
          </cell>
          <cell r="E765" t="str">
            <v>MKT-1-9839691526</v>
          </cell>
          <cell r="F765" t="str">
            <v>0T3T_REJ17_PCS-4P9pi_FLAT_BL_76.31%</v>
          </cell>
          <cell r="G765">
            <v>76.31</v>
          </cell>
        </row>
        <row r="766">
          <cell r="A766" t="str">
            <v>Oi Total Fixo + Pós 100 + Banda Larga0,8223Template de desconto FLAT bundle - Velox XDSL - Varejo</v>
          </cell>
          <cell r="B766" t="str">
            <v>Plano Oi Completo Small</v>
          </cell>
          <cell r="C766" t="str">
            <v>Template de desconto FLAT bundle - Velox XDSL - Varejo</v>
          </cell>
          <cell r="D766">
            <v>0.82230000000000003</v>
          </cell>
          <cell r="E766" t="str">
            <v>MKT-1-9839691769</v>
          </cell>
          <cell r="F766" t="str">
            <v>0T3T_REJ17_PCS-4P3pi_FLAT_BL_82.23%</v>
          </cell>
          <cell r="G766">
            <v>82.23</v>
          </cell>
        </row>
        <row r="767">
          <cell r="A767" t="str">
            <v>Oi Total Fixo + Pós Conectado 1.000 + Banda Larga0,8223Template de desconto FLAT bundle - Velox XDSL - Varejo</v>
          </cell>
          <cell r="B767" t="str">
            <v>Plano Oi Completo 1.000</v>
          </cell>
          <cell r="C767" t="str">
            <v>Template de desconto FLAT bundle - Velox XDSL - Varejo</v>
          </cell>
          <cell r="D767">
            <v>0.82230000000000003</v>
          </cell>
          <cell r="E767" t="str">
            <v>MKT-1-9839733312</v>
          </cell>
          <cell r="F767" t="str">
            <v>0T3T_REJ17_PCS-4P10pi_FLAT_BL_82.23%</v>
          </cell>
          <cell r="G767">
            <v>82.23</v>
          </cell>
        </row>
        <row r="768">
          <cell r="A768" t="str">
            <v>Oi Total Fixo + Pós Conectado Mais + Banda Larga0,8223Template de desconto FLAT bundle - Velox XDSL - Varejo</v>
          </cell>
          <cell r="B768" t="str">
            <v>Plano Oi Completo Mais</v>
          </cell>
          <cell r="C768" t="str">
            <v>Template de desconto FLAT bundle - Velox XDSL - Varejo</v>
          </cell>
          <cell r="D768">
            <v>0.82230000000000003</v>
          </cell>
          <cell r="E768" t="str">
            <v>MKT-1-9839755935</v>
          </cell>
          <cell r="F768" t="str">
            <v>0T3T_REJ17_PCS-4P9pi_FLAT_BL_82.23%</v>
          </cell>
          <cell r="G768">
            <v>82.23</v>
          </cell>
        </row>
        <row r="769">
          <cell r="A769" t="str">
            <v>Oi Total Fixo + Banda Larga + TV 10,3394Template de desconto FLAT bundle - Fixo - Varejo - Ganho Tributário Cross</v>
          </cell>
          <cell r="B769" t="str">
            <v>Plano Oi Convergente Low</v>
          </cell>
          <cell r="C769" t="str">
            <v>Template de desconto FLAT bundle - Fixo - Varejo - Ganho Tributário Cross</v>
          </cell>
          <cell r="D769">
            <v>0.33939999999999998</v>
          </cell>
          <cell r="E769" t="str">
            <v>MKT-1-9841671021</v>
          </cell>
          <cell r="F769" t="str">
            <v>0T3T_REJ17_PCS-3PLowpi_FLAT_FIXO_GT_33.94%</v>
          </cell>
          <cell r="G769">
            <v>33.94</v>
          </cell>
        </row>
        <row r="770">
          <cell r="A770" t="str">
            <v>Oi Total Fixo + Banda Larga + TV 20,3394Template de desconto FLAT bundle - Fixo - Varejo - Ganho Tributário Cross</v>
          </cell>
          <cell r="B770" t="str">
            <v>Plano Oi Convergente Medium</v>
          </cell>
          <cell r="C770" t="str">
            <v>Template de desconto FLAT bundle - Fixo - Varejo - Ganho Tributário Cross</v>
          </cell>
          <cell r="D770">
            <v>0.33939999999999998</v>
          </cell>
          <cell r="E770" t="str">
            <v>MKT-1-9842096222</v>
          </cell>
          <cell r="F770" t="str">
            <v>0T3T_REJ17_PCS-3PMepi_FLAT_FIXO_GT_33.94%</v>
          </cell>
          <cell r="G770">
            <v>33.94</v>
          </cell>
        </row>
        <row r="771">
          <cell r="A771" t="str">
            <v>Oi Total Fixo + Banda Larga + TV 30,3394Template de desconto FLAT bundle - Fixo - Varejo - Ganho Tributário Cross</v>
          </cell>
          <cell r="B771" t="str">
            <v>Plano Oi Convergente High</v>
          </cell>
          <cell r="C771" t="str">
            <v>Template de desconto FLAT bundle - Fixo - Varejo - Ganho Tributário Cross</v>
          </cell>
          <cell r="D771">
            <v>0.33939999999999998</v>
          </cell>
          <cell r="E771" t="str">
            <v>MKT-1-9842096423</v>
          </cell>
          <cell r="F771" t="str">
            <v>0T3T_REJ17_PCS-3PHipi_FLAT_FIXO_GT_33.94%</v>
          </cell>
          <cell r="G771">
            <v>33.94</v>
          </cell>
        </row>
        <row r="772">
          <cell r="A772" t="str">
            <v>Oi Total Fixo + Banda Larga + TV 10,2735Template de desconto FLAT bundle - Fixo - Varejo - Ganho Tributário Cross</v>
          </cell>
          <cell r="B772" t="str">
            <v>Plano Oi Convergente Low</v>
          </cell>
          <cell r="C772" t="str">
            <v>Template de desconto FLAT bundle - Fixo - Varejo - Ganho Tributário Cross</v>
          </cell>
          <cell r="D772">
            <v>0.27350000000000002</v>
          </cell>
          <cell r="E772" t="str">
            <v>MKT-1-9842096624</v>
          </cell>
          <cell r="F772" t="str">
            <v>0T3T_REJ17_PCS-3PLowpi_FLAT_FIXO_GT_27.35%</v>
          </cell>
          <cell r="G772">
            <v>27.35</v>
          </cell>
        </row>
        <row r="773">
          <cell r="A773" t="str">
            <v>Oi Total Fixo + Banda Larga + TV 20,2735Template de desconto FLAT bundle - Fixo - Varejo - Ganho Tributário Cross</v>
          </cell>
          <cell r="B773" t="str">
            <v>Plano Oi Convergente Medium</v>
          </cell>
          <cell r="C773" t="str">
            <v>Template de desconto FLAT bundle - Fixo - Varejo - Ganho Tributário Cross</v>
          </cell>
          <cell r="D773">
            <v>0.27350000000000002</v>
          </cell>
          <cell r="E773" t="str">
            <v>MKT-1-9842096825</v>
          </cell>
          <cell r="F773" t="str">
            <v>0T3T_REJ17_PCS-3PMepi_FLAT_FIXO_GT_27.35%</v>
          </cell>
          <cell r="G773">
            <v>27.35</v>
          </cell>
        </row>
        <row r="774">
          <cell r="A774" t="str">
            <v>Oi Total Fixo + Banda Larga + TV 30,2735Template de desconto FLAT bundle - Fixo - Varejo - Ganho Tributário Cross</v>
          </cell>
          <cell r="B774" t="str">
            <v>Plano Oi Convergente High</v>
          </cell>
          <cell r="C774" t="str">
            <v>Template de desconto FLAT bundle - Fixo - Varejo - Ganho Tributário Cross</v>
          </cell>
          <cell r="D774">
            <v>0.27350000000000002</v>
          </cell>
          <cell r="E774" t="str">
            <v>MKT-1-9842097026</v>
          </cell>
          <cell r="F774" t="str">
            <v>0T3T_REJ17_PCS-3PHipi_FLAT_FIXO_GT_27.35%</v>
          </cell>
          <cell r="G774">
            <v>27.35</v>
          </cell>
        </row>
        <row r="775">
          <cell r="A775" t="str">
            <v>Oi Total Fixo + Pós 800 + Banda Larga0,3394Template de desconto FLAT bundle - Fixo - Varejo - Ganho Tributário Cross</v>
          </cell>
          <cell r="B775" t="str">
            <v>Plano Oi Completo XLarge</v>
          </cell>
          <cell r="C775" t="str">
            <v>Template de desconto FLAT bundle - Fixo - Varejo - Ganho Tributário Cross</v>
          </cell>
          <cell r="D775">
            <v>0.33939999999999998</v>
          </cell>
          <cell r="E775" t="str">
            <v>MKT-1-9856472058</v>
          </cell>
          <cell r="F775" t="str">
            <v>0T3T_REJ17_PCS-4P6pi_FLAT_FIXO_GT_33.94%</v>
          </cell>
          <cell r="G775">
            <v>33.94</v>
          </cell>
        </row>
        <row r="776">
          <cell r="A776" t="str">
            <v>Oi Total Fixo + Pós Conectado 500 + Banda Larga0,4054Template de desconto FLAT bundle - Fixo - Varejo - Ganho Tributário Cross</v>
          </cell>
          <cell r="B776" t="str">
            <v>Plano Oi Completo 500</v>
          </cell>
          <cell r="C776" t="str">
            <v>Template de desconto FLAT bundle - Fixo - Varejo - Ganho Tributário Cross</v>
          </cell>
          <cell r="D776">
            <v>0.40539999999999998</v>
          </cell>
          <cell r="E776" t="str">
            <v>MKT-1-9856487259</v>
          </cell>
          <cell r="F776" t="str">
            <v>0T3T_REJ17_PCS-4P8pi_FLAT_FIXO_GT_40.54%</v>
          </cell>
          <cell r="G776">
            <v>40.54</v>
          </cell>
        </row>
        <row r="777">
          <cell r="A777" t="str">
            <v>Oi Total Fixo + Pós Conectado 1.000 + Banda Larga0,4054Template de desconto FLAT bundle - Fixo - Varejo - Ganho Tributário Cross</v>
          </cell>
          <cell r="B777" t="str">
            <v>Plano Oi Completo 1.000</v>
          </cell>
          <cell r="C777" t="str">
            <v>Template de desconto FLAT bundle - Fixo - Varejo - Ganho Tributário Cross</v>
          </cell>
          <cell r="D777">
            <v>0.40539999999999998</v>
          </cell>
          <cell r="E777" t="str">
            <v>MKT-1-9856487460</v>
          </cell>
          <cell r="F777" t="str">
            <v>0T3T_REJ17_PCS-4P10pi_FLAT_FIXO_GT_40.54%</v>
          </cell>
          <cell r="G777">
            <v>40.54</v>
          </cell>
        </row>
        <row r="778">
          <cell r="A778" t="str">
            <v>Oi Total Fixo + Pós Conectado Mais + Banda Larga0,4054Template de desconto FLAT bundle - Fixo - Varejo - Ganho Tributário Cross</v>
          </cell>
          <cell r="B778" t="str">
            <v>Plano Oi Completo Mais</v>
          </cell>
          <cell r="C778" t="str">
            <v>Template de desconto FLAT bundle - Fixo - Varejo - Ganho Tributário Cross</v>
          </cell>
          <cell r="D778">
            <v>0.40539999999999998</v>
          </cell>
          <cell r="E778" t="str">
            <v>MKT-1-9856487661</v>
          </cell>
          <cell r="F778" t="str">
            <v>0T3T_REJ17_PCS-4P9pi_FLAT_FIXO_GT_40.54%</v>
          </cell>
          <cell r="G778">
            <v>40.54</v>
          </cell>
        </row>
        <row r="779">
          <cell r="A779" t="str">
            <v>Oi Total Fixo + Pós 50 + Banda Larga0,4054Template de desconto FLAT bundle - Fixo - Varejo - Ganho Tributário Cross</v>
          </cell>
          <cell r="B779" t="str">
            <v>Plano Oi Completo XSmall</v>
          </cell>
          <cell r="C779" t="str">
            <v>Template de desconto FLAT bundle - Fixo - Varejo - Ganho Tributário Cross</v>
          </cell>
          <cell r="D779">
            <v>0.40539999999999998</v>
          </cell>
          <cell r="E779" t="str">
            <v>MKT-1-9856487862</v>
          </cell>
          <cell r="F779" t="str">
            <v>0T3T_REJ17_PCS-4P2pi_FLAT_FIXO_GT_40.54%</v>
          </cell>
          <cell r="G779">
            <v>40.54</v>
          </cell>
        </row>
        <row r="780">
          <cell r="A780" t="str">
            <v>Oi Total Fixo + Pós 100 + Banda Larga0,4054Template de desconto FLAT bundle - Fixo - Varejo - Ganho Tributário Cross</v>
          </cell>
          <cell r="B780" t="str">
            <v>Plano Oi Completo Small</v>
          </cell>
          <cell r="C780" t="str">
            <v>Template de desconto FLAT bundle - Fixo - Varejo - Ganho Tributário Cross</v>
          </cell>
          <cell r="D780">
            <v>0.40539999999999998</v>
          </cell>
          <cell r="E780" t="str">
            <v>MKT-1-9856488063</v>
          </cell>
          <cell r="F780" t="str">
            <v>0T3T_REJ17_PCS-4P3pi_FLAT_FIXO_GT_40.54%</v>
          </cell>
          <cell r="G780">
            <v>40.54</v>
          </cell>
        </row>
        <row r="781">
          <cell r="A781" t="str">
            <v>Oi Total Fixo + Pós 250 + Banda Larga0,4054Template de desconto FLAT bundle - Fixo - Varejo - Ganho Tributário Cross</v>
          </cell>
          <cell r="B781" t="str">
            <v>Plano Oi Completo Medium</v>
          </cell>
          <cell r="C781" t="str">
            <v>Template de desconto FLAT bundle - Fixo - Varejo - Ganho Tributário Cross</v>
          </cell>
          <cell r="D781">
            <v>0.40539999999999998</v>
          </cell>
          <cell r="E781" t="str">
            <v>MKT-1-9856501264</v>
          </cell>
          <cell r="F781" t="str">
            <v>0T3T_REJ17_PCS-4P4pi_FLAT_FIXO_GT_40.54%</v>
          </cell>
          <cell r="G781">
            <v>40.54</v>
          </cell>
        </row>
        <row r="782">
          <cell r="A782" t="str">
            <v>Oi Total Fixo + Pós 500 + Banda Larga0,4054Template de desconto FLAT bundle - Fixo - Varejo - Ganho Tributário Cross</v>
          </cell>
          <cell r="B782" t="str">
            <v>Plano Oi Completo Large</v>
          </cell>
          <cell r="C782" t="str">
            <v>Template de desconto FLAT bundle - Fixo - Varejo - Ganho Tributário Cross</v>
          </cell>
          <cell r="D782">
            <v>0.40539999999999998</v>
          </cell>
          <cell r="E782" t="str">
            <v>MKT-1-9856501465</v>
          </cell>
          <cell r="F782" t="str">
            <v>0T3T_REJ17_PCS-4P5pi_FLAT_FIXO_GT_40.54%</v>
          </cell>
          <cell r="G782">
            <v>40.54</v>
          </cell>
        </row>
        <row r="783">
          <cell r="A783" t="str">
            <v>Oi Total Fixo + Pós 800 + Banda Larga0,4054Template de desconto FLAT bundle - Fixo - Varejo - Ganho Tributário Cross</v>
          </cell>
          <cell r="B783" t="str">
            <v>Plano Oi Completo XLarge</v>
          </cell>
          <cell r="C783" t="str">
            <v>Template de desconto FLAT bundle - Fixo - Varejo - Ganho Tributário Cross</v>
          </cell>
          <cell r="D783">
            <v>0.40539999999999998</v>
          </cell>
          <cell r="E783" t="str">
            <v>MKT-1-9856501666</v>
          </cell>
          <cell r="F783" t="str">
            <v>0T3T_REJ17_PCS-4P6pi_FLAT_FIXO_GT_40.54%</v>
          </cell>
          <cell r="G783">
            <v>40.54</v>
          </cell>
        </row>
        <row r="784">
          <cell r="A784" t="str">
            <v>Oi Total Fixo + Pós Conectado 500 + Banda Larga0,3394Template de desconto FLAT bundle - Fixo - Varejo - Ganho Tributário Cross</v>
          </cell>
          <cell r="B784" t="str">
            <v>Plano Oi Completo 500</v>
          </cell>
          <cell r="C784" t="str">
            <v>Template de desconto FLAT bundle - Fixo - Varejo - Ganho Tributário Cross</v>
          </cell>
          <cell r="D784">
            <v>0.33939999999999998</v>
          </cell>
          <cell r="E784" t="str">
            <v>MKT-1-9854333601</v>
          </cell>
          <cell r="F784" t="str">
            <v>0T3T_REJ17_PCS-4P8pi_FLAT_FIXO_GT_33.94%</v>
          </cell>
          <cell r="G784">
            <v>33.94</v>
          </cell>
        </row>
        <row r="785">
          <cell r="A785" t="str">
            <v>Oi Total Fixo + Pós Conectado 1.000 + Banda Larga0,3394Template de desconto FLAT bundle - Fixo - Varejo - Ganho Tributário Cross</v>
          </cell>
          <cell r="B785" t="str">
            <v>Plano Oi Completo 1.000</v>
          </cell>
          <cell r="C785" t="str">
            <v>Template de desconto FLAT bundle - Fixo - Varejo - Ganho Tributário Cross</v>
          </cell>
          <cell r="D785">
            <v>0.33939999999999998</v>
          </cell>
          <cell r="E785" t="str">
            <v>MKT-1-9854333812</v>
          </cell>
          <cell r="F785" t="str">
            <v>0T3T_REJ17_PCS-4P10pi_FLAT_FIXO_GT_33.94%</v>
          </cell>
          <cell r="G785">
            <v>33.94</v>
          </cell>
        </row>
        <row r="786">
          <cell r="A786" t="str">
            <v>Oi Total Fixo + Pós Conectado Mais + Banda Larga0,3394Template de desconto FLAT bundle - Fixo - Varejo - Ganho Tributário Cross</v>
          </cell>
          <cell r="B786" t="str">
            <v>Plano Oi Completo Mais</v>
          </cell>
          <cell r="C786" t="str">
            <v>Template de desconto FLAT bundle - Fixo - Varejo - Ganho Tributário Cross</v>
          </cell>
          <cell r="D786">
            <v>0.33939999999999998</v>
          </cell>
          <cell r="E786" t="str">
            <v>MKT-1-9854334033</v>
          </cell>
          <cell r="F786" t="str">
            <v>0T3T_REJ17_PCS-4P9pi_FLAT_FIXO_GT_33.94%</v>
          </cell>
          <cell r="G786">
            <v>33.94</v>
          </cell>
        </row>
        <row r="787">
          <cell r="A787" t="str">
            <v>Oi Total Fixo + Pós 50 + Banda Larga0,3394Template de desconto FLAT bundle - Fixo - Varejo - Ganho Tributário Cross</v>
          </cell>
          <cell r="B787" t="str">
            <v>Plano Oi Completo XSmall</v>
          </cell>
          <cell r="C787" t="str">
            <v>Template de desconto FLAT bundle - Fixo - Varejo - Ganho Tributário Cross</v>
          </cell>
          <cell r="D787">
            <v>0.33939999999999998</v>
          </cell>
          <cell r="E787" t="str">
            <v>MKT-1-9856471244</v>
          </cell>
          <cell r="F787" t="str">
            <v>0T3T_REJ17_PCS-4P2pi_FLAT_FIXO_GT_33.94%</v>
          </cell>
          <cell r="G787">
            <v>33.94</v>
          </cell>
        </row>
        <row r="788">
          <cell r="A788" t="str">
            <v>Oi Total Fixo + Pós 100 + Banda Larga0,3394Template de desconto FLAT bundle - Fixo - Varejo - Ganho Tributário Cross</v>
          </cell>
          <cell r="B788" t="str">
            <v>Plano Oi Completo Small</v>
          </cell>
          <cell r="C788" t="str">
            <v>Template de desconto FLAT bundle - Fixo - Varejo - Ganho Tributário Cross</v>
          </cell>
          <cell r="D788">
            <v>0.33939999999999998</v>
          </cell>
          <cell r="E788" t="str">
            <v>MKT-1-9856471455</v>
          </cell>
          <cell r="F788" t="str">
            <v>0T3T_REJ17_PCS-4P3pi_FLAT_FIXO_GT_33.94%</v>
          </cell>
          <cell r="G788">
            <v>33.94</v>
          </cell>
        </row>
        <row r="789">
          <cell r="A789" t="str">
            <v>Oi Total Fixo + Pós 250 + Banda Larga0,3394Template de desconto FLAT bundle - Fixo - Varejo - Ganho Tributário Cross</v>
          </cell>
          <cell r="B789" t="str">
            <v>Plano Oi Completo Medium</v>
          </cell>
          <cell r="C789" t="str">
            <v>Template de desconto FLAT bundle - Fixo - Varejo - Ganho Tributário Cross</v>
          </cell>
          <cell r="D789">
            <v>0.33939999999999998</v>
          </cell>
          <cell r="E789" t="str">
            <v>MKT-1-9856471656</v>
          </cell>
          <cell r="F789" t="str">
            <v>0T3T_REJ17_PCS-4P4pi_FLAT_FIXO_GT_33.94%</v>
          </cell>
          <cell r="G789">
            <v>33.94</v>
          </cell>
        </row>
        <row r="790">
          <cell r="A790" t="str">
            <v>Oi Total Fixo + Pós 500 + Banda Larga0,3394Template de desconto FLAT bundle - Fixo - Varejo - Ganho Tributário Cross</v>
          </cell>
          <cell r="B790" t="str">
            <v>Plano Oi Completo Large</v>
          </cell>
          <cell r="C790" t="str">
            <v>Template de desconto FLAT bundle - Fixo - Varejo - Ganho Tributário Cross</v>
          </cell>
          <cell r="D790">
            <v>0.33939999999999998</v>
          </cell>
          <cell r="E790" t="str">
            <v>MKT-1-9856471857</v>
          </cell>
          <cell r="F790" t="str">
            <v>0T3T_REJ17_PCS-4P5pi_FLAT_FIXO_GT_33.94%</v>
          </cell>
          <cell r="G790">
            <v>33.94</v>
          </cell>
        </row>
        <row r="791">
          <cell r="A791" t="str">
            <v>Oi Total Fixo + Pós 250 + Banda Larga0,5368Template de desconto FLAT bundle - Velox XDSL - Varejo</v>
          </cell>
          <cell r="B791" t="str">
            <v>Plano Oi Completo Medium</v>
          </cell>
          <cell r="C791" t="str">
            <v>Template de desconto FLAT bundle - Velox XDSL - Varejo</v>
          </cell>
          <cell r="D791">
            <v>0.53679999999999994</v>
          </cell>
          <cell r="E791" t="str">
            <v>MKT-1-9863623421</v>
          </cell>
          <cell r="F791" t="str">
            <v>0T3T_REJ17_PCS-4P4pi_FLAT_BL_53.68%</v>
          </cell>
          <cell r="G791">
            <v>53.68</v>
          </cell>
        </row>
        <row r="792">
          <cell r="A792" t="str">
            <v>Oi Total Fixo + Pós 250 + Banda Larga0,5431Template de desconto FLAT bundle - Velox XDSL - Varejo</v>
          </cell>
          <cell r="B792" t="str">
            <v>Plano Oi Completo Medium</v>
          </cell>
          <cell r="C792" t="str">
            <v>Template de desconto FLAT bundle - Velox XDSL - Varejo</v>
          </cell>
          <cell r="D792">
            <v>0.54310000000000003</v>
          </cell>
          <cell r="E792" t="str">
            <v>MKT-1-9863623514</v>
          </cell>
          <cell r="F792" t="str">
            <v>0T3T_REJ17_PCS-4P4pi_FLAT_BL_54.31%</v>
          </cell>
          <cell r="G792">
            <v>54.31</v>
          </cell>
        </row>
        <row r="793">
          <cell r="A793" t="str">
            <v>Oi Total Fixo + Pós 250 + Banda Larga0,5557Template de desconto FLAT bundle - Velox XDSL - Varejo</v>
          </cell>
          <cell r="B793" t="str">
            <v>Plano Oi Completo Medium</v>
          </cell>
          <cell r="C793" t="str">
            <v>Template de desconto FLAT bundle - Velox XDSL - Varejo</v>
          </cell>
          <cell r="D793">
            <v>0.55569999999999997</v>
          </cell>
          <cell r="E793" t="str">
            <v>MKT-1-9863623607</v>
          </cell>
          <cell r="F793" t="str">
            <v>0T3T_REJ17_PCS-4P4pi_FLAT_BL_55.57%</v>
          </cell>
          <cell r="G793">
            <v>55.57</v>
          </cell>
        </row>
        <row r="794">
          <cell r="A794" t="str">
            <v>Oi Total Fixo + Pós 250 + Banda Larga0,6051Template de desconto FLAT bundle - Velox XDSL - Varejo</v>
          </cell>
          <cell r="B794" t="str">
            <v>Plano Oi Completo Medium</v>
          </cell>
          <cell r="C794" t="str">
            <v>Template de desconto FLAT bundle - Velox XDSL - Varejo</v>
          </cell>
          <cell r="D794">
            <v>0.60509999999999997</v>
          </cell>
          <cell r="E794" t="str">
            <v>MKT-1-9863623710</v>
          </cell>
          <cell r="F794" t="str">
            <v>0T3T_REJ17_PCS-4P4pi_FLAT_BL_60.51%</v>
          </cell>
          <cell r="G794">
            <v>60.51</v>
          </cell>
        </row>
        <row r="795">
          <cell r="A795" t="str">
            <v>Oi Total Fixo + Pós 250 + Banda Larga0,6446Template de desconto FLAT bundle - Velox XDSL - Varejo</v>
          </cell>
          <cell r="B795" t="str">
            <v>Plano Oi Completo Medium</v>
          </cell>
          <cell r="C795" t="str">
            <v>Template de desconto FLAT bundle - Velox XDSL - Varejo</v>
          </cell>
          <cell r="D795">
            <v>0.64459999999999995</v>
          </cell>
          <cell r="E795" t="str">
            <v>MKT-1-9863623803</v>
          </cell>
          <cell r="F795" t="str">
            <v>0T3T_REJ17_PCS-4P4pi_FLAT_BL_64.46%</v>
          </cell>
          <cell r="G795">
            <v>64.459999999999994</v>
          </cell>
        </row>
        <row r="796">
          <cell r="A796" t="str">
            <v>Oi Total Fixo + Pós 250 + Banda Larga0,7156Template de desconto FLAT bundle - Velox XDSL - Varejo</v>
          </cell>
          <cell r="B796" t="str">
            <v>Plano Oi Completo Medium</v>
          </cell>
          <cell r="C796" t="str">
            <v>Template de desconto FLAT bundle - Velox XDSL - Varejo</v>
          </cell>
          <cell r="D796">
            <v>0.71560000000000001</v>
          </cell>
          <cell r="E796" t="str">
            <v>MKT-1-9863623896</v>
          </cell>
          <cell r="F796" t="str">
            <v>0T3T_REJ17_PCS-4P4pi_FLAT_BL_71.56%</v>
          </cell>
          <cell r="G796">
            <v>71.56</v>
          </cell>
        </row>
        <row r="797">
          <cell r="A797" t="str">
            <v>Oi Total Fixo + Pós 250 + Banda Larga0,7867Template de desconto FLAT bundle - Velox XDSL - Varejo</v>
          </cell>
          <cell r="B797" t="str">
            <v>Plano Oi Completo Medium</v>
          </cell>
          <cell r="C797" t="str">
            <v>Template de desconto FLAT bundle - Velox XDSL - Varejo</v>
          </cell>
          <cell r="D797">
            <v>0.78670000000000007</v>
          </cell>
          <cell r="E797" t="str">
            <v>MKT-1-9863623989</v>
          </cell>
          <cell r="F797" t="str">
            <v>0T3T_REJ17_PCS-4P4pi_FLAT_BL_78.67%</v>
          </cell>
          <cell r="G797">
            <v>78.67</v>
          </cell>
        </row>
        <row r="798">
          <cell r="A798" t="str">
            <v>Oi Total Fixo + Pós 500 + Banda Larga0,5368Template de desconto FLAT bundle - Velox XDSL - Varejo</v>
          </cell>
          <cell r="B798" t="str">
            <v>Plano Oi Completo Large</v>
          </cell>
          <cell r="C798" t="str">
            <v>Template de desconto FLAT bundle - Velox XDSL - Varejo</v>
          </cell>
          <cell r="D798">
            <v>0.53679999999999994</v>
          </cell>
          <cell r="E798" t="str">
            <v>MKT-1-9863624082</v>
          </cell>
          <cell r="F798" t="str">
            <v>0T3T_REJ17_PCS-4P5pi_FLAT_BL_53.68%</v>
          </cell>
          <cell r="G798">
            <v>53.68</v>
          </cell>
        </row>
        <row r="799">
          <cell r="A799" t="str">
            <v>Oi Total Fixo + Pós 500 + Banda Larga0,5431Template de desconto FLAT bundle - Velox XDSL - Varejo</v>
          </cell>
          <cell r="B799" t="str">
            <v>Plano Oi Completo Large</v>
          </cell>
          <cell r="C799" t="str">
            <v>Template de desconto FLAT bundle - Velox XDSL - Varejo</v>
          </cell>
          <cell r="D799">
            <v>0.54310000000000003</v>
          </cell>
          <cell r="E799" t="str">
            <v>MKT-1-9865126175</v>
          </cell>
          <cell r="F799" t="str">
            <v>0T3T_REJ17_PCS-4P5pi_FLAT_BL_54.31%</v>
          </cell>
          <cell r="G799">
            <v>54.31</v>
          </cell>
        </row>
        <row r="800">
          <cell r="A800" t="str">
            <v>Oi Total Fixo + Pós 500 + Banda Larga0,5557Template de desconto FLAT bundle - Velox XDSL - Varejo</v>
          </cell>
          <cell r="B800" t="str">
            <v>Plano Oi Completo Large</v>
          </cell>
          <cell r="C800" t="str">
            <v>Template de desconto FLAT bundle - Velox XDSL - Varejo</v>
          </cell>
          <cell r="D800">
            <v>0.55569999999999997</v>
          </cell>
          <cell r="E800" t="str">
            <v>MKT-1-9865126268</v>
          </cell>
          <cell r="F800" t="str">
            <v>0T3T_REJ17_PCS-4P5pi_FLAT_BL_55.57%</v>
          </cell>
          <cell r="G800">
            <v>55.57</v>
          </cell>
        </row>
        <row r="801">
          <cell r="A801" t="str">
            <v>Oi Total Fixo + Pós 500 + Banda Larga0,6051Template de desconto FLAT bundle - Velox XDSL - Varejo</v>
          </cell>
          <cell r="B801" t="str">
            <v>Plano Oi Completo Large</v>
          </cell>
          <cell r="C801" t="str">
            <v>Template de desconto FLAT bundle - Velox XDSL - Varejo</v>
          </cell>
          <cell r="D801">
            <v>0.60509999999999997</v>
          </cell>
          <cell r="E801" t="str">
            <v>MKT-1-9865126361</v>
          </cell>
          <cell r="F801" t="str">
            <v>0T3T_REJ17_PCS-4P5pi_FLAT_BL_60.51%</v>
          </cell>
          <cell r="G801">
            <v>60.51</v>
          </cell>
        </row>
        <row r="802">
          <cell r="A802" t="str">
            <v>Oi Total Fixo + Pós 500 + Banda Larga0,6446Template de desconto FLAT bundle - Velox XDSL - Varejo</v>
          </cell>
          <cell r="B802" t="str">
            <v>Plano Oi Completo Large</v>
          </cell>
          <cell r="C802" t="str">
            <v>Template de desconto FLAT bundle - Velox XDSL - Varejo</v>
          </cell>
          <cell r="D802">
            <v>0.64459999999999995</v>
          </cell>
          <cell r="E802" t="str">
            <v>MKT-1-9865126454</v>
          </cell>
          <cell r="F802" t="str">
            <v>0T3T_REJ17_PCS-4P5pi_FLAT_BL_64.46%</v>
          </cell>
          <cell r="G802">
            <v>64.459999999999994</v>
          </cell>
        </row>
        <row r="803">
          <cell r="A803" t="str">
            <v>Oi Total Fixo + Pós 500 + Banda Larga0,7156Template de desconto FLAT bundle - Velox XDSL - Varejo</v>
          </cell>
          <cell r="B803" t="str">
            <v>Plano Oi Completo Large</v>
          </cell>
          <cell r="C803" t="str">
            <v>Template de desconto FLAT bundle - Velox XDSL - Varejo</v>
          </cell>
          <cell r="D803">
            <v>0.71560000000000001</v>
          </cell>
          <cell r="E803" t="str">
            <v>MKT-1-9865126547</v>
          </cell>
          <cell r="F803" t="str">
            <v>0T3T_REJ17_PCS-4P5pi_FLAT_BL_71.56%</v>
          </cell>
          <cell r="G803">
            <v>71.56</v>
          </cell>
        </row>
        <row r="804">
          <cell r="A804" t="str">
            <v>Oi Total Fixo + Pós 500 + Banda Larga0,7867Template de desconto FLAT bundle - Velox XDSL - Varejo</v>
          </cell>
          <cell r="B804" t="str">
            <v>Plano Oi Completo Large</v>
          </cell>
          <cell r="C804" t="str">
            <v>Template de desconto FLAT bundle - Velox XDSL - Varejo</v>
          </cell>
          <cell r="D804">
            <v>0.78670000000000007</v>
          </cell>
          <cell r="E804" t="str">
            <v>MKT-1-9865126640</v>
          </cell>
          <cell r="F804" t="str">
            <v>0T3T_REJ17_PCS-4P5pi_FLAT_BL_78.67%</v>
          </cell>
          <cell r="G804">
            <v>78.67</v>
          </cell>
        </row>
        <row r="805">
          <cell r="A805" t="str">
            <v>Oi Total Fixo + Pós 800 + Banda Larga0,5368Template de desconto FLAT bundle - Velox XDSL - Varejo</v>
          </cell>
          <cell r="B805" t="str">
            <v>Plano Oi Completo XLarge</v>
          </cell>
          <cell r="C805" t="str">
            <v>Template de desconto FLAT bundle - Velox XDSL - Varejo</v>
          </cell>
          <cell r="D805">
            <v>0.53679999999999994</v>
          </cell>
          <cell r="E805" t="str">
            <v>MKT-1-9865126733</v>
          </cell>
          <cell r="F805" t="str">
            <v>0T3T_REJ17_PCS-4P6pi_FLAT_BL_53.68%</v>
          </cell>
          <cell r="G805">
            <v>53.68</v>
          </cell>
        </row>
        <row r="806">
          <cell r="A806" t="str">
            <v>Oi Total Fixo + Pós 800 + Banda Larga0,5431Template de desconto FLAT bundle - Velox XDSL - Varejo</v>
          </cell>
          <cell r="B806" t="str">
            <v>Plano Oi Completo XLarge</v>
          </cell>
          <cell r="C806" t="str">
            <v>Template de desconto FLAT bundle - Velox XDSL - Varejo</v>
          </cell>
          <cell r="D806">
            <v>0.54310000000000003</v>
          </cell>
          <cell r="E806" t="str">
            <v>MKT-1-9865126826</v>
          </cell>
          <cell r="F806" t="str">
            <v>0T3T_REJ17_PCS-4P6pi_FLAT_BL_54.31%</v>
          </cell>
          <cell r="G806">
            <v>54.31</v>
          </cell>
        </row>
        <row r="807">
          <cell r="A807" t="str">
            <v>Oi Total Fixo + Pós 800 + Banda Larga0,5557Template de desconto FLAT bundle - Velox XDSL - Varejo</v>
          </cell>
          <cell r="B807" t="str">
            <v>Plano Oi Completo XLarge</v>
          </cell>
          <cell r="C807" t="str">
            <v>Template de desconto FLAT bundle - Velox XDSL - Varejo</v>
          </cell>
          <cell r="D807">
            <v>0.55569999999999997</v>
          </cell>
          <cell r="E807" t="str">
            <v>MKT-1-9865126919</v>
          </cell>
          <cell r="F807" t="str">
            <v>0T3T_REJ17_PCS-4P6pi_FLAT_BL_55.57%</v>
          </cell>
          <cell r="G807">
            <v>55.57</v>
          </cell>
        </row>
        <row r="808">
          <cell r="A808" t="str">
            <v>Oi Total Fixo + Pós 800 + Banda Larga0,6446Template de desconto FLAT bundle - Velox XDSL - Varejo</v>
          </cell>
          <cell r="B808" t="str">
            <v>Plano Oi Completo XLarge</v>
          </cell>
          <cell r="C808" t="str">
            <v>Template de desconto FLAT bundle - Velox XDSL - Varejo</v>
          </cell>
          <cell r="D808">
            <v>0.64459999999999995</v>
          </cell>
          <cell r="E808" t="str">
            <v>MKT-1-9865191105</v>
          </cell>
          <cell r="F808" t="str">
            <v>0T3T_REJ17_PCS-4P6pi_FLAT_BL_64.46%</v>
          </cell>
          <cell r="G808">
            <v>64.459999999999994</v>
          </cell>
        </row>
        <row r="809">
          <cell r="A809" t="str">
            <v>Oi Total Fixo + Pós 800 + Banda Larga0,7156Template de desconto FLAT bundle - Velox XDSL - Varejo</v>
          </cell>
          <cell r="B809" t="str">
            <v>Plano Oi Completo XLarge</v>
          </cell>
          <cell r="C809" t="str">
            <v>Template de desconto FLAT bundle - Velox XDSL - Varejo</v>
          </cell>
          <cell r="D809">
            <v>0.71560000000000001</v>
          </cell>
          <cell r="E809" t="str">
            <v>MKT-1-9865191198</v>
          </cell>
          <cell r="F809" t="str">
            <v>0T3T_REJ17_PCS-4P6pi_FLAT_BL_71.56%</v>
          </cell>
          <cell r="G809">
            <v>71.56</v>
          </cell>
        </row>
        <row r="810">
          <cell r="A810" t="str">
            <v>Oi Total Fixo + Pós 800 + Banda Larga0,7867Template de desconto FLAT bundle - Velox XDSL - Varejo</v>
          </cell>
          <cell r="B810" t="str">
            <v>Plano Oi Completo XLarge</v>
          </cell>
          <cell r="C810" t="str">
            <v>Template de desconto FLAT bundle - Velox XDSL - Varejo</v>
          </cell>
          <cell r="D810">
            <v>0.78670000000000007</v>
          </cell>
          <cell r="E810" t="str">
            <v>MKT-1-9865191291</v>
          </cell>
          <cell r="F810" t="str">
            <v>0T3T_REJ17_PCS-4P6pi_FLAT_BL_78.67%</v>
          </cell>
          <cell r="G810">
            <v>78.67</v>
          </cell>
        </row>
        <row r="811">
          <cell r="A811" t="str">
            <v>Oi Total Fixo + Pós 800 + Banda Larga0,7511Template de desconto FLAT bundle - Velox XDSL - Varejo</v>
          </cell>
          <cell r="B811" t="str">
            <v>Plano Oi Completo XLarge</v>
          </cell>
          <cell r="C811" t="str">
            <v>Template de desconto FLAT bundle - Velox XDSL - Varejo</v>
          </cell>
          <cell r="D811">
            <v>0.75109999999999999</v>
          </cell>
          <cell r="E811" t="str">
            <v>MKT-1-9865191384</v>
          </cell>
          <cell r="F811" t="str">
            <v>0T3T_REJ17_PCS-4P6pi_FLAT_BL_75.11%</v>
          </cell>
          <cell r="G811">
            <v>75.11</v>
          </cell>
        </row>
        <row r="812">
          <cell r="A812" t="str">
            <v>Oi Total Fixo + Pós 800 + Banda Larga0,6051Template de desconto FLAT bundle - Velox XDSL - Varejo</v>
          </cell>
          <cell r="B812" t="str">
            <v>Plano Oi Completo XLarge</v>
          </cell>
          <cell r="C812" t="str">
            <v>Template de desconto FLAT bundle - Velox XDSL - Varejo</v>
          </cell>
          <cell r="D812">
            <v>0.60509999999999997</v>
          </cell>
          <cell r="E812" t="str">
            <v>MKT-1-9865694381</v>
          </cell>
          <cell r="F812" t="str">
            <v>0T3T_REJ17_PCS-4P6pi_FLAT_BL_60.51%.</v>
          </cell>
          <cell r="G812">
            <v>60.51</v>
          </cell>
        </row>
        <row r="813">
          <cell r="A813" t="str">
            <v>Oi Total Fixo + Pós 50 + Banda Larga0,2986Template desconto FLAT Plano Principal Oi TV nível conta</v>
          </cell>
          <cell r="B813" t="str">
            <v>Plano Oi Completo XSmall</v>
          </cell>
          <cell r="C813" t="str">
            <v>Template desconto FLAT Plano Principal Oi TV nível conta</v>
          </cell>
          <cell r="D813">
            <v>0.29859999999999998</v>
          </cell>
          <cell r="E813" t="str">
            <v>MKT-1-9864541971</v>
          </cell>
          <cell r="F813" t="str">
            <v>0T3T_REJ17_PCS-4P2pi_FLAT_TV_29.86%</v>
          </cell>
          <cell r="G813">
            <v>29.86</v>
          </cell>
        </row>
        <row r="814">
          <cell r="A814" t="str">
            <v>Oi Total Fixo + Pós 50 + Banda Larga0,3775Template desconto FLAT Plano Principal Oi TV nível conta</v>
          </cell>
          <cell r="B814" t="str">
            <v>Plano Oi Completo XSmall</v>
          </cell>
          <cell r="C814" t="str">
            <v>Template desconto FLAT Plano Principal Oi TV nível conta</v>
          </cell>
          <cell r="D814">
            <v>0.3775</v>
          </cell>
          <cell r="E814" t="str">
            <v>MKT-1-9865162226</v>
          </cell>
          <cell r="F814" t="str">
            <v>0T3T_REJ17_PCS-4P2pi_FLAT_TV_37.75%</v>
          </cell>
          <cell r="G814">
            <v>37.75</v>
          </cell>
        </row>
        <row r="815">
          <cell r="A815" t="str">
            <v>Oi Total Fixo + Pós 50 + Banda Larga0,3621Template desconto FLAT Plano Principal Oi TV nível conta</v>
          </cell>
          <cell r="B815" t="str">
            <v>Plano Oi Completo XSmall</v>
          </cell>
          <cell r="C815" t="str">
            <v>Template desconto FLAT Plano Principal Oi TV nível conta</v>
          </cell>
          <cell r="D815">
            <v>0.36210000000000003</v>
          </cell>
          <cell r="E815" t="str">
            <v>MKT-1-9865162531</v>
          </cell>
          <cell r="F815" t="str">
            <v>0T3T_REJ17_PCS-4P2pi_FLAT_TV_36.21%</v>
          </cell>
          <cell r="G815">
            <v>36.21</v>
          </cell>
        </row>
        <row r="816">
          <cell r="A816" t="str">
            <v>Oi Total Fixo + Pós 50 + Banda Larga0,2115Template desconto FLAT Plano Principal Oi TV nível conta</v>
          </cell>
          <cell r="B816" t="str">
            <v>Plano Oi Completo XSmall</v>
          </cell>
          <cell r="C816" t="str">
            <v>Template desconto FLAT Plano Principal Oi TV nível conta</v>
          </cell>
          <cell r="D816">
            <v>0.21149999999999999</v>
          </cell>
          <cell r="E816" t="str">
            <v>MKT-1-9865162846</v>
          </cell>
          <cell r="F816" t="str">
            <v>0T3T_REJ17_PCS-4P2pi_FLAT_TV_21.15%</v>
          </cell>
          <cell r="G816">
            <v>21.15</v>
          </cell>
        </row>
        <row r="817">
          <cell r="A817" t="str">
            <v>Oi Total Fixo + Pós 50 + Banda Larga0,3311Template desconto FLAT Plano Principal Oi TV nível conta</v>
          </cell>
          <cell r="B817" t="str">
            <v>Plano Oi Completo XSmall</v>
          </cell>
          <cell r="C817" t="str">
            <v>Template desconto FLAT Plano Principal Oi TV nível conta</v>
          </cell>
          <cell r="D817">
            <v>0.33110000000000001</v>
          </cell>
          <cell r="E817" t="str">
            <v>MKT-1-9865174121</v>
          </cell>
          <cell r="F817" t="str">
            <v>0T3T_REJ17_PCS-4P2pi_FLAT_TV_33.11%</v>
          </cell>
          <cell r="G817">
            <v>33.11</v>
          </cell>
        </row>
        <row r="818">
          <cell r="A818" t="str">
            <v>Oi Total Fixo + Pós 50 + Banda Larga0,3191Template desconto FLAT Plano Principal Oi TV nível conta</v>
          </cell>
          <cell r="B818" t="str">
            <v>Plano Oi Completo XSmall</v>
          </cell>
          <cell r="C818" t="str">
            <v>Template desconto FLAT Plano Principal Oi TV nível conta</v>
          </cell>
          <cell r="D818">
            <v>0.31909999999999999</v>
          </cell>
          <cell r="E818" t="str">
            <v>MKT-1-9865174436</v>
          </cell>
          <cell r="F818" t="str">
            <v>0T3T_REJ17_PCS-4P2pi_FLAT_TV_31.91%</v>
          </cell>
          <cell r="G818">
            <v>31.91</v>
          </cell>
        </row>
        <row r="819">
          <cell r="A819" t="str">
            <v>Oi Total Fixo + Pós 50 + Banda Larga0,2697Template desconto FLAT Plano Principal Oi TV nível conta</v>
          </cell>
          <cell r="B819" t="str">
            <v>Plano Oi Completo XSmall</v>
          </cell>
          <cell r="C819" t="str">
            <v>Template desconto FLAT Plano Principal Oi TV nível conta</v>
          </cell>
          <cell r="D819">
            <v>0.2697</v>
          </cell>
          <cell r="E819" t="str">
            <v>MKT-1-9865174821</v>
          </cell>
          <cell r="F819" t="str">
            <v>0T3T_REJ17_PCS-4P2pi_FLAT_TV_26.97%</v>
          </cell>
          <cell r="G819">
            <v>26.97</v>
          </cell>
        </row>
        <row r="820">
          <cell r="A820" t="str">
            <v>Oi Total Fixo + Pós 50 + Banda Larga0,304Template desconto FLAT Plano Principal Oi TV nível conta</v>
          </cell>
          <cell r="B820" t="str">
            <v>Plano Oi Completo XSmall</v>
          </cell>
          <cell r="C820" t="str">
            <v>Template desconto FLAT Plano Principal Oi TV nível conta</v>
          </cell>
          <cell r="D820">
            <v>0.30399999999999999</v>
          </cell>
          <cell r="E820" t="str">
            <v>MKT-1-9865188146</v>
          </cell>
          <cell r="F820" t="str">
            <v>0T3T_REJ17_PCS-4P2pi_FLAT_TV_30.40%</v>
          </cell>
          <cell r="G820">
            <v>30.4</v>
          </cell>
        </row>
        <row r="821">
          <cell r="A821" t="str">
            <v>Oi Total Fixo + Pós 50 + Banda Larga0,2639Template desconto FLAT Plano Principal Oi TV nível conta</v>
          </cell>
          <cell r="B821" t="str">
            <v>Plano Oi Completo XSmall</v>
          </cell>
          <cell r="C821" t="str">
            <v>Template desconto FLAT Plano Principal Oi TV nível conta</v>
          </cell>
          <cell r="D821">
            <v>0.26390000000000002</v>
          </cell>
          <cell r="E821" t="str">
            <v>MKT-1-9865188511</v>
          </cell>
          <cell r="F821" t="str">
            <v>0T3T_REJ17_PCS-4P2pi_FLAT_TV_26.39%</v>
          </cell>
          <cell r="G821">
            <v>26.39</v>
          </cell>
        </row>
        <row r="822">
          <cell r="A822" t="str">
            <v>Oi Total Fixo + Pós 50 + Banda Larga0,2551Template desconto FLAT Plano Principal Oi TV nível conta</v>
          </cell>
          <cell r="B822" t="str">
            <v>Plano Oi Completo XSmall</v>
          </cell>
          <cell r="C822" t="str">
            <v>Template desconto FLAT Plano Principal Oi TV nível conta</v>
          </cell>
          <cell r="D822">
            <v>0.25509999999999999</v>
          </cell>
          <cell r="E822" t="str">
            <v>MKT-1-9865188776</v>
          </cell>
          <cell r="F822" t="str">
            <v>0T3T_REJ17_PCS-4P2pi_FLAT_TV_25.51%</v>
          </cell>
          <cell r="G822">
            <v>25.51</v>
          </cell>
        </row>
        <row r="823">
          <cell r="A823" t="str">
            <v>Oi Total Fixo + Pós 50 + Banda Larga0,2302Template desconto FLAT Plano Principal Oi TV nível conta</v>
          </cell>
          <cell r="B823" t="str">
            <v>Plano Oi Completo XSmall</v>
          </cell>
          <cell r="C823" t="str">
            <v>Template desconto FLAT Plano Principal Oi TV nível conta</v>
          </cell>
          <cell r="D823">
            <v>0.23019999999999999</v>
          </cell>
          <cell r="E823" t="str">
            <v>MKT-1-9865196111</v>
          </cell>
          <cell r="F823" t="str">
            <v>0T3T_REJ17_PCS-4P2pi_FLAT_TV_23.02%</v>
          </cell>
          <cell r="G823">
            <v>23.02</v>
          </cell>
        </row>
        <row r="824">
          <cell r="A824" t="str">
            <v>Oi Total Fixo + Pós 100 + Banda Larga0,3445Template desconto FLAT Plano Principal Oi TV nível conta</v>
          </cell>
          <cell r="B824" t="str">
            <v>Plano Oi Completo Small</v>
          </cell>
          <cell r="C824" t="str">
            <v>Template desconto FLAT Plano Principal Oi TV nível conta</v>
          </cell>
          <cell r="D824">
            <v>0.34450000000000003</v>
          </cell>
          <cell r="E824" t="str">
            <v>MKT-1-9865196446</v>
          </cell>
          <cell r="F824" t="str">
            <v>0T3T_REJ17_PCS-4P3pi_FLAT_TV_34.45%</v>
          </cell>
          <cell r="G824">
            <v>34.450000000000003</v>
          </cell>
        </row>
        <row r="825">
          <cell r="A825" t="str">
            <v>Oi Total Fixo + Pós 100 + Banda Larga0,2986Template desconto FLAT Plano Principal Oi TV nível conta</v>
          </cell>
          <cell r="B825" t="str">
            <v>Plano Oi Completo Small</v>
          </cell>
          <cell r="C825" t="str">
            <v>Template desconto FLAT Plano Principal Oi TV nível conta</v>
          </cell>
          <cell r="D825">
            <v>0.29859999999999998</v>
          </cell>
          <cell r="E825" t="str">
            <v>MKT-1-9865196751</v>
          </cell>
          <cell r="F825" t="str">
            <v>0T3T_REJ17_PCS-4P3pi_FLAT_TV_29.86%</v>
          </cell>
          <cell r="G825">
            <v>29.86</v>
          </cell>
        </row>
        <row r="826">
          <cell r="A826" t="str">
            <v>Oi Total Fixo + Pós 100 + Banda Larga0,3775Template desconto FLAT Plano Principal Oi TV nível conta</v>
          </cell>
          <cell r="B826" t="str">
            <v>Plano Oi Completo Small</v>
          </cell>
          <cell r="C826" t="str">
            <v>Template desconto FLAT Plano Principal Oi TV nível conta</v>
          </cell>
          <cell r="D826">
            <v>0.3775</v>
          </cell>
          <cell r="E826" t="str">
            <v>MKT-1-9865197066</v>
          </cell>
          <cell r="F826" t="str">
            <v>0T3T_REJ17_PCS-4P3pi_FLAT_TV_37.75%</v>
          </cell>
          <cell r="G826">
            <v>37.75</v>
          </cell>
        </row>
        <row r="827">
          <cell r="A827" t="str">
            <v>Oi Total Fixo + Pós 100 + Banda Larga0,3621Template desconto FLAT Plano Principal Oi TV nível conta</v>
          </cell>
          <cell r="B827" t="str">
            <v>Plano Oi Completo Small</v>
          </cell>
          <cell r="C827" t="str">
            <v>Template desconto FLAT Plano Principal Oi TV nível conta</v>
          </cell>
          <cell r="D827">
            <v>0.36210000000000003</v>
          </cell>
          <cell r="E827" t="str">
            <v>MKT-1-9865205401</v>
          </cell>
          <cell r="F827" t="str">
            <v>0T3T_REJ17_PCS-4P3pi_FLAT_TV_36.21%</v>
          </cell>
          <cell r="G827">
            <v>36.21</v>
          </cell>
        </row>
        <row r="828">
          <cell r="A828" t="str">
            <v>Oi Total Fixo + Pós 100 + Banda Larga0,3311Template desconto FLAT Plano Principal Oi TV nível conta</v>
          </cell>
          <cell r="B828" t="str">
            <v>Plano Oi Completo Small</v>
          </cell>
          <cell r="C828" t="str">
            <v>Template desconto FLAT Plano Principal Oi TV nível conta</v>
          </cell>
          <cell r="D828">
            <v>0.33110000000000001</v>
          </cell>
          <cell r="E828" t="str">
            <v>MKT-1-9865205716</v>
          </cell>
          <cell r="F828" t="str">
            <v>0T3T_REJ17_PCS-4P3pi_FLAT_TV_33.11%</v>
          </cell>
          <cell r="G828">
            <v>33.11</v>
          </cell>
        </row>
        <row r="829">
          <cell r="A829" t="str">
            <v>Oi Total Fixo + Pós 100 + Banda Larga0,3191Template desconto FLAT Plano Principal Oi TV nível conta</v>
          </cell>
          <cell r="B829" t="str">
            <v>Plano Oi Completo Small</v>
          </cell>
          <cell r="C829" t="str">
            <v>Template desconto FLAT Plano Principal Oi TV nível conta</v>
          </cell>
          <cell r="D829">
            <v>0.31909999999999999</v>
          </cell>
          <cell r="E829" t="str">
            <v>MKT-1-9865206051</v>
          </cell>
          <cell r="F829" t="str">
            <v>0T3T_REJ17_PCS-4P3pi_FLAT_TV_31.91%</v>
          </cell>
          <cell r="G829">
            <v>31.91</v>
          </cell>
        </row>
        <row r="830">
          <cell r="A830" t="str">
            <v>Oi Total Fixo + Pós 100 + Banda Larga0,2697Template desconto FLAT Plano Principal Oi TV nível conta</v>
          </cell>
          <cell r="B830" t="str">
            <v>Plano Oi Completo Small</v>
          </cell>
          <cell r="C830" t="str">
            <v>Template desconto FLAT Plano Principal Oi TV nível conta</v>
          </cell>
          <cell r="D830">
            <v>0.2697</v>
          </cell>
          <cell r="E830" t="str">
            <v>MKT-1-9865216336</v>
          </cell>
          <cell r="F830" t="str">
            <v>0T3T_REJ17_PCS-4P3pi_FLAT_TV_26.97%</v>
          </cell>
          <cell r="G830">
            <v>26.97</v>
          </cell>
        </row>
        <row r="831">
          <cell r="A831" t="str">
            <v>Oi Total Fixo + Pós 100 + Banda Larga0,304Template desconto FLAT Plano Principal Oi TV nível conta</v>
          </cell>
          <cell r="B831" t="str">
            <v>Plano Oi Completo Small</v>
          </cell>
          <cell r="C831" t="str">
            <v>Template desconto FLAT Plano Principal Oi TV nível conta</v>
          </cell>
          <cell r="D831">
            <v>0.30399999999999999</v>
          </cell>
          <cell r="E831" t="str">
            <v>MKT-1-9865216611</v>
          </cell>
          <cell r="F831" t="str">
            <v>0T3T_REJ17_PCS-4P3pi_FLAT_TV_30.40%</v>
          </cell>
          <cell r="G831">
            <v>30.4</v>
          </cell>
        </row>
        <row r="832">
          <cell r="A832" t="str">
            <v>Oi Total Fixo + Pós 100 + Banda Larga0,2639Template desconto FLAT Plano Principal Oi TV nível conta</v>
          </cell>
          <cell r="B832" t="str">
            <v>Plano Oi Completo Small</v>
          </cell>
          <cell r="C832" t="str">
            <v>Template desconto FLAT Plano Principal Oi TV nível conta</v>
          </cell>
          <cell r="D832">
            <v>0.26390000000000002</v>
          </cell>
          <cell r="E832" t="str">
            <v>MKT-1-9865216876</v>
          </cell>
          <cell r="F832" t="str">
            <v>0T3T_REJ17_PCS-4P3pi_FLAT_TV_26.39%</v>
          </cell>
          <cell r="G832">
            <v>26.39</v>
          </cell>
        </row>
        <row r="833">
          <cell r="A833" t="str">
            <v>Oi Total Fixo + Pós 100 + Banda Larga0,2551Template desconto FLAT Plano Principal Oi TV nível conta</v>
          </cell>
          <cell r="B833" t="str">
            <v>Plano Oi Completo Small</v>
          </cell>
          <cell r="C833" t="str">
            <v>Template desconto FLAT Plano Principal Oi TV nível conta</v>
          </cell>
          <cell r="D833">
            <v>0.25509999999999999</v>
          </cell>
          <cell r="E833" t="str">
            <v>MKT-1-9865225131</v>
          </cell>
          <cell r="F833" t="str">
            <v>0T3T_REJ17_PCS-4P3pi_FLAT_TV_25.51%</v>
          </cell>
          <cell r="G833">
            <v>25.51</v>
          </cell>
        </row>
        <row r="834">
          <cell r="A834" t="str">
            <v>Oi Total Fixo + Pós 250 + Banda Larga0,3445Template desconto FLAT Plano Principal Oi TV nível conta</v>
          </cell>
          <cell r="B834" t="str">
            <v>Plano Oi Completo Medium</v>
          </cell>
          <cell r="C834" t="str">
            <v>Template desconto FLAT Plano Principal Oi TV nível conta</v>
          </cell>
          <cell r="D834">
            <v>0.34450000000000003</v>
          </cell>
          <cell r="E834" t="str">
            <v>MKT-1-9865225386</v>
          </cell>
          <cell r="F834" t="str">
            <v>0T3T_REJ17_PCS-4P4pi_FLAT_TV_34.45%</v>
          </cell>
          <cell r="G834">
            <v>34.450000000000003</v>
          </cell>
        </row>
        <row r="835">
          <cell r="A835" t="str">
            <v>Oi Total Fixo + Pós 250 + Banda Larga0,2986Template desconto FLAT Plano Principal Oi TV nível conta</v>
          </cell>
          <cell r="B835" t="str">
            <v>Plano Oi Completo Medium</v>
          </cell>
          <cell r="C835" t="str">
            <v>Template desconto FLAT Plano Principal Oi TV nível conta</v>
          </cell>
          <cell r="D835">
            <v>0.29859999999999998</v>
          </cell>
          <cell r="E835" t="str">
            <v>MKT-1-9865225731</v>
          </cell>
          <cell r="F835" t="str">
            <v>0T3T_REJ17_PCS-4P4pi_FLAT_TV_29.86%</v>
          </cell>
          <cell r="G835">
            <v>29.86</v>
          </cell>
        </row>
        <row r="836">
          <cell r="A836" t="str">
            <v>Oi Total Fixo + Pós 250 + Banda Larga0,3775Template desconto FLAT Plano Principal Oi TV nível conta</v>
          </cell>
          <cell r="B836" t="str">
            <v>Plano Oi Completo Medium</v>
          </cell>
          <cell r="C836" t="str">
            <v>Template desconto FLAT Plano Principal Oi TV nível conta</v>
          </cell>
          <cell r="D836">
            <v>0.3775</v>
          </cell>
          <cell r="E836" t="str">
            <v>MKT-1-9865225986</v>
          </cell>
          <cell r="F836" t="str">
            <v>0T3T_REJ17_PCS-4P4pi_FLAT_TV_37.75%</v>
          </cell>
          <cell r="G836">
            <v>37.75</v>
          </cell>
        </row>
        <row r="837">
          <cell r="A837" t="str">
            <v>Oi Total Fixo + Pós 250 + Banda Larga0,3621Template desconto FLAT Plano Principal Oi TV nível conta</v>
          </cell>
          <cell r="B837" t="str">
            <v>Plano Oi Completo Medium</v>
          </cell>
          <cell r="C837" t="str">
            <v>Template desconto FLAT Plano Principal Oi TV nível conta</v>
          </cell>
          <cell r="D837">
            <v>0.36210000000000003</v>
          </cell>
          <cell r="E837" t="str">
            <v>MKT-1-9865248241</v>
          </cell>
          <cell r="F837" t="str">
            <v>0T3T_REJ17_PCS-4P4pi_FLAT_TV_36.21%</v>
          </cell>
          <cell r="G837">
            <v>36.21</v>
          </cell>
        </row>
        <row r="838">
          <cell r="A838" t="str">
            <v>Oi Total Fixo + Pós 250 + Banda Larga0,2115Template desconto FLAT Plano Principal Oi TV nível conta</v>
          </cell>
          <cell r="B838" t="str">
            <v>Plano Oi Completo Medium</v>
          </cell>
          <cell r="C838" t="str">
            <v>Template desconto FLAT Plano Principal Oi TV nível conta</v>
          </cell>
          <cell r="D838">
            <v>0.21149999999999999</v>
          </cell>
          <cell r="E838" t="str">
            <v>MKT-1-9865248496</v>
          </cell>
          <cell r="F838" t="str">
            <v>0T3T_REJ17_PCS-4P4pi_FLAT_TV_21.15%</v>
          </cell>
          <cell r="G838">
            <v>21.15</v>
          </cell>
        </row>
        <row r="839">
          <cell r="A839" t="str">
            <v>Oi Total Fixo + Pós 250 + Banda Larga0,3311Template desconto FLAT Plano Principal Oi TV nível conta</v>
          </cell>
          <cell r="B839" t="str">
            <v>Plano Oi Completo Medium</v>
          </cell>
          <cell r="C839" t="str">
            <v>Template desconto FLAT Plano Principal Oi TV nível conta</v>
          </cell>
          <cell r="D839">
            <v>0.33110000000000001</v>
          </cell>
          <cell r="E839" t="str">
            <v>MKT-1-9865248751</v>
          </cell>
          <cell r="F839" t="str">
            <v>0T3T_REJ17_PCS-4P4pi_FLAT_TV_33.11%</v>
          </cell>
          <cell r="G839">
            <v>33.11</v>
          </cell>
        </row>
        <row r="840">
          <cell r="A840" t="str">
            <v>Oi Total Fixo + Pós 250 + Banda Larga0,3191Template desconto FLAT Plano Principal Oi TV nível conta</v>
          </cell>
          <cell r="B840" t="str">
            <v>Plano Oi Completo Medium</v>
          </cell>
          <cell r="C840" t="str">
            <v>Template desconto FLAT Plano Principal Oi TV nível conta</v>
          </cell>
          <cell r="D840">
            <v>0.31909999999999999</v>
          </cell>
          <cell r="E840" t="str">
            <v>MKT-1-9865249006</v>
          </cell>
          <cell r="F840" t="str">
            <v>0T3T_REJ17_PCS-4P4pi_FLAT_TV_31.91%</v>
          </cell>
          <cell r="G840">
            <v>31.91</v>
          </cell>
        </row>
        <row r="841">
          <cell r="A841" t="str">
            <v>Oi Total Fixo + Pós 250 + Banda Larga0,2697Template desconto FLAT Plano Principal Oi TV nível conta</v>
          </cell>
          <cell r="B841" t="str">
            <v>Plano Oi Completo Medium</v>
          </cell>
          <cell r="C841" t="str">
            <v>Template desconto FLAT Plano Principal Oi TV nível conta</v>
          </cell>
          <cell r="D841">
            <v>0.2697</v>
          </cell>
          <cell r="E841" t="str">
            <v>MKT-1-9865269261</v>
          </cell>
          <cell r="F841" t="str">
            <v>0T3T_REJ17_PCS-4P4pi_FLAT_TV_26.97%</v>
          </cell>
          <cell r="G841">
            <v>26.97</v>
          </cell>
        </row>
        <row r="842">
          <cell r="A842" t="str">
            <v>Oi Total Fixo + Pós 250 + Banda Larga0,304Template desconto FLAT Plano Principal Oi TV nível conta</v>
          </cell>
          <cell r="B842" t="str">
            <v>Plano Oi Completo Medium</v>
          </cell>
          <cell r="C842" t="str">
            <v>Template desconto FLAT Plano Principal Oi TV nível conta</v>
          </cell>
          <cell r="D842">
            <v>0.30399999999999999</v>
          </cell>
          <cell r="E842" t="str">
            <v>MKT-1-9865269516</v>
          </cell>
          <cell r="F842" t="str">
            <v>0T3T_REJ17_PCS-4P4pi_FLAT_TV_30.40%</v>
          </cell>
          <cell r="G842">
            <v>30.4</v>
          </cell>
        </row>
        <row r="843">
          <cell r="A843" t="str">
            <v>Oi Total Fixo + Pós 250 + Banda Larga0,2639Template desconto FLAT Plano Principal Oi TV nível conta</v>
          </cell>
          <cell r="B843" t="str">
            <v>Plano Oi Completo Medium</v>
          </cell>
          <cell r="C843" t="str">
            <v>Template desconto FLAT Plano Principal Oi TV nível conta</v>
          </cell>
          <cell r="D843">
            <v>0.26390000000000002</v>
          </cell>
          <cell r="E843" t="str">
            <v>MKT-1-9865269771</v>
          </cell>
          <cell r="F843" t="str">
            <v>0T3T_REJ17_PCS-4P4pi_FLAT_TV_26.39%</v>
          </cell>
          <cell r="G843">
            <v>26.39</v>
          </cell>
        </row>
        <row r="844">
          <cell r="A844" t="str">
            <v>Oi Total Fixo + Pós 250 + Banda Larga0,2551Template desconto FLAT Plano Principal Oi TV nível conta</v>
          </cell>
          <cell r="B844" t="str">
            <v>Plano Oi Completo Medium</v>
          </cell>
          <cell r="C844" t="str">
            <v>Template desconto FLAT Plano Principal Oi TV nível conta</v>
          </cell>
          <cell r="D844">
            <v>0.25509999999999999</v>
          </cell>
          <cell r="E844" t="str">
            <v>MKT-1-9865270026</v>
          </cell>
          <cell r="F844" t="str">
            <v>0T3T_REJ17_PCS-4P4pi_FLAT_TV_25.51%</v>
          </cell>
          <cell r="G844">
            <v>25.51</v>
          </cell>
        </row>
        <row r="845">
          <cell r="A845" t="str">
            <v>Oi Total Fixo + Pós 250 + Banda Larga0,2302Template desconto FLAT Plano Principal Oi TV nível conta</v>
          </cell>
          <cell r="B845" t="str">
            <v>Plano Oi Completo Medium</v>
          </cell>
          <cell r="C845" t="str">
            <v>Template desconto FLAT Plano Principal Oi TV nível conta</v>
          </cell>
          <cell r="D845">
            <v>0.23019999999999999</v>
          </cell>
          <cell r="E845" t="str">
            <v>MKT-1-9865285281</v>
          </cell>
          <cell r="F845" t="str">
            <v>0T3T_REJ17_PCS-4P4pi_FLAT_TV_23.02%</v>
          </cell>
          <cell r="G845">
            <v>23.02</v>
          </cell>
        </row>
        <row r="846">
          <cell r="A846" t="str">
            <v>Oi Total Fixo + Pós 500 + Banda Larga0,3445Template desconto FLAT Plano Principal Oi TV nível conta</v>
          </cell>
          <cell r="B846" t="str">
            <v>Plano Oi Completo Large</v>
          </cell>
          <cell r="C846" t="str">
            <v>Template desconto FLAT Plano Principal Oi TV nível conta</v>
          </cell>
          <cell r="D846">
            <v>0.34450000000000003</v>
          </cell>
          <cell r="E846" t="str">
            <v>MKT-1-9865285536</v>
          </cell>
          <cell r="F846" t="str">
            <v>0T3T_REJ17_PCS-4P5pi_FLAT_TV_34.45%</v>
          </cell>
          <cell r="G846">
            <v>34.450000000000003</v>
          </cell>
        </row>
        <row r="847">
          <cell r="A847" t="str">
            <v>Oi Total Fixo + Pós 500 + Banda Larga0,2986Template desconto FLAT Plano Principal Oi TV nível conta</v>
          </cell>
          <cell r="B847" t="str">
            <v>Plano Oi Completo Large</v>
          </cell>
          <cell r="C847" t="str">
            <v>Template desconto FLAT Plano Principal Oi TV nível conta</v>
          </cell>
          <cell r="D847">
            <v>0.29859999999999998</v>
          </cell>
          <cell r="E847" t="str">
            <v>MKT-1-9865285791</v>
          </cell>
          <cell r="F847" t="str">
            <v>0T3T_REJ17_PCS-4P5pi_FLAT_TV_29.86%</v>
          </cell>
          <cell r="G847">
            <v>29.86</v>
          </cell>
        </row>
        <row r="848">
          <cell r="A848" t="str">
            <v>Oi Total Fixo + Pós 500 + Banda Larga0,3775Template desconto FLAT Plano Principal Oi TV nível conta</v>
          </cell>
          <cell r="B848" t="str">
            <v>Plano Oi Completo Large</v>
          </cell>
          <cell r="C848" t="str">
            <v>Template desconto FLAT Plano Principal Oi TV nível conta</v>
          </cell>
          <cell r="D848">
            <v>0.3775</v>
          </cell>
          <cell r="E848" t="str">
            <v>MKT-1-9865286046</v>
          </cell>
          <cell r="F848" t="str">
            <v>0T3T_REJ17_PCS-4P5pi_FLAT_TV_37.75%</v>
          </cell>
          <cell r="G848">
            <v>37.75</v>
          </cell>
        </row>
        <row r="849">
          <cell r="A849" t="str">
            <v>Oi Total Fixo + Pós 500 + Banda Larga0,3621Template desconto FLAT Plano Principal Oi TV nível conta</v>
          </cell>
          <cell r="B849" t="str">
            <v>Plano Oi Completo Large</v>
          </cell>
          <cell r="C849" t="str">
            <v>Template desconto FLAT Plano Principal Oi TV nível conta</v>
          </cell>
          <cell r="D849">
            <v>0.36210000000000003</v>
          </cell>
          <cell r="E849" t="str">
            <v>MKT-1-9865295301</v>
          </cell>
          <cell r="F849" t="str">
            <v>0T3T_REJ17_PCS-4P5pi_FLAT_TV_36.21%</v>
          </cell>
          <cell r="G849">
            <v>36.21</v>
          </cell>
        </row>
        <row r="850">
          <cell r="A850" t="str">
            <v>Oi Total Fixo + Pós 500 + Banda Larga0,2115Template desconto FLAT Plano Principal Oi TV nível conta</v>
          </cell>
          <cell r="B850" t="str">
            <v>Plano Oi Completo Large</v>
          </cell>
          <cell r="C850" t="str">
            <v>Template desconto FLAT Plano Principal Oi TV nível conta</v>
          </cell>
          <cell r="D850">
            <v>0.21149999999999999</v>
          </cell>
          <cell r="E850" t="str">
            <v>MKT-1-9865295556</v>
          </cell>
          <cell r="F850" t="str">
            <v>0T3T_REJ17_PCS-4P5pi_FLAT_TV_21.15%</v>
          </cell>
          <cell r="G850">
            <v>21.15</v>
          </cell>
        </row>
        <row r="851">
          <cell r="A851" t="str">
            <v>Oi Total Fixo + Pós 500 + Banda Larga0,3311Template desconto FLAT Plano Principal Oi TV nível conta</v>
          </cell>
          <cell r="B851" t="str">
            <v>Plano Oi Completo Large</v>
          </cell>
          <cell r="C851" t="str">
            <v>Template desconto FLAT Plano Principal Oi TV nível conta</v>
          </cell>
          <cell r="D851">
            <v>0.33110000000000001</v>
          </cell>
          <cell r="E851" t="str">
            <v>MKT-1-9865295811</v>
          </cell>
          <cell r="F851" t="str">
            <v>0T3T_REJ17_PCS-4P5pi_FLAT_TV_33.11%</v>
          </cell>
          <cell r="G851">
            <v>33.11</v>
          </cell>
        </row>
        <row r="852">
          <cell r="A852" t="str">
            <v>Oi Total Fixo + Pós 500 + Banda Larga0,3191Template desconto FLAT Plano Principal Oi TV nível conta</v>
          </cell>
          <cell r="B852" t="str">
            <v>Plano Oi Completo Large</v>
          </cell>
          <cell r="C852" t="str">
            <v>Template desconto FLAT Plano Principal Oi TV nível conta</v>
          </cell>
          <cell r="D852">
            <v>0.31909999999999999</v>
          </cell>
          <cell r="E852" t="str">
            <v>MKT-1-9865296066</v>
          </cell>
          <cell r="F852" t="str">
            <v>0T3T_REJ17_PCS-4P5pi_FLAT_TV_31.91%</v>
          </cell>
          <cell r="G852">
            <v>31.91</v>
          </cell>
        </row>
        <row r="853">
          <cell r="A853" t="str">
            <v>Oi Total Fixo + Pós 500 + Banda Larga0,2697Template desconto FLAT Plano Principal Oi TV nível conta</v>
          </cell>
          <cell r="B853" t="str">
            <v>Plano Oi Completo Large</v>
          </cell>
          <cell r="C853" t="str">
            <v>Template desconto FLAT Plano Principal Oi TV nível conta</v>
          </cell>
          <cell r="D853">
            <v>0.2697</v>
          </cell>
          <cell r="E853" t="str">
            <v>MKT-1-9865424651</v>
          </cell>
          <cell r="F853" t="str">
            <v>0T3T_REJ17_PCS-4P5pi_FLAT_TV_26.97%</v>
          </cell>
          <cell r="G853">
            <v>26.97</v>
          </cell>
        </row>
        <row r="854">
          <cell r="A854" t="str">
            <v>Oi Total Fixo + Pós 500 + Banda Larga0,304Template desconto FLAT Plano Principal Oi TV nível conta</v>
          </cell>
          <cell r="B854" t="str">
            <v>Plano Oi Completo Large</v>
          </cell>
          <cell r="C854" t="str">
            <v>Template desconto FLAT Plano Principal Oi TV nível conta</v>
          </cell>
          <cell r="D854">
            <v>0.30399999999999999</v>
          </cell>
          <cell r="E854" t="str">
            <v>MKT-1-9865424976</v>
          </cell>
          <cell r="F854" t="str">
            <v>0T3T_REJ17_PCS-4P5pi_FLAT_TV_30.40%</v>
          </cell>
          <cell r="G854">
            <v>30.4</v>
          </cell>
        </row>
        <row r="855">
          <cell r="A855" t="str">
            <v>Oi Total Fixo + Pós 500 + Banda Larga0,2639Template desconto FLAT Plano Principal Oi TV nível conta</v>
          </cell>
          <cell r="B855" t="str">
            <v>Plano Oi Completo Large</v>
          </cell>
          <cell r="C855" t="str">
            <v>Template desconto FLAT Plano Principal Oi TV nível conta</v>
          </cell>
          <cell r="D855">
            <v>0.26390000000000002</v>
          </cell>
          <cell r="E855" t="str">
            <v>MKT-1-9865444441</v>
          </cell>
          <cell r="F855" t="str">
            <v>0T3T_REJ17_PCS-4P5pi_FLAT_TV_26.39%</v>
          </cell>
          <cell r="G855">
            <v>26.39</v>
          </cell>
        </row>
        <row r="856">
          <cell r="A856" t="str">
            <v>Oi Total Fixo + Pós 500 + Banda Larga0,2551Template desconto FLAT Plano Principal Oi TV nível conta</v>
          </cell>
          <cell r="B856" t="str">
            <v>Plano Oi Completo Large</v>
          </cell>
          <cell r="C856" t="str">
            <v>Template desconto FLAT Plano Principal Oi TV nível conta</v>
          </cell>
          <cell r="D856">
            <v>0.25509999999999999</v>
          </cell>
          <cell r="E856" t="str">
            <v>MKT-1-9865444786</v>
          </cell>
          <cell r="F856" t="str">
            <v>0T3T_REJ17_PCS-4P5pi_FLAT_TV_25.51%</v>
          </cell>
          <cell r="G856">
            <v>25.51</v>
          </cell>
        </row>
        <row r="857">
          <cell r="A857" t="str">
            <v>Oi Total Fixo + Pós 500 + Banda Larga0,2302Template desconto FLAT Plano Principal Oi TV nível conta</v>
          </cell>
          <cell r="B857" t="str">
            <v>Plano Oi Completo Large</v>
          </cell>
          <cell r="C857" t="str">
            <v>Template desconto FLAT Plano Principal Oi TV nível conta</v>
          </cell>
          <cell r="D857">
            <v>0.23019999999999999</v>
          </cell>
          <cell r="E857" t="str">
            <v>MKT-1-9865456141</v>
          </cell>
          <cell r="F857" t="str">
            <v>0T3T_REJ17_PCS-4P5pi_FLAT_TV_23.02%</v>
          </cell>
          <cell r="G857">
            <v>23.02</v>
          </cell>
        </row>
        <row r="858">
          <cell r="A858" t="str">
            <v>Oi Total Fixo + Pós 800 + Banda Larga0,3445Template desconto FLAT Plano Principal Oi TV nível conta</v>
          </cell>
          <cell r="B858" t="str">
            <v>Plano Oi Completo XLarge</v>
          </cell>
          <cell r="C858" t="str">
            <v>Template desconto FLAT Plano Principal Oi TV nível conta</v>
          </cell>
          <cell r="D858">
            <v>0.34450000000000003</v>
          </cell>
          <cell r="E858" t="str">
            <v>MKT-1-9865456396</v>
          </cell>
          <cell r="F858" t="str">
            <v>0T3T_REJ17_PCS-4P6pi_FLAT_TV_34.45%</v>
          </cell>
          <cell r="G858">
            <v>34.450000000000003</v>
          </cell>
        </row>
        <row r="859">
          <cell r="A859" t="str">
            <v>Oi Total Fixo + Pós 800 + Banda Larga0,2986Template desconto FLAT Plano Principal Oi TV nível conta</v>
          </cell>
          <cell r="B859" t="str">
            <v>Plano Oi Completo XLarge</v>
          </cell>
          <cell r="C859" t="str">
            <v>Template desconto FLAT Plano Principal Oi TV nível conta</v>
          </cell>
          <cell r="D859">
            <v>0.29859999999999998</v>
          </cell>
          <cell r="E859" t="str">
            <v>MKT-1-9865456651</v>
          </cell>
          <cell r="F859" t="str">
            <v>0T3T_REJ17_PCS-4P6pi_FLAT_TV_29.86%</v>
          </cell>
          <cell r="G859">
            <v>29.86</v>
          </cell>
        </row>
        <row r="860">
          <cell r="A860" t="str">
            <v>Oi Total Fixo + Pós 800 + Banda Larga0,3775Template desconto FLAT Plano Principal Oi TV nível conta</v>
          </cell>
          <cell r="B860" t="str">
            <v>Plano Oi Completo XLarge</v>
          </cell>
          <cell r="C860" t="str">
            <v>Template desconto FLAT Plano Principal Oi TV nível conta</v>
          </cell>
          <cell r="D860">
            <v>0.3775</v>
          </cell>
          <cell r="E860" t="str">
            <v>MKT-1-9865456966</v>
          </cell>
          <cell r="F860" t="str">
            <v>0T3T_REJ17_PCS-4P6pi_FLAT_TV_37.75%</v>
          </cell>
          <cell r="G860">
            <v>37.75</v>
          </cell>
        </row>
        <row r="861">
          <cell r="A861" t="str">
            <v>Oi Total Fixo + Pós 800 + Banda Larga0,3621Template desconto FLAT Plano Principal Oi TV nível conta</v>
          </cell>
          <cell r="B861" t="str">
            <v>Plano Oi Completo XLarge</v>
          </cell>
          <cell r="C861" t="str">
            <v>Template desconto FLAT Plano Principal Oi TV nível conta</v>
          </cell>
          <cell r="D861">
            <v>0.36210000000000003</v>
          </cell>
          <cell r="E861" t="str">
            <v>MKT-1-9865470531</v>
          </cell>
          <cell r="F861" t="str">
            <v>0T3T_REJ17_PCS-4P6pi_FLAT_TV_36.21%</v>
          </cell>
          <cell r="G861">
            <v>36.21</v>
          </cell>
        </row>
        <row r="862">
          <cell r="A862" t="str">
            <v>Oi Total Fixo + Pós 800 + Banda Larga0,2115Template desconto FLAT Plano Principal Oi TV nível conta</v>
          </cell>
          <cell r="B862" t="str">
            <v>Plano Oi Completo XLarge</v>
          </cell>
          <cell r="C862" t="str">
            <v>Template desconto FLAT Plano Principal Oi TV nível conta</v>
          </cell>
          <cell r="D862">
            <v>0.21149999999999999</v>
          </cell>
          <cell r="E862" t="str">
            <v>MKT-1-9865471006</v>
          </cell>
          <cell r="F862" t="str">
            <v>0T3T_REJ17_PCS-4P6pi_FLAT_TV_21.15%</v>
          </cell>
          <cell r="G862">
            <v>21.15</v>
          </cell>
        </row>
        <row r="863">
          <cell r="A863" t="str">
            <v>Oi Total Fixo + Pós 800 + Banda Larga0,3311Template desconto FLAT Plano Principal Oi TV nível conta</v>
          </cell>
          <cell r="B863" t="str">
            <v>Plano Oi Completo XLarge</v>
          </cell>
          <cell r="C863" t="str">
            <v>Template desconto FLAT Plano Principal Oi TV nível conta</v>
          </cell>
          <cell r="D863">
            <v>0.33110000000000001</v>
          </cell>
          <cell r="E863" t="str">
            <v>MKT-1-9865477731</v>
          </cell>
          <cell r="F863" t="str">
            <v>0T3T_REJ17_PCS-4P6pi_FLAT_TV_33.11%</v>
          </cell>
          <cell r="G863">
            <v>33.11</v>
          </cell>
        </row>
        <row r="864">
          <cell r="A864" t="str">
            <v>Oi Total Fixo + Pós 800 + Banda Larga0,3191Template desconto FLAT Plano Principal Oi TV nível conta</v>
          </cell>
          <cell r="B864" t="str">
            <v>Plano Oi Completo XLarge</v>
          </cell>
          <cell r="C864" t="str">
            <v>Template desconto FLAT Plano Principal Oi TV nível conta</v>
          </cell>
          <cell r="D864">
            <v>0.31909999999999999</v>
          </cell>
          <cell r="E864" t="str">
            <v>MKT-1-9865481206</v>
          </cell>
          <cell r="F864" t="str">
            <v>0T3T_REJ17_PCS-4P6pi_FLAT_TV_31.91%</v>
          </cell>
          <cell r="G864">
            <v>31.91</v>
          </cell>
        </row>
        <row r="865">
          <cell r="A865" t="str">
            <v>Oi Total Fixo + Pós 800 + Banda Larga0,2697Template desconto FLAT Plano Principal Oi TV nível conta</v>
          </cell>
          <cell r="B865" t="str">
            <v>Plano Oi Completo XLarge</v>
          </cell>
          <cell r="C865" t="str">
            <v>Template desconto FLAT Plano Principal Oi TV nível conta</v>
          </cell>
          <cell r="D865">
            <v>0.2697</v>
          </cell>
          <cell r="E865" t="str">
            <v>MKT-1-9865481851</v>
          </cell>
          <cell r="F865" t="str">
            <v>0T3T_REJ17_PCS-4P6pi_FLAT_TV_26.97%</v>
          </cell>
          <cell r="G865">
            <v>26.97</v>
          </cell>
        </row>
        <row r="866">
          <cell r="A866" t="str">
            <v>Oi Total Fixo + Pós 800 + Banda Larga0,304Template desconto FLAT Plano Principal Oi TV nível conta</v>
          </cell>
          <cell r="B866" t="str">
            <v>Plano Oi Completo XLarge</v>
          </cell>
          <cell r="C866" t="str">
            <v>Template desconto FLAT Plano Principal Oi TV nível conta</v>
          </cell>
          <cell r="D866">
            <v>0.30399999999999999</v>
          </cell>
          <cell r="E866" t="str">
            <v>MKT-1-9865490326</v>
          </cell>
          <cell r="F866" t="str">
            <v>0T3T_REJ17_PCS-4P6pi_FLAT_TV_30.40%</v>
          </cell>
          <cell r="G866">
            <v>30.4</v>
          </cell>
        </row>
        <row r="867">
          <cell r="A867" t="str">
            <v>Oi Total Fixo + Pós 800 + Banda Larga0,2639Template desconto FLAT Plano Principal Oi TV nível conta</v>
          </cell>
          <cell r="B867" t="str">
            <v>Plano Oi Completo XLarge</v>
          </cell>
          <cell r="C867" t="str">
            <v>Template desconto FLAT Plano Principal Oi TV nível conta</v>
          </cell>
          <cell r="D867">
            <v>0.26390000000000002</v>
          </cell>
          <cell r="E867" t="str">
            <v>MKT-1-9865510171</v>
          </cell>
          <cell r="F867" t="str">
            <v>0T3T_REJ17_PCS-4P6pi_FLAT_TV_26.39%</v>
          </cell>
          <cell r="G867">
            <v>26.39</v>
          </cell>
        </row>
        <row r="868">
          <cell r="A868" t="str">
            <v>Oi Total Fixo + Pós 800 + Banda Larga0,2551Template desconto FLAT Plano Principal Oi TV nível conta</v>
          </cell>
          <cell r="B868" t="str">
            <v>Plano Oi Completo XLarge</v>
          </cell>
          <cell r="C868" t="str">
            <v>Template desconto FLAT Plano Principal Oi TV nível conta</v>
          </cell>
          <cell r="D868">
            <v>0.25509999999999999</v>
          </cell>
          <cell r="E868" t="str">
            <v>MKT-1-9865510428</v>
          </cell>
          <cell r="F868" t="str">
            <v>0T3T_REJ17_PCS-4P6pi_FLAT_TV_25.51%</v>
          </cell>
          <cell r="G868">
            <v>25.51</v>
          </cell>
        </row>
        <row r="869">
          <cell r="A869" t="str">
            <v>Oi Total Fixo + Pós 800 + Banda Larga0,2302Template desconto FLAT Plano Principal Oi TV nível conta</v>
          </cell>
          <cell r="B869" t="str">
            <v>Plano Oi Completo XLarge</v>
          </cell>
          <cell r="C869" t="str">
            <v>Template desconto FLAT Plano Principal Oi TV nível conta</v>
          </cell>
          <cell r="D869">
            <v>0.23019999999999999</v>
          </cell>
          <cell r="E869" t="str">
            <v>MKT-1-9865510683</v>
          </cell>
          <cell r="F869" t="str">
            <v>0T3T_REJ17_PCS-4P6pi_FLAT_TV_23.02%</v>
          </cell>
          <cell r="G869">
            <v>23.02</v>
          </cell>
        </row>
        <row r="870">
          <cell r="A870" t="str">
            <v>Oi Internet pra Celular 500MB1Template Flat Instância Dados</v>
          </cell>
          <cell r="B870" t="str">
            <v>Oi Internet pra Celular 500MB</v>
          </cell>
          <cell r="C870" t="str">
            <v>Template Flat Instância Dados</v>
          </cell>
          <cell r="D870">
            <v>1</v>
          </cell>
          <cell r="E870" t="str">
            <v>MKT-1-9865658061</v>
          </cell>
          <cell r="F870" t="str">
            <v>0T3T_REJ17_INTCEL-500M_100.00%</v>
          </cell>
          <cell r="G870">
            <v>100</v>
          </cell>
        </row>
        <row r="871">
          <cell r="A871" t="str">
            <v>Oi Internet pra Celular 1GB0,9219Template Flat Instância Dados</v>
          </cell>
          <cell r="B871" t="str">
            <v>Oi Internet pra Celular 1GB</v>
          </cell>
          <cell r="C871" t="str">
            <v>Template Flat Instância Dados</v>
          </cell>
          <cell r="D871">
            <v>0.92189999999999994</v>
          </cell>
          <cell r="E871" t="str">
            <v>MKT-1-9869952171</v>
          </cell>
          <cell r="F871" t="str">
            <v>0T3T_REJ17_INTCEL-1G_92.19%</v>
          </cell>
          <cell r="G871">
            <v>92.19</v>
          </cell>
        </row>
        <row r="872">
          <cell r="A872" t="str">
            <v>Oi Internet pra Celular 1GB0,8669Template Flat Instância Dados</v>
          </cell>
          <cell r="B872" t="str">
            <v>Oi Internet pra Celular 1GB</v>
          </cell>
          <cell r="C872" t="str">
            <v>Template Flat Instância Dados</v>
          </cell>
          <cell r="D872">
            <v>0.8669</v>
          </cell>
          <cell r="E872" t="str">
            <v>MKT-1-9869952543</v>
          </cell>
          <cell r="F872" t="str">
            <v>0T3T_REJ17_INTCEL-1G_86.69%</v>
          </cell>
          <cell r="G872">
            <v>86.69</v>
          </cell>
        </row>
        <row r="873">
          <cell r="A873" t="str">
            <v>Oi Internet pra Celular 10GB0,742Template Flat Instância Dados</v>
          </cell>
          <cell r="B873" t="str">
            <v>Oi Internet pra Celular 10GB</v>
          </cell>
          <cell r="C873" t="str">
            <v>Template Flat Instância Dados</v>
          </cell>
          <cell r="D873">
            <v>0.74199999999999999</v>
          </cell>
          <cell r="E873" t="str">
            <v>MKT-1-9869952915</v>
          </cell>
          <cell r="F873" t="str">
            <v>0T3T_REJ17_INTCEL-10G_74.20%</v>
          </cell>
          <cell r="G873">
            <v>74.2</v>
          </cell>
        </row>
        <row r="874">
          <cell r="A874" t="str">
            <v>Oi Internet pra Celular 10GB0,819Template Flat Instância Dados</v>
          </cell>
          <cell r="B874" t="str">
            <v>Oi Internet pra Celular 10GB</v>
          </cell>
          <cell r="C874" t="str">
            <v>Template Flat Instância Dados</v>
          </cell>
          <cell r="D874">
            <v>0.81900000000000006</v>
          </cell>
          <cell r="E874" t="str">
            <v>MKT-1-9869971287</v>
          </cell>
          <cell r="F874" t="str">
            <v>0T3T_REJ17_INTCEL-10G_81.90%</v>
          </cell>
          <cell r="G874">
            <v>81.900000000000006</v>
          </cell>
        </row>
        <row r="875">
          <cell r="A875" t="str">
            <v>Oi Internet pra Celular 2GB0,8377Template Flat Instância Dados</v>
          </cell>
          <cell r="B875" t="str">
            <v>Oi Internet pra Celular 2GB</v>
          </cell>
          <cell r="C875" t="str">
            <v>Template Flat Instância Dados</v>
          </cell>
          <cell r="D875">
            <v>0.8377</v>
          </cell>
          <cell r="E875" t="str">
            <v>MKT-1-9869971659</v>
          </cell>
          <cell r="F875" t="str">
            <v>0T3T_REJ17_INTCEL-2G_83.77%</v>
          </cell>
          <cell r="G875">
            <v>83.77</v>
          </cell>
        </row>
        <row r="876">
          <cell r="A876" t="str">
            <v>Oi Internet pra Celular 2GB0,7426Template Flat Instância Dados</v>
          </cell>
          <cell r="B876" t="str">
            <v>Oi Internet pra Celular 2GB</v>
          </cell>
          <cell r="C876" t="str">
            <v>Template Flat Instância Dados</v>
          </cell>
          <cell r="D876">
            <v>0.74260000000000004</v>
          </cell>
          <cell r="E876" t="str">
            <v>MKT-1-9870023571</v>
          </cell>
          <cell r="F876" t="str">
            <v>0T3T_REJ17_INTCEL-2G_74.26%</v>
          </cell>
          <cell r="G876">
            <v>74.260000000000005</v>
          </cell>
        </row>
        <row r="877">
          <cell r="A877" t="str">
            <v>Oi Internet pra Celular 3GB0,911Template Flat Instância Dados</v>
          </cell>
          <cell r="B877" t="str">
            <v>Oi Internet pra Celular 3GB</v>
          </cell>
          <cell r="C877" t="str">
            <v>Template Flat Instância Dados</v>
          </cell>
          <cell r="D877">
            <v>0.91099999999999992</v>
          </cell>
          <cell r="E877" t="str">
            <v>MKT-1-9870034813</v>
          </cell>
          <cell r="F877" t="str">
            <v>0T3T_REJ17_INTCEL-3G_91.10%</v>
          </cell>
          <cell r="G877">
            <v>91.1</v>
          </cell>
        </row>
        <row r="878">
          <cell r="A878" t="str">
            <v>Oi Internet pra Celular 3GB0,8742Template Flat Instância Dados</v>
          </cell>
          <cell r="B878" t="str">
            <v>Oi Internet pra Celular 3GB</v>
          </cell>
          <cell r="C878" t="str">
            <v>Template Flat Instância Dados</v>
          </cell>
          <cell r="D878">
            <v>0.87419999999999998</v>
          </cell>
          <cell r="E878" t="str">
            <v>MKT-1-9870092975</v>
          </cell>
          <cell r="F878" t="str">
            <v>0T3T_REJ17_INTCEL-3G_87.42%</v>
          </cell>
          <cell r="G878">
            <v>87.42</v>
          </cell>
        </row>
        <row r="879">
          <cell r="A879" t="str">
            <v>Oi Internet pra Celular 5GB0,9319Template Flat Instância Dados</v>
          </cell>
          <cell r="B879" t="str">
            <v>Oi Internet pra Celular 5GB</v>
          </cell>
          <cell r="C879" t="str">
            <v>Template Flat Instância Dados</v>
          </cell>
          <cell r="D879">
            <v>0.93189999999999995</v>
          </cell>
          <cell r="E879" t="str">
            <v>MKT-1-9870205947</v>
          </cell>
          <cell r="F879" t="str">
            <v>0T3T_REJ17_INTCEL-5G_93.19%</v>
          </cell>
          <cell r="G879">
            <v>93.19</v>
          </cell>
        </row>
        <row r="880">
          <cell r="A880" t="str">
            <v>Oi Internet pra Celular 5GB0,895Template Flat Instância Dados</v>
          </cell>
          <cell r="B880" t="str">
            <v>Oi Internet pra Celular 5GB</v>
          </cell>
          <cell r="C880" t="str">
            <v>Template Flat Instância Dados</v>
          </cell>
          <cell r="D880">
            <v>0.89500000000000002</v>
          </cell>
          <cell r="E880" t="str">
            <v>MKT-1-9870312709</v>
          </cell>
          <cell r="F880" t="str">
            <v>0T3T_REJ17_INTCEL-5G_89.50%</v>
          </cell>
          <cell r="G880">
            <v>89.5</v>
          </cell>
        </row>
        <row r="881">
          <cell r="A881" t="str">
            <v>Oi Total Fixo + Pós Conectado 1.000 + Banda Larga0,3445Template desconto FLAT Plano Principal Oi TV nível conta</v>
          </cell>
          <cell r="B881" t="str">
            <v>Plano Oi Completo 1.000</v>
          </cell>
          <cell r="C881" t="str">
            <v>Template desconto FLAT Plano Principal Oi TV nível conta</v>
          </cell>
          <cell r="D881">
            <v>0.34450000000000003</v>
          </cell>
          <cell r="E881" t="str">
            <v>MKT-1-9871681881</v>
          </cell>
          <cell r="F881" t="str">
            <v>0T3T_REJ17_PCS-4P10pi_FLAT_TV_34.45%</v>
          </cell>
          <cell r="G881">
            <v>34.450000000000003</v>
          </cell>
        </row>
        <row r="882">
          <cell r="A882" t="str">
            <v>Oi Total Fixo + Pós Conectado Mais + Banda Larga0,3445Template desconto FLAT Plano Principal Oi TV nível conta</v>
          </cell>
          <cell r="B882" t="str">
            <v>Plano Oi Completo Mais</v>
          </cell>
          <cell r="C882" t="str">
            <v>Template desconto FLAT Plano Principal Oi TV nível conta</v>
          </cell>
          <cell r="D882">
            <v>0.34450000000000003</v>
          </cell>
          <cell r="E882" t="str">
            <v>MKT-1-9871949148</v>
          </cell>
          <cell r="F882" t="str">
            <v>0T3T_REJ17_PCS-4P9pi_FLAT_TV_34.45%</v>
          </cell>
          <cell r="G882">
            <v>34.450000000000003</v>
          </cell>
        </row>
        <row r="883">
          <cell r="A883" t="str">
            <v>Oi Total Fixo + Pós Conectado 500 + Banda Larga0,2986Template desconto FLAT Plano Principal Oi TV nível conta</v>
          </cell>
          <cell r="B883" t="str">
            <v>Plano Oi Completo 500</v>
          </cell>
          <cell r="C883" t="str">
            <v>Template desconto FLAT Plano Principal Oi TV nível conta</v>
          </cell>
          <cell r="D883">
            <v>0.29859999999999998</v>
          </cell>
          <cell r="E883" t="str">
            <v>MKT-1-9871949405</v>
          </cell>
          <cell r="F883" t="str">
            <v>0T3T_REJ17_PCS-4P8pi_FLAT_TV_29.86%</v>
          </cell>
          <cell r="G883">
            <v>29.86</v>
          </cell>
        </row>
        <row r="884">
          <cell r="A884" t="str">
            <v>Oi Total Fixo + Pós Conectado 1.000 + Banda Larga0,2986Template desconto FLAT Plano Principal Oi TV nível conta</v>
          </cell>
          <cell r="B884" t="str">
            <v>Plano Oi Completo 1.000</v>
          </cell>
          <cell r="C884" t="str">
            <v>Template desconto FLAT Plano Principal Oi TV nível conta</v>
          </cell>
          <cell r="D884">
            <v>0.29859999999999998</v>
          </cell>
          <cell r="E884" t="str">
            <v>MKT-1-9871949660</v>
          </cell>
          <cell r="F884" t="str">
            <v>0T3T_REJ17_PCS-4P10pi_FLAT_TV_29.86%</v>
          </cell>
          <cell r="G884">
            <v>29.86</v>
          </cell>
        </row>
        <row r="885">
          <cell r="A885" t="str">
            <v>Oi Total Fixo + Pós Conectado Mais + Banda Larga0,2986Template desconto FLAT Plano Principal Oi TV nível conta</v>
          </cell>
          <cell r="B885" t="str">
            <v>Plano Oi Completo Mais</v>
          </cell>
          <cell r="C885" t="str">
            <v>Template desconto FLAT Plano Principal Oi TV nível conta</v>
          </cell>
          <cell r="D885">
            <v>0.29859999999999998</v>
          </cell>
          <cell r="E885" t="str">
            <v>MKT-1-9871949915</v>
          </cell>
          <cell r="F885" t="str">
            <v>0T3T_REJ17_PCS-4P9pi_FLAT_TV_29.86%</v>
          </cell>
          <cell r="G885">
            <v>29.86</v>
          </cell>
        </row>
        <row r="886">
          <cell r="A886" t="str">
            <v>Oi Total Fixo + Pós Conectado 500 + Banda Larga0,3775Template desconto FLAT Plano Principal Oi TV nível conta</v>
          </cell>
          <cell r="B886" t="str">
            <v>Plano Oi Completo 500</v>
          </cell>
          <cell r="C886" t="str">
            <v>Template desconto FLAT Plano Principal Oi TV nível conta</v>
          </cell>
          <cell r="D886">
            <v>0.3775</v>
          </cell>
          <cell r="E886" t="str">
            <v>MKT-1-9871968180</v>
          </cell>
          <cell r="F886" t="str">
            <v>0T3T_REJ17_PCS-4P8pi_FLAT_TV_37.75%</v>
          </cell>
          <cell r="G886">
            <v>37.75</v>
          </cell>
        </row>
        <row r="887">
          <cell r="A887" t="str">
            <v>Oi Total Fixo + Pós Conectado 1.000 + Banda Larga0,3775Template desconto FLAT Plano Principal Oi TV nível conta</v>
          </cell>
          <cell r="B887" t="str">
            <v>Plano Oi Completo 1.000</v>
          </cell>
          <cell r="C887" t="str">
            <v>Template desconto FLAT Plano Principal Oi TV nível conta</v>
          </cell>
          <cell r="D887">
            <v>0.3775</v>
          </cell>
          <cell r="E887" t="str">
            <v>MKT-1-9871968435</v>
          </cell>
          <cell r="F887" t="str">
            <v>0T3T_REJ17_PCS-4P10pi_FLAT_TV_37.75%</v>
          </cell>
          <cell r="G887">
            <v>37.75</v>
          </cell>
        </row>
        <row r="888">
          <cell r="A888" t="str">
            <v>Oi Total Fixo + Pós Conectado Mais + Banda Larga0,3775Template desconto FLAT Plano Principal Oi TV nível conta</v>
          </cell>
          <cell r="B888" t="str">
            <v>Plano Oi Completo Mais</v>
          </cell>
          <cell r="C888" t="str">
            <v>Template desconto FLAT Plano Principal Oi TV nível conta</v>
          </cell>
          <cell r="D888">
            <v>0.3775</v>
          </cell>
          <cell r="E888" t="str">
            <v>MKT-1-9871968690</v>
          </cell>
          <cell r="F888" t="str">
            <v>0T3T_REJ17_PCS-4P9pi_FLAT_TV_37.75%</v>
          </cell>
          <cell r="G888">
            <v>37.75</v>
          </cell>
        </row>
        <row r="889">
          <cell r="A889" t="str">
            <v>Oi Total Fixo + Pós Conectado 500 + Banda Larga0,3621Template desconto FLAT Plano Principal Oi TV nível conta</v>
          </cell>
          <cell r="B889" t="str">
            <v>Plano Oi Completo 500</v>
          </cell>
          <cell r="C889" t="str">
            <v>Template desconto FLAT Plano Principal Oi TV nível conta</v>
          </cell>
          <cell r="D889">
            <v>0.36210000000000003</v>
          </cell>
          <cell r="E889" t="str">
            <v>MKT-1-9871968945</v>
          </cell>
          <cell r="F889" t="str">
            <v>0T3T_REJ17_PCS-4P8pi_FLAT_TV_36.21%</v>
          </cell>
          <cell r="G889">
            <v>36.21</v>
          </cell>
        </row>
        <row r="890">
          <cell r="A890" t="str">
            <v>Oi Total Fixo + Pós Conectado 1.000 + Banda Larga0,3621Template desconto FLAT Plano Principal Oi TV nível conta</v>
          </cell>
          <cell r="B890" t="str">
            <v>Plano Oi Completo 1.000</v>
          </cell>
          <cell r="C890" t="str">
            <v>Template desconto FLAT Plano Principal Oi TV nível conta</v>
          </cell>
          <cell r="D890">
            <v>0.36210000000000003</v>
          </cell>
          <cell r="E890" t="str">
            <v>MKT-1-9871984202</v>
          </cell>
          <cell r="F890" t="str">
            <v>0T3T_REJ17_PCS-4P10pi_FLAT_TV_36.21%</v>
          </cell>
          <cell r="G890">
            <v>36.21</v>
          </cell>
        </row>
        <row r="891">
          <cell r="A891" t="str">
            <v>Oi Total Fixo + Pós Conectado Mais + Banda Larga0,3621Template desconto FLAT Plano Principal Oi TV nível conta</v>
          </cell>
          <cell r="B891" t="str">
            <v>Plano Oi Completo Mais</v>
          </cell>
          <cell r="C891" t="str">
            <v>Template desconto FLAT Plano Principal Oi TV nível conta</v>
          </cell>
          <cell r="D891">
            <v>0.36210000000000003</v>
          </cell>
          <cell r="E891" t="str">
            <v>MKT-1-9871984457</v>
          </cell>
          <cell r="F891" t="str">
            <v>0T3T_REJ17_PCS-4P9pi_FLAT_TV_36.21%</v>
          </cell>
          <cell r="G891">
            <v>36.21</v>
          </cell>
        </row>
        <row r="892">
          <cell r="A892" t="str">
            <v>Oi Total Fixo + Pós Conectado 500 + Banda Larga0,2115Template desconto FLAT Plano Principal Oi TV nível conta</v>
          </cell>
          <cell r="B892" t="str">
            <v>Plano Oi Completo 500</v>
          </cell>
          <cell r="C892" t="str">
            <v>Template desconto FLAT Plano Principal Oi TV nível conta</v>
          </cell>
          <cell r="D892">
            <v>0.21149999999999999</v>
          </cell>
          <cell r="E892" t="str">
            <v>MKT-1-9871984712</v>
          </cell>
          <cell r="F892" t="str">
            <v>0T3T_REJ17_PCS-4P8pi_FLAT_TV_21.15%</v>
          </cell>
          <cell r="G892">
            <v>21.15</v>
          </cell>
        </row>
        <row r="893">
          <cell r="A893" t="str">
            <v>Oi Total Fixo + Pós Conectado Mais + Banda Larga0,2115Template desconto FLAT Plano Principal Oi TV nível conta</v>
          </cell>
          <cell r="B893" t="str">
            <v>Plano Oi Completo Mais</v>
          </cell>
          <cell r="C893" t="str">
            <v>Template desconto FLAT Plano Principal Oi TV nível conta</v>
          </cell>
          <cell r="D893">
            <v>0.21149999999999999</v>
          </cell>
          <cell r="E893" t="str">
            <v>MKT-1-9871984967</v>
          </cell>
          <cell r="F893" t="str">
            <v>0T3T_REJ17_PCS-4P9pi_FLAT_TV_21.15%</v>
          </cell>
          <cell r="G893">
            <v>21.15</v>
          </cell>
        </row>
        <row r="894">
          <cell r="A894" t="str">
            <v>Oi Total Fixo + Pós Conectado 500 + Banda Larga0,4043Template desconto FLAT Plano Principal Oi TV nível conta</v>
          </cell>
          <cell r="B894" t="str">
            <v>Plano Oi Completo 500</v>
          </cell>
          <cell r="C894" t="str">
            <v>Template desconto FLAT Plano Principal Oi TV nível conta</v>
          </cell>
          <cell r="D894">
            <v>0.40429999999999999</v>
          </cell>
          <cell r="E894" t="str">
            <v>MKT-1-9872001222</v>
          </cell>
          <cell r="F894" t="str">
            <v>0T3T_REJ17_PCS-4P8pi_FLAT_TV_40.43%</v>
          </cell>
          <cell r="G894">
            <v>40.43</v>
          </cell>
        </row>
        <row r="895">
          <cell r="A895" t="str">
            <v>Oi Total Fixo + Pós Conectado 1.000 + Banda Larga0,4043Template desconto FLAT Plano Principal Oi TV nível conta</v>
          </cell>
          <cell r="B895" t="str">
            <v>Plano Oi Completo 1.000</v>
          </cell>
          <cell r="C895" t="str">
            <v>Template desconto FLAT Plano Principal Oi TV nível conta</v>
          </cell>
          <cell r="D895">
            <v>0.40429999999999999</v>
          </cell>
          <cell r="E895" t="str">
            <v>MKT-1-9872001477</v>
          </cell>
          <cell r="F895" t="str">
            <v>0T3T_REJ17_PCS-4P10pi_FLAT_TV_40.43%</v>
          </cell>
          <cell r="G895">
            <v>40.43</v>
          </cell>
        </row>
        <row r="896">
          <cell r="A896" t="str">
            <v>Oi Total Fixo + Pós Conectado Mais + Banda Larga0,4043Template desconto FLAT Plano Principal Oi TV nível conta</v>
          </cell>
          <cell r="B896" t="str">
            <v>Plano Oi Completo Mais</v>
          </cell>
          <cell r="C896" t="str">
            <v>Template desconto FLAT Plano Principal Oi TV nível conta</v>
          </cell>
          <cell r="D896">
            <v>0.40429999999999999</v>
          </cell>
          <cell r="E896" t="str">
            <v>MKT-1-9872001732</v>
          </cell>
          <cell r="F896" t="str">
            <v>0T3T_REJ17_PCS-4P9pi_FLAT_TV_40.43%</v>
          </cell>
          <cell r="G896">
            <v>40.43</v>
          </cell>
        </row>
        <row r="897">
          <cell r="A897" t="str">
            <v>Oi Total Fixo + Pós Conectado 500 + Banda Larga0,3311Template desconto FLAT Plano Principal Oi TV nível conta</v>
          </cell>
          <cell r="B897" t="str">
            <v>Plano Oi Completo 500</v>
          </cell>
          <cell r="C897" t="str">
            <v>Template desconto FLAT Plano Principal Oi TV nível conta</v>
          </cell>
          <cell r="D897">
            <v>0.33110000000000001</v>
          </cell>
          <cell r="E897" t="str">
            <v>MKT-1-9872001994</v>
          </cell>
          <cell r="F897" t="str">
            <v>0T3T_REJ17_PCS-4P8pi_FLAT_TV_33.11%</v>
          </cell>
          <cell r="G897">
            <v>33.11</v>
          </cell>
        </row>
        <row r="898">
          <cell r="A898" t="str">
            <v>Oi Total Fixo + Pós Conectado 1.000 + Banda Larga0,3311Template desconto FLAT Plano Principal Oi TV nível conta</v>
          </cell>
          <cell r="B898" t="str">
            <v>Plano Oi Completo 1.000</v>
          </cell>
          <cell r="C898" t="str">
            <v>Template desconto FLAT Plano Principal Oi TV nível conta</v>
          </cell>
          <cell r="D898">
            <v>0.33110000000000001</v>
          </cell>
          <cell r="E898" t="str">
            <v>MKT-1-9872010259</v>
          </cell>
          <cell r="F898" t="str">
            <v>0T3T_REJ17_PCS-4P10pi_FLAT_TV_33.11%</v>
          </cell>
          <cell r="G898">
            <v>33.11</v>
          </cell>
        </row>
        <row r="899">
          <cell r="A899" t="str">
            <v>Oi Total Fixo + Pós Conectado Mais + Banda Larga0,3311Template desconto FLAT Plano Principal Oi TV nível conta</v>
          </cell>
          <cell r="B899" t="str">
            <v>Plano Oi Completo Mais</v>
          </cell>
          <cell r="C899" t="str">
            <v>Template desconto FLAT Plano Principal Oi TV nível conta</v>
          </cell>
          <cell r="D899">
            <v>0.33110000000000001</v>
          </cell>
          <cell r="E899" t="str">
            <v>MKT-1-9872010644</v>
          </cell>
          <cell r="F899" t="str">
            <v>0T3T_REJ17_PCS-4P9pi_FLAT_TV_33.11%</v>
          </cell>
          <cell r="G899">
            <v>33.11</v>
          </cell>
        </row>
        <row r="900">
          <cell r="A900" t="str">
            <v>Oi Total Fixo + Pós Conectado 500 + Banda Larga0,3191Template desconto FLAT Plano Principal Oi TV nível conta</v>
          </cell>
          <cell r="B900" t="str">
            <v>Plano Oi Completo 500</v>
          </cell>
          <cell r="C900" t="str">
            <v>Template desconto FLAT Plano Principal Oi TV nível conta</v>
          </cell>
          <cell r="D900">
            <v>0.31909999999999999</v>
          </cell>
          <cell r="E900" t="str">
            <v>MKT-1-9872012296</v>
          </cell>
          <cell r="F900" t="str">
            <v>0T3T_REJ17_PCS-4P8pi_FLAT_TV_31.91%</v>
          </cell>
          <cell r="G900">
            <v>31.91</v>
          </cell>
        </row>
        <row r="901">
          <cell r="A901" t="str">
            <v>Oi Total Fixo + Pós Conectado 1.000 + Banda Larga0,3191Template desconto FLAT Plano Principal Oi TV nível conta</v>
          </cell>
          <cell r="B901" t="str">
            <v>Plano Oi Completo 1.000</v>
          </cell>
          <cell r="C901" t="str">
            <v>Template desconto FLAT Plano Principal Oi TV nível conta</v>
          </cell>
          <cell r="D901">
            <v>0.31909999999999999</v>
          </cell>
          <cell r="E901" t="str">
            <v>MKT-1-9871991021</v>
          </cell>
          <cell r="F901" t="str">
            <v>0T3T_REJ17_PCS-4P10pi_FLAT_TV_31.91%</v>
          </cell>
          <cell r="G901">
            <v>31.91</v>
          </cell>
        </row>
        <row r="902">
          <cell r="A902" t="str">
            <v>Oi Total Fixo + Pós Conectado Mais + Banda Larga0,3191Template desconto FLAT Plano Principal Oi TV nível conta</v>
          </cell>
          <cell r="B902" t="str">
            <v>Plano Oi Completo Mais</v>
          </cell>
          <cell r="C902" t="str">
            <v>Template desconto FLAT Plano Principal Oi TV nível conta</v>
          </cell>
          <cell r="D902">
            <v>0.31909999999999999</v>
          </cell>
          <cell r="E902" t="str">
            <v>MKT-1-9871938711</v>
          </cell>
          <cell r="F902" t="str">
            <v>0T3T_REJ17_PCS-4P9pi_FLAT_TV_31.91%</v>
          </cell>
          <cell r="G902">
            <v>31.91</v>
          </cell>
        </row>
        <row r="903">
          <cell r="A903" t="str">
            <v>Oi Total Fixo + Pós Conectado 500 + Banda Larga0,2697Template desconto FLAT Plano Principal Oi TV nível conta</v>
          </cell>
          <cell r="B903" t="str">
            <v>Plano Oi Completo 500</v>
          </cell>
          <cell r="C903" t="str">
            <v>Template desconto FLAT Plano Principal Oi TV nível conta</v>
          </cell>
          <cell r="D903">
            <v>0.2697</v>
          </cell>
          <cell r="E903" t="str">
            <v>MKT-1-9871938996</v>
          </cell>
          <cell r="F903" t="str">
            <v>0T3T_REJ17_PCS-4P8pi_FLAT_TV_26.97%</v>
          </cell>
          <cell r="G903">
            <v>26.97</v>
          </cell>
        </row>
        <row r="904">
          <cell r="A904" t="str">
            <v>Oi Total Fixo + Pós Conectado 1.000 + Banda Larga0,2697Template desconto FLAT Plano Principal Oi TV nível conta</v>
          </cell>
          <cell r="B904" t="str">
            <v>Plano Oi Completo 1.000</v>
          </cell>
          <cell r="C904" t="str">
            <v>Template desconto FLAT Plano Principal Oi TV nível conta</v>
          </cell>
          <cell r="D904">
            <v>0.2697</v>
          </cell>
          <cell r="E904" t="str">
            <v>MKT-1-9871975291</v>
          </cell>
          <cell r="F904" t="str">
            <v>0T3T_REJ17_PCS-4P10pi_FLAT_TV_26.97%</v>
          </cell>
          <cell r="G904">
            <v>26.97</v>
          </cell>
        </row>
        <row r="905">
          <cell r="A905" t="str">
            <v>Oi Total Fixo + Pós Conectado Mais + Banda Larga0,2697Template desconto FLAT Plano Principal Oi TV nível conta</v>
          </cell>
          <cell r="B905" t="str">
            <v>Plano Oi Completo Mais</v>
          </cell>
          <cell r="C905" t="str">
            <v>Template desconto FLAT Plano Principal Oi TV nível conta</v>
          </cell>
          <cell r="D905">
            <v>0.2697</v>
          </cell>
          <cell r="E905" t="str">
            <v>MKT-1-9871975556</v>
          </cell>
          <cell r="F905" t="str">
            <v>0T3T_REJ17_PCS-4P9pi_FLAT_TV_26.97%</v>
          </cell>
          <cell r="G905">
            <v>26.97</v>
          </cell>
        </row>
        <row r="906">
          <cell r="A906" t="str">
            <v>Oi Total Fixo + Pós Conectado 500 + Banda Larga0,304Template desconto FLAT Plano Principal Oi TV nível conta</v>
          </cell>
          <cell r="B906" t="str">
            <v>Plano Oi Completo 500</v>
          </cell>
          <cell r="C906" t="str">
            <v>Template desconto FLAT Plano Principal Oi TV nível conta</v>
          </cell>
          <cell r="D906">
            <v>0.30399999999999999</v>
          </cell>
          <cell r="E906" t="str">
            <v>MKT-1-9871975851</v>
          </cell>
          <cell r="F906" t="str">
            <v>0T3T_REJ17_PCS-4P8pi_FLAT_TV_30.40%</v>
          </cell>
          <cell r="G906">
            <v>30.4</v>
          </cell>
        </row>
        <row r="907">
          <cell r="A907" t="str">
            <v>Oi Total Fixo + Pós Conectado 1.000 + Banda Larga0,304Template desconto FLAT Plano Principal Oi TV nível conta</v>
          </cell>
          <cell r="B907" t="str">
            <v>Plano Oi Completo 1.000</v>
          </cell>
          <cell r="C907" t="str">
            <v>Template desconto FLAT Plano Principal Oi TV nível conta</v>
          </cell>
          <cell r="D907">
            <v>0.30399999999999999</v>
          </cell>
          <cell r="E907" t="str">
            <v>MKT-1-9871991791</v>
          </cell>
          <cell r="F907" t="str">
            <v>0T3T_REJ17_PCS-4P10pi_FLAT_TV_30.40%</v>
          </cell>
          <cell r="G907">
            <v>30.4</v>
          </cell>
        </row>
        <row r="908">
          <cell r="A908" t="str">
            <v>Oi Total Fixo + Pós Conectado Mais + Banda Larga0,304Template desconto FLAT Plano Principal Oi TV nível conta</v>
          </cell>
          <cell r="B908" t="str">
            <v>Plano Oi Completo Mais</v>
          </cell>
          <cell r="C908" t="str">
            <v>Template desconto FLAT Plano Principal Oi TV nível conta</v>
          </cell>
          <cell r="D908">
            <v>0.30399999999999999</v>
          </cell>
          <cell r="E908" t="str">
            <v>MKT-1-9871990136</v>
          </cell>
          <cell r="F908" t="str">
            <v>0T3T_REJ17_PCS-4P9pi_FLAT_TV_30.40%</v>
          </cell>
          <cell r="G908">
            <v>30.4</v>
          </cell>
        </row>
        <row r="909">
          <cell r="A909" t="str">
            <v>Oi Total Fixo + Pós Conectado 500 + Banda Larga0,2639Template desconto FLAT Plano Principal Oi TV nível conta</v>
          </cell>
          <cell r="B909" t="str">
            <v>Plano Oi Completo 500</v>
          </cell>
          <cell r="C909" t="str">
            <v>Template desconto FLAT Plano Principal Oi TV nível conta</v>
          </cell>
          <cell r="D909">
            <v>0.26390000000000002</v>
          </cell>
          <cell r="E909" t="str">
            <v>MKT-1-9871990471</v>
          </cell>
          <cell r="F909" t="str">
            <v>0T3T_REJ17_PCS-4P8pi_FLAT_TV_26.39%</v>
          </cell>
          <cell r="G909">
            <v>26.39</v>
          </cell>
        </row>
        <row r="910">
          <cell r="A910" t="str">
            <v>Oi Total Fixo + Pós Conectado 1.000 + Banda Larga0,2639Template desconto FLAT Plano Principal Oi TV nível conta</v>
          </cell>
          <cell r="B910" t="str">
            <v>Plano Oi Completo 1.000</v>
          </cell>
          <cell r="C910" t="str">
            <v>Template desconto FLAT Plano Principal Oi TV nível conta</v>
          </cell>
          <cell r="D910">
            <v>0.26390000000000002</v>
          </cell>
          <cell r="E910" t="str">
            <v>MKT-1-9871990746</v>
          </cell>
          <cell r="F910" t="str">
            <v>0T3T_REJ17_PCS-4P10pi_FLAT_TV_26.39%</v>
          </cell>
          <cell r="G910">
            <v>26.39</v>
          </cell>
        </row>
        <row r="911">
          <cell r="A911" t="str">
            <v>Oi Total Fixo + Pós Conectado Mais + Banda Larga0,2639Template desconto FLAT Plano Principal Oi TV nível conta</v>
          </cell>
          <cell r="B911" t="str">
            <v>Plano Oi Completo Mais</v>
          </cell>
          <cell r="C911" t="str">
            <v>Template desconto FLAT Plano Principal Oi TV nível conta</v>
          </cell>
          <cell r="D911">
            <v>0.26390000000000002</v>
          </cell>
          <cell r="E911" t="str">
            <v>MKT-1-9871991392</v>
          </cell>
          <cell r="F911" t="str">
            <v>0T3T_REJ17_PCS-4P9pi_FLAT_TV_26.39%</v>
          </cell>
          <cell r="G911">
            <v>26.39</v>
          </cell>
        </row>
        <row r="912">
          <cell r="A912" t="str">
            <v>Oi Total Fixo + Pós Conectado 500 + Banda Larga0,2151Template desconto FLAT Plano Principal Oi TV nível conta</v>
          </cell>
          <cell r="B912" t="str">
            <v>Plano Oi Completo 500</v>
          </cell>
          <cell r="C912" t="str">
            <v>Template desconto FLAT Plano Principal Oi TV nível conta</v>
          </cell>
          <cell r="D912">
            <v>0.21510000000000001</v>
          </cell>
          <cell r="E912" t="str">
            <v>MKT-1-9871991127</v>
          </cell>
          <cell r="F912" t="str">
            <v>0T3T_REJ17_PCS-4P8pi_FLAT_TV_21.51%</v>
          </cell>
          <cell r="G912">
            <v>21.51</v>
          </cell>
        </row>
        <row r="913">
          <cell r="A913" t="str">
            <v>Oi Total Fixo + Pós Conectado 1.000 + Banda Larga0,2151Template desconto FLAT Plano Principal Oi TV nível conta</v>
          </cell>
          <cell r="B913" t="str">
            <v>Plano Oi Completo 1.000</v>
          </cell>
          <cell r="C913" t="str">
            <v>Template desconto FLAT Plano Principal Oi TV nível conta</v>
          </cell>
          <cell r="D913">
            <v>0.21510000000000001</v>
          </cell>
          <cell r="E913" t="str">
            <v>MKT-1-9871978802</v>
          </cell>
          <cell r="F913" t="str">
            <v>0T3T_REJ17_PCS-4P10pi_FLAT_TV_21.51%</v>
          </cell>
          <cell r="G913">
            <v>21.51</v>
          </cell>
        </row>
        <row r="914">
          <cell r="A914" t="str">
            <v>Oi Total Fixo + Pós Conectado Mais + Banda Larga0,2151Template desconto FLAT Plano Principal Oi TV nível conta</v>
          </cell>
          <cell r="B914" t="str">
            <v>Plano Oi Completo Mais</v>
          </cell>
          <cell r="C914" t="str">
            <v>Template desconto FLAT Plano Principal Oi TV nível conta</v>
          </cell>
          <cell r="D914">
            <v>0.21510000000000001</v>
          </cell>
          <cell r="E914" t="str">
            <v>MKT-1-9871978527</v>
          </cell>
          <cell r="F914" t="str">
            <v>0T3T_REJ17_PCS-4P9pi_FLAT_TV_21.51%</v>
          </cell>
          <cell r="G914">
            <v>21.51</v>
          </cell>
        </row>
        <row r="915">
          <cell r="A915" t="str">
            <v>Oi Total Fixo + Pós Conectado 500 + Banda Larga0,2302Template desconto FLAT Plano Principal Oi TV nível conta</v>
          </cell>
          <cell r="B915" t="str">
            <v>Plano Oi Completo 500</v>
          </cell>
          <cell r="C915" t="str">
            <v>Template desconto FLAT Plano Principal Oi TV nível conta</v>
          </cell>
          <cell r="D915">
            <v>0.23019999999999999</v>
          </cell>
          <cell r="E915" t="str">
            <v>MKT-1-9871978264</v>
          </cell>
          <cell r="F915" t="str">
            <v>0T3T_REJ17_PCS-4P8pi_FLAT_TV_23.02%</v>
          </cell>
          <cell r="G915">
            <v>23.02</v>
          </cell>
        </row>
        <row r="916">
          <cell r="A916" t="str">
            <v>Oi Total Fixo + Pós Conectado Mais + Banda Larga0,2302Template desconto FLAT Plano Principal Oi TV nível conta</v>
          </cell>
          <cell r="B916" t="str">
            <v>Plano Oi Completo Mais</v>
          </cell>
          <cell r="C916" t="str">
            <v>Template desconto FLAT Plano Principal Oi TV nível conta</v>
          </cell>
          <cell r="D916">
            <v>0.23019999999999999</v>
          </cell>
          <cell r="E916" t="str">
            <v>MKT-1-9871965009</v>
          </cell>
          <cell r="F916" t="str">
            <v>0T3T_REJ17_PCS-4P9pi_FLAT_TV_23.02%.</v>
          </cell>
          <cell r="G916">
            <v>23.02</v>
          </cell>
        </row>
        <row r="917">
          <cell r="A917" t="str">
            <v>Oi Total Fixo + Pós 50 + Banda Larga0,4043Template desconto FLAT Plano Principal Oi TV nível conta</v>
          </cell>
          <cell r="B917" t="str">
            <v>Plano Oi Completo Xsmall</v>
          </cell>
          <cell r="C917" t="str">
            <v>Template desconto FLAT Plano Principal Oi TV nível conta</v>
          </cell>
          <cell r="D917">
            <v>0.40429999999999999</v>
          </cell>
          <cell r="E917" t="str">
            <v>MKT-1-9871964351</v>
          </cell>
          <cell r="F917" t="str">
            <v>0T3T_REJ17_PCS-4P2pi_FLAT_TV_40.43%</v>
          </cell>
          <cell r="G917">
            <v>40.43</v>
          </cell>
        </row>
        <row r="918">
          <cell r="A918" t="str">
            <v>Oi Total Fixo + Pós 100 + Banda Larga0,4043Template desconto FLAT Plano Principal Oi TV nível conta</v>
          </cell>
          <cell r="B918" t="str">
            <v>Plano Oi Completo Small</v>
          </cell>
          <cell r="C918" t="str">
            <v>Template desconto FLAT Plano Principal Oi TV nível conta</v>
          </cell>
          <cell r="D918">
            <v>0.40429999999999999</v>
          </cell>
          <cell r="E918" t="str">
            <v>MKT-1-9871954676</v>
          </cell>
          <cell r="F918" t="str">
            <v>0T3T_REJ17_PCS-4P3pi_FLAT_TV_40.43%</v>
          </cell>
          <cell r="G918">
            <v>40.43</v>
          </cell>
        </row>
        <row r="919">
          <cell r="A919" t="str">
            <v>Oi Total Fixo + Pós 250 + Banda Larga0,4043Template desconto FLAT Plano Principal Oi TV nível conta</v>
          </cell>
          <cell r="B919" t="str">
            <v>Plano Oi Completo Medium</v>
          </cell>
          <cell r="C919" t="str">
            <v>Template desconto FLAT Plano Principal Oi TV nível conta</v>
          </cell>
          <cell r="D919">
            <v>0.40429999999999999</v>
          </cell>
          <cell r="E919" t="str">
            <v>MKT-1-9871954401</v>
          </cell>
          <cell r="F919" t="str">
            <v>0T3T_REJ17_PCS-4P4pi_FLAT_TV_40.43%</v>
          </cell>
          <cell r="G919">
            <v>40.43</v>
          </cell>
        </row>
        <row r="920">
          <cell r="A920" t="str">
            <v>Oi Total Fixo + Pós 500 + Banda Larga0,4043Template desconto FLAT Plano Principal Oi TV nível conta</v>
          </cell>
          <cell r="B920" t="str">
            <v>Plano Oi Completo Large</v>
          </cell>
          <cell r="C920" t="str">
            <v>Template desconto FLAT Plano Principal Oi TV nível conta</v>
          </cell>
          <cell r="D920">
            <v>0.40429999999999999</v>
          </cell>
          <cell r="E920" t="str">
            <v>MKT-1-9871924956</v>
          </cell>
          <cell r="F920" t="str">
            <v>0T3T_REJ17_PCS-4P5pi_FLAT_TV_40.43%</v>
          </cell>
          <cell r="G920">
            <v>40.43</v>
          </cell>
        </row>
        <row r="921">
          <cell r="A921" t="str">
            <v>Oi Total Fixo + Pós 800 + Banda Larga0,4043Template desconto FLAT Plano Principal Oi TV nível conta</v>
          </cell>
          <cell r="B921" t="str">
            <v>Plano Oi Completo Xlarge</v>
          </cell>
          <cell r="C921" t="str">
            <v>Template desconto FLAT Plano Principal Oi TV nível conta</v>
          </cell>
          <cell r="D921">
            <v>0.40429999999999999</v>
          </cell>
          <cell r="E921" t="str">
            <v>MKT-1-9871924311</v>
          </cell>
          <cell r="F921" t="str">
            <v>0T3T_REJ17_PCS-4P6pi_FLAT_TV_40.43%</v>
          </cell>
          <cell r="G921">
            <v>40.43</v>
          </cell>
        </row>
        <row r="922">
          <cell r="A922" t="str">
            <v>Oi Total Fixo + Pós Conectado 500 + Banda Larga0,7232Template de desconto percentual FLAT Móvel - Conta Total - Varejo - Ganho Tributário Cross</v>
          </cell>
          <cell r="B922" t="str">
            <v>Plano Oi Completo 500</v>
          </cell>
          <cell r="C922" t="str">
            <v>Template de desconto percentual FLAT Móvel - Conta Total - Varejo - Ganho Tributário Cross</v>
          </cell>
          <cell r="D922">
            <v>0.72319999999999995</v>
          </cell>
          <cell r="E922" t="str">
            <v>MKT-1-9865191481</v>
          </cell>
          <cell r="F922" t="str">
            <v>0T3T_REJ17_PCS-4P8pi_FLAT_MÓVEL_GT_72.32%</v>
          </cell>
          <cell r="G922">
            <v>72.319999999999993</v>
          </cell>
        </row>
        <row r="923">
          <cell r="A923" t="str">
            <v>Oi Total Fixo + Pós Conectado 500 + Banda Larga0,7931Template de desconto percentual FLAT Móvel - Conta Total - Varejo - Ganho Tributário Cross</v>
          </cell>
          <cell r="B923" t="str">
            <v>Plano Oi Completo 500</v>
          </cell>
          <cell r="C923" t="str">
            <v>Template de desconto percentual FLAT Móvel - Conta Total - Varejo - Ganho Tributário Cross</v>
          </cell>
          <cell r="D923">
            <v>0.79310000000000003</v>
          </cell>
          <cell r="E923" t="str">
            <v>MKT-1-9865191682</v>
          </cell>
          <cell r="F923" t="str">
            <v>0T3T_REJ17_PCS-4P8pi_FLAT_MÓVEL_GT_79.31%</v>
          </cell>
          <cell r="G923">
            <v>79.31</v>
          </cell>
        </row>
        <row r="924">
          <cell r="A924" t="str">
            <v>Oi Total Fixo + Pós Conectado 500 + Banda Larga0,7469Template de desconto percentual FLAT Móvel - Conta Total - Varejo - Ganho Tributário Cross</v>
          </cell>
          <cell r="B924" t="str">
            <v>Plano Oi Completo 500</v>
          </cell>
          <cell r="C924" t="str">
            <v>Template de desconto percentual FLAT Móvel - Conta Total - Varejo - Ganho Tributário Cross</v>
          </cell>
          <cell r="D924">
            <v>0.74690000000000001</v>
          </cell>
          <cell r="E924" t="str">
            <v>MKT-1-9865191883</v>
          </cell>
          <cell r="F924" t="str">
            <v>0T3T_REJ17_PCS-4P8pi_FLAT_MÓVEL_GT_74.69%</v>
          </cell>
          <cell r="G924">
            <v>74.69</v>
          </cell>
        </row>
        <row r="925">
          <cell r="A925" t="str">
            <v>Oi Total Fixo + Pós Conectado 500 + Banda Larga0,7517Template de desconto percentual FLAT Móvel - Conta Total - Varejo - Ganho Tributário Cross</v>
          </cell>
          <cell r="B925" t="str">
            <v>Plano Oi Completo 500</v>
          </cell>
          <cell r="C925" t="str">
            <v>Template de desconto percentual FLAT Móvel - Conta Total - Varejo - Ganho Tributário Cross</v>
          </cell>
          <cell r="D925">
            <v>0.75170000000000003</v>
          </cell>
          <cell r="E925" t="str">
            <v>MKT-1-9865192091</v>
          </cell>
          <cell r="F925" t="str">
            <v>0T3T_REJ17_PCS-4P8pi_FLAT_MÓVEL_GT_75.17%</v>
          </cell>
          <cell r="G925">
            <v>75.17</v>
          </cell>
        </row>
        <row r="926">
          <cell r="A926" t="str">
            <v>Oi Total Fixo + Pós Conectado 500 + Banda Larga0,7054Template de desconto percentual FLAT Móvel - Conta Total - Varejo - Ganho Tributário Cross</v>
          </cell>
          <cell r="B926" t="str">
            <v>Plano Oi Completo 500</v>
          </cell>
          <cell r="C926" t="str">
            <v>Template de desconto percentual FLAT Móvel - Conta Total - Varejo - Ganho Tributário Cross</v>
          </cell>
          <cell r="D926">
            <v>0.70540000000000003</v>
          </cell>
          <cell r="E926" t="str">
            <v>MKT-1-9865409294</v>
          </cell>
          <cell r="F926" t="str">
            <v>0T3T_REJ17_PCS-4P8pi_FLAT_MÓVEL_GT_70.54%</v>
          </cell>
          <cell r="G926">
            <v>70.540000000000006</v>
          </cell>
        </row>
        <row r="927">
          <cell r="A927" t="str">
            <v>Oi Total Fixo + Pós Conectado 500 + Banda Larga0,7174Template de desconto percentual FLAT Móvel - Conta Total - Varejo - Ganho Tributário Cross</v>
          </cell>
          <cell r="B927" t="str">
            <v>Plano Oi Completo 500</v>
          </cell>
          <cell r="C927" t="str">
            <v>Template de desconto percentual FLAT Móvel - Conta Total - Varejo - Ganho Tributário Cross</v>
          </cell>
          <cell r="D927">
            <v>0.71739999999999993</v>
          </cell>
          <cell r="E927" t="str">
            <v>MKT-1-9865409495</v>
          </cell>
          <cell r="F927" t="str">
            <v>0T3T_REJ17_PCS-4P8pi_FLAT_MÓVEL_GT_71.74%</v>
          </cell>
          <cell r="G927">
            <v>71.739999999999995</v>
          </cell>
        </row>
        <row r="928">
          <cell r="A928" t="str">
            <v>Oi Total Fixo + Pós Conectado 500 + Banda Larga0,6524Template de desconto percentual FLAT Móvel - Conta Total - Varejo - Ganho Tributário Cross</v>
          </cell>
          <cell r="B928" t="str">
            <v>Plano Oi Completo 500</v>
          </cell>
          <cell r="C928" t="str">
            <v>Template de desconto percentual FLAT Móvel - Conta Total - Varejo - Ganho Tributário Cross</v>
          </cell>
          <cell r="D928">
            <v>0.65239999999999998</v>
          </cell>
          <cell r="E928" t="str">
            <v>MKT-1-9865409696</v>
          </cell>
          <cell r="F928" t="str">
            <v>0T3T_REJ17_PCS-4P8pi_FLAT_MÓVEL_GT_65.24%</v>
          </cell>
          <cell r="G928">
            <v>65.239999999999995</v>
          </cell>
        </row>
        <row r="929">
          <cell r="A929" t="str">
            <v>Oi Total Fixo + Pós Conectado 500 + Banda Larga0,6062Template de desconto percentual FLAT Móvel - Conta Total - Varejo - Ganho Tributário Cross</v>
          </cell>
          <cell r="B929" t="str">
            <v>Plano Oi Completo 500</v>
          </cell>
          <cell r="C929" t="str">
            <v>Template de desconto percentual FLAT Móvel - Conta Total - Varejo - Ganho Tributário Cross</v>
          </cell>
          <cell r="D929">
            <v>0.60619999999999996</v>
          </cell>
          <cell r="E929" t="str">
            <v>MKT-1-9865409897</v>
          </cell>
          <cell r="F929" t="str">
            <v>0T3T_REJ17_PCS-4P8pi_FLAT_MÓVEL_GT_60.62%</v>
          </cell>
          <cell r="G929">
            <v>60.62</v>
          </cell>
        </row>
        <row r="930">
          <cell r="A930" t="str">
            <v>Oi Total Fixo + Pós Conectado 500 + Banda Larga0,703Template de desconto percentual FLAT Móvel - Conta Total - Varejo - Ganho Tributário Cross</v>
          </cell>
          <cell r="B930" t="str">
            <v>Plano Oi Completo 500</v>
          </cell>
          <cell r="C930" t="str">
            <v>Template de desconto percentual FLAT Móvel - Conta Total - Varejo - Ganho Tributário Cross</v>
          </cell>
          <cell r="D930">
            <v>0.70299999999999996</v>
          </cell>
          <cell r="E930" t="str">
            <v>MKT-1-9865410098</v>
          </cell>
          <cell r="F930" t="str">
            <v>0T3T_REJ17_PCS-4P8pi_FLAT_MÓVEL_GT_70.30%</v>
          </cell>
          <cell r="G930">
            <v>70.3</v>
          </cell>
        </row>
        <row r="931">
          <cell r="A931" t="str">
            <v>Oi Total Fixo + Pós Conectado 500 + Banda Larga0,6568Template de desconto percentual FLAT Móvel - Conta Total - Varejo - Ganho Tributário Cross</v>
          </cell>
          <cell r="B931" t="str">
            <v>Plano Oi Completo 500</v>
          </cell>
          <cell r="C931" t="str">
            <v>Template de desconto percentual FLAT Móvel - Conta Total - Varejo - Ganho Tributário Cross</v>
          </cell>
          <cell r="D931">
            <v>0.65680000000000005</v>
          </cell>
          <cell r="E931" t="str">
            <v>MKT-1-9865441309</v>
          </cell>
          <cell r="F931" t="str">
            <v>0T3T_REJ17_PCS-4P8pi_FLAT_MÓVEL_GT_65.68%</v>
          </cell>
          <cell r="G931">
            <v>65.680000000000007</v>
          </cell>
        </row>
        <row r="932">
          <cell r="A932" t="str">
            <v>Oi Total Fixo + Pós Conectado 1.000 + Banda Larga0,7689Template de desconto percentual FLAT Móvel - Conta Total - Varejo - Ganho Tributário Cross</v>
          </cell>
          <cell r="B932" t="str">
            <v>Plano Oi Completo 1.000</v>
          </cell>
          <cell r="C932" t="str">
            <v>Template de desconto percentual FLAT Móvel - Conta Total - Varejo - Ganho Tributário Cross</v>
          </cell>
          <cell r="D932">
            <v>0.76890000000000003</v>
          </cell>
          <cell r="E932" t="str">
            <v>MKT-1-9865441510</v>
          </cell>
          <cell r="F932" t="str">
            <v>0T3T_REJ17_PCS-4P10pi_FLAT_MÓVEL_GT_76.89%</v>
          </cell>
          <cell r="G932">
            <v>76.89</v>
          </cell>
        </row>
        <row r="933">
          <cell r="A933" t="str">
            <v>Oi Total Fixo + Pós Conectado 1.000 + Banda Larga0,8228Template de desconto percentual FLAT Móvel - Conta Total - Varejo - Ganho Tributário Cross</v>
          </cell>
          <cell r="B933" t="str">
            <v>Plano Oi Completo 1.000</v>
          </cell>
          <cell r="C933" t="str">
            <v>Template de desconto percentual FLAT Móvel - Conta Total - Varejo - Ganho Tributário Cross</v>
          </cell>
          <cell r="D933">
            <v>0.82279999999999998</v>
          </cell>
          <cell r="E933" t="str">
            <v>MKT-1-9865441811</v>
          </cell>
          <cell r="F933" t="str">
            <v>0T3T_REJ17_PCS-4P10pi_FLAT_MÓVEL_GT_82.28%</v>
          </cell>
          <cell r="G933">
            <v>82.28</v>
          </cell>
        </row>
        <row r="934">
          <cell r="A934" t="str">
            <v>Oi Total Fixo + Pós Conectado 1.000 + Banda Larga0,7872Template de desconto percentual FLAT Móvel - Conta Total - Varejo - Ganho Tributário Cross</v>
          </cell>
          <cell r="B934" t="str">
            <v>Plano Oi Completo 1.000</v>
          </cell>
          <cell r="C934" t="str">
            <v>Template de desconto percentual FLAT Móvel - Conta Total - Varejo - Ganho Tributário Cross</v>
          </cell>
          <cell r="D934">
            <v>0.78720000000000001</v>
          </cell>
          <cell r="E934" t="str">
            <v>MKT-1-9865442012</v>
          </cell>
          <cell r="F934" t="str">
            <v>0T3T_REJ17_PCS-4P10pi_FLAT_MÓVEL_GT_78.72%</v>
          </cell>
          <cell r="G934">
            <v>78.72</v>
          </cell>
        </row>
        <row r="935">
          <cell r="A935" t="str">
            <v>Oi Total Fixo + Pós Conectado 1.000 + Banda Larga0,7908Template de desconto percentual FLAT Móvel - Conta Total - Varejo - Ganho Tributário Cross</v>
          </cell>
          <cell r="B935" t="str">
            <v>Plano Oi Completo 1.000</v>
          </cell>
          <cell r="C935" t="str">
            <v>Template de desconto percentual FLAT Móvel - Conta Total - Varejo - Ganho Tributário Cross</v>
          </cell>
          <cell r="D935">
            <v>0.79079999999999995</v>
          </cell>
          <cell r="E935" t="str">
            <v>MKT-1-9865499213</v>
          </cell>
          <cell r="F935" t="str">
            <v>0T3T_REJ17_PCS-4P10pi_FLAT_MÓVEL_GT_79.08%</v>
          </cell>
          <cell r="G935">
            <v>79.08</v>
          </cell>
        </row>
        <row r="936">
          <cell r="A936" t="str">
            <v>Oi Total Fixo + Pós Conectado 1.000 + Banda Larga0,7552Template de desconto percentual FLAT Móvel - Conta Total - Varejo - Ganho Tributário Cross</v>
          </cell>
          <cell r="B936" t="str">
            <v>Plano Oi Completo 1.000</v>
          </cell>
          <cell r="C936" t="str">
            <v>Template de desconto percentual FLAT Móvel - Conta Total - Varejo - Ganho Tributário Cross</v>
          </cell>
          <cell r="D936">
            <v>0.75519999999999998</v>
          </cell>
          <cell r="E936" t="str">
            <v>MKT-1-9865499414</v>
          </cell>
          <cell r="F936" t="str">
            <v>0T3T_REJ17_PCS-4P10pi_FLAT_MÓVEL_GT_75.52%</v>
          </cell>
          <cell r="G936">
            <v>75.52</v>
          </cell>
        </row>
        <row r="937">
          <cell r="A937" t="str">
            <v>Oi Total Fixo + Pós Conectado 1.000 + Banda Larga0,7644Template de desconto percentual FLAT Móvel - Conta Total - Varejo - Ganho Tributário Cross</v>
          </cell>
          <cell r="B937" t="str">
            <v>Plano Oi Completo 1.000</v>
          </cell>
          <cell r="C937" t="str">
            <v>Template de desconto percentual FLAT Móvel - Conta Total - Varejo - Ganho Tributário Cross</v>
          </cell>
          <cell r="D937">
            <v>0.76439999999999997</v>
          </cell>
          <cell r="E937" t="str">
            <v>MKT-1-9865499615</v>
          </cell>
          <cell r="F937" t="str">
            <v>0T3T_REJ17_PCS-4P10pi_FLAT_MÓVEL_GT_76.44%</v>
          </cell>
          <cell r="G937">
            <v>76.44</v>
          </cell>
        </row>
        <row r="938">
          <cell r="A938" t="str">
            <v>Oi Total Fixo + Pós Conectado 1.000 + Banda Larga0,7288Template de desconto percentual FLAT Móvel - Conta Total - Varejo - Ganho Tributário Cross</v>
          </cell>
          <cell r="B938" t="str">
            <v>Plano Oi Completo 1.000</v>
          </cell>
          <cell r="C938" t="str">
            <v>Template de desconto percentual FLAT Móvel - Conta Total - Varejo - Ganho Tributário Cross</v>
          </cell>
          <cell r="D938">
            <v>0.7288</v>
          </cell>
          <cell r="E938" t="str">
            <v>MKT-1-9865499816</v>
          </cell>
          <cell r="F938" t="str">
            <v>0T3T_REJ17_PCS-4P10pi_FLAT_MÓVEL_GT_72.88%</v>
          </cell>
          <cell r="G938">
            <v>72.88</v>
          </cell>
        </row>
        <row r="939">
          <cell r="A939" t="str">
            <v>Oi Total Fixo + Pós Conectado 1.000 + Banda Larga0,7143Template de desconto percentual FLAT Móvel - Conta Total - Varejo - Ganho Tributário Cross</v>
          </cell>
          <cell r="B939" t="str">
            <v>Plano Oi Completo 1.000</v>
          </cell>
          <cell r="C939" t="str">
            <v>Template de desconto percentual FLAT Móvel - Conta Total - Varejo - Ganho Tributário Cross</v>
          </cell>
          <cell r="D939">
            <v>0.71430000000000005</v>
          </cell>
          <cell r="E939" t="str">
            <v>MKT-1-9865500017</v>
          </cell>
          <cell r="F939" t="str">
            <v>0T3T_REJ17_PCS-4P10pi_FLAT_MÓVEL_GT_71.43%</v>
          </cell>
          <cell r="G939">
            <v>71.430000000000007</v>
          </cell>
        </row>
        <row r="940">
          <cell r="A940" t="str">
            <v>Oi Total Fixo + Pós Conectado 1.000 + Banda Larga0,7534Template de desconto percentual FLAT Móvel - Conta Total - Varejo - Ganho Tributário Cross</v>
          </cell>
          <cell r="B940" t="str">
            <v>Plano Oi Completo 1.000</v>
          </cell>
          <cell r="C940" t="str">
            <v>Template de desconto percentual FLAT Móvel - Conta Total - Varejo - Ganho Tributário Cross</v>
          </cell>
          <cell r="D940">
            <v>0.75340000000000007</v>
          </cell>
          <cell r="E940" t="str">
            <v>MKT-1-9865516218</v>
          </cell>
          <cell r="F940" t="str">
            <v>0T3T_REJ17_PCS-4P10pi_FLAT_MÓVEL_GT_75.34%</v>
          </cell>
          <cell r="G940">
            <v>75.34</v>
          </cell>
        </row>
        <row r="941">
          <cell r="A941" t="str">
            <v>Oi Total Fixo + Pós Conectado Mais + Banda Larga0,7541Template de desconto percentual FLAT Móvel - Conta Total - Varejo - Ganho Tributário Cross</v>
          </cell>
          <cell r="B941" t="str">
            <v>Plano Oi Completo Mais</v>
          </cell>
          <cell r="C941" t="str">
            <v>Template de desconto percentual FLAT Móvel - Conta Total - Varejo - Ganho Tributário Cross</v>
          </cell>
          <cell r="D941">
            <v>0.75409999999999999</v>
          </cell>
          <cell r="E941" t="str">
            <v>MKT-1-9865516419</v>
          </cell>
          <cell r="F941" t="str">
            <v>0T3T_REJ17_PCS-4P9pi_FLAT_MÓVEL_GT_75.41%</v>
          </cell>
          <cell r="G941">
            <v>75.41</v>
          </cell>
        </row>
        <row r="942">
          <cell r="A942" t="str">
            <v>Oi Total Fixo + Pós Conectado Mais + Banda Larga0,7689Template de desconto percentual FLAT Móvel - Conta Total - Varejo - Ganho Tributário Cross</v>
          </cell>
          <cell r="B942" t="str">
            <v>Plano Oi Completo Mais</v>
          </cell>
          <cell r="C942" t="str">
            <v>Template de desconto percentual FLAT Móvel - Conta Total - Varejo - Ganho Tributário Cross</v>
          </cell>
          <cell r="D942">
            <v>0.76890000000000003</v>
          </cell>
          <cell r="E942" t="str">
            <v>MKT-1-9865516620</v>
          </cell>
          <cell r="F942" t="str">
            <v>0T3T_REJ17_PCS-4P9pi_FLAT_MÓVEL_GT_76.89%</v>
          </cell>
          <cell r="G942">
            <v>76.89</v>
          </cell>
        </row>
        <row r="943">
          <cell r="A943" t="str">
            <v>Oi Total Fixo + Pós Conectado Mais + Banda Larga0,743Template de desconto percentual FLAT Móvel - Conta Total - Varejo - Ganho Tributário Cross</v>
          </cell>
          <cell r="B943" t="str">
            <v>Plano Oi Completo Mais</v>
          </cell>
          <cell r="C943" t="str">
            <v>Template de desconto percentual FLAT Móvel - Conta Total - Varejo - Ganho Tributário Cross</v>
          </cell>
          <cell r="D943">
            <v>0.74299999999999999</v>
          </cell>
          <cell r="E943" t="str">
            <v>MKT-1-9865516831</v>
          </cell>
          <cell r="F943" t="str">
            <v>0T3T_REJ17_PCS-4P9pi_FLAT_MÓVEL_GT_74.30%</v>
          </cell>
          <cell r="G943">
            <v>74.3</v>
          </cell>
        </row>
        <row r="944">
          <cell r="A944" t="str">
            <v>Oi Total Fixo + Pós Conectado Mais + Banda Larga0,7215Template de desconto percentual FLAT Móvel - Conta Total - Varejo - Ganho Tributário Cross</v>
          </cell>
          <cell r="B944" t="str">
            <v>Plano Oi Completo Mais</v>
          </cell>
          <cell r="C944" t="str">
            <v>Template de desconto percentual FLAT Móvel - Conta Total - Varejo - Ganho Tributário Cross</v>
          </cell>
          <cell r="D944">
            <v>0.72150000000000003</v>
          </cell>
          <cell r="E944" t="str">
            <v>MKT-1-9865517032</v>
          </cell>
          <cell r="F944" t="str">
            <v>0T3T_REJ17_PCS-4P9pi_FLAT_MÓVEL_GT_72.15%</v>
          </cell>
          <cell r="G944">
            <v>72.150000000000006</v>
          </cell>
        </row>
        <row r="945">
          <cell r="A945" t="str">
            <v>Oi Total Fixo + Pós Conectado Mais + Banda Larga0,6807Template de desconto percentual FLAT Móvel - Conta Total - Varejo - Ganho Tributário Cross</v>
          </cell>
          <cell r="B945" t="str">
            <v>Plano Oi Completo Mais</v>
          </cell>
          <cell r="C945" t="str">
            <v>Template de desconto percentual FLAT Móvel - Conta Total - Varejo - Ganho Tributário Cross</v>
          </cell>
          <cell r="D945">
            <v>0.68069999999999997</v>
          </cell>
          <cell r="E945" t="str">
            <v>MKT-1-9865550233</v>
          </cell>
          <cell r="F945" t="str">
            <v>0T3T_REJ17_PCS-4P9pi_FLAT_MÓVEL_GT_68.07%</v>
          </cell>
          <cell r="G945">
            <v>68.069999999999993</v>
          </cell>
        </row>
        <row r="946">
          <cell r="A946" t="str">
            <v>Oi Total Fixo + Pós Conectado Mais + Banda Larga0,7125Template de desconto percentual FLAT Móvel - Conta Total - Varejo - Ganho Tributário Cross</v>
          </cell>
          <cell r="B946" t="str">
            <v>Plano Oi Completo Mais</v>
          </cell>
          <cell r="C946" t="str">
            <v>Template de desconto percentual FLAT Móvel - Conta Total - Varejo - Ganho Tributário Cross</v>
          </cell>
          <cell r="D946">
            <v>0.71250000000000002</v>
          </cell>
          <cell r="E946" t="str">
            <v>MKT-1-9865550434</v>
          </cell>
          <cell r="F946" t="str">
            <v>0T3T_REJ17_PCS-4P9pi_FLAT_MÓVEL_GT_71.25%</v>
          </cell>
          <cell r="G946">
            <v>71.25</v>
          </cell>
        </row>
        <row r="947">
          <cell r="A947" t="str">
            <v>Oi Total Fixo + Pós Conectado 500 + Banda Larga0,6712Template de desconto percentual FLAT Móvel - Conta Total - Varejo - Ganho Tributário Cross</v>
          </cell>
          <cell r="B947" t="str">
            <v>Plano Oi Completo 500</v>
          </cell>
          <cell r="C947" t="str">
            <v>Template de desconto percentual FLAT Móvel - Conta Total - Varejo - Ganho Tributário Cross</v>
          </cell>
          <cell r="D947">
            <v>0.67120000000000002</v>
          </cell>
          <cell r="E947" t="str">
            <v>MKT-1-9865550635</v>
          </cell>
          <cell r="F947" t="str">
            <v>0T3T_REJ17_PCS-4P8pi_FLAT_MÓVEL_GT_67.12%</v>
          </cell>
          <cell r="G947">
            <v>67.12</v>
          </cell>
        </row>
        <row r="948">
          <cell r="A948" t="str">
            <v>Oi Total Fixo + Pós Conectado 1.000 + Banda Larga0,6787Template de desconto percentual FLAT Móvel - Conta Total - Varejo - Ganho Tributário Cross</v>
          </cell>
          <cell r="B948" t="str">
            <v>Plano Oi Completo 1.000</v>
          </cell>
          <cell r="C948" t="str">
            <v>Template de desconto percentual FLAT Móvel - Conta Total - Varejo - Ganho Tributário Cross</v>
          </cell>
          <cell r="D948">
            <v>0.67870000000000008</v>
          </cell>
          <cell r="E948" t="str">
            <v>MKT-1-9865550836</v>
          </cell>
          <cell r="F948" t="str">
            <v>0T3T_REJ17_PCS-4P10pi_FLAT_MÓVEL_GT_67.87%</v>
          </cell>
          <cell r="G948">
            <v>67.87</v>
          </cell>
        </row>
        <row r="949">
          <cell r="A949" t="str">
            <v>Oi Total Fixo + Pós Conectado 1.000 + Banda Larga0,7178Template de desconto percentual FLAT Móvel - Conta Total - Varejo - Ganho Tributário Cross</v>
          </cell>
          <cell r="B949" t="str">
            <v>Plano Oi Completo 1.000</v>
          </cell>
          <cell r="C949" t="str">
            <v>Template de desconto percentual FLAT Móvel - Conta Total - Varejo - Ganho Tributário Cross</v>
          </cell>
          <cell r="D949">
            <v>0.71779999999999999</v>
          </cell>
          <cell r="E949" t="str">
            <v>MKT-1-9865551037</v>
          </cell>
          <cell r="F949" t="str">
            <v>0T3T_REJ17_PCS-4P10pi_FLAT_MÓVEL_GT_71.78%</v>
          </cell>
          <cell r="G949">
            <v>71.78</v>
          </cell>
        </row>
        <row r="950">
          <cell r="A950" t="str">
            <v>Oi Total Fixo + Pós 50 + Banda Larga0,3159Template de desconto percentual FLAT Móvel - Conta Total - Varejo - Ganho Tributário Cross</v>
          </cell>
          <cell r="B950" t="str">
            <v>Plano Oi Completo Xsmall</v>
          </cell>
          <cell r="C950" t="str">
            <v>Template de desconto percentual FLAT Móvel - Conta Total - Varejo - Ganho Tributário Cross</v>
          </cell>
          <cell r="D950">
            <v>0.31590000000000001</v>
          </cell>
          <cell r="E950" t="str">
            <v>MKT-1-9865657238</v>
          </cell>
          <cell r="F950" t="str">
            <v>0T3T_REJ17_PCS-4P2pi_FLAT_MÓVEL_GT_31.59%</v>
          </cell>
          <cell r="G950">
            <v>31.59</v>
          </cell>
        </row>
        <row r="951">
          <cell r="A951" t="str">
            <v>Oi Total Fixo + Pós 50 + Banda Larga0,4887Template de desconto percentual FLAT Móvel - Conta Total - Varejo - Ganho Tributário Cross</v>
          </cell>
          <cell r="B951" t="str">
            <v>Plano Oi Completo Xsmall</v>
          </cell>
          <cell r="C951" t="str">
            <v>Template de desconto percentual FLAT Móvel - Conta Total - Varejo - Ganho Tributário Cross</v>
          </cell>
          <cell r="D951">
            <v>0.48869999999999997</v>
          </cell>
          <cell r="E951" t="str">
            <v>MKT-1-9865657439</v>
          </cell>
          <cell r="F951" t="str">
            <v>0T3T_REJ17_PCS-4P2pi_FLAT_MÓVEL_GT_48.87%</v>
          </cell>
          <cell r="G951">
            <v>48.87</v>
          </cell>
        </row>
        <row r="952">
          <cell r="A952" t="str">
            <v>Oi Total Fixo + Pós 50 + Banda Larga0,3745Template de desconto percentual FLAT Móvel - Conta Total - Varejo - Ganho Tributário Cross</v>
          </cell>
          <cell r="B952" t="str">
            <v>Plano Oi Completo Xsmall</v>
          </cell>
          <cell r="C952" t="str">
            <v>Template de desconto percentual FLAT Móvel - Conta Total - Varejo - Ganho Tributário Cross</v>
          </cell>
          <cell r="D952">
            <v>0.37450000000000006</v>
          </cell>
          <cell r="E952" t="str">
            <v>MKT-1-9865657650</v>
          </cell>
          <cell r="F952" t="str">
            <v>0T3T_REJ17_PCS-4P2pi_FLAT_MÓVEL_GT_37.45%</v>
          </cell>
          <cell r="G952">
            <v>37.450000000000003</v>
          </cell>
        </row>
        <row r="953">
          <cell r="A953" t="str">
            <v>Oi Total Fixo + Pós 50 + Banda Larga0,3863Template de desconto percentual FLAT Móvel - Conta Total - Varejo - Ganho Tributário Cross</v>
          </cell>
          <cell r="B953" t="str">
            <v>Plano Oi Completo Xsmall</v>
          </cell>
          <cell r="C953" t="str">
            <v>Template de desconto percentual FLAT Móvel - Conta Total - Varejo - Ganho Tributário Cross</v>
          </cell>
          <cell r="D953">
            <v>0.38630000000000003</v>
          </cell>
          <cell r="E953" t="str">
            <v>MKT-1-9865657851</v>
          </cell>
          <cell r="F953" t="str">
            <v>0T3T_REJ17_PCS-4P2pi_FLAT_MÓVEL_GT_38.63%</v>
          </cell>
          <cell r="G953">
            <v>38.630000000000003</v>
          </cell>
        </row>
        <row r="954">
          <cell r="A954" t="str">
            <v>Oi Total Fixo + Pós 50 + Banda Larga0,2721Template de desconto percentual FLAT Móvel - Conta Total - Varejo - Ganho Tributário Cross</v>
          </cell>
          <cell r="B954" t="str">
            <v>Plano Oi Completo Xsmall</v>
          </cell>
          <cell r="C954" t="str">
            <v>Template de desconto percentual FLAT Móvel - Conta Total - Varejo - Ganho Tributário Cross</v>
          </cell>
          <cell r="D954">
            <v>0.27210000000000001</v>
          </cell>
          <cell r="E954" t="str">
            <v>MKT-1-9866578341</v>
          </cell>
          <cell r="F954" t="str">
            <v>0T3T_REJ17_PCS-4P2pi_FLAT_MÓVEL_GT_27.21%</v>
          </cell>
          <cell r="G954">
            <v>27.21</v>
          </cell>
        </row>
        <row r="955">
          <cell r="A955" t="str">
            <v>Oi Total Fixo + Pós 50 + Banda Larga0,3016Template de desconto percentual FLAT Móvel - Conta Total - Varejo - Ganho Tributário Cross</v>
          </cell>
          <cell r="B955" t="str">
            <v>Plano Oi Completo Xsmall</v>
          </cell>
          <cell r="C955" t="str">
            <v>Template de desconto percentual FLAT Móvel - Conta Total - Varejo - Ganho Tributário Cross</v>
          </cell>
          <cell r="D955">
            <v>0.30159999999999998</v>
          </cell>
          <cell r="E955" t="str">
            <v>MKT-1-9866801502</v>
          </cell>
          <cell r="F955" t="str">
            <v>0T3T_REJ17_PCS-4P2pi_FLAT_MÓVEL_GT_30.16%</v>
          </cell>
          <cell r="G955">
            <v>30.16</v>
          </cell>
        </row>
        <row r="956">
          <cell r="A956" t="str">
            <v>Oi Total Fixo + Pós 50 + Banda Larga0,1874Template de desconto percentual FLAT Móvel - Conta Total - Varejo - Ganho Tributário Cross</v>
          </cell>
          <cell r="B956" t="str">
            <v>Plano Oi Completo Xsmall</v>
          </cell>
          <cell r="C956" t="str">
            <v>Template de desconto percentual FLAT Móvel - Conta Total - Varejo - Ganho Tributário Cross</v>
          </cell>
          <cell r="D956">
            <v>0.18739999999999998</v>
          </cell>
          <cell r="E956" t="str">
            <v>MKT-1-9866840193</v>
          </cell>
          <cell r="F956" t="str">
            <v>0T3T_REJ17_PCS-4P2pi_FLAT_MÓVEL_GT_18.74%</v>
          </cell>
          <cell r="G956">
            <v>18.739999999999998</v>
          </cell>
        </row>
        <row r="957">
          <cell r="A957" t="str">
            <v>Oi Total Fixo + Pós 50 + Banda Larga0,0268Template de desconto percentual FLAT Móvel - Conta Total - Varejo - Ganho Tributário Cross</v>
          </cell>
          <cell r="B957" t="str">
            <v>Plano Oi Completo Xsmall</v>
          </cell>
          <cell r="C957" t="str">
            <v>Template de desconto percentual FLAT Móvel - Conta Total - Varejo - Ganho Tributário Cross</v>
          </cell>
          <cell r="D957">
            <v>2.6800000000000001E-2</v>
          </cell>
          <cell r="E957" t="str">
            <v>MKT-1-9866840494</v>
          </cell>
          <cell r="F957" t="str">
            <v>0T3T_REJ17_PCS-4P2pi_FLAT_MÓVEL_GT_02.68%</v>
          </cell>
          <cell r="G957">
            <v>2.68</v>
          </cell>
        </row>
        <row r="958">
          <cell r="A958" t="str">
            <v>Oi Total Fixo + Pós 50 + Banda Larga0,141Template de desconto percentual FLAT Móvel - Conta Total - Varejo - Ganho Tributário Cross</v>
          </cell>
          <cell r="B958" t="str">
            <v>Plano Oi Completo Xsmall</v>
          </cell>
          <cell r="C958" t="str">
            <v>Template de desconto percentual FLAT Móvel - Conta Total - Varejo - Ganho Tributário Cross</v>
          </cell>
          <cell r="D958">
            <v>0.14099999999999999</v>
          </cell>
          <cell r="E958" t="str">
            <v>MKT-1-9867003465</v>
          </cell>
          <cell r="F958" t="str">
            <v>0T3T_REJ17_PCS-4P2pi_FLAT_MÓVEL_GT_14.10%</v>
          </cell>
          <cell r="G958">
            <v>14.1</v>
          </cell>
        </row>
        <row r="959">
          <cell r="A959" t="str">
            <v>Oi Total Fixo + Pós 50 + Banda Larga0,1519Template de desconto percentual FLAT Móvel - Conta Total - Varejo - Ganho Tributário Cross</v>
          </cell>
          <cell r="B959" t="str">
            <v>Plano Oi Completo Xsmall</v>
          </cell>
          <cell r="C959" t="str">
            <v>Template de desconto percentual FLAT Móvel - Conta Total - Varejo - Ganho Tributário Cross</v>
          </cell>
          <cell r="D959">
            <v>0.15190000000000001</v>
          </cell>
          <cell r="E959" t="str">
            <v>MKT-1-9867456346</v>
          </cell>
          <cell r="F959" t="str">
            <v>0T3T_REJ17_PCS-4P2pi_FLAT_MÓVEL_GT_15.19%</v>
          </cell>
          <cell r="G959">
            <v>15.19</v>
          </cell>
        </row>
        <row r="960">
          <cell r="A960" t="str">
            <v>Oi Total Fixo + Pós 50 + Banda Larga0,2662Template de desconto percentual FLAT Móvel - Conta Total - Varejo - Ganho Tributário Cross</v>
          </cell>
          <cell r="B960" t="str">
            <v>Plano Oi Completo Xsmall</v>
          </cell>
          <cell r="C960" t="str">
            <v>Template de desconto percentual FLAT Móvel - Conta Total - Varejo - Ganho Tributário Cross</v>
          </cell>
          <cell r="D960">
            <v>0.26619999999999999</v>
          </cell>
          <cell r="E960" t="str">
            <v>MKT-1-9867619437</v>
          </cell>
          <cell r="F960" t="str">
            <v>0T3T_REJ17_PCS-4P2pi_FLAT_MÓVEL_GT_26.62%</v>
          </cell>
          <cell r="G960">
            <v>26.62</v>
          </cell>
        </row>
        <row r="961">
          <cell r="A961" t="str">
            <v>Oi Total Fixo + Pós 100 + Banda Larga0,4933Template de desconto percentual FLAT Móvel - Conta Total - Varejo - Ganho Tributário Cross</v>
          </cell>
          <cell r="B961" t="str">
            <v>Plano Oi Completo Small</v>
          </cell>
          <cell r="C961" t="str">
            <v>Template de desconto percentual FLAT Móvel - Conta Total - Varejo - Ganho Tributário Cross</v>
          </cell>
          <cell r="D961">
            <v>0.49329999999999996</v>
          </cell>
          <cell r="E961" t="str">
            <v>MKT-1-9867770938</v>
          </cell>
          <cell r="F961" t="str">
            <v>0T3T_REJ17_PCS-4P3pi_FLAT_MÓVEL_GT_49.33%</v>
          </cell>
          <cell r="G961">
            <v>49.33</v>
          </cell>
        </row>
        <row r="962">
          <cell r="A962" t="str">
            <v>Oi Total Fixo + Pós 100 + Banda Larga0,6114Template de desconto percentual FLAT Móvel - Conta Total - Varejo - Ganho Tributário Cross</v>
          </cell>
          <cell r="B962" t="str">
            <v>Plano Oi Completo Small</v>
          </cell>
          <cell r="C962" t="str">
            <v>Template de desconto percentual FLAT Móvel - Conta Total - Varejo - Ganho Tributário Cross</v>
          </cell>
          <cell r="D962">
            <v>0.61140000000000005</v>
          </cell>
          <cell r="E962" t="str">
            <v>MKT-1-9867910939</v>
          </cell>
          <cell r="F962" t="str">
            <v>0T3T_REJ17_PCS-4P3pi_FLAT_MÓVEL_GT_61.14%</v>
          </cell>
          <cell r="G962">
            <v>61.14</v>
          </cell>
        </row>
        <row r="963">
          <cell r="A963" t="str">
            <v>Oi Total Fixo + Pós 100 + Banda Larga0,5334Template de desconto percentual FLAT Móvel - Conta Total - Varejo - Ganho Tributário Cross</v>
          </cell>
          <cell r="B963" t="str">
            <v>Plano Oi Completo Small</v>
          </cell>
          <cell r="C963" t="str">
            <v>Template de desconto percentual FLAT Móvel - Conta Total - Varejo - Ganho Tributário Cross</v>
          </cell>
          <cell r="D963">
            <v>0.53339999999999999</v>
          </cell>
          <cell r="E963" t="str">
            <v>MKT-1-9868006220</v>
          </cell>
          <cell r="F963" t="str">
            <v>0T3T_REJ17_PCS-4P3pi_FLAT_MÓVEL_GT_53.34%</v>
          </cell>
          <cell r="G963">
            <v>53.34</v>
          </cell>
        </row>
        <row r="964">
          <cell r="A964" t="str">
            <v>Oi Total Fixo + Pós 100 + Banda Larga0,5414Template de desconto percentual FLAT Móvel - Conta Total - Varejo - Ganho Tributário Cross</v>
          </cell>
          <cell r="B964" t="str">
            <v>Plano Oi Completo Small</v>
          </cell>
          <cell r="C964" t="str">
            <v>Template de desconto percentual FLAT Móvel - Conta Total - Varejo - Ganho Tributário Cross</v>
          </cell>
          <cell r="D964">
            <v>0.54139999999999999</v>
          </cell>
          <cell r="E964" t="str">
            <v>MKT-1-9870358141</v>
          </cell>
          <cell r="F964" t="str">
            <v>0T3T_REJ17_PCS-4P3pi_FLAT_MÓVEL_GT_54.14%</v>
          </cell>
          <cell r="G964">
            <v>54.14</v>
          </cell>
        </row>
        <row r="965">
          <cell r="A965" t="str">
            <v>Oi Total Fixo + Pós 100 + Banda Larga0,4633Template de desconto percentual FLAT Móvel - Conta Total - Varejo - Ganho Tributário Cross</v>
          </cell>
          <cell r="B965" t="str">
            <v>Plano Oi Completo Small</v>
          </cell>
          <cell r="C965" t="str">
            <v>Template de desconto percentual FLAT Móvel - Conta Total - Varejo - Ganho Tributário Cross</v>
          </cell>
          <cell r="D965">
            <v>0.46329999999999999</v>
          </cell>
          <cell r="E965" t="str">
            <v>MKT-1-9870358342</v>
          </cell>
          <cell r="F965" t="str">
            <v>0T3T_REJ17_PCS-4P3pi_FLAT_MÓVEL_GT_46.33%</v>
          </cell>
          <cell r="G965">
            <v>46.33</v>
          </cell>
        </row>
        <row r="966">
          <cell r="A966" t="str">
            <v>Oi Total Fixo + Pós 100 + Banda Larga0,4835Template de desconto percentual FLAT Móvel - Conta Total - Varejo - Ganho Tributário Cross</v>
          </cell>
          <cell r="B966" t="str">
            <v>Plano Oi Completo Small</v>
          </cell>
          <cell r="C966" t="str">
            <v>Template de desconto percentual FLAT Móvel - Conta Total - Varejo - Ganho Tributário Cross</v>
          </cell>
          <cell r="D966">
            <v>0.48350000000000004</v>
          </cell>
          <cell r="E966" t="str">
            <v>MKT-1-9870358543</v>
          </cell>
          <cell r="F966" t="str">
            <v>0T3T_REJ17_PCS-4P3pi_FLAT_MÓVEL_GT_48.35%</v>
          </cell>
          <cell r="G966">
            <v>48.35</v>
          </cell>
        </row>
        <row r="967">
          <cell r="A967" t="str">
            <v>Oi Total Fixo + Pós 100 + Banda Larga0,4054Template de desconto percentual FLAT Móvel - Conta Total - Varejo - Ganho Tributário Cross</v>
          </cell>
          <cell r="B967" t="str">
            <v>Plano Oi Completo Small</v>
          </cell>
          <cell r="C967" t="str">
            <v>Template de desconto percentual FLAT Móvel - Conta Total - Varejo - Ganho Tributário Cross</v>
          </cell>
          <cell r="D967">
            <v>0.40539999999999998</v>
          </cell>
          <cell r="E967" t="str">
            <v>MKT-1-9870358774</v>
          </cell>
          <cell r="F967" t="str">
            <v>0T3T_REJ17_PCS-4P3pi_FLAT_MÓVEL_GT_40.54%</v>
          </cell>
          <cell r="G967">
            <v>40.54</v>
          </cell>
        </row>
        <row r="968">
          <cell r="A968" t="str">
            <v>Oi Total Fixo + Pós 100 + Banda Larga0,2956Template de desconto percentual FLAT Móvel - Conta Total - Varejo - Ganho Tributário Cross</v>
          </cell>
          <cell r="B968" t="str">
            <v>Plano Oi Completo Small</v>
          </cell>
          <cell r="C968" t="str">
            <v>Template de desconto percentual FLAT Móvel - Conta Total - Varejo - Ganho Tributário Cross</v>
          </cell>
          <cell r="D968">
            <v>0.29559999999999997</v>
          </cell>
          <cell r="E968" t="str">
            <v>MKT-1-9870359015</v>
          </cell>
          <cell r="F968" t="str">
            <v>0T3T_REJ17_PCS-4P3pi_FLAT_MÓVEL_GT_29.56%</v>
          </cell>
          <cell r="G968">
            <v>29.56</v>
          </cell>
        </row>
        <row r="969">
          <cell r="A969" t="str">
            <v>Oi Total Fixo + Pós 100 + Banda Larga0,3737Template de desconto percentual FLAT Móvel - Conta Total - Varejo - Ganho Tributário Cross</v>
          </cell>
          <cell r="B969" t="str">
            <v>Plano Oi Completo Small</v>
          </cell>
          <cell r="C969" t="str">
            <v>Template de desconto percentual FLAT Móvel - Conta Total - Varejo - Ganho Tributário Cross</v>
          </cell>
          <cell r="D969">
            <v>0.37369999999999998</v>
          </cell>
          <cell r="E969" t="str">
            <v>MKT-1-9870693266</v>
          </cell>
          <cell r="F969" t="str">
            <v>0T3T_REJ17_PCS-4P3pi_FLAT_MÓVEL_GT_37.37%</v>
          </cell>
          <cell r="G969">
            <v>37.369999999999997</v>
          </cell>
        </row>
        <row r="970">
          <cell r="A970" t="str">
            <v>Oi Total Fixo + Pós 100 + Banda Larga0,3812Template de desconto percentual FLAT Móvel - Conta Total - Varejo - Ganho Tributário Cross</v>
          </cell>
          <cell r="B970" t="str">
            <v>Plano Oi Completo Small</v>
          </cell>
          <cell r="C970" t="str">
            <v>Template de desconto percentual FLAT Móvel - Conta Total - Varejo - Ganho Tributário Cross</v>
          </cell>
          <cell r="D970">
            <v>0.38119999999999998</v>
          </cell>
          <cell r="E970" t="str">
            <v>MKT-1-9870693497</v>
          </cell>
          <cell r="F970" t="str">
            <v>0T3T_REJ17_PCS-4P3pi_FLAT_MÓVEL_GT_38.12%</v>
          </cell>
          <cell r="G970">
            <v>38.119999999999997</v>
          </cell>
        </row>
        <row r="971">
          <cell r="A971" t="str">
            <v>Oi Total Fixo + Pós 100 + Banda Larga0,4593Template de desconto percentual FLAT Móvel - Conta Total - Varejo - Ganho Tributário Cross</v>
          </cell>
          <cell r="B971" t="str">
            <v>Plano Oi Completo Small</v>
          </cell>
          <cell r="C971" t="str">
            <v>Template de desconto percentual FLAT Móvel - Conta Total - Varejo - Ganho Tributário Cross</v>
          </cell>
          <cell r="D971">
            <v>0.45929999999999999</v>
          </cell>
          <cell r="E971" t="str">
            <v>MKT-1-9871048348</v>
          </cell>
          <cell r="F971" t="str">
            <v>0T3T_REJ17_PCS-4P3pi_FLAT_MÓVEL_GT_45.93%</v>
          </cell>
          <cell r="G971">
            <v>45.93</v>
          </cell>
        </row>
        <row r="972">
          <cell r="A972" t="str">
            <v>Oi Total Fixo + Pós 250 + Banda Larga0,6257Template de desconto percentual FLAT Móvel - Conta Total - Varejo - Ganho Tributário Cross</v>
          </cell>
          <cell r="B972" t="str">
            <v>Plano Oi Completo Medium</v>
          </cell>
          <cell r="C972" t="str">
            <v>Template de desconto percentual FLAT Móvel - Conta Total - Varejo - Ganho Tributário Cross</v>
          </cell>
          <cell r="D972">
            <v>0.62570000000000003</v>
          </cell>
          <cell r="E972" t="str">
            <v>MKT-1-9871048549</v>
          </cell>
          <cell r="F972" t="str">
            <v>0T3T_REJ17_PCS-4P4pi_FLAT_MÓVEL_GT_62.57%</v>
          </cell>
          <cell r="G972">
            <v>62.57</v>
          </cell>
        </row>
        <row r="973">
          <cell r="A973" t="str">
            <v>Oi Total Fixo + Pós 250 + Banda Larga0,6966Template de desconto percentual FLAT Móvel - Conta Total - Varejo - Ganho Tributário Cross</v>
          </cell>
          <cell r="B973" t="str">
            <v>Plano Oi Completo Medium</v>
          </cell>
          <cell r="C973" t="str">
            <v>Template de desconto percentual FLAT Móvel - Conta Total - Varejo - Ganho Tributário Cross</v>
          </cell>
          <cell r="D973">
            <v>0.6966</v>
          </cell>
          <cell r="E973" t="str">
            <v>MKT-1-9871048750</v>
          </cell>
          <cell r="F973" t="str">
            <v>0T3T_REJ17_PCS-4P4pi_FLAT_MÓVEL_GT_69.66%</v>
          </cell>
          <cell r="G973">
            <v>69.66</v>
          </cell>
        </row>
        <row r="974">
          <cell r="A974" t="str">
            <v>Oi Total Fixo + Pós 250 + Banda Larga0,6498Template de desconto percentual FLAT Móvel - Conta Total - Varejo - Ganho Tributário Cross</v>
          </cell>
          <cell r="B974" t="str">
            <v>Plano Oi Completo Medium</v>
          </cell>
          <cell r="C974" t="str">
            <v>Template de desconto percentual FLAT Móvel - Conta Total - Varejo - Ganho Tributário Cross</v>
          </cell>
          <cell r="D974">
            <v>0.64980000000000004</v>
          </cell>
          <cell r="E974" t="str">
            <v>MKT-1-9871048951</v>
          </cell>
          <cell r="F974" t="str">
            <v>0T3T_REJ17_PCS-4P4pi_FLAT_MÓVEL_GT_64.98%</v>
          </cell>
          <cell r="G974">
            <v>64.98</v>
          </cell>
        </row>
        <row r="975">
          <cell r="A975" t="str">
            <v>Oi Total Fixo + Pós 250 + Banda Larga0,6546Template de desconto percentual FLAT Móvel - Conta Total - Varejo - Ganho Tributário Cross</v>
          </cell>
          <cell r="B975" t="str">
            <v>Plano Oi Completo Medium</v>
          </cell>
          <cell r="C975" t="str">
            <v>Template de desconto percentual FLAT Móvel - Conta Total - Varejo - Ganho Tributário Cross</v>
          </cell>
          <cell r="D975">
            <v>0.65459999999999996</v>
          </cell>
          <cell r="E975" t="str">
            <v>MKT-1-9871643152</v>
          </cell>
          <cell r="F975" t="str">
            <v>0T3T_REJ17_PCS-4P4pi_FLAT_MÓVEL_GT_65.46%</v>
          </cell>
          <cell r="G975">
            <v>65.459999999999994</v>
          </cell>
        </row>
        <row r="976">
          <cell r="A976" t="str">
            <v>Oi Total Fixo + Pós 250 + Banda Larga0,6077Template de desconto percentual FLAT Móvel - Conta Total - Varejo - Ganho Tributário Cross</v>
          </cell>
          <cell r="B976" t="str">
            <v>Plano Oi Completo Medium</v>
          </cell>
          <cell r="C976" t="str">
            <v>Template de desconto percentual FLAT Móvel - Conta Total - Varejo - Ganho Tributário Cross</v>
          </cell>
          <cell r="D976">
            <v>0.60770000000000002</v>
          </cell>
          <cell r="E976" t="str">
            <v>MKT-1-9871643363</v>
          </cell>
          <cell r="F976" t="str">
            <v>0T3T_REJ17_PCS-4P4pi_FLAT_MÓVEL_GT_60.77%</v>
          </cell>
          <cell r="G976">
            <v>60.77</v>
          </cell>
        </row>
        <row r="977">
          <cell r="A977" t="str">
            <v>Oi Total Fixo + Pós 250 + Banda Larga0,6198Template de desconto percentual FLAT Móvel - Conta Total - Varejo - Ganho Tributário Cross</v>
          </cell>
          <cell r="B977" t="str">
            <v>Plano Oi Completo Medium</v>
          </cell>
          <cell r="C977" t="str">
            <v>Template de desconto percentual FLAT Móvel - Conta Total - Varejo - Ganho Tributário Cross</v>
          </cell>
          <cell r="D977">
            <v>0.61980000000000002</v>
          </cell>
          <cell r="E977" t="str">
            <v>MKT-1-9871643564</v>
          </cell>
          <cell r="F977" t="str">
            <v>0T3T_REJ17_PCS-4P4pi_FLAT_MÓVEL_GT_61.98%</v>
          </cell>
          <cell r="G977">
            <v>61.98</v>
          </cell>
        </row>
        <row r="978">
          <cell r="A978" t="str">
            <v>Oi Total Fixo + Pós 250 + Banda Larga0,573Template de desconto percentual FLAT Móvel - Conta Total - Varejo - Ganho Tributário Cross</v>
          </cell>
          <cell r="B978" t="str">
            <v>Plano Oi Completo Medium</v>
          </cell>
          <cell r="C978" t="str">
            <v>Template de desconto percentual FLAT Móvel - Conta Total - Varejo - Ganho Tributário Cross</v>
          </cell>
          <cell r="D978">
            <v>0.57299999999999995</v>
          </cell>
          <cell r="E978" t="str">
            <v>MKT-1-9871643765</v>
          </cell>
          <cell r="F978" t="str">
            <v>0T3T_REJ17_PCS-4P4pi_FLAT_MÓVEL_GT_57.30%</v>
          </cell>
          <cell r="G978">
            <v>57.3</v>
          </cell>
        </row>
        <row r="979">
          <cell r="A979" t="str">
            <v>Oi Total Fixo + Pós 250 + Banda Larga0,5071Template de desconto percentual FLAT Móvel - Conta Total - Varejo - Ganho Tributário Cross</v>
          </cell>
          <cell r="B979" t="str">
            <v>Plano Oi Completo Medium</v>
          </cell>
          <cell r="C979" t="str">
            <v>Template de desconto percentual FLAT Móvel - Conta Total - Varejo - Ganho Tributário Cross</v>
          </cell>
          <cell r="D979">
            <v>0.5071</v>
          </cell>
          <cell r="E979" t="str">
            <v>MKT-1-9871643966</v>
          </cell>
          <cell r="F979" t="str">
            <v>0T3T_REJ17_PCS-4P4pi_FLAT_MÓVEL_GT_50.71%</v>
          </cell>
          <cell r="G979">
            <v>50.71</v>
          </cell>
        </row>
        <row r="980">
          <cell r="A980" t="str">
            <v>Oi Total Fixo + Pós 250 + Banda Larga0,554Template de desconto percentual FLAT Móvel - Conta Total - Varejo - Ganho Tributário Cross</v>
          </cell>
          <cell r="B980" t="str">
            <v>Plano Oi Completo Medium</v>
          </cell>
          <cell r="C980" t="str">
            <v>Template de desconto percentual FLAT Móvel - Conta Total - Varejo - Ganho Tributário Cross</v>
          </cell>
          <cell r="D980">
            <v>0.55399999999999994</v>
          </cell>
          <cell r="E980" t="str">
            <v>MKT-1-9871654167</v>
          </cell>
          <cell r="F980" t="str">
            <v>0T3T_REJ17_PCS-4P4pi_FLAT_MÓVEL_GT_55.40%</v>
          </cell>
          <cell r="G980">
            <v>55.4</v>
          </cell>
        </row>
        <row r="981">
          <cell r="A981" t="str">
            <v>Oi Total Fixo + Pós 250 + Banda Larga0,5584Template de desconto percentual FLAT Móvel - Conta Total - Varejo - Ganho Tributário Cross</v>
          </cell>
          <cell r="B981" t="str">
            <v>Plano Oi Completo Medium</v>
          </cell>
          <cell r="C981" t="str">
            <v>Template de desconto percentual FLAT Móvel - Conta Total - Varejo - Ganho Tributário Cross</v>
          </cell>
          <cell r="D981">
            <v>0.55840000000000001</v>
          </cell>
          <cell r="E981" t="str">
            <v>MKT-1-9871654368</v>
          </cell>
          <cell r="F981" t="str">
            <v>0T3T_REJ17_PCS-4P4pi_FLAT_MÓVEL_GT_55.84%</v>
          </cell>
          <cell r="G981">
            <v>55.84</v>
          </cell>
        </row>
        <row r="982">
          <cell r="A982" t="str">
            <v>Oi Total Fixo + Pós 250 + Banda Larga0,6053Template de desconto percentual FLAT Móvel - Conta Total - Varejo - Ganho Tributário Cross</v>
          </cell>
          <cell r="B982" t="str">
            <v>Plano Oi Completo Medium</v>
          </cell>
          <cell r="C982" t="str">
            <v>Template de desconto percentual FLAT Móvel - Conta Total - Varejo - Ganho Tributário Cross</v>
          </cell>
          <cell r="D982">
            <v>0.60530000000000006</v>
          </cell>
          <cell r="E982" t="str">
            <v>MKT-1-9871654569</v>
          </cell>
          <cell r="F982" t="str">
            <v>0T3T_REJ17_PCS-4P4pi_FLAT_MÓVEL_GT_60.53%</v>
          </cell>
          <cell r="G982">
            <v>60.53</v>
          </cell>
        </row>
        <row r="983">
          <cell r="A983" t="str">
            <v>Oi Total Fixo + Pós 500 + Banda Larga0,6979Template de desconto percentual FLAT Móvel - Conta Total - Varejo - Ganho Tributário Cross</v>
          </cell>
          <cell r="B983" t="str">
            <v>Plano Oi Completo Large</v>
          </cell>
          <cell r="C983" t="str">
            <v>Template de desconto percentual FLAT Móvel - Conta Total - Varejo - Ganho Tributário Cross</v>
          </cell>
          <cell r="D983">
            <v>0.69790000000000008</v>
          </cell>
          <cell r="E983" t="str">
            <v>MKT-1-9871654770</v>
          </cell>
          <cell r="F983" t="str">
            <v>0T3T_REJ17_PCS-4P5pi_FLAT_MÓVEL_GT_69.79%</v>
          </cell>
          <cell r="G983">
            <v>69.790000000000006</v>
          </cell>
        </row>
        <row r="984">
          <cell r="A984" t="str">
            <v>Oi Total Fixo + Pós 500 + Banda Larga0,7134Template de desconto percentual FLAT Móvel - Conta Total - Varejo - Ganho Tributário Cross</v>
          </cell>
          <cell r="B984" t="str">
            <v>Plano Oi Completo Large</v>
          </cell>
          <cell r="C984" t="str">
            <v>Template de desconto percentual FLAT Móvel - Conta Total - Varejo - Ganho Tributário Cross</v>
          </cell>
          <cell r="D984">
            <v>0.71340000000000003</v>
          </cell>
          <cell r="E984" t="str">
            <v>MKT-1-9871654971</v>
          </cell>
          <cell r="F984" t="str">
            <v>0T3T_REJ17_PCS-4P5pi_FLAT_MÓVEL_GT_71.34%</v>
          </cell>
          <cell r="G984">
            <v>71.34</v>
          </cell>
        </row>
        <row r="985">
          <cell r="A985" t="str">
            <v>Oi Total Fixo + Pós 500 + Banda Larga0,6862Template de desconto percentual FLAT Móvel - Conta Total - Varejo - Ganho Tributário Cross</v>
          </cell>
          <cell r="B985" t="str">
            <v>Plano Oi Completo Large</v>
          </cell>
          <cell r="C985" t="str">
            <v>Template de desconto percentual FLAT Móvel - Conta Total - Varejo - Ganho Tributário Cross</v>
          </cell>
          <cell r="D985">
            <v>0.68620000000000003</v>
          </cell>
          <cell r="E985" t="str">
            <v>MKT-1-9871695172</v>
          </cell>
          <cell r="F985" t="str">
            <v>0T3T_REJ17_PCS-4P5pi_FLAT_MÓVEL_GT_68.62%</v>
          </cell>
          <cell r="G985">
            <v>68.62</v>
          </cell>
        </row>
        <row r="986">
          <cell r="A986" t="str">
            <v>Oi Total Fixo + Pós 500 + Banda Larga0,6638Template de desconto percentual FLAT Móvel - Conta Total - Varejo - Ganho Tributário Cross</v>
          </cell>
          <cell r="B986" t="str">
            <v>Plano Oi Completo Large</v>
          </cell>
          <cell r="C986" t="str">
            <v>Template de desconto percentual FLAT Móvel - Conta Total - Varejo - Ganho Tributário Cross</v>
          </cell>
          <cell r="D986">
            <v>0.66379999999999995</v>
          </cell>
          <cell r="E986" t="str">
            <v>MKT-1-9871695373</v>
          </cell>
          <cell r="F986" t="str">
            <v>0T3T_REJ17_PCS-4P5pi_FLAT_MÓVEL_GT_66.38%</v>
          </cell>
          <cell r="G986">
            <v>66.38</v>
          </cell>
        </row>
        <row r="987">
          <cell r="A987" t="str">
            <v>Oi Total Fixo + Pós 500 + Banda Larga0,6213Template de desconto percentual FLAT Móvel - Conta Total - Varejo - Ganho Tributário Cross</v>
          </cell>
          <cell r="B987" t="str">
            <v>Plano Oi Completo Large</v>
          </cell>
          <cell r="C987" t="str">
            <v>Template de desconto percentual FLAT Móvel - Conta Total - Varejo - Ganho Tributário Cross</v>
          </cell>
          <cell r="D987">
            <v>0.62130000000000007</v>
          </cell>
          <cell r="E987" t="str">
            <v>MKT-1-9871695574</v>
          </cell>
          <cell r="F987" t="str">
            <v>0T3T_REJ17_PCS-4P5pi_FLAT_MÓVEL_GT_62.13%</v>
          </cell>
          <cell r="G987">
            <v>62.13</v>
          </cell>
        </row>
        <row r="988">
          <cell r="A988" t="str">
            <v>Oi Total Fixo + Pós 500 + Banda Larga0,6544Template de desconto percentual FLAT Móvel - Conta Total - Varejo - Ganho Tributário Cross</v>
          </cell>
          <cell r="B988" t="str">
            <v>Plano Oi Completo Large</v>
          </cell>
          <cell r="C988" t="str">
            <v>Template de desconto percentual FLAT Móvel - Conta Total - Varejo - Ganho Tributário Cross</v>
          </cell>
          <cell r="D988">
            <v>0.65439999999999998</v>
          </cell>
          <cell r="E988" t="str">
            <v>MKT-1-9871695775</v>
          </cell>
          <cell r="F988" t="str">
            <v>0T3T_REJ17_PCS-4P5pi_FLAT_MÓVEL_GT_65.44%</v>
          </cell>
          <cell r="G988">
            <v>65.44</v>
          </cell>
        </row>
        <row r="989">
          <cell r="A989" t="str">
            <v>Oi Total Fixo + Pós 800 + Banda Larga0,7395Template de desconto percentual FLAT Móvel - Conta Total - Varejo - Ganho Tributário Cross</v>
          </cell>
          <cell r="B989" t="str">
            <v>Plano Oi Completo Xlarge</v>
          </cell>
          <cell r="C989" t="str">
            <v>Template de desconto percentual FLAT Móvel - Conta Total - Varejo - Ganho Tributário Cross</v>
          </cell>
          <cell r="D989">
            <v>0.73950000000000005</v>
          </cell>
          <cell r="E989" t="str">
            <v>MKT-1-9871695976</v>
          </cell>
          <cell r="F989" t="str">
            <v>0T3T_REJ17_PCS-4P6pi_FLAT_MÓVEL_GT_73.95%</v>
          </cell>
          <cell r="G989">
            <v>73.95</v>
          </cell>
        </row>
        <row r="990">
          <cell r="A990" t="str">
            <v>Oi Total Fixo + Pós 800 + Banda Larga0,7502Template de desconto percentual FLAT Móvel - Conta Total - Varejo - Ganho Tributário Cross</v>
          </cell>
          <cell r="B990" t="str">
            <v>Plano Oi Completo Xlarge</v>
          </cell>
          <cell r="C990" t="str">
            <v>Template de desconto percentual FLAT Móvel - Conta Total - Varejo - Ganho Tributário Cross</v>
          </cell>
          <cell r="D990">
            <v>0.75019999999999998</v>
          </cell>
          <cell r="E990" t="str">
            <v>MKT-1-9871757177</v>
          </cell>
          <cell r="F990" t="str">
            <v>0T3T_REJ17_PCS-4P6pi_FLAT_MÓVEL_GT_75.02%</v>
          </cell>
          <cell r="G990">
            <v>75.02</v>
          </cell>
        </row>
        <row r="991">
          <cell r="A991" t="str">
            <v>Oi Total Fixo + Pós 800 + Banda Larga0,7315Template de desconto percentual FLAT Móvel - Conta Total - Varejo - Ganho Tributário Cross</v>
          </cell>
          <cell r="B991" t="str">
            <v>Plano Oi Completo Xlarge</v>
          </cell>
          <cell r="C991" t="str">
            <v>Template de desconto percentual FLAT Móvel - Conta Total - Varejo - Ganho Tributário Cross</v>
          </cell>
          <cell r="D991">
            <v>0.73150000000000004</v>
          </cell>
          <cell r="E991" t="str">
            <v>MKT-1-9871757378</v>
          </cell>
          <cell r="F991" t="str">
            <v>0T3T_REJ17_PCS-4P6pi_FLAT_MÓVEL_GT_73.15%</v>
          </cell>
          <cell r="G991">
            <v>73.150000000000006</v>
          </cell>
        </row>
        <row r="992">
          <cell r="A992" t="str">
            <v>Oi Total Fixo + Pós 800 + Banda Larga0,7161Template de desconto percentual FLAT Móvel - Conta Total - Varejo - Ganho Tributário Cross</v>
          </cell>
          <cell r="B992" t="str">
            <v>Plano Oi Completo Xlarge</v>
          </cell>
          <cell r="C992" t="str">
            <v>Template de desconto percentual FLAT Móvel - Conta Total - Varejo - Ganho Tributário Cross</v>
          </cell>
          <cell r="D992">
            <v>0.71609999999999996</v>
          </cell>
          <cell r="E992" t="str">
            <v>MKT-1-9871757579</v>
          </cell>
          <cell r="F992" t="str">
            <v>0T3T_REJ17_PCS-4P6pi_FLAT_MÓVEL_GT_71.61%</v>
          </cell>
          <cell r="G992">
            <v>71.61</v>
          </cell>
        </row>
        <row r="993">
          <cell r="A993" t="str">
            <v>Oi Total Fixo + Pós 800 + Banda Larga0,6867Template de desconto percentual FLAT Móvel - Conta Total - Varejo - Ganho Tributário Cross</v>
          </cell>
          <cell r="B993" t="str">
            <v>Plano Oi Completo Xlarge</v>
          </cell>
          <cell r="C993" t="str">
            <v>Template de desconto percentual FLAT Móvel - Conta Total - Varejo - Ganho Tributário Cross</v>
          </cell>
          <cell r="D993">
            <v>0.68669999999999998</v>
          </cell>
          <cell r="E993" t="str">
            <v>MKT-1-9871757780</v>
          </cell>
          <cell r="F993" t="str">
            <v>0T3T_REJ17_PCS-4P6pi_FLAT_MÓVEL_GT_68.67%</v>
          </cell>
          <cell r="G993">
            <v>68.67</v>
          </cell>
        </row>
        <row r="994">
          <cell r="A994" t="str">
            <v>Oi Total Fixo + Pós 800 + Banda Larga0,7096Template de desconto percentual FLAT Móvel - Conta Total - Varejo - Ganho Tributário Cross</v>
          </cell>
          <cell r="B994" t="str">
            <v>Plano Oi Completo Xlarge</v>
          </cell>
          <cell r="C994" t="str">
            <v>Template de desconto percentual FLAT Móvel - Conta Total - Varejo - Ganho Tributário Cross</v>
          </cell>
          <cell r="D994">
            <v>0.7095999999999999</v>
          </cell>
          <cell r="E994" t="str">
            <v>MKT-1-9871757981</v>
          </cell>
          <cell r="F994" t="str">
            <v>0T3T_REJ17_PCS-4P6pi_FLAT_MÓVEL_GT_70.96%</v>
          </cell>
          <cell r="G994">
            <v>70.959999999999994</v>
          </cell>
        </row>
        <row r="995">
          <cell r="A995" t="str">
            <v>Oi Total Fixo + Pós Conectado 500 + Banda Larga0,7694Template de desconto percentual FLAT Móvel - Conta Total - Varejo - Ganho Tributário Cross</v>
          </cell>
          <cell r="B995" t="str">
            <v>Plano Oi Completo 500</v>
          </cell>
          <cell r="C995" t="str">
            <v>Template de desconto percentual FLAT Móvel - Conta Total - Varejo - Ganho Tributário Cross</v>
          </cell>
          <cell r="D995">
            <v>0.76939999999999997</v>
          </cell>
          <cell r="E995" t="str">
            <v>MKT-1-9871764182</v>
          </cell>
          <cell r="F995" t="str">
            <v>0T3T_REJ17_PCS-4P8pi_FLAT_MÓVEL_GT_76.94%</v>
          </cell>
          <cell r="G995">
            <v>76.94</v>
          </cell>
        </row>
        <row r="996">
          <cell r="A996" t="str">
            <v>Oi Total Fixo + Pós Conectado 500 + Banda Larga0,7636Template de desconto percentual FLAT Móvel - Conta Total - Varejo - Ganho Tributário Cross</v>
          </cell>
          <cell r="B996" t="str">
            <v>Plano Oi Completo 500</v>
          </cell>
          <cell r="C996" t="str">
            <v>Template de desconto percentual FLAT Móvel - Conta Total - Varejo - Ganho Tributário Cross</v>
          </cell>
          <cell r="D996">
            <v>0.76359999999999995</v>
          </cell>
          <cell r="E996" t="str">
            <v>MKT-1-9871764383</v>
          </cell>
          <cell r="F996" t="str">
            <v>0T3T_REJ17_PCS-4P8pi_FLAT_MÓVEL_GT_76.36%</v>
          </cell>
          <cell r="G996">
            <v>76.36</v>
          </cell>
        </row>
        <row r="997">
          <cell r="A997" t="str">
            <v>Oi Total Fixo + Pós Conectado 500 + Banda Larga0,7221Template de desconto percentual FLAT Móvel - Conta Total - Varejo - Ganho Tributário Cross</v>
          </cell>
          <cell r="B997" t="str">
            <v>Plano Oi Completo 500</v>
          </cell>
          <cell r="C997" t="str">
            <v>Template de desconto percentual FLAT Móvel - Conta Total - Varejo - Ganho Tributário Cross</v>
          </cell>
          <cell r="D997">
            <v>0.72209999999999996</v>
          </cell>
          <cell r="E997" t="str">
            <v>MKT-1-9871764584</v>
          </cell>
          <cell r="F997" t="str">
            <v>0T3T_REJ17_PCS-4P8pi_FLAT_MÓVEL_GT_72.21%</v>
          </cell>
          <cell r="G997">
            <v>72.209999999999994</v>
          </cell>
        </row>
        <row r="998">
          <cell r="A998" t="str">
            <v>Oi Total Fixo + Pós Conectado 500 + Banda Larga0,6878Template de desconto percentual FLAT Móvel - Conta Total - Varejo - Ganho Tributário Cross</v>
          </cell>
          <cell r="B998" t="str">
            <v>Plano Oi Completo 500</v>
          </cell>
          <cell r="C998" t="str">
            <v>Template de desconto percentual FLAT Móvel - Conta Total - Varejo - Ganho Tributário Cross</v>
          </cell>
          <cell r="D998">
            <v>0.68779999999999997</v>
          </cell>
          <cell r="E998" t="str">
            <v>MKT-1-9871764785</v>
          </cell>
          <cell r="F998" t="str">
            <v>0T3T_REJ17_PCS-4P8pi_FLAT_MÓVEL_GT_68.78%</v>
          </cell>
          <cell r="G998">
            <v>68.78</v>
          </cell>
        </row>
        <row r="999">
          <cell r="A999" t="str">
            <v>Oi Total Fixo + Pós Conectado 500 + Banda Larga0,6304Template de desconto percentual FLAT Móvel - Conta Total - Varejo - Ganho Tributário Cross</v>
          </cell>
          <cell r="B999" t="str">
            <v>Plano Oi Completo 500</v>
          </cell>
          <cell r="C999" t="str">
            <v>Template de desconto percentual FLAT Móvel - Conta Total - Varejo - Ganho Tributário Cross</v>
          </cell>
          <cell r="D999">
            <v>0.63039999999999996</v>
          </cell>
          <cell r="E999" t="str">
            <v>MKT-1-9871764986</v>
          </cell>
          <cell r="F999" t="str">
            <v>0T3T_REJ17_PCS-4P8pi_FLAT_MÓVEL_GT_63.04%</v>
          </cell>
          <cell r="G999">
            <v>63.04</v>
          </cell>
        </row>
        <row r="1000">
          <cell r="A1000" t="str">
            <v>Oi Total Fixo + Pós Conectado 500 + Banda Larga0,587Template de desconto percentual FLAT Móvel - Conta Total - Varejo - Ganho Tributário Cross</v>
          </cell>
          <cell r="B1000" t="str">
            <v>Plano Oi Completo 500</v>
          </cell>
          <cell r="C1000" t="str">
            <v>Template de desconto percentual FLAT Móvel - Conta Total - Varejo - Ganho Tributário Cross</v>
          </cell>
          <cell r="D1000">
            <v>0.58700000000000008</v>
          </cell>
          <cell r="E1000" t="str">
            <v>MKT-1-9871830187</v>
          </cell>
          <cell r="F1000" t="str">
            <v>0T3T_REJ17_PCS-4P8pi_FLAT_MÓVEL_GT_58.70%</v>
          </cell>
          <cell r="G1000">
            <v>58.7</v>
          </cell>
        </row>
        <row r="1001">
          <cell r="A1001" t="str">
            <v>Oi Total Fixo + Pós Conectado 1.000 + Banda Larga0,8Template de desconto percentual FLAT Móvel - Conta Total - Varejo - Ganho Tributário Cross</v>
          </cell>
          <cell r="B1001" t="str">
            <v>Plano Oi Completo 1.000</v>
          </cell>
          <cell r="C1001" t="str">
            <v>Template de desconto percentual FLAT Móvel - Conta Total - Varejo - Ganho Tributário Cross</v>
          </cell>
          <cell r="D1001">
            <v>0.8</v>
          </cell>
          <cell r="E1001" t="str">
            <v>MKT-1-9871830388</v>
          </cell>
          <cell r="F1001" t="str">
            <v>0T3T_REJ17_PCS-4P10pi_FLAT_MÓVEL_GT_80.00%</v>
          </cell>
          <cell r="G1001">
            <v>80</v>
          </cell>
        </row>
        <row r="1002">
          <cell r="A1002" t="str">
            <v>Oi Total Fixo + Pós Conectado 1.000 + Banda Larga0,7681Template de desconto percentual FLAT Móvel - Conta Total - Varejo - Ganho Tributário Cross</v>
          </cell>
          <cell r="B1002" t="str">
            <v>Plano Oi Completo 1.000</v>
          </cell>
          <cell r="C1002" t="str">
            <v>Template de desconto percentual FLAT Móvel - Conta Total - Varejo - Ganho Tributário Cross</v>
          </cell>
          <cell r="D1002">
            <v>0.7681</v>
          </cell>
          <cell r="E1002" t="str">
            <v>MKT-1-9871830629</v>
          </cell>
          <cell r="F1002" t="str">
            <v>0T3T_REJ17_PCS-4P10pi_FLAT_MÓVEL_GT_76.81%</v>
          </cell>
          <cell r="G1002">
            <v>76.81</v>
          </cell>
        </row>
        <row r="1003">
          <cell r="A1003" t="str">
            <v>Oi Total Fixo + Pós Conectado 1.000 + Banda Larga0,7417Template de desconto percentual FLAT Móvel - Conta Total - Varejo - Ganho Tributário Cross</v>
          </cell>
          <cell r="B1003" t="str">
            <v>Plano Oi Completo 1.000</v>
          </cell>
          <cell r="C1003" t="str">
            <v>Template de desconto percentual FLAT Móvel - Conta Total - Varejo - Ganho Tributário Cross</v>
          </cell>
          <cell r="D1003">
            <v>0.74170000000000003</v>
          </cell>
          <cell r="E1003" t="str">
            <v>MKT-1-9871830850</v>
          </cell>
          <cell r="F1003" t="str">
            <v>0T3T_REJ17_PCS-4P10pi_FLAT_MÓVEL_GT_74.17%</v>
          </cell>
          <cell r="G1003">
            <v>74.17</v>
          </cell>
        </row>
        <row r="1004">
          <cell r="A1004" t="str">
            <v>Oi Total Fixo + Pós Conectado 1.000 + Banda Larga0,6974Template de desconto percentual FLAT Móvel - Conta Total - Varejo - Ganho Tributário Cross</v>
          </cell>
          <cell r="B1004" t="str">
            <v>Plano Oi Completo 1.000</v>
          </cell>
          <cell r="C1004" t="str">
            <v>Template de desconto percentual FLAT Móvel - Conta Total - Varejo - Ganho Tributário Cross</v>
          </cell>
          <cell r="D1004">
            <v>0.69739999999999991</v>
          </cell>
          <cell r="E1004" t="str">
            <v>MKT-1-9871831071</v>
          </cell>
          <cell r="F1004" t="str">
            <v>0T3T_REJ17_PCS-4P10pi_FLAT_MÓVEL_GT_69.74%</v>
          </cell>
          <cell r="G1004">
            <v>69.739999999999995</v>
          </cell>
        </row>
        <row r="1005">
          <cell r="A1005" t="str">
            <v>Oi Total Fixo + Pós Conectado 1.000 + Banda Larga0,6639Template de desconto percentual FLAT Móvel - Conta Total - Varejo - Ganho Tributário Cross</v>
          </cell>
          <cell r="B1005" t="str">
            <v>Plano Oi Completo 1.000</v>
          </cell>
          <cell r="C1005" t="str">
            <v>Template de desconto percentual FLAT Móvel - Conta Total - Varejo - Ganho Tributário Cross</v>
          </cell>
          <cell r="D1005">
            <v>0.66390000000000005</v>
          </cell>
          <cell r="E1005" t="str">
            <v>MKT-1-9871924282</v>
          </cell>
          <cell r="F1005" t="str">
            <v>0T3T_REJ17_PCS-4P10pi_FLAT_MÓVEL_GT_66.39%</v>
          </cell>
          <cell r="G1005">
            <v>66.39</v>
          </cell>
        </row>
        <row r="1006">
          <cell r="A1006" t="str">
            <v>Oi Total Fixo + Pós Conectado Mais + Banda Larga0,7794Template de desconto percentual FLAT Móvel - Conta Total - Varejo - Ganho Tributário Cross</v>
          </cell>
          <cell r="B1006" t="str">
            <v>Plano Oi Completo Mais</v>
          </cell>
          <cell r="C1006" t="str">
            <v>Template de desconto percentual FLAT Móvel - Conta Total - Varejo - Ganho Tributário Cross</v>
          </cell>
          <cell r="D1006">
            <v>0.77939999999999998</v>
          </cell>
          <cell r="E1006" t="str">
            <v>MKT-1-9871924513</v>
          </cell>
          <cell r="F1006" t="str">
            <v>0T3T_REJ17_PCS-4P9pi_FLAT_MÓVEL_GT_77.94%</v>
          </cell>
          <cell r="G1006">
            <v>77.94</v>
          </cell>
        </row>
        <row r="1007">
          <cell r="A1007" t="str">
            <v>Oi Total Fixo + Pós Conectado Mais + Banda Larga0,7534Template de desconto percentual FLAT Móvel - Conta Total - Varejo - Ganho Tributário Cross</v>
          </cell>
          <cell r="B1007" t="str">
            <v>Plano Oi Completo Mais</v>
          </cell>
          <cell r="C1007" t="str">
            <v>Template de desconto percentual FLAT Móvel - Conta Total - Varejo - Ganho Tributário Cross</v>
          </cell>
          <cell r="D1007">
            <v>0.75340000000000007</v>
          </cell>
          <cell r="E1007" t="str">
            <v>MKT-1-9871924964</v>
          </cell>
          <cell r="F1007" t="str">
            <v>0T3T_REJ17_PCS-4P9pi_FLAT_MÓVEL_GT_75.34%</v>
          </cell>
          <cell r="G1007">
            <v>75.34</v>
          </cell>
        </row>
        <row r="1008">
          <cell r="A1008" t="str">
            <v>Oi Total Fixo + Pós Conectado Mais + Banda Larga0,7319Template de desconto percentual FLAT Móvel - Conta Total - Varejo - Ganho Tributário Cross</v>
          </cell>
          <cell r="B1008" t="str">
            <v>Plano Oi Completo Mais</v>
          </cell>
          <cell r="C1008" t="str">
            <v>Template de desconto percentual FLAT Móvel - Conta Total - Varejo - Ganho Tributário Cross</v>
          </cell>
          <cell r="D1008">
            <v>0.7319</v>
          </cell>
          <cell r="E1008" t="str">
            <v>MKT-1-9871954425</v>
          </cell>
          <cell r="F1008" t="str">
            <v>0T3T_REJ17_PCS-4P9pi_FLAT_MÓVEL_GT_73.19%</v>
          </cell>
          <cell r="G1008">
            <v>73.19</v>
          </cell>
        </row>
        <row r="1009">
          <cell r="A1009" t="str">
            <v>Oi Total Fixo + Pós Conectado Mais + Banda Larga0,6687Template de desconto percentual FLAT Móvel - Conta Total - Varejo - Ganho Tributário Cross</v>
          </cell>
          <cell r="B1009" t="str">
            <v>Plano Oi Completo Mais</v>
          </cell>
          <cell r="C1009" t="str">
            <v>Template de desconto percentual FLAT Móvel - Conta Total - Varejo - Ganho Tributário Cross</v>
          </cell>
          <cell r="D1009">
            <v>0.66870000000000007</v>
          </cell>
          <cell r="E1009" t="str">
            <v>MKT-1-9871954876</v>
          </cell>
          <cell r="F1009" t="str">
            <v>0T3T_REJ17_PCS-4P9pi_FLAT_MÓVEL_GT_66.87%</v>
          </cell>
          <cell r="G1009">
            <v>66.87</v>
          </cell>
        </row>
        <row r="1010">
          <cell r="A1010" t="str">
            <v>Oi Total Fixo + Pós Conectado Mais + Banda Larga0,6959Template de desconto percentual FLAT Móvel - Conta Total - Varejo - Ganho Tributário Cross</v>
          </cell>
          <cell r="B1010" t="str">
            <v>Plano Oi Completo Mais</v>
          </cell>
          <cell r="C1010" t="str">
            <v>Template de desconto percentual FLAT Móvel - Conta Total - Varejo - Ganho Tributário Cross</v>
          </cell>
          <cell r="D1010">
            <v>0.69590000000000007</v>
          </cell>
          <cell r="E1010" t="str">
            <v>MKT-1-9871964317</v>
          </cell>
          <cell r="F1010" t="str">
            <v>0T3T_REJ17_PCS-4P9pi_FLAT_MÓVEL_GT_69.59%</v>
          </cell>
          <cell r="G1010">
            <v>69.59</v>
          </cell>
        </row>
        <row r="1011">
          <cell r="A1011" t="str">
            <v>Oi Total Fixo + Pós Conectado 500 + Banda Larga0,2551Template desconto FLAT Plano Principal Oi TV nível conta</v>
          </cell>
          <cell r="B1011" t="str">
            <v>Plano Oi Completo 500</v>
          </cell>
          <cell r="C1011" t="str">
            <v>Template desconto FLAT Plano Principal Oi TV nível conta</v>
          </cell>
          <cell r="D1011">
            <v>0.25509999999999999</v>
          </cell>
          <cell r="E1011" t="str">
            <v>MKT-1-9872312161</v>
          </cell>
          <cell r="F1011" t="str">
            <v>0T3T_REJ17_PCS-4P8pi_FLAT_TV_25.51%</v>
          </cell>
          <cell r="G1011">
            <v>25.51</v>
          </cell>
        </row>
        <row r="1012">
          <cell r="A1012" t="str">
            <v>Oi Total Fixo + Pós Conectado 1.000 + Banda Larga0,2551Template desconto FLAT Plano Principal Oi TV nível conta</v>
          </cell>
          <cell r="B1012" t="str">
            <v>Plano Oi Completo 1.000</v>
          </cell>
          <cell r="C1012" t="str">
            <v>Template desconto FLAT Plano Principal Oi TV nível conta</v>
          </cell>
          <cell r="D1012">
            <v>0.25509999999999999</v>
          </cell>
          <cell r="E1012" t="str">
            <v>MKT-1-9872312436</v>
          </cell>
          <cell r="F1012" t="str">
            <v>0T3T_REJ17_PCS-4P10pi_FLAT_TV_25.51%</v>
          </cell>
          <cell r="G1012">
            <v>25.51</v>
          </cell>
        </row>
        <row r="1013">
          <cell r="A1013" t="str">
            <v>Oi Total Fixo + Pós Conectado Mais + Banda Larga0,2551Template desconto FLAT Plano Principal Oi TV nível conta</v>
          </cell>
          <cell r="B1013" t="str">
            <v>Plano Oi Completo Mais</v>
          </cell>
          <cell r="C1013" t="str">
            <v>Template desconto FLAT Plano Principal Oi TV nível conta</v>
          </cell>
          <cell r="D1013">
            <v>0.25509999999999999</v>
          </cell>
          <cell r="E1013" t="str">
            <v>MKT-1-9872312691</v>
          </cell>
          <cell r="F1013" t="str">
            <v>0T3T_REJ17_PCS-4P9pi_FLAT_TV_25.51%</v>
          </cell>
          <cell r="G1013">
            <v>25.51</v>
          </cell>
        </row>
        <row r="1014">
          <cell r="A1014" t="str">
            <v>Oi Internet pra Celular 3GB0,512Template Flat Instância Dados</v>
          </cell>
          <cell r="B1014" t="str">
            <v>Oi Internet pra Celular 3GB</v>
          </cell>
          <cell r="C1014" t="str">
            <v>Template Flat Instância Dados</v>
          </cell>
          <cell r="D1014">
            <v>0.51200000000000001</v>
          </cell>
          <cell r="E1014" t="str">
            <v>MKT-1-9872506621</v>
          </cell>
          <cell r="F1014" t="str">
            <v>0T3T_REJ17_INTCEL-3G_51.20%</v>
          </cell>
          <cell r="G1014">
            <v>51.2</v>
          </cell>
        </row>
        <row r="1015">
          <cell r="A1015" t="str">
            <v>Oi Internet pra Celular 10GB0,4651Template Flat Instância Dados</v>
          </cell>
          <cell r="B1015" t="str">
            <v>Oi Internet pra Celular 10GB</v>
          </cell>
          <cell r="C1015" t="str">
            <v>Template Flat Instância Dados</v>
          </cell>
          <cell r="D1015">
            <v>0.46509999999999996</v>
          </cell>
          <cell r="E1015" t="str">
            <v>MKT-1-9872506993</v>
          </cell>
          <cell r="F1015" t="str">
            <v>0T3T_REJ17_INTCEL-10G_46.51%</v>
          </cell>
          <cell r="G1015">
            <v>46.51</v>
          </cell>
        </row>
        <row r="1016">
          <cell r="A1016" t="str">
            <v>Oi Internet pra Celular 3GB0,5935Template Flat Instância Dados</v>
          </cell>
          <cell r="B1016" t="str">
            <v>Oi Internet pra Celular 3GB</v>
          </cell>
          <cell r="C1016" t="str">
            <v>Template Flat Instância Dados</v>
          </cell>
          <cell r="D1016">
            <v>0.59350000000000003</v>
          </cell>
          <cell r="E1016" t="str">
            <v>MKT-1-9872897365</v>
          </cell>
          <cell r="F1016" t="str">
            <v>0T3T_REJ17_INTCEL-3G_59.35%</v>
          </cell>
          <cell r="G1016">
            <v>59.35</v>
          </cell>
        </row>
        <row r="1017">
          <cell r="A1017" t="str">
            <v>Oi Internet pra Celular 5GB0,5083Template Flat Instância Dados</v>
          </cell>
          <cell r="B1017" t="str">
            <v>Oi Internet pra Celular 5GB</v>
          </cell>
          <cell r="C1017" t="str">
            <v>Template Flat Instância Dados</v>
          </cell>
          <cell r="D1017">
            <v>0.50829999999999997</v>
          </cell>
          <cell r="E1017" t="str">
            <v>MKT-1-9872897737</v>
          </cell>
          <cell r="F1017" t="str">
            <v>0T3T_REJ17_INTCEL-5G_50.83%</v>
          </cell>
          <cell r="G1017">
            <v>50.83</v>
          </cell>
        </row>
        <row r="1018">
          <cell r="A1018" t="str">
            <v>Oi Internet pra Celular 3GB0,6026Template Flat Instância Dados</v>
          </cell>
          <cell r="B1018" t="str">
            <v>Oi Internet pra Celular 3GB</v>
          </cell>
          <cell r="C1018" t="str">
            <v>Template Flat Instância Dados</v>
          </cell>
          <cell r="D1018">
            <v>0.60260000000000002</v>
          </cell>
          <cell r="E1018" t="str">
            <v>MKT-1-9872899109</v>
          </cell>
          <cell r="F1018" t="str">
            <v>0T3T_REJ17_INTCEL-3G_60.26%</v>
          </cell>
          <cell r="G1018">
            <v>60.26</v>
          </cell>
        </row>
        <row r="1019">
          <cell r="A1019" t="str">
            <v>Oi Internet pra Celular 10GB0,5059Template Flat Instância Dados</v>
          </cell>
          <cell r="B1019" t="str">
            <v>Oi Internet pra Celular 10GB</v>
          </cell>
          <cell r="C1019" t="str">
            <v>Template Flat Instância Dados</v>
          </cell>
          <cell r="D1019">
            <v>0.50590000000000002</v>
          </cell>
          <cell r="E1019" t="str">
            <v>MKT-1-9872899481</v>
          </cell>
          <cell r="F1019" t="str">
            <v>0T3T_REJ17_INTCEL-10G_50.59%</v>
          </cell>
          <cell r="G1019">
            <v>50.59</v>
          </cell>
        </row>
        <row r="1020">
          <cell r="A1020" t="str">
            <v>Oi Internet pra Celular 5GB0,0862Template Flat Instância Dados</v>
          </cell>
          <cell r="B1020" t="str">
            <v>Oi Internet pra Celular 5GB</v>
          </cell>
          <cell r="C1020" t="str">
            <v>Template Flat Instância Dados</v>
          </cell>
          <cell r="D1020">
            <v>8.6199999999999999E-2</v>
          </cell>
          <cell r="E1020" t="str">
            <v>MKT-1-9872899853</v>
          </cell>
          <cell r="F1020" t="str">
            <v>0T3T_REJ17_INTCEL-5G_08.62%</v>
          </cell>
          <cell r="G1020">
            <v>8.6199999999999992</v>
          </cell>
        </row>
        <row r="1021">
          <cell r="A1021" t="str">
            <v>Oi Total Fixo + Pós Conectado 500 + Banda Larga0,8521Template de desconto percentual FLAT Móvel - Conta Total - Varejo - Ganho Tributário Cross</v>
          </cell>
          <cell r="B1021" t="str">
            <v>Plano Oi Completo 500</v>
          </cell>
          <cell r="C1021" t="str">
            <v>Template de desconto percentual FLAT Móvel - Conta Total - Varejo - Ganho Tributário Cross</v>
          </cell>
          <cell r="D1021">
            <v>0.85209999999999997</v>
          </cell>
          <cell r="E1021" t="str">
            <v>MKT-1-9872995252</v>
          </cell>
          <cell r="F1021" t="str">
            <v>0T3T_REJ17_PCS-4P8pi_FLAT_MÓVEL_GT_85.21%</v>
          </cell>
          <cell r="G1021">
            <v>85.21</v>
          </cell>
        </row>
        <row r="1022">
          <cell r="A1022" t="str">
            <v>Oi Total Fixo + Pós Conectado 500 + Banda Larga0,7412Template de desconto percentual FLAT Móvel - Conta Total - Varejo - Ganho Tributário Cross</v>
          </cell>
          <cell r="B1022" t="str">
            <v>Plano Oi Completo 500</v>
          </cell>
          <cell r="C1022" t="str">
            <v>Template de desconto percentual FLAT Móvel - Conta Total - Varejo - Ganho Tributário Cross</v>
          </cell>
          <cell r="D1022">
            <v>0.74120000000000008</v>
          </cell>
          <cell r="E1022" t="str">
            <v>MKT-1-9873018256</v>
          </cell>
          <cell r="F1022" t="str">
            <v>0T3T_REJ17_PCS-4P8pi_FLAT_MÓVEL_GT_74.12%</v>
          </cell>
          <cell r="G1022">
            <v>74.12</v>
          </cell>
        </row>
        <row r="1023">
          <cell r="A1023" t="str">
            <v>Oi Total Fixo + Pós Conectado 500 + Banda Larga0,8799Template de desconto percentual FLAT Móvel - Conta Total - Varejo - Ganho Tributário Cross</v>
          </cell>
          <cell r="B1023" t="str">
            <v>Plano Oi Completo 500</v>
          </cell>
          <cell r="C1023" t="str">
            <v>Template de desconto percentual FLAT Móvel - Conta Total - Varejo - Ganho Tributário Cross</v>
          </cell>
          <cell r="D1023">
            <v>0.8798999999999999</v>
          </cell>
          <cell r="E1023" t="str">
            <v>MKT-1-9873155924</v>
          </cell>
          <cell r="F1023" t="str">
            <v>0T3T_REJ17_PCS-4P8pi_FLAT_MÓVEL_GT_87.99%</v>
          </cell>
          <cell r="G1023">
            <v>87.99</v>
          </cell>
        </row>
        <row r="1024">
          <cell r="A1024" t="str">
            <v>Oi Total Fixo + Pós Conectado Mais + Banda Larga0,7683Template de desconto percentual FLAT Móvel - Conta Total - Varejo - Ganho Tributário Cross</v>
          </cell>
          <cell r="B1024" t="str">
            <v>Plano Oi Completo Mais</v>
          </cell>
          <cell r="C1024" t="str">
            <v>Template de desconto percentual FLAT Móvel - Conta Total - Varejo - Ganho Tributário Cross</v>
          </cell>
          <cell r="D1024">
            <v>0.76829999999999998</v>
          </cell>
          <cell r="E1024" t="str">
            <v>MKT-1-9872995533</v>
          </cell>
          <cell r="F1024" t="str">
            <v>0T3T_REJ17_PCS-4P9pi_FLAT_MÓVEL_GT_76.83%</v>
          </cell>
          <cell r="G1024">
            <v>76.83</v>
          </cell>
        </row>
        <row r="1025">
          <cell r="A1025" t="str">
            <v>Oi Total Fixo + Pós Conectado Mais + Banda Larga0,7538Template de desconto percentual FLAT Móvel - Conta Total - Varejo - Ganho Tributário Cross</v>
          </cell>
          <cell r="B1025" t="str">
            <v>Plano Oi Completo Mais</v>
          </cell>
          <cell r="C1025" t="str">
            <v>Template de desconto percentual FLAT Móvel - Conta Total - Varejo - Ganho Tributário Cross</v>
          </cell>
          <cell r="D1025">
            <v>0.75379999999999991</v>
          </cell>
          <cell r="E1025" t="str">
            <v>MKT-1-9872995764</v>
          </cell>
          <cell r="F1025" t="str">
            <v>0T3T_REJ17_PCS-4P9pi_FLAT_MÓVEL_GT_75.38%</v>
          </cell>
          <cell r="G1025">
            <v>75.38</v>
          </cell>
        </row>
        <row r="1026">
          <cell r="A1026" t="str">
            <v>Oi Total Fixo + Pós Conectado Mais + Banda Larga0,7943Template de desconto percentual FLAT Móvel - Conta Total - Varejo - Ganho Tributário Cross</v>
          </cell>
          <cell r="B1026" t="str">
            <v>Plano Oi Completo Mais</v>
          </cell>
          <cell r="C1026" t="str">
            <v>Template de desconto percentual FLAT Móvel - Conta Total - Varejo - Ganho Tributário Cross</v>
          </cell>
          <cell r="D1026">
            <v>0.79430000000000012</v>
          </cell>
          <cell r="E1026" t="str">
            <v>MKT-1-9873018680</v>
          </cell>
          <cell r="F1026" t="str">
            <v>0T3T_REJ17_PCS-4P9pi_FLAT_MÓVEL_GT_79.43%</v>
          </cell>
          <cell r="G1026">
            <v>79.430000000000007</v>
          </cell>
        </row>
        <row r="1027">
          <cell r="A1027" t="str">
            <v>Oi Total Fixo + Pós Conectado Mais + Banda Larga0,7828Template de desconto percentual FLAT Móvel - Conta Total - Varejo - Ganho Tributário Cross</v>
          </cell>
          <cell r="B1027" t="str">
            <v>Plano Oi Completo Mais</v>
          </cell>
          <cell r="C1027" t="str">
            <v>Template de desconto percentual FLAT Móvel - Conta Total - Varejo - Ganho Tributário Cross</v>
          </cell>
          <cell r="D1027">
            <v>0.78280000000000005</v>
          </cell>
          <cell r="E1027" t="str">
            <v>MKT-1-9873044222</v>
          </cell>
          <cell r="F1027" t="str">
            <v>0T3T_REJ17_PCS-4P9pi_FLAT_MÓVEL_GT_78.28%</v>
          </cell>
          <cell r="G1027">
            <v>78.28</v>
          </cell>
        </row>
        <row r="1028">
          <cell r="A1028" t="str">
            <v>Oi Total Fixo + Pós Conectado Mais + Banda Larga0,7741Template de desconto percentual FLAT Móvel - Conta Total - Varejo - Ganho Tributário Cross</v>
          </cell>
          <cell r="B1028" t="str">
            <v>Plano Oi Completo Mais</v>
          </cell>
          <cell r="C1028" t="str">
            <v>Template de desconto percentual FLAT Móvel - Conta Total - Varejo - Ganho Tributário Cross</v>
          </cell>
          <cell r="D1028">
            <v>0.77410000000000001</v>
          </cell>
          <cell r="E1028" t="str">
            <v>MKT-1-9873040301</v>
          </cell>
          <cell r="F1028" t="str">
            <v>0T3T_REJ17_PCS-4P9pi_FLAT_MÓVEL_GT_77.41%</v>
          </cell>
          <cell r="G1028">
            <v>77.41</v>
          </cell>
        </row>
        <row r="1029">
          <cell r="A1029" t="str">
            <v>Oi Total Fixo + Pós Conectado Mais + Banda Larga0,8668Template de desconto percentual FLAT Móvel - Conta Total - Varejo - Ganho Tributário Cross</v>
          </cell>
          <cell r="B1029" t="str">
            <v>Plano Oi Completo Mais</v>
          </cell>
          <cell r="C1029" t="str">
            <v>Template de desconto percentual FLAT Móvel - Conta Total - Varejo - Ganho Tributário Cross</v>
          </cell>
          <cell r="D1029">
            <v>0.86680000000000001</v>
          </cell>
          <cell r="E1029" t="str">
            <v>MKT-1-9873018457</v>
          </cell>
          <cell r="F1029" t="str">
            <v>0T3T_REJ17_PCS-4P9pi_FLAT_MÓVEL_GT_86.68%</v>
          </cell>
          <cell r="G1029">
            <v>86.68</v>
          </cell>
        </row>
        <row r="1030">
          <cell r="A1030" t="str">
            <v>Oi Total Fixo + Pós 50 + Banda Larga0,6346Template de desconto percentual FLAT Móvel - Conta Total - Varejo - Ganho Tributário Cross</v>
          </cell>
          <cell r="B1030" t="str">
            <v>Plano Oi Completo XSmall</v>
          </cell>
          <cell r="C1030" t="str">
            <v>Template de desconto percentual FLAT Móvel - Conta Total - Varejo - Ganho Tributário Cross</v>
          </cell>
          <cell r="D1030">
            <v>0.63460000000000005</v>
          </cell>
          <cell r="E1030" t="str">
            <v>MKT-1-9872969041</v>
          </cell>
          <cell r="F1030" t="str">
            <v>0T3T_REJ17_PCS-4P2pi_FLAT_MÓVEL_GT_63.46%</v>
          </cell>
          <cell r="G1030">
            <v>63.46</v>
          </cell>
        </row>
        <row r="1031">
          <cell r="A1031" t="str">
            <v>Oi Total Fixo + Pós 50 + Banda Larga0,7031Template de desconto percentual FLAT Móvel - Conta Total - Varejo - Ganho Tributário Cross</v>
          </cell>
          <cell r="B1031" t="str">
            <v>Plano Oi Completo XSmall</v>
          </cell>
          <cell r="C1031" t="str">
            <v>Template de desconto percentual FLAT Móvel - Conta Total - Varejo - Ganho Tributário Cross</v>
          </cell>
          <cell r="D1031">
            <v>0.70310000000000006</v>
          </cell>
          <cell r="E1031" t="str">
            <v>MKT-1-9873154003</v>
          </cell>
          <cell r="F1031" t="str">
            <v>0T3T_REJ17_PCS-4P2pi_FLAT_MÓVEL_GT_70.31%</v>
          </cell>
          <cell r="G1031">
            <v>70.31</v>
          </cell>
        </row>
        <row r="1032">
          <cell r="A1032" t="str">
            <v>Oi Total Fixo + Pós 50 + Banda Larga0,3605Template de desconto percentual FLAT Móvel - Conta Total - Varejo - Ganho Tributário Cross</v>
          </cell>
          <cell r="B1032" t="str">
            <v>Plano Oi Completo XSmall</v>
          </cell>
          <cell r="C1032" t="str">
            <v>Template de desconto percentual FLAT Móvel - Conta Total - Varejo - Ganho Tributário Cross</v>
          </cell>
          <cell r="D1032">
            <v>0.36049999999999999</v>
          </cell>
          <cell r="E1032" t="str">
            <v>MKT-1-9872995985</v>
          </cell>
          <cell r="F1032" t="str">
            <v>0T3T_REJ17_PCS-4P2pi_FLAT_MÓVEL_GT_36.05%</v>
          </cell>
          <cell r="G1032">
            <v>36.049999999999997</v>
          </cell>
        </row>
        <row r="1033">
          <cell r="A1033" t="str">
            <v>Oi Total Fixo + Pós Conectado Mais + Banda Larga0,2302Template desconto FLAT Plano Principal Oi TV nível conta</v>
          </cell>
          <cell r="B1033" t="str">
            <v>Plano Oi Completo Mais</v>
          </cell>
          <cell r="C1033" t="str">
            <v>Template desconto FLAT Plano Principal Oi TV nível conta</v>
          </cell>
          <cell r="D1033">
            <v>0.23019999999999999</v>
          </cell>
          <cell r="E1033" t="str">
            <v>MKT-1-9871965009</v>
          </cell>
          <cell r="F1033" t="str">
            <v>0T3T_REJ17_PCS-4P9pi_FLAT_TV_23.02%.</v>
          </cell>
          <cell r="G1033">
            <v>23.02</v>
          </cell>
        </row>
        <row r="1034">
          <cell r="A1034" t="str">
            <v>Oi Total Fixo + Pós Conectado Mais + Banda Larga0,2115Template desconto FLAT Plano Principal Oi TV nível conta</v>
          </cell>
          <cell r="B1034" t="str">
            <v>Plano Oi Completo Mais</v>
          </cell>
          <cell r="C1034" t="str">
            <v>Template desconto FLAT Plano Principal Oi TV nível conta</v>
          </cell>
          <cell r="D1034">
            <v>0.21149999999999999</v>
          </cell>
          <cell r="E1034" t="str">
            <v>MKT-1-9871984967</v>
          </cell>
          <cell r="F1034" t="str">
            <v>0T3T_REJ17_PCS-4P9pi_FLAT_TV_21.15%</v>
          </cell>
          <cell r="G1034">
            <v>21.15</v>
          </cell>
        </row>
        <row r="1035">
          <cell r="A1035" t="str">
            <v>Oi Total Fixo + Pós Conectado Mais + Banda Larga0,2159Template desconto FLAT Plano Principal Oi TV nível conta</v>
          </cell>
          <cell r="B1035" t="str">
            <v>Plano Oi Completo Mais</v>
          </cell>
          <cell r="C1035" t="str">
            <v>Template desconto FLAT Plano Principal Oi TV nível conta</v>
          </cell>
          <cell r="D1035">
            <v>0.21590000000000001</v>
          </cell>
          <cell r="E1035" t="str">
            <v>MKT-1-9872427351</v>
          </cell>
          <cell r="F1035" t="str">
            <v>0T3T_REJ17_PCS-4P9pi_FLAT_TV_21.59%</v>
          </cell>
          <cell r="G1035">
            <v>21.59</v>
          </cell>
        </row>
        <row r="1036">
          <cell r="A1036" t="str">
            <v>Oi Total Fixo + Pós Conectado Mais + Banda Larga0,3256Template desconto FLAT Plano Principal Oi TV nível conta</v>
          </cell>
          <cell r="B1036" t="str">
            <v>Plano Oi Completo Mais</v>
          </cell>
          <cell r="C1036" t="str">
            <v>Template desconto FLAT Plano Principal Oi TV nível conta</v>
          </cell>
          <cell r="D1036">
            <v>0.3256</v>
          </cell>
          <cell r="E1036" t="str">
            <v>MKT-1-9872427606</v>
          </cell>
          <cell r="F1036" t="str">
            <v>0T3T_REJ17_PCS-4P9pi_FLAT_TV_32.56%</v>
          </cell>
          <cell r="G1036">
            <v>32.56</v>
          </cell>
        </row>
        <row r="1037">
          <cell r="A1037" t="str">
            <v>Oi Total Fixo + Pós Conectado Mais + Banda Larga0,313Template desconto FLAT Plano Principal Oi TV nível conta</v>
          </cell>
          <cell r="B1037" t="str">
            <v>Plano Oi Completo Mais</v>
          </cell>
          <cell r="C1037" t="str">
            <v>Template desconto FLAT Plano Principal Oi TV nível conta</v>
          </cell>
          <cell r="D1037">
            <v>0.313</v>
          </cell>
          <cell r="E1037" t="str">
            <v>MKT-1-9872427861</v>
          </cell>
          <cell r="F1037" t="str">
            <v>0T3T_REJ17_PCS-4P9pi_FLAT_TV_31.30%</v>
          </cell>
          <cell r="G1037">
            <v>31.3</v>
          </cell>
        </row>
        <row r="1038">
          <cell r="A1038" t="str">
            <v>Oi Total Fixo + Pós Conectado Mais + Banda Larga0,1637Template desconto FLAT Plano Principal Oi TV nível conta</v>
          </cell>
          <cell r="B1038" t="str">
            <v>Plano Oi Completo Mais</v>
          </cell>
          <cell r="C1038" t="str">
            <v>Template desconto FLAT Plano Principal Oi TV nível conta</v>
          </cell>
          <cell r="D1038">
            <v>0.16370000000000001</v>
          </cell>
          <cell r="E1038" t="str">
            <v>MKT-1-9872935116</v>
          </cell>
          <cell r="F1038" t="str">
            <v>0T3T_REJ17_PCS-4P9pi_FLAT_TV_16.37%</v>
          </cell>
          <cell r="G1038">
            <v>16.37</v>
          </cell>
        </row>
        <row r="1039">
          <cell r="A1039" t="str">
            <v>Oi Total Fixo + Pós Conectado Mais + Banda Larga0,2833Template desconto FLAT Plano Principal Oi TV nível conta</v>
          </cell>
          <cell r="B1039" t="str">
            <v>Plano Oi Completo Mais</v>
          </cell>
          <cell r="C1039" t="str">
            <v>Template desconto FLAT Plano Principal Oi TV nível conta</v>
          </cell>
          <cell r="D1039">
            <v>0.2833</v>
          </cell>
          <cell r="E1039" t="str">
            <v>MKT-1-9872935371</v>
          </cell>
          <cell r="F1039" t="str">
            <v>0T3T_REJ17_PCS-4P9pi_FLAT_TV_28.33%</v>
          </cell>
          <cell r="G1039">
            <v>28.33</v>
          </cell>
        </row>
        <row r="1040">
          <cell r="A1040" t="str">
            <v>Oi Total Fixo + Pós Conectado Mais + Banda Larga0,2737Template desconto FLAT Plano Principal Oi TV nível conta</v>
          </cell>
          <cell r="B1040" t="str">
            <v>Plano Oi Completo Mais</v>
          </cell>
          <cell r="C1040" t="str">
            <v>Template desconto FLAT Plano Principal Oi TV nível conta</v>
          </cell>
          <cell r="D1040">
            <v>0.2737</v>
          </cell>
          <cell r="E1040" t="str">
            <v>MKT-1-9872935626</v>
          </cell>
          <cell r="F1040" t="str">
            <v>0T3T_REJ17_PCS-4P9pi_FLAT_TV_27.37%</v>
          </cell>
          <cell r="G1040">
            <v>27.37</v>
          </cell>
        </row>
        <row r="1041">
          <cell r="A1041" t="str">
            <v>Oi Total Fixo + Pós Conectado Mais + Banda Larga0,3819Template desconto FLAT Plano Principal Oi TV nível conta</v>
          </cell>
          <cell r="B1041" t="str">
            <v>Plano Oi Completo Mais</v>
          </cell>
          <cell r="C1041" t="str">
            <v>Template desconto FLAT Plano Principal Oi TV nível conta</v>
          </cell>
          <cell r="D1041">
            <v>0.38189999999999996</v>
          </cell>
          <cell r="E1041" t="str">
            <v>MKT-1-9872935881</v>
          </cell>
          <cell r="F1041" t="str">
            <v>0T3T_REJ17_PCS-4P9pi_FLAT_TV_38.19%</v>
          </cell>
          <cell r="G1041">
            <v>38.19</v>
          </cell>
        </row>
        <row r="1042">
          <cell r="A1042" t="str">
            <v>Oi Total Fixo + Pós Conectado Mais + Banda Larga0,3701Template desconto FLAT Plano Principal Oi TV nível conta</v>
          </cell>
          <cell r="B1042" t="str">
            <v>Plano Oi Completo Mais</v>
          </cell>
          <cell r="C1042" t="str">
            <v>Template desconto FLAT Plano Principal Oi TV nível conta</v>
          </cell>
          <cell r="D1042">
            <v>0.37009999999999998</v>
          </cell>
          <cell r="E1042" t="str">
            <v>MKT-1-9872954136</v>
          </cell>
          <cell r="F1042" t="str">
            <v>0T3T_REJ17_PCS-4P9pi_FLAT_TV_37.01%</v>
          </cell>
          <cell r="G1042">
            <v>37.01</v>
          </cell>
        </row>
        <row r="1043">
          <cell r="A1043" t="str">
            <v>Oi Total Fixo + Pós Conectado Mais + Banda Larga0,3353Template desconto FLAT Plano Principal Oi TV nível conta</v>
          </cell>
          <cell r="B1043" t="str">
            <v>Plano Oi Completo Mais</v>
          </cell>
          <cell r="C1043" t="str">
            <v>Template desconto FLAT Plano Principal Oi TV nível conta</v>
          </cell>
          <cell r="D1043">
            <v>0.33529999999999999</v>
          </cell>
          <cell r="E1043" t="str">
            <v>MKT-1-9872954391</v>
          </cell>
          <cell r="F1043" t="str">
            <v>0T3T_REJ17_PCS-4P9pi_FLAT_TV_33.53%</v>
          </cell>
          <cell r="G1043">
            <v>33.53</v>
          </cell>
        </row>
        <row r="1044">
          <cell r="A1044" t="str">
            <v>Oi Total Fixo + Pós Conectado Mais + Banda Larga0,092Template desconto FLAT Plano Principal Oi TV nível conta</v>
          </cell>
          <cell r="B1044" t="str">
            <v>Plano Oi Completo Mais</v>
          </cell>
          <cell r="C1044" t="str">
            <v>Template desconto FLAT Plano Principal Oi TV nível conta</v>
          </cell>
          <cell r="D1044">
            <v>9.1999999999999998E-2</v>
          </cell>
          <cell r="E1044" t="str">
            <v>MKT-1-9872954646</v>
          </cell>
          <cell r="F1044" t="str">
            <v>0T3T_REJ17_PCS-4P9pi_FLAT_TV_09.20%</v>
          </cell>
          <cell r="G1044">
            <v>9.1999999999999993</v>
          </cell>
        </row>
        <row r="1045">
          <cell r="A1045" t="str">
            <v>Oi Total Fixo + Pós Conectado Mais + Banda Larga0,2478Template desconto FLAT Plano Principal Oi TV nível conta</v>
          </cell>
          <cell r="B1045" t="str">
            <v>Plano Oi Completo Mais</v>
          </cell>
          <cell r="C1045" t="str">
            <v>Template desconto FLAT Plano Principal Oi TV nível conta</v>
          </cell>
          <cell r="D1045">
            <v>0.24780000000000002</v>
          </cell>
          <cell r="E1045" t="str">
            <v>MKT-1-9872954911</v>
          </cell>
          <cell r="F1045" t="str">
            <v>0T3T_REJ17_PCS-4P9pi_FLAT_TV_24.78%</v>
          </cell>
          <cell r="G1045">
            <v>24.78</v>
          </cell>
        </row>
        <row r="1046">
          <cell r="A1046" t="str">
            <v>Oi Total Fixo + Pós Conectado Mais + Banda Larga0,2394Template desconto FLAT Plano Principal Oi TV nível conta</v>
          </cell>
          <cell r="B1046" t="str">
            <v>Plano Oi Completo Mais</v>
          </cell>
          <cell r="C1046" t="str">
            <v>Template desconto FLAT Plano Principal Oi TV nível conta</v>
          </cell>
          <cell r="D1046">
            <v>0.2394</v>
          </cell>
          <cell r="E1046" t="str">
            <v>MKT-1-9872968186</v>
          </cell>
          <cell r="F1046" t="str">
            <v>0T3T_REJ17_PCS-4P9pi_FLAT_TV_23.94%</v>
          </cell>
          <cell r="G1046">
            <v>23.94</v>
          </cell>
        </row>
        <row r="1047">
          <cell r="A1047" t="str">
            <v>Oi Total Fixo + Pós Conectado Mais + Banda Larga0,2056Template desconto FLAT Plano Principal Oi TV nível conta</v>
          </cell>
          <cell r="B1047" t="str">
            <v>Plano Oi Completo Mais</v>
          </cell>
          <cell r="C1047" t="str">
            <v>Template desconto FLAT Plano Principal Oi TV nível conta</v>
          </cell>
          <cell r="D1047">
            <v>0.20559999999999998</v>
          </cell>
          <cell r="E1047" t="str">
            <v>MKT-1-9872968531</v>
          </cell>
          <cell r="F1047" t="str">
            <v>0T3T_REJ17_PCS-4P9pi_FLAT_TV_20.56%</v>
          </cell>
          <cell r="G1047">
            <v>20.56</v>
          </cell>
        </row>
        <row r="1048">
          <cell r="A1048" t="str">
            <v>Oi Total Fixo + Pós Conectado Mais + Banda Larga0,171Template desconto FLAT Plano Principal Oi TV nível conta</v>
          </cell>
          <cell r="B1048" t="str">
            <v>Plano Oi Completo Mais</v>
          </cell>
          <cell r="C1048" t="str">
            <v>Template desconto FLAT Plano Principal Oi TV nível conta</v>
          </cell>
          <cell r="D1048">
            <v>0.17100000000000001</v>
          </cell>
          <cell r="E1048" t="str">
            <v>MKT-1-9872968786</v>
          </cell>
          <cell r="F1048" t="str">
            <v>0T3T_REJ17_PCS-4P9pi_FLAT_TV_17.10%</v>
          </cell>
          <cell r="G1048">
            <v>17.100000000000001</v>
          </cell>
        </row>
        <row r="1049">
          <cell r="A1049" t="str">
            <v>Oi Internet pra Celular 1GB0,5448Template Flat Instância Dados</v>
          </cell>
          <cell r="B1049" t="str">
            <v>Oi Internet pra Celular 1GB</v>
          </cell>
          <cell r="C1049" t="str">
            <v>Template Flat Instância Dados</v>
          </cell>
          <cell r="D1049">
            <v>0.54479999999999995</v>
          </cell>
          <cell r="E1049" t="str">
            <v>MKT-1-9906695721</v>
          </cell>
          <cell r="F1049" t="str">
            <v>0T3T_PAI17_INTCEL-1G_54.48%</v>
          </cell>
          <cell r="G1049">
            <v>54.48</v>
          </cell>
        </row>
        <row r="1050">
          <cell r="A1050" t="str">
            <v>Oi Internet pra Celular 2GB0,025Template Flat Instância Dados</v>
          </cell>
          <cell r="B1050" t="str">
            <v>Oi Internet pra Celular 2GB</v>
          </cell>
          <cell r="C1050" t="str">
            <v>Template Flat Instância Dados</v>
          </cell>
          <cell r="D1050">
            <v>2.5000000000000001E-2</v>
          </cell>
          <cell r="E1050" t="str">
            <v>MKT-1-9906709373</v>
          </cell>
          <cell r="F1050" t="str">
            <v>0T3T_PAI17_INTCEL-2G_02.50%</v>
          </cell>
          <cell r="G1050">
            <v>2.5</v>
          </cell>
        </row>
        <row r="1051">
          <cell r="A1051" t="str">
            <v>Oi Internet pra Celular 3GB0,4916Template Flat Instância Dados</v>
          </cell>
          <cell r="B1051" t="str">
            <v>Oi Internet pra Celular 3GB</v>
          </cell>
          <cell r="C1051" t="str">
            <v>Template Flat Instância Dados</v>
          </cell>
          <cell r="D1051">
            <v>0.49159999999999998</v>
          </cell>
          <cell r="E1051" t="str">
            <v>MKT-1-9906709895</v>
          </cell>
          <cell r="F1051" t="str">
            <v>0T3T_PAI17_INTCEL-3G_49.16%</v>
          </cell>
          <cell r="G1051">
            <v>49.16</v>
          </cell>
        </row>
        <row r="1052">
          <cell r="A1052" t="str">
            <v>Oi Internet pra Celular 5GB0,4379Template Flat Instância Dados</v>
          </cell>
          <cell r="B1052" t="str">
            <v>Oi Internet pra Celular 5GB</v>
          </cell>
          <cell r="C1052" t="str">
            <v>Template Flat Instância Dados</v>
          </cell>
          <cell r="D1052">
            <v>0.43790000000000001</v>
          </cell>
          <cell r="E1052" t="str">
            <v>MKT-1-9906714397</v>
          </cell>
          <cell r="F1052" t="str">
            <v>0T3T_PAI17_INTCEL-5G_43.79%</v>
          </cell>
          <cell r="G1052">
            <v>43.79</v>
          </cell>
        </row>
        <row r="1053">
          <cell r="A1053" t="str">
            <v>Oi Internet pra Celular 5GB0,5849Template Flat Instância Dados</v>
          </cell>
          <cell r="B1053" t="str">
            <v>Oi Internet pra Celular 5GB</v>
          </cell>
          <cell r="C1053" t="str">
            <v>Template Flat Instância Dados</v>
          </cell>
          <cell r="D1053">
            <v>0.58489999999999998</v>
          </cell>
          <cell r="E1053" t="str">
            <v>MKT-1-9906714849</v>
          </cell>
          <cell r="F1053" t="str">
            <v>0T3T_PAI17_INTCEL-5G_58.49%</v>
          </cell>
          <cell r="G1053">
            <v>58.49</v>
          </cell>
        </row>
        <row r="1054">
          <cell r="A1054" t="str">
            <v>Oi Internet pra Celular 10GB0,2364Template Flat Instância Dados</v>
          </cell>
          <cell r="B1054" t="str">
            <v>Oi Internet pra Celular 10GB</v>
          </cell>
          <cell r="C1054" t="str">
            <v>Template Flat Instância Dados</v>
          </cell>
          <cell r="D1054">
            <v>0.2364</v>
          </cell>
          <cell r="E1054" t="str">
            <v>MKT-1-9906718301</v>
          </cell>
          <cell r="F1054" t="str">
            <v>0T3T_PAI17_INTCEL-10G_23.64%</v>
          </cell>
          <cell r="G1054">
            <v>23.64</v>
          </cell>
        </row>
        <row r="1055">
          <cell r="A1055" t="str">
            <v>Oi Internet pra Celular 10GB0,4448Template Flat Instância Dados</v>
          </cell>
          <cell r="B1055" t="str">
            <v>Oi Internet pra Celular 10GB</v>
          </cell>
          <cell r="C1055" t="str">
            <v>Template Flat Instância Dados</v>
          </cell>
          <cell r="D1055">
            <v>0.44479999999999997</v>
          </cell>
          <cell r="E1055" t="str">
            <v>MKT-1-9906718763</v>
          </cell>
          <cell r="F1055" t="str">
            <v>0T3T_PAI17_INTCEL-10G_44.48%</v>
          </cell>
          <cell r="G1055">
            <v>44.48</v>
          </cell>
        </row>
        <row r="1056">
          <cell r="A1056" t="str">
            <v>Oi Internet pra Celular 2GB0,0013Template Flat Instância Dados</v>
          </cell>
          <cell r="B1056" t="str">
            <v>Oi Internet pra Celular 2GB</v>
          </cell>
          <cell r="C1056" t="str">
            <v>Template Flat Instância Dados</v>
          </cell>
          <cell r="D1056">
            <v>1.2999999999999999E-3</v>
          </cell>
          <cell r="E1056" t="str">
            <v>MKT-1-9906727135</v>
          </cell>
          <cell r="F1056" t="str">
            <v>0T3T_PAI17_INTCEL-2G_00.13%</v>
          </cell>
          <cell r="G1056">
            <v>0.13</v>
          </cell>
        </row>
        <row r="1057">
          <cell r="A1057" t="str">
            <v>Oi Internet pra Celular 5GB0,5223Template Flat Instância Dados</v>
          </cell>
          <cell r="B1057" t="str">
            <v>Oi Internet pra Celular 5GB</v>
          </cell>
          <cell r="C1057" t="str">
            <v>Template Flat Instância Dados</v>
          </cell>
          <cell r="D1057">
            <v>0.52229999999999999</v>
          </cell>
          <cell r="E1057" t="str">
            <v>MKT-1-9906727507</v>
          </cell>
          <cell r="F1057" t="str">
            <v>0T3T_PAI17_INTCEL-5G_52.23%</v>
          </cell>
          <cell r="G1057">
            <v>52.23</v>
          </cell>
        </row>
        <row r="1058">
          <cell r="A1058" t="str">
            <v>Oi Internet pra Celular 10GB0,3994Template Flat Instância Dados</v>
          </cell>
          <cell r="B1058" t="str">
            <v>Oi Internet pra Celular 10GB</v>
          </cell>
          <cell r="C1058" t="str">
            <v>Template Flat Instância Dados</v>
          </cell>
          <cell r="D1058">
            <v>0.39939999999999998</v>
          </cell>
          <cell r="E1058" t="str">
            <v>MKT-1-9906727879</v>
          </cell>
          <cell r="F1058" t="str">
            <v>0T3T_PAI17_INTCEL-10G_39.94%</v>
          </cell>
          <cell r="G1058">
            <v>39.94</v>
          </cell>
        </row>
        <row r="1059">
          <cell r="A1059" t="str">
            <v>Oi Total Fixo + Pós Conectado Mais + Banda Larga0,5172Template desconto FLAT Plano Principal Oi TV nível conta</v>
          </cell>
          <cell r="B1059" t="str">
            <v>Plano Oi Completo Mais</v>
          </cell>
          <cell r="C1059" t="str">
            <v>Template desconto FLAT Plano Principal Oi TV nível conta</v>
          </cell>
          <cell r="D1059">
            <v>0.51719999999999999</v>
          </cell>
          <cell r="E1059" t="str">
            <v>MKT-1-9906735611</v>
          </cell>
          <cell r="F1059" t="str">
            <v>0T3T_PAI17_PCS-4P9pi_FLAT_TV_51.72%</v>
          </cell>
          <cell r="G1059">
            <v>51.72</v>
          </cell>
        </row>
        <row r="1060">
          <cell r="A1060" t="str">
            <v>Oi Total Fixo + Pós Conectado Mais + Banda Larga0,4489Template desconto FLAT Plano Principal Oi TV nível conta</v>
          </cell>
          <cell r="B1060" t="str">
            <v>Plano Oi Completo Mais</v>
          </cell>
          <cell r="C1060" t="str">
            <v>Template desconto FLAT Plano Principal Oi TV nível conta</v>
          </cell>
          <cell r="D1060">
            <v>0.44890000000000002</v>
          </cell>
          <cell r="E1060" t="str">
            <v>MKT-1-9906735906</v>
          </cell>
          <cell r="F1060" t="str">
            <v>0T3T_PAI17_PCS-4P9pi_FLAT_TV_44.89%</v>
          </cell>
          <cell r="G1060">
            <v>44.89</v>
          </cell>
        </row>
        <row r="1061">
          <cell r="A1061" t="str">
            <v>Oi Total Fixo + Pós Conectado Mais + Banda Larga0,2273Template desconto FLAT Plano Principal Oi TV nível conta</v>
          </cell>
          <cell r="B1061" t="str">
            <v>Plano Oi Completo Mais</v>
          </cell>
          <cell r="C1061" t="str">
            <v>Template desconto FLAT Plano Principal Oi TV nível conta</v>
          </cell>
          <cell r="D1061">
            <v>0.2273</v>
          </cell>
          <cell r="E1061" t="str">
            <v>MKT-1-9906773161</v>
          </cell>
          <cell r="F1061" t="str">
            <v>0T3T_PAI17_PCS-4P9pi_FLAT_TV_22.73%</v>
          </cell>
          <cell r="G1061">
            <v>22.73</v>
          </cell>
        </row>
        <row r="1062">
          <cell r="A1062" t="str">
            <v>Oi Total Fixo + Banda Larga + TV 20,2132Template desconto FLAT Plano Principal Oi TV nível conta</v>
          </cell>
          <cell r="B1062" t="str">
            <v>Plano Oi Convergente Medium</v>
          </cell>
          <cell r="C1062" t="str">
            <v>Template desconto FLAT Plano Principal Oi TV nível conta</v>
          </cell>
          <cell r="D1062">
            <v>0.2132</v>
          </cell>
          <cell r="E1062" t="str">
            <v>MKT-1-9906773416</v>
          </cell>
          <cell r="F1062" t="str">
            <v>0T3T_PAI17_PCS-3PMepi_FLAT_TV_21.32%</v>
          </cell>
          <cell r="G1062">
            <v>21.32</v>
          </cell>
        </row>
        <row r="1063">
          <cell r="A1063" t="str">
            <v>Oi Total Fixo + Banda Larga + TV 30,1902Template desconto FLAT Plano Principal Oi TV nível conta</v>
          </cell>
          <cell r="B1063" t="str">
            <v>Plano Oi Convergente High</v>
          </cell>
          <cell r="C1063" t="str">
            <v>Template desconto FLAT Plano Principal Oi TV nível conta</v>
          </cell>
          <cell r="D1063">
            <v>0.19020000000000001</v>
          </cell>
          <cell r="E1063" t="str">
            <v>MKT-1-9906773671</v>
          </cell>
          <cell r="F1063" t="str">
            <v>0T3T_PAI17_PCS-3PHipi_FLAT_TV_19.02%</v>
          </cell>
          <cell r="G1063">
            <v>19.02</v>
          </cell>
        </row>
        <row r="1064">
          <cell r="A1064" t="str">
            <v>Oi Total Fixo + Banda Larga + TV 30,3621Template desconto FLAT Plano Principal Oi TV nível conta</v>
          </cell>
          <cell r="B1064" t="str">
            <v>Plano Oi Convergente High</v>
          </cell>
          <cell r="C1064" t="str">
            <v>Template desconto FLAT Plano Principal Oi TV nível conta</v>
          </cell>
          <cell r="D1064">
            <v>0.36210000000000003</v>
          </cell>
          <cell r="E1064" t="str">
            <v>MKT-1-9906773926</v>
          </cell>
          <cell r="F1064" t="str">
            <v>0T3T_PAI17_PCS-3PHipi_FLAT_TV_36.21%</v>
          </cell>
          <cell r="G1064">
            <v>36.21</v>
          </cell>
        </row>
        <row r="1065">
          <cell r="A1065" t="str">
            <v>Oi Total Fixo + Banda Larga + TV 30,1852Template desconto FLAT Plano Principal Oi TV nível conta</v>
          </cell>
          <cell r="B1065" t="str">
            <v>Plano Oi Convergente High</v>
          </cell>
          <cell r="C1065" t="str">
            <v>Template desconto FLAT Plano Principal Oi TV nível conta</v>
          </cell>
          <cell r="D1065">
            <v>0.1852</v>
          </cell>
          <cell r="E1065" t="str">
            <v>MKT-1-9906822181</v>
          </cell>
          <cell r="F1065" t="str">
            <v>0T3T_PAI17_PCS-3PHipi_FLAT_TV_18.52%</v>
          </cell>
          <cell r="G1065">
            <v>18.52</v>
          </cell>
        </row>
        <row r="1066">
          <cell r="A1066" t="str">
            <v>Oi Total Fixo + Banda Larga + TV 20,3191Template desconto FLAT Plano Principal Oi TV nível conta</v>
          </cell>
          <cell r="B1066" t="str">
            <v>Plano Oi Convergente Medium</v>
          </cell>
          <cell r="C1066" t="str">
            <v>Template desconto FLAT Plano Principal Oi TV nível conta</v>
          </cell>
          <cell r="D1066">
            <v>0.31909999999999999</v>
          </cell>
          <cell r="E1066" t="str">
            <v>MKT-1-9906780721</v>
          </cell>
          <cell r="F1066" t="str">
            <v>0T3T_PAI17_PCS-3PMepi_FLAT_TV_31.91%</v>
          </cell>
          <cell r="G1066">
            <v>31.91</v>
          </cell>
        </row>
        <row r="1067">
          <cell r="A1067" t="str">
            <v>Oi Total Fixo + Banda Larga + TV 30,2853Template desconto FLAT Plano Principal Oi TV nível conta</v>
          </cell>
          <cell r="B1067" t="str">
            <v>Plano Oi Convergente High</v>
          </cell>
          <cell r="C1067" t="str">
            <v>Template desconto FLAT Plano Principal Oi TV nível conta</v>
          </cell>
          <cell r="D1067">
            <v>0.2853</v>
          </cell>
          <cell r="E1067" t="str">
            <v>MKT-1-9906780976</v>
          </cell>
          <cell r="F1067" t="str">
            <v>0T3T_PAI17_PCS-3PHipi_FLAT_TV_28.53%</v>
          </cell>
          <cell r="G1067">
            <v>28.53</v>
          </cell>
        </row>
        <row r="1068">
          <cell r="A1068" t="str">
            <v>Oi Total Fixo + Banda Larga + TV 30,4206Template desconto FLAT Plano Principal Oi TV nível conta</v>
          </cell>
          <cell r="B1068" t="str">
            <v>Plano Oi Convergente High</v>
          </cell>
          <cell r="C1068" t="str">
            <v>Template desconto FLAT Plano Principal Oi TV nível conta</v>
          </cell>
          <cell r="D1068">
            <v>0.42060000000000003</v>
          </cell>
          <cell r="E1068" t="str">
            <v>MKT-1-9906916011</v>
          </cell>
          <cell r="F1068" t="str">
            <v>0T3T_PAI17_PCS-3PHipi_FLAT_TV_42.06%</v>
          </cell>
          <cell r="G1068">
            <v>42.06</v>
          </cell>
        </row>
        <row r="1069">
          <cell r="A1069" t="str">
            <v>Oi Total Fixo + Banda Larga + TV 30,2774Template desconto FLAT Plano Principal Oi TV nível conta</v>
          </cell>
          <cell r="B1069" t="str">
            <v>Plano Oi Convergente High</v>
          </cell>
          <cell r="C1069" t="str">
            <v>Template desconto FLAT Plano Principal Oi TV nível conta</v>
          </cell>
          <cell r="D1069">
            <v>0.27739999999999998</v>
          </cell>
          <cell r="E1069" t="str">
            <v>MKT-1-9906927426</v>
          </cell>
          <cell r="F1069" t="str">
            <v>0T3T_PAI17_PCS-3PHipi_FLAT_TV_27.74%</v>
          </cell>
          <cell r="G1069">
            <v>27.74</v>
          </cell>
        </row>
        <row r="1070">
          <cell r="A1070" t="str">
            <v>Oi Total Fixo + Banda Larga + TV 20,0011Template desconto FLAT Plano Principal Oi TV nível conta</v>
          </cell>
          <cell r="B1070" t="str">
            <v>Plano Oi Convergente Medium</v>
          </cell>
          <cell r="C1070" t="str">
            <v>Template desconto FLAT Plano Principal Oi TV nível conta</v>
          </cell>
          <cell r="D1070">
            <v>1.1000000000000001E-3</v>
          </cell>
          <cell r="E1070" t="str">
            <v>MKT-1-9906927921</v>
          </cell>
          <cell r="F1070" t="str">
            <v>0T3T_PAI17_PCS-3PMepi_FLAT_TV_00.11%</v>
          </cell>
          <cell r="G1070">
            <v>0.11</v>
          </cell>
        </row>
        <row r="1071">
          <cell r="A1071" t="str">
            <v>Oi Total Fixo + Banda Larga + TV 30,0184Template desconto FLAT Plano Principal Oi TV nível conta</v>
          </cell>
          <cell r="B1071" t="str">
            <v>Plano Oi Convergente High</v>
          </cell>
          <cell r="C1071" t="str">
            <v>Template desconto FLAT Plano Principal Oi TV nível conta</v>
          </cell>
          <cell r="D1071">
            <v>1.84E-2</v>
          </cell>
          <cell r="E1071" t="str">
            <v>MKT-1-9906932246</v>
          </cell>
          <cell r="F1071" t="str">
            <v>0T3T_PAI17_PCS-3PHipi_FLAT_TV_01.84%</v>
          </cell>
          <cell r="G1071">
            <v>1.84</v>
          </cell>
        </row>
        <row r="1072">
          <cell r="A1072" t="str">
            <v>Oi Total Fixo + Banda Larga + TV 30,0221Template desconto FLAT Plano Principal Oi TV nível conta</v>
          </cell>
          <cell r="B1072" t="str">
            <v>Plano Oi Convergente High</v>
          </cell>
          <cell r="C1072" t="str">
            <v>Template desconto FLAT Plano Principal Oi TV nível conta</v>
          </cell>
          <cell r="D1072">
            <v>2.2099999999999998E-2</v>
          </cell>
          <cell r="E1072" t="str">
            <v>MKT-1-9906932611</v>
          </cell>
          <cell r="F1072" t="str">
            <v>0T3T_PAI17_PCS-3PHipi_FLAT_TV_02.21%</v>
          </cell>
          <cell r="G1072">
            <v>2.21</v>
          </cell>
        </row>
        <row r="1073">
          <cell r="A1073" t="str">
            <v>Oi Total Fixo + Banda Larga + TV 30,0147Template desconto FLAT Plano Principal Oi TV nível conta</v>
          </cell>
          <cell r="B1073" t="str">
            <v>Plano Oi Convergente High</v>
          </cell>
          <cell r="C1073" t="str">
            <v>Template desconto FLAT Plano Principal Oi TV nível conta</v>
          </cell>
          <cell r="D1073">
            <v>1.47E-2</v>
          </cell>
          <cell r="E1073" t="str">
            <v>MKT-1-9906932946</v>
          </cell>
          <cell r="F1073" t="str">
            <v>0T3T_PAI17_PCS-3PHipi_FLAT_TV_01.47%</v>
          </cell>
          <cell r="G1073">
            <v>1.47</v>
          </cell>
        </row>
        <row r="1074">
          <cell r="A1074" t="str">
            <v>Oi Total Fixo + Banda Larga + TV 30,15Template desconto FLAT Plano Principal Oi TV nível conta</v>
          </cell>
          <cell r="B1074" t="str">
            <v>Plano Oi Convergente High</v>
          </cell>
          <cell r="C1074" t="str">
            <v>Template desconto FLAT Plano Principal Oi TV nível conta</v>
          </cell>
          <cell r="D1074">
            <v>0.15</v>
          </cell>
          <cell r="E1074" t="str">
            <v>MKT-1-9906936301</v>
          </cell>
          <cell r="F1074" t="str">
            <v>0T3T_PAI17_PCS-3PHipi_FLAT_TV_15.00%</v>
          </cell>
          <cell r="G1074">
            <v>15</v>
          </cell>
        </row>
        <row r="1075">
          <cell r="A1075" t="str">
            <v>Oi Total Fixo + Banda Larga + TV 30,0178Template desconto FLAT Plano Principal Oi TV nível conta</v>
          </cell>
          <cell r="B1075" t="str">
            <v>Plano Oi Convergente High</v>
          </cell>
          <cell r="C1075" t="str">
            <v>Template desconto FLAT Plano Principal Oi TV nível conta</v>
          </cell>
          <cell r="D1075">
            <v>1.78E-2</v>
          </cell>
          <cell r="E1075" t="str">
            <v>MKT-1-9906936676</v>
          </cell>
          <cell r="F1075" t="str">
            <v>0T3T_PAI17_PCS-3PHipi_FLAT_TV_01.78%</v>
          </cell>
          <cell r="G1075">
            <v>1.78</v>
          </cell>
        </row>
        <row r="1076">
          <cell r="A1076" t="str">
            <v>Oi Total Fixo + Pós 50 + Banda Larga0,669Template de desconto percentual FLAT Móvel - Conta Total - Varejo - Ganho Tributário Cross</v>
          </cell>
          <cell r="B1076" t="str">
            <v>Plano Oi Completo XSmall</v>
          </cell>
          <cell r="C1076" t="str">
            <v>Template de desconto percentual FLAT Móvel - Conta Total - Varejo - Ganho Tributário Cross</v>
          </cell>
          <cell r="D1076">
            <v>0.66900000000000004</v>
          </cell>
          <cell r="E1076" t="str">
            <v>MKT-1-9906248591</v>
          </cell>
          <cell r="F1076" t="str">
            <v>0T3T_PAI17_PCS-4P2pi_FLAT_MÓVEL_GT_66.90%</v>
          </cell>
          <cell r="G1076">
            <v>66.900000000000006</v>
          </cell>
        </row>
        <row r="1077">
          <cell r="A1077" t="str">
            <v>Oi Total Fixo + Pós Conectado 500 + Banda Larga0,8661Template de desconto percentual FLAT Móvel - Conta Total - Varejo - Ganho Tributário Cross</v>
          </cell>
          <cell r="B1077" t="str">
            <v>Plano Oi Completo 500</v>
          </cell>
          <cell r="C1077" t="str">
            <v>Template de desconto percentual FLAT Móvel - Conta Total - Varejo - Ganho Tributário Cross</v>
          </cell>
          <cell r="D1077">
            <v>0.86609999999999998</v>
          </cell>
          <cell r="E1077" t="str">
            <v>MKT-1-9906248792</v>
          </cell>
          <cell r="F1077" t="str">
            <v>0T3T_PAI17_PCS-4P8pi_FLAT_MÓVEL_GT_86.61%</v>
          </cell>
          <cell r="G1077">
            <v>86.61</v>
          </cell>
        </row>
        <row r="1078">
          <cell r="A1078" t="str">
            <v>Oi Total Fixo + Pós Conectado Mais + Banda Larga0,8639Template de desconto percentual FLAT Móvel - Conta Total - Varejo - Ganho Tributário Cross</v>
          </cell>
          <cell r="B1078" t="str">
            <v>Plano Oi Completo Mais</v>
          </cell>
          <cell r="C1078" t="str">
            <v>Template de desconto percentual FLAT Móvel - Conta Total - Varejo - Ganho Tributário Cross</v>
          </cell>
          <cell r="D1078">
            <v>0.8639</v>
          </cell>
          <cell r="E1078" t="str">
            <v>MKT-1-9906248993</v>
          </cell>
          <cell r="F1078" t="str">
            <v>0T3T_PAI17_PCS-4P9pi_FLAT_MÓVEL_GT_86.39%</v>
          </cell>
          <cell r="G1078">
            <v>86.39</v>
          </cell>
        </row>
        <row r="1079">
          <cell r="A1079" t="str">
            <v>Oi Total Fixo + Pós Conectado Mais + Banda Larga0,8349Template de desconto percentual FLAT Móvel - Conta Total - Varejo - Ganho Tributário Cross</v>
          </cell>
          <cell r="B1079" t="str">
            <v>Plano Oi Completo Mais</v>
          </cell>
          <cell r="C1079" t="str">
            <v>Template de desconto percentual FLAT Móvel - Conta Total - Varejo - Ganho Tributário Cross</v>
          </cell>
          <cell r="D1079">
            <v>0.83489999999999998</v>
          </cell>
          <cell r="E1079" t="str">
            <v>MKT-1-9907025194</v>
          </cell>
          <cell r="F1079" t="str">
            <v>0T3T_PAI17_PCS-4P9pi_FLAT_MÓVEL_GT_83.49%</v>
          </cell>
          <cell r="G1079">
            <v>83.49</v>
          </cell>
        </row>
        <row r="1080">
          <cell r="A1080" t="str">
            <v>Oi Total Fixo + Pós Conectado Mais + Banda Larga0,8059Template de desconto percentual FLAT Móvel - Conta Total - Varejo - Ganho Tributário Cross</v>
          </cell>
          <cell r="B1080" t="str">
            <v>Plano Oi Completo Mais</v>
          </cell>
          <cell r="C1080" t="str">
            <v>Template de desconto percentual FLAT Móvel - Conta Total - Varejo - Ganho Tributário Cross</v>
          </cell>
          <cell r="D1080">
            <v>0.80590000000000006</v>
          </cell>
          <cell r="E1080" t="str">
            <v>MKT-1-9907104675</v>
          </cell>
          <cell r="F1080" t="str">
            <v>0T3T_PAI17_PCS-4P9pi_FLAT_MÓVEL_GT_80.59%.</v>
          </cell>
          <cell r="G1080">
            <v>80.59</v>
          </cell>
        </row>
        <row r="1081">
          <cell r="A1081" t="str">
            <v>Oi Total Fixo + Pós 50 + Banda Larga0,3161Template de desconto percentual FLAT Móvel - Conta Total - Varejo - Ganho Tributário Cross</v>
          </cell>
          <cell r="B1081" t="str">
            <v>Plano Oi Completo XSmall</v>
          </cell>
          <cell r="C1081" t="str">
            <v>Template de desconto percentual FLAT Móvel - Conta Total - Varejo - Ganho Tributário Cross</v>
          </cell>
          <cell r="D1081">
            <v>0.31609999999999999</v>
          </cell>
          <cell r="E1081" t="str">
            <v>MKT-1-9907105066</v>
          </cell>
          <cell r="F1081" t="str">
            <v>0T3T_PAI17_PCS-4P2pi_FLAT_MÓVEL_GT_31.61%</v>
          </cell>
          <cell r="G1081">
            <v>31.61</v>
          </cell>
        </row>
        <row r="1082">
          <cell r="A1082" t="str">
            <v>Oi Total Fixo + Pós Conectado 500 + Banda Larga0,7232Template de desconto percentual FLAT Móvel - Conta Total - Varejo - Ganho Tributário Cross</v>
          </cell>
          <cell r="B1082" t="str">
            <v>Plano Oi Completo 500</v>
          </cell>
          <cell r="C1082" t="str">
            <v>Template de desconto percentual FLAT Móvel - Conta Total - Varejo - Ganho Tributário Cross</v>
          </cell>
          <cell r="D1082">
            <v>0.72319999999999995</v>
          </cell>
          <cell r="E1082" t="str">
            <v>MKT-1-9907128527</v>
          </cell>
          <cell r="F1082" t="str">
            <v>0T3T_PAI17_PCS-4P8pi_FLAT_MÓVEL_GT_72.32%</v>
          </cell>
          <cell r="G1082">
            <v>72.319999999999993</v>
          </cell>
        </row>
        <row r="1083">
          <cell r="A1083" t="str">
            <v>Oi Total Fixo + Pós Conectado Mais + Banda Larga0,7773Template de desconto percentual FLAT Móvel - Conta Total - Varejo - Ganho Tributário Cross</v>
          </cell>
          <cell r="B1083" t="str">
            <v>Plano Oi Completo Mais</v>
          </cell>
          <cell r="C1083" t="str">
            <v>Template de desconto percentual FLAT Móvel - Conta Total - Varejo - Ganho Tributário Cross</v>
          </cell>
          <cell r="D1083">
            <v>0.77729999999999999</v>
          </cell>
          <cell r="E1083" t="str">
            <v>MKT-1-9907128868</v>
          </cell>
          <cell r="F1083" t="str">
            <v>0T3T_PAI17_PCS-4P9pi_FLAT_MÓVEL_GT_77.73%</v>
          </cell>
          <cell r="G1083">
            <v>77.73</v>
          </cell>
        </row>
        <row r="1084">
          <cell r="A1084" t="str">
            <v>Oi Total Fixo + Pós Conectado Mais + Banda Larga0,5745Template de desconto percentual FLAT Móvel - Conta Total - Varejo - Ganho Tributário Cross</v>
          </cell>
          <cell r="B1084" t="str">
            <v>Plano Oi Completo Mais</v>
          </cell>
          <cell r="C1084" t="str">
            <v>Template de desconto percentual FLAT Móvel - Conta Total - Varejo - Ganho Tributário Cross</v>
          </cell>
          <cell r="D1084">
            <v>0.57450000000000001</v>
          </cell>
          <cell r="E1084" t="str">
            <v>MKT-1-9907146189</v>
          </cell>
          <cell r="F1084" t="str">
            <v>0T3T_PAI17_PCS-4P9pi_FLAT_MÓVEL_GT_57.45%</v>
          </cell>
          <cell r="G1084">
            <v>57.45</v>
          </cell>
        </row>
        <row r="1085">
          <cell r="A1085" t="str">
            <v>Oi Total Fixo + Pós Conectado Mais + Banda Larga0,5165Template de desconto percentual FLAT Móvel - Conta Total - Varejo - Ganho Tributário Cross</v>
          </cell>
          <cell r="B1085" t="str">
            <v>Plano Oi Completo Mais</v>
          </cell>
          <cell r="C1085" t="str">
            <v>Template de desconto percentual FLAT Móvel - Conta Total - Varejo - Ganho Tributário Cross</v>
          </cell>
          <cell r="D1085">
            <v>0.51649999999999996</v>
          </cell>
          <cell r="E1085" t="str">
            <v>MKT-1-9907146470</v>
          </cell>
          <cell r="F1085" t="str">
            <v>0T3T_PAI17_PCS-4P9pi_FLAT_MÓVEL_GT_51.65%</v>
          </cell>
          <cell r="G1085">
            <v>51.65</v>
          </cell>
        </row>
        <row r="1086">
          <cell r="A1086" t="str">
            <v>Oi Total Fixo + Pós 50 + Banda Larga0,5091Template de desconto percentual FLAT Móvel - Conta Total - Varejo - Ganho Tributário Cross</v>
          </cell>
          <cell r="B1086" t="str">
            <v>Plano Oi Completo XSmall</v>
          </cell>
          <cell r="C1086" t="str">
            <v>Template de desconto percentual FLAT Móvel - Conta Total - Varejo - Ganho Tributário Cross</v>
          </cell>
          <cell r="D1086">
            <v>0.5091</v>
          </cell>
          <cell r="E1086" t="str">
            <v>MKT-1-9907146821</v>
          </cell>
          <cell r="F1086" t="str">
            <v>0T3T_PAI17_PCS-4P2pi_FLAT_MÓVEL_GT_50.91%</v>
          </cell>
          <cell r="G1086">
            <v>50.91</v>
          </cell>
        </row>
        <row r="1087">
          <cell r="A1087" t="str">
            <v>Oi Total Fixo + Pós Conectado 500 + Banda Larga0,8013Template de desconto percentual FLAT Móvel - Conta Total - Varejo - Ganho Tributário Cross</v>
          </cell>
          <cell r="B1087" t="str">
            <v>Plano Oi Completo 500</v>
          </cell>
          <cell r="C1087" t="str">
            <v>Template de desconto percentual FLAT Móvel - Conta Total - Varejo - Ganho Tributário Cross</v>
          </cell>
          <cell r="D1087">
            <v>0.8012999999999999</v>
          </cell>
          <cell r="E1087" t="str">
            <v>MKT-1-9907159122</v>
          </cell>
          <cell r="F1087" t="str">
            <v>0T3T_PAI17_PCS-4P8pi_FLAT_MÓVEL_GT_80.13%</v>
          </cell>
          <cell r="G1087">
            <v>80.13</v>
          </cell>
        </row>
        <row r="1088">
          <cell r="A1088" t="str">
            <v>Oi Total Fixo + Pós Conectado Mais + Banda Larga0,8465Template de desconto percentual FLAT Móvel - Conta Total - Varejo - Ganho Tributário Cross</v>
          </cell>
          <cell r="B1088" t="str">
            <v>Plano Oi Completo Mais</v>
          </cell>
          <cell r="C1088" t="str">
            <v>Template de desconto percentual FLAT Móvel - Conta Total - Varejo - Ganho Tributário Cross</v>
          </cell>
          <cell r="D1088">
            <v>0.84650000000000003</v>
          </cell>
          <cell r="E1088" t="str">
            <v>MKT-1-9907159443</v>
          </cell>
          <cell r="F1088" t="str">
            <v>0T3T_PAI17_PCS-4P9pi_FLAT_MÓVEL_GT_84.65%</v>
          </cell>
          <cell r="G1088">
            <v>84.65</v>
          </cell>
        </row>
        <row r="1089">
          <cell r="A1089" t="str">
            <v>Oi Total Fixo + Pós Conectado Mais + Banda Larga0,8175Template de desconto percentual FLAT Móvel - Conta Total - Varejo - Ganho Tributário Cross</v>
          </cell>
          <cell r="B1089" t="str">
            <v>Plano Oi Completo Mais</v>
          </cell>
          <cell r="C1089" t="str">
            <v>Template de desconto percentual FLAT Móvel - Conta Total - Varejo - Ganho Tributário Cross</v>
          </cell>
          <cell r="D1089">
            <v>0.8175</v>
          </cell>
          <cell r="E1089" t="str">
            <v>MKT-1-9907159694</v>
          </cell>
          <cell r="F1089" t="str">
            <v>0T3T_PAI17_PCS-4P9pi_FLAT_MÓVEL_GT_81.75%</v>
          </cell>
          <cell r="G1089">
            <v>81.75</v>
          </cell>
        </row>
        <row r="1090">
          <cell r="A1090" t="str">
            <v>Oi Total Fixo + Pós Conectado Mais + Banda Larga0,7886Template de desconto percentual FLAT Móvel - Conta Total - Varejo - Ganho Tributário Cross</v>
          </cell>
          <cell r="B1090" t="str">
            <v>Plano Oi Completo Mais</v>
          </cell>
          <cell r="C1090" t="str">
            <v>Template de desconto percentual FLAT Móvel - Conta Total - Varejo - Ganho Tributário Cross</v>
          </cell>
          <cell r="D1090">
            <v>0.78859999999999997</v>
          </cell>
          <cell r="E1090" t="str">
            <v>MKT-1-9907159915</v>
          </cell>
          <cell r="F1090" t="str">
            <v>0T3T_PAI17_PCS-4P9pi_FLAT_MÓVEL_GT_78.86%</v>
          </cell>
          <cell r="G1090">
            <v>78.86</v>
          </cell>
        </row>
        <row r="1091">
          <cell r="A1091" t="str">
            <v>Oi Total Fixo + Pós 50 + Banda Larga0,3949Template de desconto percentual FLAT Móvel - Conta Total - Varejo - Ganho Tributário Cross</v>
          </cell>
          <cell r="B1091" t="str">
            <v>Plano Oi Completo XSmall</v>
          </cell>
          <cell r="C1091" t="str">
            <v>Template de desconto percentual FLAT Móvel - Conta Total - Varejo - Ganho Tributário Cross</v>
          </cell>
          <cell r="D1091">
            <v>0.39490000000000003</v>
          </cell>
          <cell r="E1091" t="str">
            <v>MKT-1-9907173126</v>
          </cell>
          <cell r="F1091" t="str">
            <v>0T3T_PAI17_PCS-4P2pi_FLAT_MÓVEL_GT_39.49%</v>
          </cell>
          <cell r="G1091">
            <v>39.49</v>
          </cell>
        </row>
        <row r="1092">
          <cell r="A1092" t="str">
            <v>Oi Total Fixo + Pós Conectado 500 + Banda Larga0,7551Template de desconto percentual FLAT Móvel - Conta Total - Varejo - Ganho Tributário Cross</v>
          </cell>
          <cell r="B1092" t="str">
            <v>Plano Oi Completo 500</v>
          </cell>
          <cell r="C1092" t="str">
            <v>Template de desconto percentual FLAT Móvel - Conta Total - Varejo - Ganho Tributário Cross</v>
          </cell>
          <cell r="D1092">
            <v>0.7551000000000001</v>
          </cell>
          <cell r="E1092" t="str">
            <v>MKT-1-9907173347</v>
          </cell>
          <cell r="F1092" t="str">
            <v>0T3T_PAI17_PCS-4P8pi_FLAT_MÓVEL_GT_75.51%</v>
          </cell>
          <cell r="G1092">
            <v>75.510000000000005</v>
          </cell>
        </row>
        <row r="1093">
          <cell r="A1093" t="str">
            <v>Oi Total Fixo + Pós Conectado Mais + Banda Larga0,6147Template de desconto percentual FLAT Móvel - Conta Total - Varejo - Ganho Tributário Cross</v>
          </cell>
          <cell r="B1093" t="str">
            <v>Plano Oi Completo Mais</v>
          </cell>
          <cell r="C1093" t="str">
            <v>Template de desconto percentual FLAT Móvel - Conta Total - Varejo - Ganho Tributário Cross</v>
          </cell>
          <cell r="D1093">
            <v>0.61470000000000002</v>
          </cell>
          <cell r="E1093" t="str">
            <v>MKT-1-9907173558</v>
          </cell>
          <cell r="F1093" t="str">
            <v>0T3T_PAI17_PCS-4P9pi_FLAT_MÓVEL_GT_61.47%</v>
          </cell>
          <cell r="G1093">
            <v>61.47</v>
          </cell>
        </row>
        <row r="1094">
          <cell r="A1094" t="str">
            <v>Oi Total Fixo + Pós Conectado Mais + Banda Larga0,5278Template de desconto percentual FLAT Móvel - Conta Total - Varejo - Ganho Tributário Cross</v>
          </cell>
          <cell r="B1094" t="str">
            <v>Plano Oi Completo Mais</v>
          </cell>
          <cell r="C1094" t="str">
            <v>Template de desconto percentual FLAT Móvel - Conta Total - Varejo - Ganho Tributário Cross</v>
          </cell>
          <cell r="D1094">
            <v>0.52780000000000005</v>
          </cell>
          <cell r="E1094" t="str">
            <v>MKT-1-9907173789</v>
          </cell>
          <cell r="F1094" t="str">
            <v>0T3T_PAI17_PCS-4P9pi_FLAT_MÓVEL_GT_52.78%</v>
          </cell>
          <cell r="G1094">
            <v>52.78</v>
          </cell>
        </row>
        <row r="1095">
          <cell r="A1095" t="str">
            <v>Oi Total Fixo + Pós Conectado Mais + Banda Larga0,2434Template desconto FLAT Plano Principal Oi TV nível conta</v>
          </cell>
          <cell r="B1095" t="str">
            <v>Plano Oi Completo Mais</v>
          </cell>
          <cell r="C1095" t="str">
            <v>Template desconto FLAT Plano Principal Oi TV nível conta</v>
          </cell>
          <cell r="D1095">
            <v>0.24340000000000001</v>
          </cell>
          <cell r="E1095" t="str">
            <v>MKT-1-9948577061</v>
          </cell>
          <cell r="F1095" t="str">
            <v>0T3T_PAI17_PCS-4P9pi_FLAT_TV_24.34%</v>
          </cell>
          <cell r="G1095">
            <v>24.34</v>
          </cell>
        </row>
        <row r="1096">
          <cell r="A1096" t="str">
            <v>Oi Total Fixo + Pós Conectado Mais + Banda Larga0,2148Template desconto FLAT Plano Principal Oi TV nível conta</v>
          </cell>
          <cell r="B1096" t="str">
            <v>Plano Oi Completo Mais</v>
          </cell>
          <cell r="C1096" t="str">
            <v>Template desconto FLAT Plano Principal Oi TV nível conta</v>
          </cell>
          <cell r="D1096">
            <v>0.21479999999999999</v>
          </cell>
          <cell r="E1096" t="str">
            <v>MKT-1-9949098142</v>
          </cell>
          <cell r="F1096" t="str">
            <v>0T3T_PAI17_PCS-4P9pi_FLAT_TV_21.48%</v>
          </cell>
          <cell r="G1096">
            <v>21.48</v>
          </cell>
        </row>
        <row r="1097">
          <cell r="A1097" t="str">
            <v>Oi Total Fixo + Pós Conectado Mais + Banda Larga0,3867Template desconto FLAT Plano Principal Oi TV nível conta</v>
          </cell>
          <cell r="B1097" t="str">
            <v>Plano Oi Completo Mais</v>
          </cell>
          <cell r="C1097" t="str">
            <v>Template desconto FLAT Plano Principal Oi TV nível conta</v>
          </cell>
          <cell r="D1097">
            <v>0.38670000000000004</v>
          </cell>
          <cell r="E1097" t="str">
            <v>MKT-1-9949098397</v>
          </cell>
          <cell r="F1097" t="str">
            <v>0T3T_PAI17_PCS-4P9pi_FLAT_TV_38.67%</v>
          </cell>
          <cell r="G1097">
            <v>38.67</v>
          </cell>
        </row>
        <row r="1098">
          <cell r="A1098" t="str">
            <v>Oi Total Fixo + Pós Conectado Mais + Banda Larga0,2085Template desconto FLAT Plano Principal Oi TV nível conta</v>
          </cell>
          <cell r="B1098" t="str">
            <v>Plano Oi Completo Mais</v>
          </cell>
          <cell r="C1098" t="str">
            <v>Template desconto FLAT Plano Principal Oi TV nível conta</v>
          </cell>
          <cell r="D1098">
            <v>0.20850000000000002</v>
          </cell>
          <cell r="E1098" t="str">
            <v>MKT-1-9949098652</v>
          </cell>
          <cell r="F1098" t="str">
            <v>0T3T_PAI17_PCS-4P9pi_FLAT_TV_20.85%</v>
          </cell>
          <cell r="G1098">
            <v>20.85</v>
          </cell>
        </row>
        <row r="1099">
          <cell r="A1099" t="str">
            <v>Oi Total Fixo + Pós Conectado Mais + Banda Larga0,1907Template desconto FLAT Plano Principal Oi TV nível conta</v>
          </cell>
          <cell r="B1099" t="str">
            <v>Plano Oi Completo Mais</v>
          </cell>
          <cell r="C1099" t="str">
            <v>Template desconto FLAT Plano Principal Oi TV nível conta</v>
          </cell>
          <cell r="D1099">
            <v>0.19070000000000001</v>
          </cell>
          <cell r="E1099" t="str">
            <v>MKT-1-9949098967</v>
          </cell>
          <cell r="F1099" t="str">
            <v>0T3T_PAI17_PCS-4P9pi_FLAT_TV_19.07%</v>
          </cell>
          <cell r="G1099">
            <v>19.07</v>
          </cell>
        </row>
        <row r="1100">
          <cell r="A1100" t="str">
            <v>Oi Total Fixo + Pós Conectado Mais + Banda Larga0,329Template desconto FLAT Plano Principal Oi TV nível conta</v>
          </cell>
          <cell r="B1100" t="str">
            <v>Plano Oi Completo Mais</v>
          </cell>
          <cell r="C1100" t="str">
            <v>Template desconto FLAT Plano Principal Oi TV nível conta</v>
          </cell>
          <cell r="D1100">
            <v>0.32899999999999996</v>
          </cell>
          <cell r="E1100" t="str">
            <v>MKT-1-9949123222</v>
          </cell>
          <cell r="F1100" t="str">
            <v>0T3T_PAI17_PCS-4P9pi_FLAT_TV_32.90%</v>
          </cell>
          <cell r="G1100">
            <v>32.9</v>
          </cell>
        </row>
        <row r="1101">
          <cell r="A1101" t="str">
            <v>Oi Total Fixo + Pós Conectado Mais + Banda Larga0,3418Template desconto FLAT Plano Principal Oi TV nível conta</v>
          </cell>
          <cell r="B1101" t="str">
            <v>Plano Oi Completo Mais</v>
          </cell>
          <cell r="C1101" t="str">
            <v>Template desconto FLAT Plano Principal Oi TV nível conta</v>
          </cell>
          <cell r="D1101">
            <v>0.34179999999999999</v>
          </cell>
          <cell r="E1101" t="str">
            <v>MKT-1-9949123477</v>
          </cell>
          <cell r="F1101" t="str">
            <v>0T3T_PAI17_PCS-4P9pi_FLAT_TV_34.18%</v>
          </cell>
          <cell r="G1101">
            <v>34.18</v>
          </cell>
        </row>
        <row r="1102">
          <cell r="A1102" t="str">
            <v>Oi Total Fixo + Pós Conectado Mais + Banda Larga0,3046Template desconto FLAT Plano Principal Oi TV nível conta</v>
          </cell>
          <cell r="B1102" t="str">
            <v>Plano Oi Completo Mais</v>
          </cell>
          <cell r="C1102" t="str">
            <v>Template desconto FLAT Plano Principal Oi TV nível conta</v>
          </cell>
          <cell r="D1102">
            <v>0.30459999999999998</v>
          </cell>
          <cell r="E1102" t="str">
            <v>MKT-1-9949147632</v>
          </cell>
          <cell r="F1102" t="str">
            <v>0T3T_PAI17_PCS-4P9pi_FLAT_TV_30.46%</v>
          </cell>
          <cell r="G1102">
            <v>30.46</v>
          </cell>
        </row>
        <row r="1103">
          <cell r="A1103" t="str">
            <v>Oi Total Fixo + Pós Conectado Mais + Banda Larga0,4399Template desconto FLAT Plano Principal Oi TV nível conta</v>
          </cell>
          <cell r="B1103" t="str">
            <v>Plano Oi Completo Mais</v>
          </cell>
          <cell r="C1103" t="str">
            <v>Template desconto FLAT Plano Principal Oi TV nível conta</v>
          </cell>
          <cell r="D1103">
            <v>0.43990000000000001</v>
          </cell>
          <cell r="E1103" t="str">
            <v>MKT-1-9949176987</v>
          </cell>
          <cell r="F1103" t="str">
            <v>0T3T_PAI17_PCS-4P9pi_FLAT_TV_43.99%</v>
          </cell>
          <cell r="G1103">
            <v>43.99</v>
          </cell>
        </row>
        <row r="1104">
          <cell r="A1104" t="str">
            <v>Oi Total Fixo + Pós Conectado Mais + Banda Larga0,2959Template desconto FLAT Plano Principal Oi TV nível conta</v>
          </cell>
          <cell r="B1104" t="str">
            <v>Plano Oi Completo Mais</v>
          </cell>
          <cell r="C1104" t="str">
            <v>Template desconto FLAT Plano Principal Oi TV nível conta</v>
          </cell>
          <cell r="D1104">
            <v>0.2959</v>
          </cell>
          <cell r="E1104" t="str">
            <v>MKT-1-9949200542</v>
          </cell>
          <cell r="F1104" t="str">
            <v>0T3T_PAI17_PCS-4P9pi_FLAT_TV_29.59%</v>
          </cell>
          <cell r="G1104">
            <v>29.59</v>
          </cell>
        </row>
        <row r="1105">
          <cell r="A1105" t="str">
            <v>Oi Total Fixo + Pós Conectado Mais + Banda Larga0,2704Template desconto FLAT Plano Principal Oi TV nível conta</v>
          </cell>
          <cell r="B1105" t="str">
            <v>Plano Oi Completo Mais</v>
          </cell>
          <cell r="C1105" t="str">
            <v>Template desconto FLAT Plano Principal Oi TV nível conta</v>
          </cell>
          <cell r="D1105">
            <v>0.27039999999999997</v>
          </cell>
          <cell r="E1105" t="str">
            <v>MKT-1-9949264797</v>
          </cell>
          <cell r="F1105" t="str">
            <v>0T3T_PAI17_PCS-4P9pi_FLAT_TV_27.04%</v>
          </cell>
          <cell r="G1105">
            <v>27.04</v>
          </cell>
        </row>
        <row r="1106">
          <cell r="A1106" t="str">
            <v>Oi Total Fixo + Pós Conectado Mais + Banda Larga0,384Template desconto FLAT Plano Principal Oi TV nível conta</v>
          </cell>
          <cell r="B1106" t="str">
            <v>Plano Oi Completo Mais</v>
          </cell>
          <cell r="C1106" t="str">
            <v>Template desconto FLAT Plano Principal Oi TV nível conta</v>
          </cell>
          <cell r="D1106">
            <v>0.38400000000000001</v>
          </cell>
          <cell r="E1106" t="str">
            <v>MKT-1-9949281152</v>
          </cell>
          <cell r="F1106" t="str">
            <v>0T3T_PAI17_PCS-4P9pi_FLAT_TV_38.40%</v>
          </cell>
          <cell r="G1106">
            <v>38.4</v>
          </cell>
        </row>
        <row r="1107">
          <cell r="A1107" t="str">
            <v>Oi Total Fixo + Pós Conectado Mais + Banda Larga0,0011Template desconto FLAT Plano Principal Oi TV nível conta</v>
          </cell>
          <cell r="B1107" t="str">
            <v>Plano Oi Completo Mais</v>
          </cell>
          <cell r="C1107" t="str">
            <v>Template desconto FLAT Plano Principal Oi TV nível conta</v>
          </cell>
          <cell r="D1107">
            <v>1.1000000000000001E-3</v>
          </cell>
          <cell r="E1107" t="str">
            <v>MKT-1-9949299317</v>
          </cell>
          <cell r="F1107" t="str">
            <v>0T3T_PAI17_PCS-4P9pi_FLAT_TV_00.11%</v>
          </cell>
          <cell r="G1107">
            <v>0.11</v>
          </cell>
        </row>
        <row r="1108">
          <cell r="A1108" t="str">
            <v>Oi Total Fixo + Pós Conectado Mais + Banda Larga0,0184Template desconto FLAT Plano Principal Oi TV nível conta</v>
          </cell>
          <cell r="B1108" t="str">
            <v>Plano Oi Completo Mais</v>
          </cell>
          <cell r="C1108" t="str">
            <v>Template desconto FLAT Plano Principal Oi TV nível conta</v>
          </cell>
          <cell r="D1108">
            <v>1.84E-2</v>
          </cell>
          <cell r="E1108" t="str">
            <v>MKT-1-9949301012</v>
          </cell>
          <cell r="F1108" t="str">
            <v>0T3T_PAI17_PCS-4P9pi_FLAT_TV_01.84%</v>
          </cell>
          <cell r="G1108">
            <v>1.84</v>
          </cell>
        </row>
        <row r="1109">
          <cell r="A1109" t="str">
            <v>Oi Total Fixo + Pós Conectado Mais + Banda Larga0,0221Template desconto FLAT Plano Principal Oi TV nível conta</v>
          </cell>
          <cell r="B1109" t="str">
            <v>Plano Oi Completo Mais</v>
          </cell>
          <cell r="C1109" t="str">
            <v>Template desconto FLAT Plano Principal Oi TV nível conta</v>
          </cell>
          <cell r="D1109">
            <v>2.2099999999999998E-2</v>
          </cell>
          <cell r="E1109" t="str">
            <v>MKT-1-9949304327</v>
          </cell>
          <cell r="F1109" t="str">
            <v>0T3T_PAI17_PCS-4P9pi_FLAT_TV_02.21%</v>
          </cell>
          <cell r="G1109">
            <v>2.21</v>
          </cell>
        </row>
        <row r="1110">
          <cell r="A1110" t="str">
            <v>Oi Total Fixo + Pós Conectado Mais + Banda Larga0,0328Template desconto FLAT Plano Principal Oi TV nível conta</v>
          </cell>
          <cell r="B1110" t="str">
            <v>Plano Oi Completo Mais</v>
          </cell>
          <cell r="C1110" t="str">
            <v>Template desconto FLAT Plano Principal Oi TV nível conta</v>
          </cell>
          <cell r="D1110">
            <v>3.2799999999999996E-2</v>
          </cell>
          <cell r="E1110" t="str">
            <v>MKT-1-9949328682</v>
          </cell>
          <cell r="F1110" t="str">
            <v>0T3T_PAI17_PCS-4P9pi_FLAT_TV_03.28%</v>
          </cell>
          <cell r="G1110">
            <v>3.28</v>
          </cell>
        </row>
        <row r="1111">
          <cell r="A1111" t="str">
            <v>Oi Total Fixo + Pós Conectado Mais + Banda Larga0,1601Template desconto FLAT Plano Principal Oi TV nível conta</v>
          </cell>
          <cell r="B1111" t="str">
            <v>Plano Oi Completo Mais</v>
          </cell>
          <cell r="C1111" t="str">
            <v>Template desconto FLAT Plano Principal Oi TV nível conta</v>
          </cell>
          <cell r="D1111">
            <v>0.16010000000000002</v>
          </cell>
          <cell r="E1111" t="str">
            <v>MKT-1-9949347637</v>
          </cell>
          <cell r="F1111" t="str">
            <v>0T3T_PAI17_PCS-4P9pi_FLAT_TV_16.01%</v>
          </cell>
          <cell r="G1111">
            <v>16.010000000000002</v>
          </cell>
        </row>
        <row r="1112">
          <cell r="A1112" t="str">
            <v>Oi Total Fixo + Pós Conectado Mais + Banda Larga0,15Template desconto FLAT Plano Principal Oi TV nível conta</v>
          </cell>
          <cell r="B1112" t="str">
            <v>Plano Oi Completo Mais</v>
          </cell>
          <cell r="C1112" t="str">
            <v>Template desconto FLAT Plano Principal Oi TV nível conta</v>
          </cell>
          <cell r="D1112">
            <v>0.15</v>
          </cell>
          <cell r="E1112" t="str">
            <v>MKT-1-9949363632</v>
          </cell>
          <cell r="F1112" t="str">
            <v>0T3T_PAI17_PCS-4P9pi_FLAT_TV_15.00%</v>
          </cell>
          <cell r="G1112">
            <v>15</v>
          </cell>
        </row>
        <row r="1113">
          <cell r="A1113" t="str">
            <v>Oi Total Fixo + Pós Conectado Mais + Banda Larga0,1476Template desconto FLAT Plano Principal Oi TV nível conta</v>
          </cell>
          <cell r="B1113" t="str">
            <v>Plano Oi Completo Mais</v>
          </cell>
          <cell r="C1113" t="str">
            <v>Template desconto FLAT Plano Principal Oi TV nível conta</v>
          </cell>
          <cell r="D1113">
            <v>0.14760000000000001</v>
          </cell>
          <cell r="E1113" t="str">
            <v>MKT-1-9949412477</v>
          </cell>
          <cell r="F1113" t="str">
            <v>0T3T_PAI17_PCS-4P9pi_FLAT_TV_14.76%</v>
          </cell>
          <cell r="G1113">
            <v>14.76</v>
          </cell>
        </row>
        <row r="1114">
          <cell r="A1114" t="str">
            <v>Oi Total Fixo + Pós Conectado Mais + Banda Larga0,1407Template desconto FLAT Plano Principal Oi TV nível conta</v>
          </cell>
          <cell r="B1114" t="str">
            <v>Plano Oi Completo Mais</v>
          </cell>
          <cell r="C1114" t="str">
            <v>Template desconto FLAT Plano Principal Oi TV nível conta</v>
          </cell>
          <cell r="D1114">
            <v>0.14069999999999999</v>
          </cell>
          <cell r="E1114" t="str">
            <v>MKT-1-9949462092</v>
          </cell>
          <cell r="F1114" t="str">
            <v>0T3T_PAI17_PCS-4P9pi_FLAT_TV_14.07%</v>
          </cell>
          <cell r="G1114">
            <v>14.07</v>
          </cell>
        </row>
        <row r="1115">
          <cell r="A1115" t="e">
            <v>#N/A</v>
          </cell>
          <cell r="B1115" t="str">
            <v>DIVERSOS</v>
          </cell>
          <cell r="C1115" t="str">
            <v>Template Desconto % SVA DADOS B2C</v>
          </cell>
          <cell r="D1115">
            <v>1</v>
          </cell>
          <cell r="E1115" t="str">
            <v>MKT-1-10026708611</v>
          </cell>
          <cell r="F1115" t="str">
            <v>0T0T_AGO17_SVA_DADOS_100.00%</v>
          </cell>
          <cell r="G1115">
            <v>100</v>
          </cell>
        </row>
        <row r="1116">
          <cell r="A1116" t="e">
            <v>#N/A</v>
          </cell>
          <cell r="B1116" t="str">
            <v>DIVERSOS</v>
          </cell>
          <cell r="C1116" t="str">
            <v>Template Desconto % SVA DADOS B2C</v>
          </cell>
          <cell r="D1116">
            <v>0.74209999999999998</v>
          </cell>
          <cell r="E1116" t="str">
            <v>MKT-1-10026708771</v>
          </cell>
          <cell r="F1116" t="str">
            <v>0T0T_AGO17_SVA_DADOS_74.21%</v>
          </cell>
          <cell r="G1116">
            <v>74.209999999999994</v>
          </cell>
        </row>
        <row r="1117">
          <cell r="A1117" t="e">
            <v>#N/A</v>
          </cell>
          <cell r="B1117" t="str">
            <v>DIVERSOS</v>
          </cell>
          <cell r="C1117" t="str">
            <v>Template Desconto % SVA DADOS B2C</v>
          </cell>
          <cell r="D1117">
            <v>0.74260000000000004</v>
          </cell>
          <cell r="E1117" t="str">
            <v>MKT-1-10026709011</v>
          </cell>
          <cell r="F1117" t="str">
            <v>0T0T_AGO17_SVA_DADOS_74.26%</v>
          </cell>
          <cell r="G1117">
            <v>74.260000000000005</v>
          </cell>
        </row>
        <row r="1118">
          <cell r="A1118" t="e">
            <v>#N/A</v>
          </cell>
          <cell r="B1118" t="str">
            <v>DIVERSOS</v>
          </cell>
          <cell r="C1118" t="str">
            <v>Template Desconto % SVA DADOS B2C</v>
          </cell>
          <cell r="D1118">
            <v>0.74219999999999997</v>
          </cell>
          <cell r="E1118" t="str">
            <v>MKT-1-10026767331</v>
          </cell>
          <cell r="F1118" t="str">
            <v>0T0T_AGO17_SVA_DADOS_74.22%</v>
          </cell>
          <cell r="G1118">
            <v>74.22</v>
          </cell>
        </row>
        <row r="1119">
          <cell r="A1119" t="e">
            <v>#N/A</v>
          </cell>
          <cell r="B1119" t="str">
            <v>DIVERSOS</v>
          </cell>
          <cell r="C1119" t="str">
            <v>Template Desconto % SVA DADOS B2C</v>
          </cell>
          <cell r="D1119">
            <v>0.74250000000000005</v>
          </cell>
          <cell r="E1119" t="str">
            <v>MKT-1-10026768191</v>
          </cell>
          <cell r="F1119" t="str">
            <v>0T0T_AGO17_SVA_DADOS_74.25%.</v>
          </cell>
          <cell r="G1119">
            <v>74.25</v>
          </cell>
        </row>
        <row r="1120">
          <cell r="A1120" t="str">
            <v>Oi Internet pra Celular 10GB0,6153Template Flat Instância Dados</v>
          </cell>
          <cell r="B1120" t="str">
            <v>Oi Internet pra Celular 10GB</v>
          </cell>
          <cell r="C1120" t="str">
            <v>Template Flat Instância Dados</v>
          </cell>
          <cell r="D1120">
            <v>0.61529999999999996</v>
          </cell>
          <cell r="E1120" t="str">
            <v>MKT-1-10026870851</v>
          </cell>
          <cell r="F1120" t="str">
            <v>0T3T_PAI17_INTCEL-10G_61.53%</v>
          </cell>
          <cell r="G1120">
            <v>61.53</v>
          </cell>
        </row>
        <row r="1121">
          <cell r="A1121" t="str">
            <v>Oi Internet pra Celular 10GB0,7171Template Flat Instância Dados</v>
          </cell>
          <cell r="B1121" t="str">
            <v>Oi Internet pra Celular 10GB</v>
          </cell>
          <cell r="C1121" t="str">
            <v>Template Flat Instância Dados</v>
          </cell>
          <cell r="D1121">
            <v>0.71709999999999996</v>
          </cell>
          <cell r="E1121" t="str">
            <v>MKT-1-10026929038</v>
          </cell>
          <cell r="F1121" t="str">
            <v>0T3T_PAI17_INTCEL-10G_71.71%</v>
          </cell>
          <cell r="G1121">
            <v>71.709999999999994</v>
          </cell>
        </row>
        <row r="1122">
          <cell r="A1122" t="str">
            <v>Oi Internet pra Celular 5GB0,7171Template Flat Instância Dados</v>
          </cell>
          <cell r="B1122" t="str">
            <v>Oi Internet pra Celular 5GB</v>
          </cell>
          <cell r="C1122" t="str">
            <v>Template Flat Instância Dados</v>
          </cell>
          <cell r="D1122">
            <v>0.71709999999999996</v>
          </cell>
          <cell r="E1122" t="str">
            <v>MKT-1-10026936331</v>
          </cell>
          <cell r="F1122" t="str">
            <v>0T3T_PAI17_INTCEL-5G_71.71%</v>
          </cell>
          <cell r="G1122">
            <v>71.709999999999994</v>
          </cell>
        </row>
        <row r="1123">
          <cell r="A1123" t="str">
            <v>Oi Internet pra Celular 5GB0,7543Template Flat Instância Dados</v>
          </cell>
          <cell r="B1123" t="str">
            <v>Oi Internet pra Celular 5GB</v>
          </cell>
          <cell r="C1123" t="str">
            <v>Template Flat Instância Dados</v>
          </cell>
          <cell r="D1123">
            <v>0.75430000000000008</v>
          </cell>
          <cell r="E1123" t="str">
            <v>MKT-1-10026957881</v>
          </cell>
          <cell r="F1123" t="str">
            <v>0T3T_PAI17_INTCEL-5G_75.43%</v>
          </cell>
          <cell r="G1123">
            <v>75.430000000000007</v>
          </cell>
        </row>
        <row r="1124">
          <cell r="A1124" t="str">
            <v>Oi Internet pra Celular 5GB0,6704Template Flat Instância Dados</v>
          </cell>
          <cell r="B1124" t="str">
            <v>Oi Internet pra Celular 5GB</v>
          </cell>
          <cell r="C1124" t="str">
            <v>Template Flat Instância Dados</v>
          </cell>
          <cell r="D1124">
            <v>0.67040000000000011</v>
          </cell>
          <cell r="E1124" t="str">
            <v>MKT-1-10026973411</v>
          </cell>
          <cell r="F1124" t="str">
            <v>0T3T_PAI17_INTCEL-5G_67.04%</v>
          </cell>
          <cell r="G1124">
            <v>67.040000000000006</v>
          </cell>
        </row>
        <row r="1125">
          <cell r="A1125" t="str">
            <v>Oi Internet pra Celular 5GB0,6153Template Flat Instância Dados</v>
          </cell>
          <cell r="B1125" t="str">
            <v>Oi Internet pra Celular 5GB</v>
          </cell>
          <cell r="C1125" t="str">
            <v>Template Flat Instância Dados</v>
          </cell>
          <cell r="D1125">
            <v>0.61529999999999996</v>
          </cell>
          <cell r="E1125" t="str">
            <v>MKT-1-10026973791</v>
          </cell>
          <cell r="F1125" t="str">
            <v>0T3T_PAI17_INTCEL-5G_61.53%</v>
          </cell>
          <cell r="G1125">
            <v>61.53</v>
          </cell>
        </row>
        <row r="1126">
          <cell r="A1126" t="str">
            <v>Oi Internet pra Celular 3GB0,6704Template Flat Instância Dados</v>
          </cell>
          <cell r="B1126" t="str">
            <v>Oi Internet pra Celular 3GB</v>
          </cell>
          <cell r="C1126" t="str">
            <v>Template Flat Instância Dados</v>
          </cell>
          <cell r="D1126">
            <v>0.67040000000000011</v>
          </cell>
          <cell r="E1126" t="str">
            <v>MKT-1-10026974171</v>
          </cell>
          <cell r="F1126" t="str">
            <v>0T3T_PAI17_INTCEL-3G_67.04%</v>
          </cell>
          <cell r="G1126">
            <v>67.040000000000006</v>
          </cell>
        </row>
        <row r="1127">
          <cell r="A1127" t="str">
            <v>Oi Total Fixo + Pós Conectado 1.000 + Banda Larga0,4781Template desconto FLAT Plano Principal Oi TV nível conta</v>
          </cell>
          <cell r="B1127" t="str">
            <v>Plano Oi Completo 1.000</v>
          </cell>
          <cell r="C1127" t="str">
            <v>Template desconto FLAT Plano Principal Oi TV nível conta</v>
          </cell>
          <cell r="D1127">
            <v>0.47810000000000002</v>
          </cell>
          <cell r="E1127" t="str">
            <v>MKT-1-10027248104</v>
          </cell>
          <cell r="F1127" t="str">
            <v>0T3T_PAI17_PCS-4P10pi_FLAT_TV_47.81%</v>
          </cell>
          <cell r="G1127">
            <v>47.81</v>
          </cell>
        </row>
        <row r="1128">
          <cell r="A1128" t="str">
            <v>Oi Total Fixo + Pós Conectado 1.000 + Banda Larga0,3867Template desconto FLAT Plano Principal Oi TV nível conta</v>
          </cell>
          <cell r="B1128" t="str">
            <v>Plano Oi Completo 1.000</v>
          </cell>
          <cell r="C1128" t="str">
            <v>Template desconto FLAT Plano Principal Oi TV nível conta</v>
          </cell>
          <cell r="D1128">
            <v>0.38670000000000004</v>
          </cell>
          <cell r="E1128" t="str">
            <v>MKT-1-10027280381</v>
          </cell>
          <cell r="F1128" t="str">
            <v>0T3T_PAI17_PCS-4P10pi_FLAT_TV_38.67%</v>
          </cell>
          <cell r="G1128">
            <v>38.67</v>
          </cell>
        </row>
        <row r="1129">
          <cell r="A1129" t="str">
            <v>Oi Total Fixo + Pós Conectado 1.000 + Banda Larga0,329Template desconto FLAT Plano Principal Oi TV nível conta</v>
          </cell>
          <cell r="B1129" t="str">
            <v>Plano Oi Completo 1.000</v>
          </cell>
          <cell r="C1129" t="str">
            <v>Template desconto FLAT Plano Principal Oi TV nível conta</v>
          </cell>
          <cell r="D1129">
            <v>0.32899999999999996</v>
          </cell>
          <cell r="E1129" t="str">
            <v>MKT-1-10027807931</v>
          </cell>
          <cell r="F1129" t="str">
            <v>0T3T_PAI17_PCS-4P10pi_FLAT_TV_32.90%</v>
          </cell>
          <cell r="G1129">
            <v>32.9</v>
          </cell>
        </row>
        <row r="1130">
          <cell r="A1130" t="str">
            <v>Oi Total Fixo + Pós Conectado 1.000 + Banda Larga0,4399Template desconto FLAT Plano Principal Oi TV nível conta</v>
          </cell>
          <cell r="B1130" t="str">
            <v>Plano Oi Completo 1.000</v>
          </cell>
          <cell r="C1130" t="str">
            <v>Template desconto FLAT Plano Principal Oi TV nível conta</v>
          </cell>
          <cell r="D1130">
            <v>0.43990000000000001</v>
          </cell>
          <cell r="E1130" t="str">
            <v>MKT-1-10028039652</v>
          </cell>
          <cell r="F1130" t="str">
            <v>0T3T_PAI17_PCS-4P10pi_FLAT_TV_43.99%</v>
          </cell>
          <cell r="G1130">
            <v>43.99</v>
          </cell>
        </row>
        <row r="1131">
          <cell r="A1131" t="str">
            <v>Oi Total Fixo + Pós 50 + Banda Larga0,4781Template desconto FLAT Plano Principal Oi TV nível conta</v>
          </cell>
          <cell r="B1131" t="str">
            <v>Plano Oi Completo XSmall</v>
          </cell>
          <cell r="C1131" t="str">
            <v>Template desconto FLAT Plano Principal Oi TV nível conta</v>
          </cell>
          <cell r="D1131">
            <v>0.47810000000000002</v>
          </cell>
          <cell r="E1131" t="str">
            <v>MKT-1-10029270831</v>
          </cell>
          <cell r="F1131" t="str">
            <v>0T3T_PAI17_PCS-4P2pi_FLAT_TV_47.81%</v>
          </cell>
          <cell r="G1131">
            <v>47.81</v>
          </cell>
        </row>
        <row r="1132">
          <cell r="A1132" t="str">
            <v>Oi Total Fixo + Pós 100 + Banda Larga0,329Template desconto FLAT Plano Principal Oi TV nível conta</v>
          </cell>
          <cell r="B1132" t="str">
            <v>Plano Oi Completo Small</v>
          </cell>
          <cell r="C1132" t="str">
            <v>Template desconto FLAT Plano Principal Oi TV nível conta</v>
          </cell>
          <cell r="D1132">
            <v>0.32899999999999996</v>
          </cell>
          <cell r="E1132" t="str">
            <v>MKT-1-10029271101</v>
          </cell>
          <cell r="F1132" t="str">
            <v>0T3T_PAI17_PCS-4P3pi_FLAT_TV_32.90%</v>
          </cell>
          <cell r="G1132">
            <v>32.9</v>
          </cell>
        </row>
        <row r="1133">
          <cell r="A1133" t="str">
            <v>Oi Total Fixo + Pós 50 + Banda Larga0,3256Template desconto FLAT Plano Principal Oi TV nível conta</v>
          </cell>
          <cell r="B1133" t="str">
            <v>Plano Oi Completo XSmall</v>
          </cell>
          <cell r="C1133" t="str">
            <v>Template desconto FLAT Plano Principal Oi TV nível conta</v>
          </cell>
          <cell r="D1133">
            <v>0.3256</v>
          </cell>
          <cell r="E1133" t="str">
            <v>MKT-1-10029278791</v>
          </cell>
          <cell r="F1133" t="str">
            <v>0T3T_PAI17_PCS-4P2pi_FLAT_TV_32.56%</v>
          </cell>
          <cell r="G1133">
            <v>32.56</v>
          </cell>
        </row>
        <row r="1134">
          <cell r="A1134" t="str">
            <v>Oi Total Fixo + Pós 50 + Banda Larga0,1637Template desconto FLAT Plano Principal Oi TV nível conta</v>
          </cell>
          <cell r="B1134" t="str">
            <v>Plano Oi Completo XSmall</v>
          </cell>
          <cell r="C1134" t="str">
            <v>Template desconto FLAT Plano Principal Oi TV nível conta</v>
          </cell>
          <cell r="D1134">
            <v>0.16370000000000001</v>
          </cell>
          <cell r="E1134" t="str">
            <v>MKT-1-10029279061</v>
          </cell>
          <cell r="F1134" t="str">
            <v>0T3T_PAI17_PCS-4P2pi_FLAT_TV_16.37%</v>
          </cell>
          <cell r="G1134">
            <v>16.37</v>
          </cell>
        </row>
        <row r="1135">
          <cell r="A1135" t="str">
            <v>Oi Total Fixo + Pós 50 + Banda Larga0,4399Template desconto FLAT Plano Principal Oi TV nível conta</v>
          </cell>
          <cell r="B1135" t="str">
            <v>Plano Oi Completo XSmall</v>
          </cell>
          <cell r="C1135" t="str">
            <v>Template desconto FLAT Plano Principal Oi TV nível conta</v>
          </cell>
          <cell r="D1135">
            <v>0.43990000000000001</v>
          </cell>
          <cell r="E1135" t="str">
            <v>MKT-1-10029315481</v>
          </cell>
          <cell r="F1135" t="str">
            <v>0T3T_PAI17_PCS-4P2pi_FLAT_TV_43.99%</v>
          </cell>
          <cell r="G1135">
            <v>43.99</v>
          </cell>
        </row>
        <row r="1136">
          <cell r="A1136" t="str">
            <v>Oi Total Fixo + Pós 100 + Banda Larga0,4399Template desconto FLAT Plano Principal Oi TV nível conta</v>
          </cell>
          <cell r="B1136" t="str">
            <v>Plano Oi Completo Small</v>
          </cell>
          <cell r="C1136" t="str">
            <v>Template desconto FLAT Plano Principal Oi TV nível conta</v>
          </cell>
          <cell r="D1136">
            <v>0.43990000000000001</v>
          </cell>
          <cell r="E1136" t="str">
            <v>MKT-1-10029315751</v>
          </cell>
          <cell r="F1136" t="str">
            <v>0T3T_PAI17_PCS-4P3pi_FLAT_TV_43.99%</v>
          </cell>
          <cell r="G1136">
            <v>43.99</v>
          </cell>
        </row>
        <row r="1137">
          <cell r="A1137" t="str">
            <v>Oi Total Fixo + Pós 50 + Banda Larga0,4327Template desconto FLAT Plano Principal Oi TV nível conta</v>
          </cell>
          <cell r="B1137" t="str">
            <v>Plano Oi Completo XSmall</v>
          </cell>
          <cell r="C1137" t="str">
            <v>Template desconto FLAT Plano Principal Oi TV nível conta</v>
          </cell>
          <cell r="D1137">
            <v>0.43270000000000003</v>
          </cell>
          <cell r="E1137" t="str">
            <v>MKT-1-10029319491</v>
          </cell>
          <cell r="F1137" t="str">
            <v>0T3T_PAI17_PCS-4P2pi_FLAT_TV_43.27%</v>
          </cell>
          <cell r="G1137">
            <v>43.27</v>
          </cell>
        </row>
        <row r="1138">
          <cell r="A1138" t="str">
            <v>Oi Total Fixo + Pós 100 + Banda Larga0,4781Template desconto FLAT Plano Principal Oi TV nível conta</v>
          </cell>
          <cell r="B1138" t="str">
            <v>Plano Oi Completo Small</v>
          </cell>
          <cell r="C1138" t="str">
            <v>Template desconto FLAT Plano Principal Oi TV nível conta</v>
          </cell>
          <cell r="D1138">
            <v>0.47810000000000002</v>
          </cell>
          <cell r="E1138" t="str">
            <v>MKT-1-10029319761</v>
          </cell>
          <cell r="F1138" t="str">
            <v>0T3T_PAI17_PCS-4P3pi_FLAT_TV_47.81%</v>
          </cell>
          <cell r="G1138">
            <v>47.81</v>
          </cell>
        </row>
        <row r="1139">
          <cell r="A1139" t="str">
            <v>Oi Total Fixo + Pós 250 + Banda Larga0,2159Template desconto FLAT Plano Principal Oi TV nível conta</v>
          </cell>
          <cell r="B1139" t="str">
            <v>Plano Oi Completo Medium</v>
          </cell>
          <cell r="C1139" t="str">
            <v>Template desconto FLAT Plano Principal Oi TV nível conta</v>
          </cell>
          <cell r="D1139">
            <v>0.21590000000000001</v>
          </cell>
          <cell r="E1139" t="str">
            <v>MKT-1-10029320031</v>
          </cell>
          <cell r="F1139" t="str">
            <v>0T3T_PAI17_PCS-4P4pi_FLAT_TV_21.59%</v>
          </cell>
          <cell r="G1139">
            <v>21.59</v>
          </cell>
        </row>
        <row r="1140">
          <cell r="A1140" t="str">
            <v>Oi Total Fixo + Pós 50 + Banda Larga0,2833Template desconto FLAT Plano Principal Oi TV nível conta</v>
          </cell>
          <cell r="B1140" t="str">
            <v>Plano Oi Completo XSmall</v>
          </cell>
          <cell r="C1140" t="str">
            <v>Template desconto FLAT Plano Principal Oi TV nível conta</v>
          </cell>
          <cell r="D1140">
            <v>0.2833</v>
          </cell>
          <cell r="E1140" t="str">
            <v>MKT-1-10029326331</v>
          </cell>
          <cell r="F1140" t="str">
            <v>0T3T_PAI17_PCS-4P2pi_FLAT_TV_28.33%</v>
          </cell>
          <cell r="G1140">
            <v>28.33</v>
          </cell>
        </row>
        <row r="1141">
          <cell r="A1141" t="str">
            <v>Oi Total Fixo + Pós 50 + Banda Larga0,2737Template desconto FLAT Plano Principal Oi TV nível conta</v>
          </cell>
          <cell r="B1141" t="str">
            <v>Plano Oi Completo XSmall</v>
          </cell>
          <cell r="C1141" t="str">
            <v>Template desconto FLAT Plano Principal Oi TV nível conta</v>
          </cell>
          <cell r="D1141">
            <v>0.2737</v>
          </cell>
          <cell r="E1141" t="str">
            <v>MKT-1-10029326601</v>
          </cell>
          <cell r="F1141" t="str">
            <v>0T3T_PAI17_PCS-4P2pi_FLAT_TV_27.37%</v>
          </cell>
          <cell r="G1141">
            <v>27.37</v>
          </cell>
        </row>
        <row r="1142">
          <cell r="A1142" t="str">
            <v>Oi Total Fixo + Pós 50 + Banda Larga0,3867Template desconto FLAT Plano Principal Oi TV nível conta</v>
          </cell>
          <cell r="B1142" t="str">
            <v>Plano Oi Completo XSmall</v>
          </cell>
          <cell r="C1142" t="str">
            <v>Template desconto FLAT Plano Principal Oi TV nível conta</v>
          </cell>
          <cell r="D1142">
            <v>0.38670000000000004</v>
          </cell>
          <cell r="E1142" t="str">
            <v>MKT-1-10029326871</v>
          </cell>
          <cell r="F1142" t="str">
            <v>0T3T_PAI17_PCS-4P2pi_FLAT_TV_38.67%</v>
          </cell>
          <cell r="G1142">
            <v>38.67</v>
          </cell>
        </row>
        <row r="1143">
          <cell r="A1143" t="str">
            <v>Oi Total Fixo + Pós 50 + Banda Larga0,329Template desconto FLAT Plano Principal Oi TV nível conta</v>
          </cell>
          <cell r="B1143" t="str">
            <v>Plano Oi Completo XSmall</v>
          </cell>
          <cell r="C1143" t="str">
            <v>Template desconto FLAT Plano Principal Oi TV nível conta</v>
          </cell>
          <cell r="D1143">
            <v>0.32899999999999996</v>
          </cell>
          <cell r="E1143" t="str">
            <v>MKT-1-10029327141</v>
          </cell>
          <cell r="F1143" t="str">
            <v>0T3T_PAI17_PCS-4P2pi_FLAT_TV_32.90%</v>
          </cell>
          <cell r="G1143">
            <v>32.9</v>
          </cell>
        </row>
        <row r="1144">
          <cell r="A1144" t="str">
            <v>Oi Total Fixo + Pós 100 + Banda Larga0,3867Template desconto FLAT Plano Principal Oi TV nível conta</v>
          </cell>
          <cell r="B1144" t="str">
            <v>Plano Oi Completo Small</v>
          </cell>
          <cell r="C1144" t="str">
            <v>Template desconto FLAT Plano Principal Oi TV nível conta</v>
          </cell>
          <cell r="D1144">
            <v>0.38670000000000004</v>
          </cell>
          <cell r="E1144" t="str">
            <v>MKT-1-10029412411</v>
          </cell>
          <cell r="F1144" t="str">
            <v>0T3T_PAI17_PCS-4P3pi_FLAT_TV_38.67%</v>
          </cell>
          <cell r="G1144">
            <v>38.67</v>
          </cell>
        </row>
        <row r="1145">
          <cell r="A1145" t="str">
            <v>Oi Total Fixo + Pós 250 + Banda Larga0,3256Template desconto FLAT Plano Principal Oi TV nível conta</v>
          </cell>
          <cell r="B1145" t="str">
            <v>Plano Oi Completo Medium</v>
          </cell>
          <cell r="C1145" t="str">
            <v>Template desconto FLAT Plano Principal Oi TV nível conta</v>
          </cell>
          <cell r="D1145">
            <v>0.3256</v>
          </cell>
          <cell r="E1145" t="str">
            <v>MKT-1-10029526301</v>
          </cell>
          <cell r="F1145" t="str">
            <v>0T3T_PAI17_PCS-4P4pi_FLAT_TV_32.56%</v>
          </cell>
          <cell r="G1145">
            <v>32.56</v>
          </cell>
        </row>
        <row r="1146">
          <cell r="A1146" t="str">
            <v>Oi Total Fixo + Pós 250 + Banda Larga0,313Template desconto FLAT Plano Principal Oi TV nível conta</v>
          </cell>
          <cell r="B1146" t="str">
            <v>Plano Oi Completo Medium</v>
          </cell>
          <cell r="C1146" t="str">
            <v>Template desconto FLAT Plano Principal Oi TV nível conta</v>
          </cell>
          <cell r="D1146">
            <v>0.313</v>
          </cell>
          <cell r="E1146" t="str">
            <v>MKT-1-10029526571</v>
          </cell>
          <cell r="F1146" t="str">
            <v>0T3T_PAI17_PCS-4P4pi_FLAT_TV_31.30%</v>
          </cell>
          <cell r="G1146">
            <v>31.3</v>
          </cell>
        </row>
        <row r="1147">
          <cell r="A1147" t="str">
            <v>Oi Total Fixo + Pós 250 + Banda Larga0,1637Template desconto FLAT Plano Principal Oi TV nível conta</v>
          </cell>
          <cell r="B1147" t="str">
            <v>Plano Oi Completo Medium</v>
          </cell>
          <cell r="C1147" t="str">
            <v>Template desconto FLAT Plano Principal Oi TV nível conta</v>
          </cell>
          <cell r="D1147">
            <v>0.16370000000000001</v>
          </cell>
          <cell r="E1147" t="str">
            <v>MKT-1-10029526911</v>
          </cell>
          <cell r="F1147" t="str">
            <v>0T3T_PAI17_PCS-4P4pi_FLAT_TV_16.37%</v>
          </cell>
          <cell r="G1147">
            <v>16.37</v>
          </cell>
        </row>
        <row r="1148">
          <cell r="A1148" t="str">
            <v>Oi Total Fixo + Pós 250 + Banda Larga0,2733Template desconto FLAT Plano Principal Oi TV nível conta</v>
          </cell>
          <cell r="B1148" t="str">
            <v>Plano Oi Completo Medium</v>
          </cell>
          <cell r="C1148" t="str">
            <v>Template desconto FLAT Plano Principal Oi TV nível conta</v>
          </cell>
          <cell r="D1148">
            <v>0.27329999999999999</v>
          </cell>
          <cell r="E1148" t="str">
            <v>MKT-1-10029527181</v>
          </cell>
          <cell r="F1148" t="str">
            <v>0T3T_PAI17_PCS-4P4pi_FLAT_TV_27.33%</v>
          </cell>
          <cell r="G1148">
            <v>27.33</v>
          </cell>
        </row>
        <row r="1149">
          <cell r="A1149" t="str">
            <v>Oi Total Fixo + Pós 250 + Banda Larga0,2833Template desconto FLAT Plano Principal Oi TV nível conta</v>
          </cell>
          <cell r="B1149" t="str">
            <v>Plano Oi Completo Medium</v>
          </cell>
          <cell r="C1149" t="str">
            <v>Template desconto FLAT Plano Principal Oi TV nível conta</v>
          </cell>
          <cell r="D1149">
            <v>0.2833</v>
          </cell>
          <cell r="E1149" t="str">
            <v>MKT-1-10029703891</v>
          </cell>
          <cell r="F1149" t="str">
            <v>0T3T_PAI17_PCS-4P4pi_FLAT_TV_28.33%</v>
          </cell>
          <cell r="G1149">
            <v>28.33</v>
          </cell>
        </row>
        <row r="1150">
          <cell r="A1150" t="str">
            <v>Oi Total Fixo + Pós 250 + Banda Larga0,3867Template desconto FLAT Plano Principal Oi TV nível conta</v>
          </cell>
          <cell r="B1150" t="str">
            <v>Plano Oi Completo Medium</v>
          </cell>
          <cell r="C1150" t="str">
            <v>Template desconto FLAT Plano Principal Oi TV nível conta</v>
          </cell>
          <cell r="D1150">
            <v>0.38670000000000004</v>
          </cell>
          <cell r="E1150" t="str">
            <v>MKT-1-10029769451</v>
          </cell>
          <cell r="F1150" t="str">
            <v>0T3T_PAI17_PCS-4P4pi_FLAT_TV_38.67%</v>
          </cell>
          <cell r="G1150">
            <v>38.67</v>
          </cell>
        </row>
        <row r="1151">
          <cell r="A1151" t="str">
            <v>Oi Total Fixo + Pós 250 + Banda Larga0,4399Template desconto FLAT Plano Principal Oi TV nível conta</v>
          </cell>
          <cell r="B1151" t="str">
            <v>Plano Oi Completo Medium</v>
          </cell>
          <cell r="C1151" t="str">
            <v>Template desconto FLAT Plano Principal Oi TV nível conta</v>
          </cell>
          <cell r="D1151">
            <v>0.43990000000000001</v>
          </cell>
          <cell r="E1151" t="str">
            <v>MKT-1-10029769721</v>
          </cell>
          <cell r="F1151" t="str">
            <v>0T3T_PAI17_PCS-4P4pi_FLAT_TV_43.99%</v>
          </cell>
          <cell r="G1151">
            <v>43.99</v>
          </cell>
        </row>
        <row r="1152">
          <cell r="A1152" t="str">
            <v>Oi Total Fixo + Pós 250 + Banda Larga0,4781Template desconto FLAT Plano Principal Oi TV nível conta</v>
          </cell>
          <cell r="B1152" t="str">
            <v>Plano Oi Completo Medium</v>
          </cell>
          <cell r="C1152" t="str">
            <v>Template desconto FLAT Plano Principal Oi TV nível conta</v>
          </cell>
          <cell r="D1152">
            <v>0.47810000000000002</v>
          </cell>
          <cell r="E1152" t="str">
            <v>MKT-1-10029769991</v>
          </cell>
          <cell r="F1152" t="str">
            <v>0T3T_PAI17_PCS-4P4pi_FLAT_TV_47.81%.</v>
          </cell>
          <cell r="G1152">
            <v>47.81</v>
          </cell>
        </row>
        <row r="1153">
          <cell r="A1153" t="str">
            <v>Oi Total Fixo + Pós 250 + Banda Larga0,4327Template desconto FLAT Plano Principal Oi TV nível conta</v>
          </cell>
          <cell r="B1153" t="str">
            <v>Plano Oi Completo Medium</v>
          </cell>
          <cell r="C1153" t="str">
            <v>Template desconto FLAT Plano Principal Oi TV nível conta</v>
          </cell>
          <cell r="D1153">
            <v>0.43270000000000003</v>
          </cell>
          <cell r="E1153" t="str">
            <v>MKT-1-10029770261</v>
          </cell>
          <cell r="F1153" t="str">
            <v>0T3T_PAI17_PCS-4P4pi_FLAT_TV_43.27%</v>
          </cell>
          <cell r="G1153">
            <v>43.27</v>
          </cell>
        </row>
        <row r="1154">
          <cell r="A1154" t="str">
            <v>Oi Total Fixo + Pós 250 + Banda Larga0,329Template desconto FLAT Plano Principal Oi TV nível conta</v>
          </cell>
          <cell r="B1154" t="str">
            <v>Plano Oi Completo Medium</v>
          </cell>
          <cell r="C1154" t="str">
            <v>Template desconto FLAT Plano Principal Oi TV nível conta</v>
          </cell>
          <cell r="D1154">
            <v>0.32899999999999996</v>
          </cell>
          <cell r="E1154" t="str">
            <v>MKT-1-10029771391</v>
          </cell>
          <cell r="F1154" t="str">
            <v>0T3T_PAI17_PCS-4P4pi_FLAT_TV_32.90%</v>
          </cell>
          <cell r="G1154">
            <v>32.9</v>
          </cell>
        </row>
        <row r="1155">
          <cell r="A1155" t="str">
            <v>Oi Total Fixo + Pós 500 + Banda Larga0,2159Template desconto FLAT Plano Principal Oi TV nível conta</v>
          </cell>
          <cell r="B1155" t="str">
            <v>Plano Oi Completo Large</v>
          </cell>
          <cell r="C1155" t="str">
            <v>Template desconto FLAT Plano Principal Oi TV nível conta</v>
          </cell>
          <cell r="D1155">
            <v>0.21590000000000001</v>
          </cell>
          <cell r="E1155" t="str">
            <v>MKT-1-10029831181</v>
          </cell>
          <cell r="F1155" t="str">
            <v>0T3T_PAI17_PCS-4P5pi_FLAT_TV_21.59%.</v>
          </cell>
          <cell r="G1155">
            <v>21.59</v>
          </cell>
        </row>
        <row r="1156">
          <cell r="A1156" t="str">
            <v>Oi Total Fixo + Pós 500 + Banda Larga0,3256Template desconto FLAT Plano Principal Oi TV nível conta</v>
          </cell>
          <cell r="B1156" t="str">
            <v>Plano Oi Completo Large</v>
          </cell>
          <cell r="C1156" t="str">
            <v>Template desconto FLAT Plano Principal Oi TV nível conta</v>
          </cell>
          <cell r="D1156">
            <v>0.3256</v>
          </cell>
          <cell r="E1156" t="str">
            <v>MKT-1-10029922751</v>
          </cell>
          <cell r="F1156" t="str">
            <v>0T3T_PAI17_PCS-4P5pi_FLAT_TV_32.56%.</v>
          </cell>
          <cell r="G1156">
            <v>32.56</v>
          </cell>
        </row>
        <row r="1157">
          <cell r="A1157" t="str">
            <v>Oi Total Fixo + Pós 500 + Banda Larga0,2833Template desconto FLAT Plano Principal Oi TV nível conta</v>
          </cell>
          <cell r="B1157" t="str">
            <v>Plano Oi Completo Large</v>
          </cell>
          <cell r="C1157" t="str">
            <v>Template desconto FLAT Plano Principal Oi TV nível conta</v>
          </cell>
          <cell r="D1157">
            <v>0.2833</v>
          </cell>
          <cell r="E1157" t="str">
            <v>MKT-1-10029923151</v>
          </cell>
          <cell r="F1157" t="str">
            <v>0T3T_PAI17_PCS-4P5pi_FLAT_TV_28.33%</v>
          </cell>
          <cell r="G1157">
            <v>28.33</v>
          </cell>
        </row>
        <row r="1158">
          <cell r="A1158" t="str">
            <v>Oi Total Fixo + Pós 500 + Banda Larga0,313Template desconto FLAT Plano Principal Oi TV nível conta</v>
          </cell>
          <cell r="B1158" t="str">
            <v>Plano Oi Completo Large</v>
          </cell>
          <cell r="C1158" t="str">
            <v>Template desconto FLAT Plano Principal Oi TV nível conta</v>
          </cell>
          <cell r="D1158">
            <v>0.313</v>
          </cell>
          <cell r="E1158" t="str">
            <v>MKT-1-10029928131</v>
          </cell>
          <cell r="F1158" t="str">
            <v>0T3T_PAI17_PCS-4P5pi_FLAT_TV_31.30%</v>
          </cell>
          <cell r="G1158">
            <v>31.3</v>
          </cell>
        </row>
        <row r="1159">
          <cell r="A1159" t="str">
            <v>Oi Total Fixo + Pós 500 + Banda Larga0,1637Template desconto FLAT Plano Principal Oi TV nível conta</v>
          </cell>
          <cell r="B1159" t="str">
            <v>Plano Oi Completo Large</v>
          </cell>
          <cell r="C1159" t="str">
            <v>Template desconto FLAT Plano Principal Oi TV nível conta</v>
          </cell>
          <cell r="D1159">
            <v>0.16370000000000001</v>
          </cell>
          <cell r="E1159" t="str">
            <v>MKT-1-10031791401</v>
          </cell>
          <cell r="F1159" t="str">
            <v>0T3T_PAI17_PCS-4P5pi_FLAT_TV_16.37%</v>
          </cell>
          <cell r="G1159">
            <v>16.37</v>
          </cell>
        </row>
        <row r="1160">
          <cell r="A1160" t="str">
            <v>Oi Total Fixo + Pós 500 + Banda Larga0,329Template desconto FLAT Plano Principal Oi TV nível conta</v>
          </cell>
          <cell r="B1160" t="str">
            <v>Plano Oi Completo Large</v>
          </cell>
          <cell r="C1160" t="str">
            <v>Template desconto FLAT Plano Principal Oi TV nível conta</v>
          </cell>
          <cell r="D1160">
            <v>0.32899999999999996</v>
          </cell>
          <cell r="E1160" t="str">
            <v>MKT-1-10031791671</v>
          </cell>
          <cell r="F1160" t="str">
            <v>0T3T_PAI17_PCS-4P5pi_FLAT_TV_32.90%</v>
          </cell>
          <cell r="G1160">
            <v>32.9</v>
          </cell>
        </row>
        <row r="1161">
          <cell r="A1161" t="str">
            <v>Oi Total Fixo + Pós 500 + Banda Larga0,4781Template desconto FLAT Plano Principal Oi TV nível conta</v>
          </cell>
          <cell r="B1161" t="str">
            <v>Plano Oi Completo Large</v>
          </cell>
          <cell r="C1161" t="str">
            <v>Template desconto FLAT Plano Principal Oi TV nível conta</v>
          </cell>
          <cell r="D1161">
            <v>0.47810000000000002</v>
          </cell>
          <cell r="E1161" t="str">
            <v>MKT-1-10031791941</v>
          </cell>
          <cell r="F1161" t="str">
            <v>0T3T_PAI17_PCS-4P5pi_FLAT_TV_47.81%</v>
          </cell>
          <cell r="G1161">
            <v>47.81</v>
          </cell>
        </row>
        <row r="1162">
          <cell r="A1162" t="str">
            <v>Oi Total Fixo + Pós 800 + Banda Larga0,3256Template desconto FLAT Plano Principal Oi TV nível conta</v>
          </cell>
          <cell r="B1162" t="str">
            <v>Plano Oi Completo XLarge</v>
          </cell>
          <cell r="C1162" t="str">
            <v>Template desconto FLAT Plano Principal Oi TV nível conta</v>
          </cell>
          <cell r="D1162">
            <v>0.3256</v>
          </cell>
          <cell r="E1162" t="str">
            <v>MKT-1-10031792211</v>
          </cell>
          <cell r="F1162" t="str">
            <v>0T3T_PAI17_PCS-4P6pi_FLAT_TV_32.56%.</v>
          </cell>
          <cell r="G1162">
            <v>32.56</v>
          </cell>
        </row>
        <row r="1163">
          <cell r="A1163" t="str">
            <v>Oi Total Fixo + Pós 500 + Banda Larga0,2737Template desconto FLAT Plano Principal Oi TV nível conta</v>
          </cell>
          <cell r="B1163" t="str">
            <v>Plano Oi Completo Large</v>
          </cell>
          <cell r="C1163" t="str">
            <v>Template desconto FLAT Plano Principal Oi TV nível conta</v>
          </cell>
          <cell r="D1163">
            <v>0.2737</v>
          </cell>
          <cell r="E1163" t="str">
            <v>MKT-1-10031800551</v>
          </cell>
          <cell r="F1163" t="str">
            <v>0T3T_PAI17_PCS-4P5pi_FLAT_TV_27.37%</v>
          </cell>
          <cell r="G1163">
            <v>27.37</v>
          </cell>
        </row>
        <row r="1164">
          <cell r="A1164" t="str">
            <v>Oi Total Fixo + Pós 500 + Banda Larga0,3867Template desconto FLAT Plano Principal Oi TV nível conta</v>
          </cell>
          <cell r="B1164" t="str">
            <v>Plano Oi Completo Large</v>
          </cell>
          <cell r="C1164" t="str">
            <v>Template desconto FLAT Plano Principal Oi TV nível conta</v>
          </cell>
          <cell r="D1164">
            <v>0.38670000000000004</v>
          </cell>
          <cell r="E1164" t="str">
            <v>MKT-1-10031813321</v>
          </cell>
          <cell r="F1164" t="str">
            <v>0T3T_PAI17_PCS-4P5pi_FLAT_TV_38.67%</v>
          </cell>
          <cell r="G1164">
            <v>38.67</v>
          </cell>
        </row>
        <row r="1165">
          <cell r="A1165" t="str">
            <v>Oi Total Fixo + Pós 500 + Banda Larga0,4399Template desconto FLAT Plano Principal Oi TV nível conta</v>
          </cell>
          <cell r="B1165" t="str">
            <v>Plano Oi Completo Large</v>
          </cell>
          <cell r="C1165" t="str">
            <v>Template desconto FLAT Plano Principal Oi TV nível conta</v>
          </cell>
          <cell r="D1165">
            <v>0.43990000000000001</v>
          </cell>
          <cell r="E1165" t="str">
            <v>MKT-1-10031838311</v>
          </cell>
          <cell r="F1165" t="str">
            <v>0T3T_PAI17_PCS-4P5pi_FLAT_TV_43.99%</v>
          </cell>
          <cell r="G1165">
            <v>43.99</v>
          </cell>
        </row>
        <row r="1166">
          <cell r="A1166" t="str">
            <v>Oi Total Fixo + Pós 500 + Banda Larga0,4327Template desconto FLAT Plano Principal Oi TV nível conta</v>
          </cell>
          <cell r="B1166" t="str">
            <v>Plano Oi Completo Large</v>
          </cell>
          <cell r="C1166" t="str">
            <v>Template desconto FLAT Plano Principal Oi TV nível conta</v>
          </cell>
          <cell r="D1166">
            <v>0.43270000000000003</v>
          </cell>
          <cell r="E1166" t="str">
            <v>MKT-1-10031838611</v>
          </cell>
          <cell r="F1166" t="str">
            <v>0T3T_PAI17_PCS-4P5pi_FLAT_TV_43.27%</v>
          </cell>
          <cell r="G1166">
            <v>43.27</v>
          </cell>
        </row>
        <row r="1167">
          <cell r="A1167" t="str">
            <v>Oi Total Fixo + Pós 800 + Banda Larga0,2159Template desconto FLAT Plano Principal Oi TV nível conta</v>
          </cell>
          <cell r="B1167" t="str">
            <v>Plano Oi Completo XLarge</v>
          </cell>
          <cell r="C1167" t="str">
            <v>Template desconto FLAT Plano Principal Oi TV nível conta</v>
          </cell>
          <cell r="D1167">
            <v>0.21590000000000001</v>
          </cell>
          <cell r="E1167" t="str">
            <v>MKT-1-10031838901</v>
          </cell>
          <cell r="F1167" t="str">
            <v>0T3T_PAI17_PCS-4P6pi_FLAT_TV_21.59%</v>
          </cell>
          <cell r="G1167">
            <v>21.59</v>
          </cell>
        </row>
        <row r="1168">
          <cell r="A1168" t="str">
            <v>Oi Total Fixo + Pós 800 + Banda Larga0,329Template desconto FLAT Plano Principal Oi TV nível conta</v>
          </cell>
          <cell r="B1168" t="str">
            <v>Plano Oi Completo XLarge</v>
          </cell>
          <cell r="C1168" t="str">
            <v>Template desconto FLAT Plano Principal Oi TV nível conta</v>
          </cell>
          <cell r="D1168">
            <v>0.32899999999999996</v>
          </cell>
          <cell r="E1168" t="str">
            <v>MKT-1-10031858741</v>
          </cell>
          <cell r="F1168" t="str">
            <v>0T3T_PAI17_PCS-4P6pi_FLAT_TV_32.90%</v>
          </cell>
          <cell r="G1168">
            <v>32.9</v>
          </cell>
        </row>
        <row r="1169">
          <cell r="A1169" t="str">
            <v>Oi Total Fixo + Pós 800 + Banda Larga0,4399Template desconto FLAT Plano Principal Oi TV nível conta</v>
          </cell>
          <cell r="B1169" t="str">
            <v>Plano Oi Completo XLarge</v>
          </cell>
          <cell r="C1169" t="str">
            <v>Template desconto FLAT Plano Principal Oi TV nível conta</v>
          </cell>
          <cell r="D1169">
            <v>0.43990000000000001</v>
          </cell>
          <cell r="E1169" t="str">
            <v>MKT-1-10031859011</v>
          </cell>
          <cell r="F1169" t="str">
            <v>0T3T_PAI17_PCS-4P6pi_FLAT_TV_43.99%</v>
          </cell>
          <cell r="G1169">
            <v>43.99</v>
          </cell>
        </row>
        <row r="1170">
          <cell r="A1170" t="str">
            <v>Oi Total Fixo + Pós Conectado 500 + Banda Larga0,2159Template desconto FLAT Plano Principal Oi TV nível conta</v>
          </cell>
          <cell r="B1170" t="str">
            <v>Plano Oi Completo 500</v>
          </cell>
          <cell r="C1170" t="str">
            <v>Template desconto FLAT Plano Principal Oi TV nível conta</v>
          </cell>
          <cell r="D1170">
            <v>0.21590000000000001</v>
          </cell>
          <cell r="E1170" t="str">
            <v>MKT-1-10031859281</v>
          </cell>
          <cell r="F1170" t="str">
            <v>0T3T_PAI17_PCS-4P8pi_FLAT_TV_21.59%</v>
          </cell>
          <cell r="G1170">
            <v>21.59</v>
          </cell>
        </row>
        <row r="1171">
          <cell r="A1171" t="str">
            <v>Oi Total Fixo + Pós 800 + Banda Larga0,313Template desconto FLAT Plano Principal Oi TV nível conta</v>
          </cell>
          <cell r="B1171" t="str">
            <v>Plano Oi Completo XLarge</v>
          </cell>
          <cell r="C1171" t="str">
            <v>Template desconto FLAT Plano Principal Oi TV nível conta</v>
          </cell>
          <cell r="D1171">
            <v>0.313</v>
          </cell>
          <cell r="E1171" t="str">
            <v>MKT-1-10031864481</v>
          </cell>
          <cell r="F1171" t="str">
            <v>0T3T_PAI17_PCS-4P6pi_FLAT_TV_31.30%</v>
          </cell>
          <cell r="G1171">
            <v>31.3</v>
          </cell>
        </row>
        <row r="1172">
          <cell r="A1172" t="str">
            <v>Oi Total Fixo + Pós 800 + Banda Larga0,1637Template desconto FLAT Plano Principal Oi TV nível conta</v>
          </cell>
          <cell r="B1172" t="str">
            <v>Plano Oi Completo XLarge</v>
          </cell>
          <cell r="C1172" t="str">
            <v>Template desconto FLAT Plano Principal Oi TV nível conta</v>
          </cell>
          <cell r="D1172">
            <v>0.16370000000000001</v>
          </cell>
          <cell r="E1172" t="str">
            <v>MKT-1-10031864751</v>
          </cell>
          <cell r="F1172" t="str">
            <v>0T3T_PAI17_PCS-4P6pi_FLAT_TV_16.37%</v>
          </cell>
          <cell r="G1172">
            <v>16.37</v>
          </cell>
        </row>
        <row r="1173">
          <cell r="A1173" t="str">
            <v>Oi Total Fixo + Pós 800 + Banda Larga0,2833Template desconto FLAT Plano Principal Oi TV nível conta</v>
          </cell>
          <cell r="B1173" t="str">
            <v>Plano Oi Completo XLarge</v>
          </cell>
          <cell r="C1173" t="str">
            <v>Template desconto FLAT Plano Principal Oi TV nível conta</v>
          </cell>
          <cell r="D1173">
            <v>0.2833</v>
          </cell>
          <cell r="E1173" t="str">
            <v>MKT-1-10031865251</v>
          </cell>
          <cell r="F1173" t="str">
            <v>0T3T_PAI17_PCS-4P6pi_FLAT_TV_28.33%.</v>
          </cell>
          <cell r="G1173">
            <v>28.33</v>
          </cell>
        </row>
        <row r="1174">
          <cell r="A1174" t="str">
            <v>Oi Total Fixo + Pós 800 + Banda Larga0,2737Template desconto FLAT Plano Principal Oi TV nível conta</v>
          </cell>
          <cell r="B1174" t="str">
            <v>Plano Oi Completo XLarge</v>
          </cell>
          <cell r="C1174" t="str">
            <v>Template desconto FLAT Plano Principal Oi TV nível conta</v>
          </cell>
          <cell r="D1174">
            <v>0.2737</v>
          </cell>
          <cell r="E1174" t="str">
            <v>MKT-1-10031879521</v>
          </cell>
          <cell r="F1174" t="str">
            <v>0T3T_PAI17_PCS-4P6pi_FLAT_TV_27.37%</v>
          </cell>
          <cell r="G1174">
            <v>27.37</v>
          </cell>
        </row>
        <row r="1175">
          <cell r="A1175" t="str">
            <v>Oi Total Fixo + Pós Conectado 500 + Banda Larga0,4781Template desconto FLAT Plano Principal Oi TV nível conta</v>
          </cell>
          <cell r="B1175" t="str">
            <v>Plano Oi Completo 500</v>
          </cell>
          <cell r="C1175" t="str">
            <v>Template desconto FLAT Plano Principal Oi TV nível conta</v>
          </cell>
          <cell r="D1175">
            <v>0.47810000000000002</v>
          </cell>
          <cell r="E1175" t="str">
            <v>MKT-1-10031879801</v>
          </cell>
          <cell r="F1175" t="str">
            <v>0T3T_PAI17_PCS-4P8pi_FLAT_TV_47.81%</v>
          </cell>
          <cell r="G1175">
            <v>47.81</v>
          </cell>
        </row>
        <row r="1176">
          <cell r="A1176" t="str">
            <v>Oi Total Fixo + Pós Conectado 500 + Banda Larga0,4327Template desconto FLAT Plano Principal Oi TV nível conta</v>
          </cell>
          <cell r="B1176" t="str">
            <v>Plano Oi Completo 500</v>
          </cell>
          <cell r="C1176" t="str">
            <v>Template desconto FLAT Plano Principal Oi TV nível conta</v>
          </cell>
          <cell r="D1176">
            <v>0.43270000000000003</v>
          </cell>
          <cell r="E1176" t="str">
            <v>MKT-1-10031880071</v>
          </cell>
          <cell r="F1176" t="str">
            <v>0T3T_PAI17_PCS-4P8pi_FLAT_TV_43.27%</v>
          </cell>
          <cell r="G1176">
            <v>43.27</v>
          </cell>
        </row>
        <row r="1177">
          <cell r="A1177" t="str">
            <v>Oi Total Fixo + Pós 800 + Banda Larga0,3867Template desconto FLAT Plano Principal Oi TV nível conta</v>
          </cell>
          <cell r="B1177" t="str">
            <v>Plano Oi Completo XLarge</v>
          </cell>
          <cell r="C1177" t="str">
            <v>Template desconto FLAT Plano Principal Oi TV nível conta</v>
          </cell>
          <cell r="D1177">
            <v>0.38670000000000004</v>
          </cell>
          <cell r="E1177" t="str">
            <v>MKT-1-10031884061</v>
          </cell>
          <cell r="F1177" t="str">
            <v>0T3T_PAI17_PCS-4P6pi_FLAT_TV_38.67%</v>
          </cell>
          <cell r="G1177">
            <v>38.67</v>
          </cell>
        </row>
        <row r="1178">
          <cell r="A1178" t="str">
            <v>Oi Total Fixo + Pós 800 + Banda Larga0,4781Template desconto FLAT Plano Principal Oi TV nível conta</v>
          </cell>
          <cell r="B1178" t="str">
            <v>Plano Oi Completo XLarge</v>
          </cell>
          <cell r="C1178" t="str">
            <v>Template desconto FLAT Plano Principal Oi TV nível conta</v>
          </cell>
          <cell r="D1178">
            <v>0.47810000000000002</v>
          </cell>
          <cell r="E1178" t="str">
            <v>MKT-1-10031915481</v>
          </cell>
          <cell r="F1178" t="str">
            <v>0T3T_PAI17_PCS-4P6pi_FLAT_TV_47.81%</v>
          </cell>
          <cell r="G1178">
            <v>47.81</v>
          </cell>
        </row>
        <row r="1179">
          <cell r="A1179" t="str">
            <v>Oi Total Fixo + Pós Conectado 500 + Banda Larga0,3256Template desconto FLAT Plano Principal Oi TV nível conta</v>
          </cell>
          <cell r="B1179" t="str">
            <v>Plano Oi Completo 500</v>
          </cell>
          <cell r="C1179" t="str">
            <v>Template desconto FLAT Plano Principal Oi TV nível conta</v>
          </cell>
          <cell r="D1179">
            <v>0.3256</v>
          </cell>
          <cell r="E1179" t="str">
            <v>MKT-1-10031915841</v>
          </cell>
          <cell r="F1179" t="str">
            <v>0T3T_PAI17_PCS-4P8pi_FLAT_TV_32.56%</v>
          </cell>
          <cell r="G1179">
            <v>32.56</v>
          </cell>
        </row>
        <row r="1180">
          <cell r="A1180" t="str">
            <v>Oi Total Fixo + Pós Conectado 500 + Banda Larga0,313Template desconto FLAT Plano Principal Oi TV nível conta</v>
          </cell>
          <cell r="B1180" t="str">
            <v>Plano Oi Completo 500</v>
          </cell>
          <cell r="C1180" t="str">
            <v>Template desconto FLAT Plano Principal Oi TV nível conta</v>
          </cell>
          <cell r="D1180">
            <v>0.313</v>
          </cell>
          <cell r="E1180" t="str">
            <v>MKT-1-10031925551</v>
          </cell>
          <cell r="F1180" t="str">
            <v>0T3T_PAI17_PCS-4P8pi_FLAT_TV_31.30%</v>
          </cell>
          <cell r="G1180">
            <v>31.3</v>
          </cell>
        </row>
        <row r="1181">
          <cell r="A1181" t="str">
            <v>Oi Total Fixo + Pós Conectado 500 + Banda Larga0,1637Template desconto FLAT Plano Principal Oi TV nível conta</v>
          </cell>
          <cell r="B1181" t="str">
            <v>Plano Oi Completo 500</v>
          </cell>
          <cell r="C1181" t="str">
            <v>Template desconto FLAT Plano Principal Oi TV nível conta</v>
          </cell>
          <cell r="D1181">
            <v>0.16370000000000001</v>
          </cell>
          <cell r="E1181" t="str">
            <v>MKT-1-10031939141</v>
          </cell>
          <cell r="F1181" t="str">
            <v>0T3T_PAI17_PCS-4P8pi_FLAT_TV_16.37%</v>
          </cell>
          <cell r="G1181">
            <v>16.37</v>
          </cell>
        </row>
        <row r="1182">
          <cell r="A1182" t="str">
            <v>Oi Total Fixo + Pós Conectado 500 + Banda Larga0,2833Template desconto FLAT Plano Principal Oi TV nível conta</v>
          </cell>
          <cell r="B1182" t="str">
            <v>Plano Oi Completo 500</v>
          </cell>
          <cell r="C1182" t="str">
            <v>Template desconto FLAT Plano Principal Oi TV nível conta</v>
          </cell>
          <cell r="D1182">
            <v>0.2833</v>
          </cell>
          <cell r="E1182" t="str">
            <v>MKT-1-10031961551</v>
          </cell>
          <cell r="F1182" t="str">
            <v>0T3T_PAI17_PCS-4P8pi_FLAT_TV_28.33%</v>
          </cell>
          <cell r="G1182">
            <v>28.33</v>
          </cell>
        </row>
        <row r="1183">
          <cell r="A1183" t="str">
            <v>Oi Total Fixo + Pós Conectado 500 + Banda Larga0,2737Template desconto FLAT Plano Principal Oi TV nível conta</v>
          </cell>
          <cell r="B1183" t="str">
            <v>Plano Oi Completo 500</v>
          </cell>
          <cell r="C1183" t="str">
            <v>Template desconto FLAT Plano Principal Oi TV nível conta</v>
          </cell>
          <cell r="D1183">
            <v>0.2737</v>
          </cell>
          <cell r="E1183" t="str">
            <v>MKT-1-10031961891</v>
          </cell>
          <cell r="F1183" t="str">
            <v>0T3T_PAI17_PCS-4P8pi_FLAT_TV_27.37%</v>
          </cell>
          <cell r="G1183">
            <v>27.37</v>
          </cell>
        </row>
        <row r="1184">
          <cell r="A1184" t="str">
            <v>Oi Total Fixo + Pós Conectado 500 + Banda Larga0,3867Template desconto FLAT Plano Principal Oi TV nível conta</v>
          </cell>
          <cell r="B1184" t="str">
            <v>Plano Oi Completo 500</v>
          </cell>
          <cell r="C1184" t="str">
            <v>Template desconto FLAT Plano Principal Oi TV nível conta</v>
          </cell>
          <cell r="D1184">
            <v>0.38670000000000004</v>
          </cell>
          <cell r="E1184" t="str">
            <v>MKT-1-10031962251</v>
          </cell>
          <cell r="F1184" t="str">
            <v>0T3T_PAI17_PCS-4P8pi_FLAT_TV_38.67%</v>
          </cell>
          <cell r="G1184">
            <v>38.67</v>
          </cell>
        </row>
        <row r="1185">
          <cell r="A1185" t="str">
            <v>Oi Total Fixo + Pós Conectado 500 + Banda Larga0,329Template desconto FLAT Plano Principal Oi TV nível conta</v>
          </cell>
          <cell r="B1185" t="str">
            <v>Plano Oi Completo 500</v>
          </cell>
          <cell r="C1185" t="str">
            <v>Template desconto FLAT Plano Principal Oi TV nível conta</v>
          </cell>
          <cell r="D1185">
            <v>0.32899999999999996</v>
          </cell>
          <cell r="E1185" t="str">
            <v>MKT-1-10031971521</v>
          </cell>
          <cell r="F1185" t="str">
            <v>0T3T_PAI17_PCS-4P8pi_FLAT_TV_32.90%</v>
          </cell>
          <cell r="G1185">
            <v>32.9</v>
          </cell>
        </row>
        <row r="1186">
          <cell r="A1186" t="str">
            <v>Oi Total Fixo + Pós Conectado 500 + Banda Larga0,4399Template desconto FLAT Plano Principal Oi TV nível conta</v>
          </cell>
          <cell r="B1186" t="str">
            <v>Plano Oi Completo 500</v>
          </cell>
          <cell r="C1186" t="str">
            <v>Template desconto FLAT Plano Principal Oi TV nível conta</v>
          </cell>
          <cell r="D1186">
            <v>0.43990000000000001</v>
          </cell>
          <cell r="E1186" t="str">
            <v>MKT-1-10031971791</v>
          </cell>
          <cell r="F1186" t="str">
            <v>0T3T_PAI17_PCS-4P8pi_FLAT_TV_43.99%</v>
          </cell>
          <cell r="G1186">
            <v>43.99</v>
          </cell>
        </row>
        <row r="1187">
          <cell r="A1187" t="str">
            <v>Oi Total Fixo + Pós Conectado Mais + Banda Larga0,4781Template desconto FLAT Plano Principal Oi TV nível conta</v>
          </cell>
          <cell r="B1187" t="str">
            <v>Plano Oi Completo Mais</v>
          </cell>
          <cell r="C1187" t="str">
            <v>Template desconto FLAT Plano Principal Oi TV nível conta</v>
          </cell>
          <cell r="D1187">
            <v>0.47810000000000002</v>
          </cell>
          <cell r="E1187" t="str">
            <v>MKT-1-10031989341</v>
          </cell>
          <cell r="F1187" t="str">
            <v>0T3T_PAI17_PCS-4P9pi_FLAT_TV_47.81%</v>
          </cell>
          <cell r="G1187">
            <v>47.81</v>
          </cell>
        </row>
        <row r="1188">
          <cell r="A1188" t="str">
            <v>Oi Total Fixo + Pós 50 + Banda Larga0,313Template desconto FLAT Plano Principal Oi TV nível conta</v>
          </cell>
          <cell r="B1188" t="str">
            <v>Plano Oi Completo XSmall</v>
          </cell>
          <cell r="C1188" t="str">
            <v>Template desconto FLAT Plano Principal Oi TV nível conta</v>
          </cell>
          <cell r="D1188">
            <v>0.313</v>
          </cell>
          <cell r="E1188" t="str">
            <v>MKT-1-10031989611</v>
          </cell>
          <cell r="F1188" t="str">
            <v>0T3T_PAI17_PCS-4P2pi_FLAT_TV_31.30%</v>
          </cell>
          <cell r="G1188">
            <v>31.3</v>
          </cell>
        </row>
        <row r="1189">
          <cell r="A1189" t="str">
            <v>Oi Total Fixo + Pós 800 + Banda Larga0,4327Template desconto FLAT Plano Principal Oi TV nível conta</v>
          </cell>
          <cell r="B1189" t="str">
            <v>Plano Oi Completo XLarge</v>
          </cell>
          <cell r="C1189" t="str">
            <v>Template desconto FLAT Plano Principal Oi TV nível conta</v>
          </cell>
          <cell r="D1189">
            <v>0.43270000000000003</v>
          </cell>
          <cell r="E1189" t="str">
            <v>MKT-1-10031989881</v>
          </cell>
          <cell r="F1189" t="str">
            <v>0T3T_PAI17_PCS-4P6pi_FLAT_TV_43.27%</v>
          </cell>
          <cell r="G1189">
            <v>43.27</v>
          </cell>
        </row>
        <row r="1190">
          <cell r="A1190" t="str">
            <v>Oi Total Fixo + Pós 50 + Banda Larga0,2159Template desconto FLAT Plano Principal Oi TV nível conta</v>
          </cell>
          <cell r="B1190" t="str">
            <v>Plano Oi Completo XSmall</v>
          </cell>
          <cell r="C1190" t="str">
            <v>Template desconto FLAT Plano Principal Oi TV nível conta</v>
          </cell>
          <cell r="D1190">
            <v>0.21590000000000001</v>
          </cell>
          <cell r="E1190" t="str">
            <v>MKT-1-10038525531</v>
          </cell>
          <cell r="F1190" t="str">
            <v>0T3T_PAI17_PCS-4P2pi_FLAT_TV_21.59%.</v>
          </cell>
          <cell r="G1190">
            <v>21.59</v>
          </cell>
        </row>
        <row r="1191">
          <cell r="A1191" t="str">
            <v>Oi Total Fixo + Pós 250 + Banda Larga0,2737Template desconto FLAT Plano Principal Oi TV nível conta</v>
          </cell>
          <cell r="B1191" t="str">
            <v>Plano Oi Completo Medium</v>
          </cell>
          <cell r="C1191" t="str">
            <v>Template desconto FLAT Plano Principal Oi TV nível conta</v>
          </cell>
          <cell r="D1191">
            <v>0.2737</v>
          </cell>
          <cell r="E1191" t="str">
            <v>MKT-1-10042252961</v>
          </cell>
          <cell r="F1191" t="str">
            <v>0T3T_PAI17_PCS-4P4pi_FLAT_TV_27.37%</v>
          </cell>
          <cell r="G1191">
            <v>27.37</v>
          </cell>
        </row>
        <row r="1192">
          <cell r="A1192" t="str">
            <v>Oi Total Fixo + Banda Larga 10,5386Template de desconto FLAT bundle - Fixo - Varejo - Ganho Tributário Cross</v>
          </cell>
          <cell r="B1192" t="str">
            <v>Oi Total Fixo + Banda Larga 1</v>
          </cell>
          <cell r="C1192" t="str">
            <v>Template de desconto FLAT bundle - Fixo - Varejo - Ganho Tributário Cross</v>
          </cell>
          <cell r="D1192">
            <v>0.53859999999999997</v>
          </cell>
          <cell r="E1192" t="str">
            <v>MKT-1-10027970111</v>
          </cell>
          <cell r="F1192" t="str">
            <v>0T3T_REJ17_PCS-2PFBL1_FLAT_FIXO_GT_53.86%</v>
          </cell>
          <cell r="G1192">
            <v>53.86</v>
          </cell>
        </row>
        <row r="1193">
          <cell r="A1193" t="str">
            <v>Oi Total Fixo + Banda Larga 10,2089Template de desconto FLAT bundle - Fixo - Varejo - Ganho Tributário Cross</v>
          </cell>
          <cell r="B1193" t="str">
            <v>Oi Total Fixo + Banda Larga 1</v>
          </cell>
          <cell r="C1193" t="str">
            <v>Template de desconto FLAT bundle - Fixo - Varejo - Ganho Tributário Cross</v>
          </cell>
          <cell r="D1193">
            <v>0.2089</v>
          </cell>
          <cell r="E1193" t="str">
            <v>MKT-1-10028040151</v>
          </cell>
          <cell r="F1193" t="str">
            <v>0T3T_REJ17_PCS-2PFBL1_FLAT_FIXO_GT_20.89%</v>
          </cell>
          <cell r="G1193">
            <v>20.89</v>
          </cell>
        </row>
        <row r="1194">
          <cell r="A1194" t="str">
            <v>Oi Total Fixo + Banda Larga 10,4067Template de desconto FLAT bundle - Fixo - Varejo - Ganho Tributário Cross</v>
          </cell>
          <cell r="B1194" t="str">
            <v>Oi Total Fixo + Banda Larga 1</v>
          </cell>
          <cell r="C1194" t="str">
            <v>Template de desconto FLAT bundle - Fixo - Varejo - Ganho Tributário Cross</v>
          </cell>
          <cell r="D1194">
            <v>0.40670000000000001</v>
          </cell>
          <cell r="E1194" t="str">
            <v>MKT-1-10029090291</v>
          </cell>
          <cell r="F1194" t="str">
            <v>0T3T_REJ17_PCS-2PFBL1_FLAT_FIXO_GT_40.67%</v>
          </cell>
          <cell r="G1194">
            <v>40.67</v>
          </cell>
        </row>
        <row r="1195">
          <cell r="A1195" t="str">
            <v>Oi Total Fixo + Banda Larga 10,3408Template de desconto FLAT bundle - Fixo - Varejo - Ganho Tributário Cross</v>
          </cell>
          <cell r="B1195" t="str">
            <v>Oi Total Fixo + Banda Larga 1</v>
          </cell>
          <cell r="C1195" t="str">
            <v>Template de desconto FLAT bundle - Fixo - Varejo - Ganho Tributário Cross</v>
          </cell>
          <cell r="D1195">
            <v>0.34079999999999999</v>
          </cell>
          <cell r="E1195" t="str">
            <v>MKT-1-10029174081</v>
          </cell>
          <cell r="F1195" t="str">
            <v>0T3T_REJ17_PCS-2PFBL1_FLAT_FIXO_GT_34.08%</v>
          </cell>
          <cell r="G1195">
            <v>34.08</v>
          </cell>
        </row>
        <row r="1196">
          <cell r="A1196" t="str">
            <v>Oi Total Fixo + Banda Larga 10,143Template de desconto FLAT bundle - Fixo - Varejo - Ganho Tributário Cross</v>
          </cell>
          <cell r="B1196" t="str">
            <v>Oi Total Fixo + Banda Larga 1</v>
          </cell>
          <cell r="C1196" t="str">
            <v>Template de desconto FLAT bundle - Fixo - Varejo - Ganho Tributário Cross</v>
          </cell>
          <cell r="D1196">
            <v>0.14300000000000002</v>
          </cell>
          <cell r="E1196" t="str">
            <v>MKT-1-10029174291</v>
          </cell>
          <cell r="F1196" t="str">
            <v>0T3T_REJ17_PCS-2PFBL1_FLAT_FIXO_GT_14.30%</v>
          </cell>
          <cell r="G1196">
            <v>14.3</v>
          </cell>
        </row>
        <row r="1197">
          <cell r="A1197" t="str">
            <v>Oi Total Fixo + Banda Larga 10,0771Template de desconto FLAT bundle - Fixo - Varejo - Ganho Tributário Cross</v>
          </cell>
          <cell r="B1197" t="str">
            <v>Oi Total Fixo + Banda Larga 1</v>
          </cell>
          <cell r="C1197" t="str">
            <v>Template de desconto FLAT bundle - Fixo - Varejo - Ganho Tributário Cross</v>
          </cell>
          <cell r="D1197">
            <v>7.7100000000000002E-2</v>
          </cell>
          <cell r="E1197" t="str">
            <v>MKT-1-10029211501</v>
          </cell>
          <cell r="F1197" t="str">
            <v>0T3T_REJ17_PCS-2PFBL1_FLAT_FIXO_GT_07.71%</v>
          </cell>
          <cell r="G1197">
            <v>7.71</v>
          </cell>
        </row>
        <row r="1198">
          <cell r="A1198" t="str">
            <v>Oi Total Fixo + Banda Larga 20,3408Template de desconto FLAT bundle - Fixo - Varejo - Ganho Tributário Cross</v>
          </cell>
          <cell r="B1198" t="str">
            <v>Oi Total Fixo + Banda Larga 2</v>
          </cell>
          <cell r="C1198" t="str">
            <v>Template de desconto FLAT bundle - Fixo - Varejo - Ganho Tributário Cross</v>
          </cell>
          <cell r="D1198">
            <v>0.34079999999999999</v>
          </cell>
          <cell r="E1198" t="str">
            <v>MKT-1-10029221321</v>
          </cell>
          <cell r="F1198" t="str">
            <v>0T3T_REJ17_PCS-2PFBL2_FLAT_FIXO_GT_34.08%</v>
          </cell>
          <cell r="G1198">
            <v>34.08</v>
          </cell>
        </row>
        <row r="1199">
          <cell r="A1199" t="str">
            <v>Oi Total Fixo + Banda Larga 20,143Template de desconto FLAT bundle - Fixo - Varejo - Ganho Tributário Cross</v>
          </cell>
          <cell r="B1199" t="str">
            <v>Oi Total Fixo + Banda Larga 2</v>
          </cell>
          <cell r="C1199" t="str">
            <v>Template de desconto FLAT bundle - Fixo - Varejo - Ganho Tributário Cross</v>
          </cell>
          <cell r="D1199">
            <v>0.14300000000000002</v>
          </cell>
          <cell r="E1199" t="str">
            <v>MKT-1-10029221531</v>
          </cell>
          <cell r="F1199" t="str">
            <v>0T3T_REJ17_PCS-2PFBL2_FLAT_FIXO_GT_14.30%</v>
          </cell>
          <cell r="G1199">
            <v>14.3</v>
          </cell>
        </row>
        <row r="1200">
          <cell r="A1200" t="str">
            <v>Oi Total Fixo + Banda Larga 20,0771Template de desconto FLAT bundle - Fixo - Varejo - Ganho Tributário Cross</v>
          </cell>
          <cell r="B1200" t="str">
            <v>Oi Total Fixo + Banda Larga 2</v>
          </cell>
          <cell r="C1200" t="str">
            <v>Template de desconto FLAT bundle - Fixo - Varejo - Ganho Tributário Cross</v>
          </cell>
          <cell r="D1200">
            <v>7.7100000000000002E-2</v>
          </cell>
          <cell r="E1200" t="str">
            <v>MKT-1-10029221741</v>
          </cell>
          <cell r="F1200" t="str">
            <v>0T3T_REJ17_PCS-2PFBL2_FLAT_FIXO_GT_07.71%</v>
          </cell>
          <cell r="G1200">
            <v>7.71</v>
          </cell>
        </row>
        <row r="1201">
          <cell r="A1201" t="str">
            <v>Oi Total Fixo + Banda Larga 30,4067Template de desconto FLAT bundle - Fixo - Varejo - Ganho Tributário Cross</v>
          </cell>
          <cell r="B1201" t="str">
            <v>Oi Total Fixo + Banda Larga 3</v>
          </cell>
          <cell r="C1201" t="str">
            <v>Template de desconto FLAT bundle - Fixo - Varejo - Ganho Tributário Cross</v>
          </cell>
          <cell r="D1201">
            <v>0.40670000000000001</v>
          </cell>
          <cell r="E1201" t="str">
            <v>MKT-1-10029221951</v>
          </cell>
          <cell r="F1201" t="str">
            <v>0T3T_REJ17_PCS-2PFBL3_FLAT_FIXO_GT_40.67%</v>
          </cell>
          <cell r="G1201">
            <v>40.67</v>
          </cell>
        </row>
        <row r="1202">
          <cell r="A1202" t="str">
            <v>Oi Total Fixo + Banda Larga 30,3408Template de desconto FLAT bundle - Fixo - Varejo - Ganho Tributário Cross</v>
          </cell>
          <cell r="B1202" t="str">
            <v>Oi Total Fixo + Banda Larga 3</v>
          </cell>
          <cell r="C1202" t="str">
            <v>Template de desconto FLAT bundle - Fixo - Varejo - Ganho Tributário Cross</v>
          </cell>
          <cell r="D1202">
            <v>0.34079999999999999</v>
          </cell>
          <cell r="E1202" t="str">
            <v>MKT-1-10029222161</v>
          </cell>
          <cell r="F1202" t="str">
            <v>0T3T_REJ17_PCS-2PFBL3_FLAT_FIXO_GT_34.08%</v>
          </cell>
          <cell r="G1202">
            <v>34.08</v>
          </cell>
        </row>
        <row r="1203">
          <cell r="A1203" t="str">
            <v>Oi Total Fixo + Banda Larga 10,0111Template de desconto FLAT bundle - Fixo - Varejo - Ganho Tributário Cross</v>
          </cell>
          <cell r="B1203" t="str">
            <v>Oi Total Fixo + Banda Larga 1</v>
          </cell>
          <cell r="C1203" t="str">
            <v>Template de desconto FLAT bundle - Fixo - Varejo - Ganho Tributário Cross</v>
          </cell>
          <cell r="D1203">
            <v>1.11E-2</v>
          </cell>
          <cell r="E1203" t="str">
            <v>MKT-1-10029230361</v>
          </cell>
          <cell r="F1203" t="str">
            <v>0T3T_REJ17_PCS-2PFBL1_FLAT_FIXO_GT_01.11%</v>
          </cell>
          <cell r="G1203">
            <v>1.1100000000000001</v>
          </cell>
        </row>
        <row r="1204">
          <cell r="A1204" t="str">
            <v>Oi Total Fixo + Banda Larga 20,4067Template de desconto FLAT bundle - Fixo - Varejo - Ganho Tributário Cross</v>
          </cell>
          <cell r="B1204" t="str">
            <v>Oi Total Fixo + Banda Larga 2</v>
          </cell>
          <cell r="C1204" t="str">
            <v>Template de desconto FLAT bundle - Fixo - Varejo - Ganho Tributário Cross</v>
          </cell>
          <cell r="D1204">
            <v>0.40670000000000001</v>
          </cell>
          <cell r="E1204" t="str">
            <v>MKT-1-10029230571</v>
          </cell>
          <cell r="F1204" t="str">
            <v>0T3T_REJ17_PCS-2PFBL2_FLAT_FIXO_GT_40.67%</v>
          </cell>
          <cell r="G1204">
            <v>40.67</v>
          </cell>
        </row>
        <row r="1205">
          <cell r="A1205" t="str">
            <v>Oi Total Fixo + Banda Larga 20,5386Template de desconto FLAT bundle - Fixo - Varejo - Ganho Tributário Cross</v>
          </cell>
          <cell r="B1205" t="str">
            <v>Oi Total Fixo + Banda Larga 2</v>
          </cell>
          <cell r="C1205" t="str">
            <v>Template de desconto FLAT bundle - Fixo - Varejo - Ganho Tributário Cross</v>
          </cell>
          <cell r="D1205">
            <v>0.53859999999999997</v>
          </cell>
          <cell r="E1205" t="str">
            <v>MKT-1-10029230781</v>
          </cell>
          <cell r="F1205" t="str">
            <v>0T3T_REJ17_PCS-2PFBL2_FLAT_FIXO_GT_53.86%</v>
          </cell>
          <cell r="G1205">
            <v>53.86</v>
          </cell>
        </row>
        <row r="1206">
          <cell r="A1206" t="str">
            <v>Oi Total Fixo + Banda Larga 20,2089Template de desconto FLAT bundle - Fixo - Varejo - Ganho Tributário Cross</v>
          </cell>
          <cell r="B1206" t="str">
            <v>Oi Total Fixo + Banda Larga 2</v>
          </cell>
          <cell r="C1206" t="str">
            <v>Template de desconto FLAT bundle - Fixo - Varejo - Ganho Tributário Cross</v>
          </cell>
          <cell r="D1206">
            <v>0.2089</v>
          </cell>
          <cell r="E1206" t="str">
            <v>MKT-1-10029230991</v>
          </cell>
          <cell r="F1206" t="str">
            <v>0T3T_REJ17_PCS-2PFBL2_FLAT_FIXO_GT_20.89%</v>
          </cell>
          <cell r="G1206">
            <v>20.89</v>
          </cell>
        </row>
        <row r="1207">
          <cell r="A1207" t="str">
            <v>Oi Total Fixo + Banda Larga 20,0111Template de desconto FLAT bundle - Fixo - Varejo - Ganho Tributário Cross</v>
          </cell>
          <cell r="B1207" t="str">
            <v>Oi Total Fixo + Banda Larga 2</v>
          </cell>
          <cell r="C1207" t="str">
            <v>Template de desconto FLAT bundle - Fixo - Varejo - Ganho Tributário Cross</v>
          </cell>
          <cell r="D1207">
            <v>1.11E-2</v>
          </cell>
          <cell r="E1207" t="str">
            <v>MKT-1-10029231206</v>
          </cell>
          <cell r="F1207" t="str">
            <v>0T3T_REJ17_PCS-2PFBL2_FLAT_FIXO_GT_01.11%</v>
          </cell>
          <cell r="G1207">
            <v>1.1100000000000001</v>
          </cell>
        </row>
        <row r="1208">
          <cell r="A1208" t="str">
            <v>Oi Total Fixo + Banda Larga 30,5386Template de desconto FLAT bundle - Fixo - Varejo - Ganho Tributário Cross</v>
          </cell>
          <cell r="B1208" t="str">
            <v>Oi Total Fixo + Banda Larga 3</v>
          </cell>
          <cell r="C1208" t="str">
            <v>Template de desconto FLAT bundle - Fixo - Varejo - Ganho Tributário Cross</v>
          </cell>
          <cell r="D1208">
            <v>0.53859999999999997</v>
          </cell>
          <cell r="E1208" t="str">
            <v>MKT-1-10029270411</v>
          </cell>
          <cell r="F1208" t="str">
            <v>0T3T_REJ17_PCS-2PFBL3_FLAT_FIXO_GT_53.86%</v>
          </cell>
          <cell r="G1208">
            <v>53.86</v>
          </cell>
        </row>
        <row r="1209">
          <cell r="A1209" t="str">
            <v>Oi Total Fixo + Banda Larga 30,2089Template de desconto FLAT bundle - Fixo - Varejo - Ganho Tributário Cross</v>
          </cell>
          <cell r="B1209" t="str">
            <v>Oi Total Fixo + Banda Larga 3</v>
          </cell>
          <cell r="C1209" t="str">
            <v>Template de desconto FLAT bundle - Fixo - Varejo - Ganho Tributário Cross</v>
          </cell>
          <cell r="D1209">
            <v>0.2089</v>
          </cell>
          <cell r="E1209" t="str">
            <v>MKT-1-10029270621</v>
          </cell>
          <cell r="F1209" t="str">
            <v>0T3T_REJ17_PCS-2PFBL3_FLAT_FIXO_GT_20.89%</v>
          </cell>
          <cell r="G1209">
            <v>20.89</v>
          </cell>
        </row>
        <row r="1210">
          <cell r="A1210" t="str">
            <v>Oi Total Fixo + Banda Larga 30,143Template de desconto FLAT bundle - Fixo - Varejo - Ganho Tributário Cross</v>
          </cell>
          <cell r="B1210" t="str">
            <v>Oi Total Fixo + Banda Larga 3</v>
          </cell>
          <cell r="C1210" t="str">
            <v>Template de desconto FLAT bundle - Fixo - Varejo - Ganho Tributário Cross</v>
          </cell>
          <cell r="D1210">
            <v>0.14300000000000002</v>
          </cell>
          <cell r="E1210" t="str">
            <v>MKT-1-10029278371</v>
          </cell>
          <cell r="F1210" t="str">
            <v>0T3T_REJ17_PCS-2PFBL3_FLAT_FIXO_GT_14.30%</v>
          </cell>
          <cell r="G1210">
            <v>14.3</v>
          </cell>
        </row>
        <row r="1211">
          <cell r="A1211" t="str">
            <v>Oi Total Fixo + Banda Larga 30,0111Template de desconto FLAT bundle - Fixo - Varejo - Ganho Tributário Cross</v>
          </cell>
          <cell r="B1211" t="str">
            <v>Oi Total Fixo + Banda Larga 3</v>
          </cell>
          <cell r="C1211" t="str">
            <v>Template de desconto FLAT bundle - Fixo - Varejo - Ganho Tributário Cross</v>
          </cell>
          <cell r="D1211">
            <v>1.11E-2</v>
          </cell>
          <cell r="E1211" t="str">
            <v>MKT-1-10029278581</v>
          </cell>
          <cell r="F1211" t="str">
            <v>0T3T_REJ17_PCS-2PFBL3_FLAT_FIXO_GT_01.11%</v>
          </cell>
          <cell r="G1211">
            <v>1.1100000000000001</v>
          </cell>
        </row>
        <row r="1212">
          <cell r="A1212" t="str">
            <v>Oi Total Fixo + Banda Larga 30,0771Template de desconto FLAT bundle - Fixo - Varejo - Ganho Tributário Cross</v>
          </cell>
          <cell r="B1212" t="str">
            <v>Oi Total Fixo + Banda Larga 3</v>
          </cell>
          <cell r="C1212" t="str">
            <v>Template de desconto FLAT bundle - Fixo - Varejo - Ganho Tributário Cross</v>
          </cell>
          <cell r="D1212">
            <v>7.7100000000000002E-2</v>
          </cell>
          <cell r="E1212" t="str">
            <v>MKT-1-10029280491</v>
          </cell>
          <cell r="F1212" t="str">
            <v>0T3T_REJ17_PCS-2PFBL3_FLAT_FIXO_GT_07.71%</v>
          </cell>
          <cell r="G1212">
            <v>7.71</v>
          </cell>
        </row>
        <row r="1213">
          <cell r="A1213" t="str">
            <v>Oi Total Fixo + Pós 100 + Banda Larga0,4309Template de desconto percentual FLAT Móvel - Conta Total - Varejo - Ganho Tributário Cross</v>
          </cell>
          <cell r="B1213" t="str">
            <v>Plano Oi Completo Small</v>
          </cell>
          <cell r="C1213" t="str">
            <v>Template de desconto percentual FLAT Móvel - Conta Total - Varejo - Ganho Tributário Cross</v>
          </cell>
          <cell r="D1213">
            <v>0.43090000000000006</v>
          </cell>
          <cell r="E1213" t="str">
            <v>MKT-1-10029850761</v>
          </cell>
          <cell r="F1213" t="str">
            <v>0T3T_PAI17_PCS-4P3pi_FLAT_MÓVEL_GT_43.09%</v>
          </cell>
          <cell r="G1213">
            <v>43.09</v>
          </cell>
        </row>
        <row r="1214">
          <cell r="A1214" t="str">
            <v>Oi Total Fixo + Pós Conectado 1.000 + Banda Larga0,7716Template de desconto percentual FLAT Móvel - Conta Total - Varejo - Ganho Tributário Cross</v>
          </cell>
          <cell r="B1214" t="str">
            <v>Plano Oi Completo 1.000</v>
          </cell>
          <cell r="C1214" t="str">
            <v>Template de desconto percentual FLAT Móvel - Conta Total - Varejo - Ganho Tributário Cross</v>
          </cell>
          <cell r="D1214">
            <v>0.77159999999999995</v>
          </cell>
          <cell r="E1214" t="str">
            <v>MKT-1-10031990161</v>
          </cell>
          <cell r="F1214" t="str">
            <v>0T3T_PAI17_PCS-4P10pi_FLAT_MÓVEL_GT_77.16%</v>
          </cell>
          <cell r="G1214">
            <v>77.16</v>
          </cell>
        </row>
        <row r="1215">
          <cell r="A1215" t="str">
            <v>Oi Total Fixo + Pós Conectado 1.000 + Banda Larga0,6355Template de desconto percentual FLAT Móvel - Conta Total - Varejo - Ganho Tributário Cross</v>
          </cell>
          <cell r="B1215" t="str">
            <v>Plano Oi Completo 1.000</v>
          </cell>
          <cell r="C1215" t="str">
            <v>Template de desconto percentual FLAT Móvel - Conta Total - Varejo - Ganho Tributário Cross</v>
          </cell>
          <cell r="D1215">
            <v>0.63549999999999995</v>
          </cell>
          <cell r="E1215" t="str">
            <v>MKT-1-10032051381</v>
          </cell>
          <cell r="F1215" t="str">
            <v>0T3T_PAI17_PCS-4P10pi_FLAT_MÓVEL_GT_63.55%</v>
          </cell>
          <cell r="G1215">
            <v>63.55</v>
          </cell>
        </row>
        <row r="1216">
          <cell r="A1216" t="str">
            <v>Oi Total Fixo + Pós 50 + Banda Larga0,3246Template de desconto percentual FLAT Móvel - Conta Total - Varejo - Ganho Tributário Cross</v>
          </cell>
          <cell r="B1216" t="str">
            <v>Plano Oi Completo XSmall</v>
          </cell>
          <cell r="C1216" t="str">
            <v>Template de desconto percentual FLAT Móvel - Conta Total - Varejo - Ganho Tributário Cross</v>
          </cell>
          <cell r="D1216">
            <v>0.3246</v>
          </cell>
          <cell r="E1216" t="str">
            <v>MKT-1-10032051591</v>
          </cell>
          <cell r="F1216" t="str">
            <v>0T3T_PAI17_PCS-4P2pi_FLAT_MÓVEL_GT_32.46%</v>
          </cell>
          <cell r="G1216">
            <v>32.46</v>
          </cell>
        </row>
        <row r="1217">
          <cell r="A1217" t="str">
            <v>Oi Total Fixo + Pós 50 + Banda Larga0,1374Template de desconto percentual FLAT Móvel - Conta Total - Varejo - Ganho Tributário Cross</v>
          </cell>
          <cell r="B1217" t="str">
            <v>Plano Oi Completo XSmall</v>
          </cell>
          <cell r="C1217" t="str">
            <v>Template de desconto percentual FLAT Móvel - Conta Total - Varejo - Ganho Tributário Cross</v>
          </cell>
          <cell r="D1217">
            <v>0.13739999999999999</v>
          </cell>
          <cell r="E1217" t="str">
            <v>MKT-1-10032051801</v>
          </cell>
          <cell r="F1217" t="str">
            <v>0T3T_PAI17_PCS-4P2pi_FLAT_MÓVEL_GT_13.74%</v>
          </cell>
          <cell r="G1217">
            <v>13.74</v>
          </cell>
        </row>
        <row r="1218">
          <cell r="A1218" t="str">
            <v>Oi Total Fixo + Pós 50 + Banda Larga0,2238Template de desconto percentual FLAT Móvel - Conta Total - Varejo - Ganho Tributário Cross</v>
          </cell>
          <cell r="B1218" t="str">
            <v>Plano Oi Completo XSmall</v>
          </cell>
          <cell r="C1218" t="str">
            <v>Template de desconto percentual FLAT Móvel - Conta Total - Varejo - Ganho Tributário Cross</v>
          </cell>
          <cell r="D1218">
            <v>0.2238</v>
          </cell>
          <cell r="E1218" t="str">
            <v>MKT-1-10032052011</v>
          </cell>
          <cell r="F1218" t="str">
            <v>0T3T_PAI17_PCS-4P2pi_FLAT_MÓVEL_GT_22.38%</v>
          </cell>
          <cell r="G1218">
            <v>22.38</v>
          </cell>
        </row>
        <row r="1219">
          <cell r="A1219" t="str">
            <v>Oi Total Fixo + Pós Conectado 1.000 + Banda Larga0,7132Template de desconto percentual FLAT Móvel - Conta Total - Varejo - Ganho Tributário Cross</v>
          </cell>
          <cell r="B1219" t="str">
            <v>Plano Oi Completo 1.000</v>
          </cell>
          <cell r="C1219" t="str">
            <v>Template de desconto percentual FLAT Móvel - Conta Total - Varejo - Ganho Tributário Cross</v>
          </cell>
          <cell r="D1219">
            <v>0.71319999999999995</v>
          </cell>
          <cell r="E1219" t="str">
            <v>MKT-1-10032055351</v>
          </cell>
          <cell r="F1219" t="str">
            <v>0T3T_PAI17_PCS-4P10pi_FLAT_MÓVEL_GT_71.32%</v>
          </cell>
          <cell r="G1219">
            <v>71.319999999999993</v>
          </cell>
        </row>
        <row r="1220">
          <cell r="A1220" t="str">
            <v>Oi Total Fixo + Pós Conectado 1.000 + Banda Larga0,6689Template de desconto percentual FLAT Móvel - Conta Total - Varejo - Ganho Tributário Cross</v>
          </cell>
          <cell r="B1220" t="str">
            <v>Plano Oi Completo 1.000</v>
          </cell>
          <cell r="C1220" t="str">
            <v>Template de desconto percentual FLAT Móvel - Conta Total - Varejo - Ganho Tributário Cross</v>
          </cell>
          <cell r="D1220">
            <v>0.66890000000000005</v>
          </cell>
          <cell r="E1220" t="str">
            <v>MKT-1-10032055561</v>
          </cell>
          <cell r="F1220" t="str">
            <v>0T3T_PAI17_PCS-4P10pi_FLAT_MÓVEL_GT_66.89%</v>
          </cell>
          <cell r="G1220">
            <v>66.89</v>
          </cell>
        </row>
        <row r="1221">
          <cell r="A1221" t="str">
            <v>Oi Total Fixo + Pós 50 + Banda Larga0,2221Template de desconto percentual FLAT Móvel - Conta Total - Varejo - Ganho Tributário Cross</v>
          </cell>
          <cell r="B1221" t="str">
            <v>Plano Oi Completo XSmall</v>
          </cell>
          <cell r="C1221" t="str">
            <v>Template de desconto percentual FLAT Móvel - Conta Total - Varejo - Ganho Tributário Cross</v>
          </cell>
          <cell r="D1221">
            <v>0.22210000000000002</v>
          </cell>
          <cell r="E1221" t="str">
            <v>MKT-1-10032055771</v>
          </cell>
          <cell r="F1221" t="str">
            <v>0T3T_PAI17_PCS-4P2pi_FLAT_MÓVEL_GT_22.21%</v>
          </cell>
          <cell r="G1221">
            <v>22.21</v>
          </cell>
        </row>
        <row r="1222">
          <cell r="A1222" t="str">
            <v>Oi Total Fixo + Pós 50 + Banda Larga0,0534Template de desconto percentual FLAT Móvel - Conta Total - Varejo - Ganho Tributário Cross</v>
          </cell>
          <cell r="B1222" t="str">
            <v>Plano Oi Completo XSmall</v>
          </cell>
          <cell r="C1222" t="str">
            <v>Template de desconto percentual FLAT Móvel - Conta Total - Varejo - Ganho Tributário Cross</v>
          </cell>
          <cell r="D1222">
            <v>5.3399999999999996E-2</v>
          </cell>
          <cell r="E1222" t="str">
            <v>MKT-1-10032055981</v>
          </cell>
          <cell r="F1222" t="str">
            <v>0T3T_PAI17_PCS-4P2pi_FLAT_MÓVEL_GT_05.34%</v>
          </cell>
          <cell r="G1222">
            <v>5.34</v>
          </cell>
        </row>
        <row r="1223">
          <cell r="A1223" t="str">
            <v>Oi Total Fixo + Pós 100 + Banda Larga0,4291Template de desconto percentual FLAT Móvel - Conta Total - Varejo - Ganho Tributário Cross</v>
          </cell>
          <cell r="B1223" t="str">
            <v>Plano Oi Completo Small</v>
          </cell>
          <cell r="C1223" t="str">
            <v>Template de desconto percentual FLAT Móvel - Conta Total - Varejo - Ganho Tributário Cross</v>
          </cell>
          <cell r="D1223">
            <v>0.42909999999999998</v>
          </cell>
          <cell r="E1223" t="str">
            <v>MKT-1-10032056211</v>
          </cell>
          <cell r="F1223" t="str">
            <v>0T3T_PAI17_PCS-4P3pi_FLAT_MÓVEL_GT_42.91%</v>
          </cell>
          <cell r="G1223">
            <v>42.91</v>
          </cell>
        </row>
        <row r="1224">
          <cell r="A1224" t="str">
            <v>Oi Total Fixo + Pós 100 + Banda Larga0,4992Template de desconto percentual FLAT Móvel - Conta Total - Varejo - Ganho Tributário Cross</v>
          </cell>
          <cell r="B1224" t="str">
            <v>Plano Oi Completo Small</v>
          </cell>
          <cell r="C1224" t="str">
            <v>Template de desconto percentual FLAT Móvel - Conta Total - Varejo - Ganho Tributário Cross</v>
          </cell>
          <cell r="D1224">
            <v>0.49920000000000003</v>
          </cell>
          <cell r="E1224" t="str">
            <v>MKT-1-10032119641</v>
          </cell>
          <cell r="F1224" t="str">
            <v>0T3T_PAI17_PCS-4P3pi_FLAT_MÓVEL_GT_49.92%</v>
          </cell>
          <cell r="G1224">
            <v>49.92</v>
          </cell>
        </row>
        <row r="1225">
          <cell r="A1225" t="str">
            <v>Oi Total Fixo + Pós 100 + Banda Larga0,3712Template de desconto percentual FLAT Móvel - Conta Total - Varejo - Ganho Tributário Cross</v>
          </cell>
          <cell r="B1225" t="str">
            <v>Plano Oi Completo Small</v>
          </cell>
          <cell r="C1225" t="str">
            <v>Template de desconto percentual FLAT Móvel - Conta Total - Varejo - Ganho Tributário Cross</v>
          </cell>
          <cell r="D1225">
            <v>0.37119999999999997</v>
          </cell>
          <cell r="E1225" t="str">
            <v>MKT-1-10032119851</v>
          </cell>
          <cell r="F1225" t="str">
            <v>0T3T_PAI17_PCS-4P3pi_FLAT_MÓVEL_GT_37.12%</v>
          </cell>
          <cell r="G1225">
            <v>37.119999999999997</v>
          </cell>
        </row>
        <row r="1226">
          <cell r="A1226" t="str">
            <v>Oi Total Fixo + Pós 100 + Banda Larga0,2741Template de desconto percentual FLAT Móvel - Conta Total - Varejo - Ganho Tributário Cross</v>
          </cell>
          <cell r="B1226" t="str">
            <v>Plano Oi Completo Small</v>
          </cell>
          <cell r="C1226" t="str">
            <v>Template de desconto percentual FLAT Móvel - Conta Total - Varejo - Ganho Tributário Cross</v>
          </cell>
          <cell r="D1226">
            <v>0.27410000000000001</v>
          </cell>
          <cell r="E1226" t="str">
            <v>MKT-1-10032120191</v>
          </cell>
          <cell r="F1226" t="str">
            <v>0T3T_PAI17_PCS-4P3pi_FLAT_MÓVEL_GT_27.41%</v>
          </cell>
          <cell r="G1226">
            <v>27.41</v>
          </cell>
        </row>
        <row r="1227">
          <cell r="A1227" t="str">
            <v>Oi Total Fixo + Pós 500 + Banda Larga0,673Template de desconto percentual FLAT Móvel - Conta Total - Varejo - Ganho Tributário Cross</v>
          </cell>
          <cell r="B1227" t="str">
            <v>Plano Oi Completo Large</v>
          </cell>
          <cell r="C1227" t="str">
            <v>Template de desconto percentual FLAT Móvel - Conta Total - Varejo - Ganho Tributário Cross</v>
          </cell>
          <cell r="D1227">
            <v>0.67299999999999993</v>
          </cell>
          <cell r="E1227" t="str">
            <v>MKT-1-10032167441</v>
          </cell>
          <cell r="F1227" t="str">
            <v>0T3T_PAI17_PCS-4P5pi_FLAT_MÓVEL_GT_67.30%</v>
          </cell>
          <cell r="G1227">
            <v>67.3</v>
          </cell>
        </row>
        <row r="1228">
          <cell r="A1228" t="str">
            <v>Oi Total Fixo + Pós 800 + Banda Larga0,7224Template de desconto percentual FLAT Móvel - Conta Total - Varejo - Ganho Tributário Cross</v>
          </cell>
          <cell r="B1228" t="str">
            <v>Plano Oi Completo XLarge</v>
          </cell>
          <cell r="C1228" t="str">
            <v>Template de desconto percentual FLAT Móvel - Conta Total - Varejo - Ganho Tributário Cross</v>
          </cell>
          <cell r="D1228">
            <v>0.72239999999999993</v>
          </cell>
          <cell r="E1228" t="str">
            <v>MKT-1-10032167651</v>
          </cell>
          <cell r="F1228" t="str">
            <v>0T3T_PAI17_PCS-4P6pi_FLAT_MÓVEL_GT_72.24%</v>
          </cell>
          <cell r="G1228">
            <v>72.239999999999995</v>
          </cell>
        </row>
        <row r="1229">
          <cell r="A1229" t="str">
            <v>Oi Total Fixo + Pós 800 + Banda Larga0,681Template de desconto percentual FLAT Móvel - Conta Total - Varejo - Ganho Tributário Cross</v>
          </cell>
          <cell r="B1229" t="str">
            <v>Plano Oi Completo XLarge</v>
          </cell>
          <cell r="C1229" t="str">
            <v>Template de desconto percentual FLAT Móvel - Conta Total - Varejo - Ganho Tributário Cross</v>
          </cell>
          <cell r="D1229">
            <v>0.68099999999999994</v>
          </cell>
          <cell r="E1229" t="str">
            <v>MKT-1-10032167861</v>
          </cell>
          <cell r="F1229" t="str">
            <v>0T3T_PAI17_PCS-4P6pi_FLAT_MÓVEL_GT_68.10%</v>
          </cell>
          <cell r="G1229">
            <v>68.099999999999994</v>
          </cell>
        </row>
        <row r="1230">
          <cell r="A1230" t="str">
            <v>Oi Total Fixo + Pós 800 + Banda Larga0,6614Template de desconto percentual FLAT Móvel - Conta Total - Varejo - Ganho Tributário Cross</v>
          </cell>
          <cell r="B1230" t="str">
            <v>Plano Oi Completo XLarge</v>
          </cell>
          <cell r="C1230" t="str">
            <v>Template de desconto percentual FLAT Móvel - Conta Total - Varejo - Ganho Tributário Cross</v>
          </cell>
          <cell r="D1230">
            <v>0.66139999999999999</v>
          </cell>
          <cell r="E1230" t="str">
            <v>MKT-1-10032168071</v>
          </cell>
          <cell r="F1230" t="str">
            <v>0T3T_PAI17_PCS-4P6pi_FLAT_MÓVEL_GT_66.14%</v>
          </cell>
          <cell r="G1230">
            <v>66.14</v>
          </cell>
        </row>
        <row r="1231">
          <cell r="A1231" t="str">
            <v>Oi Total Fixo + Pós Conectado 500 + Banda Larga0,5935Template de desconto percentual FLAT Móvel - Conta Total - Varejo - Ganho Tributário Cross</v>
          </cell>
          <cell r="B1231" t="str">
            <v>Plano Oi Completo 500</v>
          </cell>
          <cell r="C1231" t="str">
            <v>Template de desconto percentual FLAT Móvel - Conta Total - Varejo - Ganho Tributário Cross</v>
          </cell>
          <cell r="D1231">
            <v>0.59350000000000003</v>
          </cell>
          <cell r="E1231" t="str">
            <v>MKT-1-10032168281</v>
          </cell>
          <cell r="F1231" t="str">
            <v>0T3T_PAI17_PCS-4P8pi_FLAT_MÓVEL_GT_59.35%</v>
          </cell>
          <cell r="G1231">
            <v>59.35</v>
          </cell>
        </row>
        <row r="1232">
          <cell r="A1232" t="str">
            <v>Oi Total Fixo + Pós 100 + Banda Larga0,2008Template de desconto percentual FLAT Móvel - Conta Total - Varejo - Ganho Tributário Cross</v>
          </cell>
          <cell r="B1232" t="str">
            <v>Plano Oi Completo Small</v>
          </cell>
          <cell r="C1232" t="str">
            <v>Template de desconto percentual FLAT Móvel - Conta Total - Varejo - Ganho Tributário Cross</v>
          </cell>
          <cell r="D1232">
            <v>0.20079999999999998</v>
          </cell>
          <cell r="E1232" t="str">
            <v>MKT-1-10032248471</v>
          </cell>
          <cell r="F1232" t="str">
            <v>0T3T_PAI17_PCS-4P3pi_FLAT_MÓVEL_GT_20.08%</v>
          </cell>
          <cell r="G1232">
            <v>20.079999999999998</v>
          </cell>
        </row>
        <row r="1233">
          <cell r="A1233" t="str">
            <v>Oi Total Fixo + Pós 250 + Banda Larga0,5883Template de desconto percentual FLAT Móvel - Conta Total - Varejo - Ganho Tributário Cross</v>
          </cell>
          <cell r="B1233" t="str">
            <v>Plano Oi Completo Medium</v>
          </cell>
          <cell r="C1233" t="str">
            <v>Template de desconto percentual FLAT Móvel - Conta Total - Varejo - Ganho Tributário Cross</v>
          </cell>
          <cell r="D1233">
            <v>0.58829999999999993</v>
          </cell>
          <cell r="E1233" t="str">
            <v>MKT-1-10032248681</v>
          </cell>
          <cell r="F1233" t="str">
            <v>0T3T_PAI17_PCS-4P4pi_FLAT_MÓVEL_GT_58.83%</v>
          </cell>
          <cell r="G1233">
            <v>58.83</v>
          </cell>
        </row>
        <row r="1234">
          <cell r="A1234" t="str">
            <v>Oi Total Fixo + Pós 250 + Banda Larga0,6292Template de desconto percentual FLAT Móvel - Conta Total - Varejo - Ganho Tributário Cross</v>
          </cell>
          <cell r="B1234" t="str">
            <v>Plano Oi Completo Medium</v>
          </cell>
          <cell r="C1234" t="str">
            <v>Template de desconto percentual FLAT Móvel - Conta Total - Varejo - Ganho Tributário Cross</v>
          </cell>
          <cell r="D1234">
            <v>0.62919999999999998</v>
          </cell>
          <cell r="E1234" t="str">
            <v>MKT-1-10032248891</v>
          </cell>
          <cell r="F1234" t="str">
            <v>0T3T_PAI17_PCS-4P4pi_FLAT_MÓVEL_GT_62.92%</v>
          </cell>
          <cell r="G1234">
            <v>62.92</v>
          </cell>
        </row>
        <row r="1235">
          <cell r="A1235" t="str">
            <v>Oi Total Fixo + Pós 250 + Banda Larga0,5524Template de desconto percentual FLAT Móvel - Conta Total - Varejo - Ganho Tributário Cross</v>
          </cell>
          <cell r="B1235" t="str">
            <v>Plano Oi Completo Medium</v>
          </cell>
          <cell r="C1235" t="str">
            <v>Template de desconto percentual FLAT Móvel - Conta Total - Varejo - Ganho Tributário Cross</v>
          </cell>
          <cell r="D1235">
            <v>0.5524</v>
          </cell>
          <cell r="E1235" t="str">
            <v>MKT-1-10032249101</v>
          </cell>
          <cell r="F1235" t="str">
            <v>0T3T_PAI17_PCS-4P4pi_FLAT_MÓVEL_GT_55.24%</v>
          </cell>
          <cell r="G1235">
            <v>55.24</v>
          </cell>
        </row>
        <row r="1236">
          <cell r="A1236" t="str">
            <v>Oi Total Fixo + Pós 250 + Banda Larga0,5872Template de desconto percentual FLAT Móvel - Conta Total - Varejo - Ganho Tributário Cross</v>
          </cell>
          <cell r="B1236" t="str">
            <v>Plano Oi Completo Medium</v>
          </cell>
          <cell r="C1236" t="str">
            <v>Template de desconto percentual FLAT Móvel - Conta Total - Varejo - Ganho Tributário Cross</v>
          </cell>
          <cell r="D1236">
            <v>0.58719999999999994</v>
          </cell>
          <cell r="E1236" t="str">
            <v>MKT-1-10033063401</v>
          </cell>
          <cell r="F1236" t="str">
            <v>0T3T_PAI17_PCS-4P4pi_FLAT_MÓVEL_GT_58.72%</v>
          </cell>
          <cell r="G1236">
            <v>58.72</v>
          </cell>
        </row>
        <row r="1237">
          <cell r="A1237" t="str">
            <v>Oi Total Fixo + Pós 250 + Banda Larga0,4942Template de desconto percentual FLAT Móvel - Conta Total - Varejo - Ganho Tributário Cross</v>
          </cell>
          <cell r="B1237" t="str">
            <v>Plano Oi Completo Medium</v>
          </cell>
          <cell r="C1237" t="str">
            <v>Template de desconto percentual FLAT Móvel - Conta Total - Varejo - Ganho Tributário Cross</v>
          </cell>
          <cell r="D1237">
            <v>0.49420000000000003</v>
          </cell>
          <cell r="E1237" t="str">
            <v>MKT-1-10033078311</v>
          </cell>
          <cell r="F1237" t="str">
            <v>0T3T_PAI17_PCS-4P4pi_FLAT_MÓVEL_GT_49.42%</v>
          </cell>
          <cell r="G1237">
            <v>49.42</v>
          </cell>
        </row>
        <row r="1238">
          <cell r="A1238" t="str">
            <v>Oi Total Fixo + Pós 250 + Banda Larga0,4502Template de desconto percentual FLAT Móvel - Conta Total - Varejo - Ganho Tributário Cross</v>
          </cell>
          <cell r="B1238" t="str">
            <v>Plano Oi Completo Medium</v>
          </cell>
          <cell r="C1238" t="str">
            <v>Template de desconto percentual FLAT Móvel - Conta Total - Varejo - Ganho Tributário Cross</v>
          </cell>
          <cell r="D1238">
            <v>0.45020000000000004</v>
          </cell>
          <cell r="E1238" t="str">
            <v>MKT-1-10033078521</v>
          </cell>
          <cell r="F1238" t="str">
            <v>0T3T_PAI17_PCS-4P4pi_FLAT_MÓVEL_GT_45.02%</v>
          </cell>
          <cell r="G1238">
            <v>45.02</v>
          </cell>
        </row>
        <row r="1239">
          <cell r="A1239" t="str">
            <v>Oi Total Fixo + Pós 500 + Banda Larga0,7001Template de desconto percentual FLAT Móvel - Conta Total - Varejo - Ganho Tributário Cross</v>
          </cell>
          <cell r="B1239" t="str">
            <v>Plano Oi Completo Large</v>
          </cell>
          <cell r="C1239" t="str">
            <v>Template de desconto percentual FLAT Móvel - Conta Total - Varejo - Ganho Tributário Cross</v>
          </cell>
          <cell r="D1239">
            <v>0.70010000000000006</v>
          </cell>
          <cell r="E1239" t="str">
            <v>MKT-1-10033113780</v>
          </cell>
          <cell r="F1239" t="str">
            <v>0T3T_PAI17_PCS-4P5pi_FLAT_MÓVEL_GT_70.01%</v>
          </cell>
          <cell r="G1239">
            <v>70.010000000000005</v>
          </cell>
        </row>
        <row r="1240">
          <cell r="A1240" t="str">
            <v>Oi Total Fixo + Pós 500 + Banda Larga0,6505Template de desconto percentual FLAT Móvel - Conta Total - Varejo - Ganho Tributário Cross</v>
          </cell>
          <cell r="B1240" t="str">
            <v>Plano Oi Completo Large</v>
          </cell>
          <cell r="C1240" t="str">
            <v>Template de desconto percentual FLAT Móvel - Conta Total - Varejo - Ganho Tributário Cross</v>
          </cell>
          <cell r="D1240">
            <v>0.65049999999999997</v>
          </cell>
          <cell r="E1240" t="str">
            <v>MKT-1-10033113981</v>
          </cell>
          <cell r="F1240" t="str">
            <v>0T3T_PAI17_PCS-4P5pi_FLAT_MÓVEL_GT_65.05%</v>
          </cell>
          <cell r="G1240">
            <v>65.05</v>
          </cell>
        </row>
        <row r="1241">
          <cell r="A1241" t="str">
            <v>Oi Total Fixo + Pós 500 + Banda Larga0,6129Template de desconto percentual FLAT Móvel - Conta Total - Varejo - Ganho Tributário Cross</v>
          </cell>
          <cell r="B1241" t="str">
            <v>Plano Oi Completo Large</v>
          </cell>
          <cell r="C1241" t="str">
            <v>Template de desconto percentual FLAT Móvel - Conta Total - Varejo - Ganho Tributário Cross</v>
          </cell>
          <cell r="D1241">
            <v>0.6129</v>
          </cell>
          <cell r="E1241" t="str">
            <v>MKT-1-10033114191</v>
          </cell>
          <cell r="F1241" t="str">
            <v>0T3T_PAI17_PCS-4P5pi_FLAT_MÓVEL_GT_61.29%</v>
          </cell>
          <cell r="G1241">
            <v>61.29</v>
          </cell>
        </row>
        <row r="1242">
          <cell r="A1242" t="str">
            <v>Oi Total Fixo + Pós 800 + Banda Larga0,7229Template de desconto percentual FLAT Móvel - Conta Total - Varejo - Ganho Tributário Cross</v>
          </cell>
          <cell r="B1242" t="str">
            <v>Plano Oi Completo XLarge</v>
          </cell>
          <cell r="C1242" t="str">
            <v>Template de desconto percentual FLAT Móvel - Conta Total - Varejo - Ganho Tributário Cross</v>
          </cell>
          <cell r="D1242">
            <v>0.7229000000000001</v>
          </cell>
          <cell r="E1242" t="str">
            <v>MKT-1-10033167881</v>
          </cell>
          <cell r="F1242" t="str">
            <v>0T3T_PAI17_PCS-4P6pi_FLAT_MÓVEL_GT_72.29%</v>
          </cell>
          <cell r="G1242">
            <v>72.290000000000006</v>
          </cell>
        </row>
        <row r="1243">
          <cell r="A1243" t="str">
            <v>Oi Total Fixo + Pós 500 + Banda Larga0,5845Template de desconto percentual FLAT Móvel - Conta Total - Varejo - Ganho Tributário Cross</v>
          </cell>
          <cell r="B1243" t="str">
            <v>Plano Oi Completo Large</v>
          </cell>
          <cell r="C1243" t="str">
            <v>Template de desconto percentual FLAT Móvel - Conta Total - Varejo - Ganho Tributário Cross</v>
          </cell>
          <cell r="D1243">
            <v>0.58450000000000002</v>
          </cell>
          <cell r="E1243" t="str">
            <v>MKT-1-10033171401</v>
          </cell>
          <cell r="F1243" t="str">
            <v>0T3T_PAI17_PCS-4P5pi_FLAT_MÓVEL_GT_58.45%</v>
          </cell>
          <cell r="G1243">
            <v>58.45</v>
          </cell>
        </row>
        <row r="1244">
          <cell r="A1244" t="str">
            <v>Oi Total Fixo + Pós 800 + Banda Larga0,7411Template de desconto percentual FLAT Móvel - Conta Total - Varejo - Ganho Tributário Cross</v>
          </cell>
          <cell r="B1244" t="str">
            <v>Plano Oi Completo XLarge</v>
          </cell>
          <cell r="C1244" t="str">
            <v>Template de desconto percentual FLAT Móvel - Conta Total - Varejo - Ganho Tributário Cross</v>
          </cell>
          <cell r="D1244">
            <v>0.74109999999999998</v>
          </cell>
          <cell r="E1244" t="str">
            <v>MKT-1-10033171611</v>
          </cell>
          <cell r="F1244" t="str">
            <v>0T3T_PAI17_PCS-4P6pi_FLAT_MÓVEL_GT_74.11%</v>
          </cell>
          <cell r="G1244">
            <v>74.11</v>
          </cell>
        </row>
        <row r="1245">
          <cell r="A1245" t="str">
            <v>Oi Total Fixo + Pós 800 + Banda Larga0,7069Template de desconto percentual FLAT Móvel - Conta Total - Varejo - Ganho Tributário Cross</v>
          </cell>
          <cell r="B1245" t="str">
            <v>Plano Oi Completo XLarge</v>
          </cell>
          <cell r="C1245" t="str">
            <v>Template de desconto percentual FLAT Móvel - Conta Total - Varejo - Ganho Tributário Cross</v>
          </cell>
          <cell r="D1245">
            <v>0.70689999999999997</v>
          </cell>
          <cell r="E1245" t="str">
            <v>MKT-1-10033171821</v>
          </cell>
          <cell r="F1245" t="str">
            <v>0T3T_PAI17_PCS-4P6pi_FLAT_MÓVEL_GT_70.69%</v>
          </cell>
          <cell r="G1245">
            <v>70.69</v>
          </cell>
        </row>
        <row r="1246">
          <cell r="A1246" t="str">
            <v>Oi Total Fixo + Pós Conectado 500 + Banda Larga0,6863Template de desconto percentual FLAT Móvel - Conta Total - Varejo - Ganho Tributário Cross</v>
          </cell>
          <cell r="B1246" t="str">
            <v>Plano Oi Completo 500</v>
          </cell>
          <cell r="C1246" t="str">
            <v>Template de desconto percentual FLAT Móvel - Conta Total - Varejo - Ganho Tributário Cross</v>
          </cell>
          <cell r="D1246">
            <v>0.68629999999999991</v>
          </cell>
          <cell r="E1246" t="str">
            <v>MKT-1-10033172031</v>
          </cell>
          <cell r="F1246" t="str">
            <v>0T3T_PAI17_PCS-4P8pi_FLAT_MÓVEL_GT_68.63%</v>
          </cell>
          <cell r="G1246">
            <v>68.63</v>
          </cell>
        </row>
        <row r="1247">
          <cell r="A1247" t="str">
            <v>Oi Total Fixo + Pós Conectado 500 + Banda Larga0,7267Template de desconto percentual FLAT Móvel - Conta Total - Varejo - Ganho Tributário Cross</v>
          </cell>
          <cell r="B1247" t="str">
            <v>Plano Oi Completo 500</v>
          </cell>
          <cell r="C1247" t="str">
            <v>Template de desconto percentual FLAT Móvel - Conta Total - Varejo - Ganho Tributário Cross</v>
          </cell>
          <cell r="D1247">
            <v>0.72670000000000001</v>
          </cell>
          <cell r="E1247" t="str">
            <v>MKT-1-10033172241</v>
          </cell>
          <cell r="F1247" t="str">
            <v>0T3T_PAI17_PCS-4P8pi_FLAT_MÓVEL_GT_72.67%</v>
          </cell>
          <cell r="G1247">
            <v>72.67</v>
          </cell>
        </row>
        <row r="1248">
          <cell r="A1248" t="str">
            <v>Oi Total Fixo + Pós Conectado 500 + Banda Larga0,6852Template de desconto percentual FLAT Móvel - Conta Total - Varejo - Ganho Tributário Cross</v>
          </cell>
          <cell r="B1248" t="str">
            <v>Plano Oi Completo 500</v>
          </cell>
          <cell r="C1248" t="str">
            <v>Template de desconto percentual FLAT Móvel - Conta Total - Varejo - Ganho Tributário Cross</v>
          </cell>
          <cell r="D1248">
            <v>0.68519999999999992</v>
          </cell>
          <cell r="E1248" t="str">
            <v>MKT-1-10033196451</v>
          </cell>
          <cell r="F1248" t="str">
            <v>0T3T_PAI17_PCS-4P8pi_FLAT_MÓVEL_GT_68.52%</v>
          </cell>
          <cell r="G1248">
            <v>68.52</v>
          </cell>
        </row>
        <row r="1249">
          <cell r="A1249" t="str">
            <v>Oi Total Fixo + Pós Conectado 1.000 + Banda Larga0,7309Template de desconto percentual FLAT Móvel - Conta Total - Varejo - Ganho Tributário Cross</v>
          </cell>
          <cell r="B1249" t="str">
            <v>Plano Oi Completo 1.000</v>
          </cell>
          <cell r="C1249" t="str">
            <v>Template de desconto percentual FLAT Móvel - Conta Total - Varejo - Ganho Tributário Cross</v>
          </cell>
          <cell r="D1249">
            <v>0.73089999999999999</v>
          </cell>
          <cell r="E1249" t="str">
            <v>MKT-1-10033196661</v>
          </cell>
          <cell r="F1249" t="str">
            <v>0T3T_PAI17_PCS-4P10pi_FLAT_MÓVEL_GT_73.09%</v>
          </cell>
          <cell r="G1249">
            <v>73.09</v>
          </cell>
        </row>
        <row r="1250">
          <cell r="A1250" t="str">
            <v>Oi Total Fixo + Pós Conectado 1.000 + Banda Larga0,6727Template de desconto percentual FLAT Móvel - Conta Total - Varejo - Ganho Tributário Cross</v>
          </cell>
          <cell r="B1250" t="str">
            <v>Plano Oi Completo 1.000</v>
          </cell>
          <cell r="C1250" t="str">
            <v>Template de desconto percentual FLAT Móvel - Conta Total - Varejo - Ganho Tributário Cross</v>
          </cell>
          <cell r="D1250">
            <v>0.67269999999999996</v>
          </cell>
          <cell r="E1250" t="str">
            <v>MKT-1-10033196871</v>
          </cell>
          <cell r="F1250" t="str">
            <v>0T3T_PAI17_PCS-4P10pi_FLAT_MÓVEL_GT_67.27%</v>
          </cell>
          <cell r="G1250">
            <v>67.27</v>
          </cell>
        </row>
        <row r="1251">
          <cell r="A1251" t="str">
            <v>Oi Total Fixo + Pós Conectado 1.000 + Banda Larga0,6455Template de desconto percentual FLAT Móvel - Conta Total - Varejo - Ganho Tributário Cross</v>
          </cell>
          <cell r="B1251" t="str">
            <v>Plano Oi Completo 1.000</v>
          </cell>
          <cell r="C1251" t="str">
            <v>Template de desconto percentual FLAT Móvel - Conta Total - Varejo - Ganho Tributário Cross</v>
          </cell>
          <cell r="D1251">
            <v>0.64549999999999996</v>
          </cell>
          <cell r="E1251" t="str">
            <v>MKT-1-10033197081</v>
          </cell>
          <cell r="F1251" t="str">
            <v>0T3T_PAI17_PCS-4P10pi_FLAT_MÓVEL_GT_64.55%</v>
          </cell>
          <cell r="G1251">
            <v>64.55</v>
          </cell>
        </row>
        <row r="1252">
          <cell r="A1252" t="str">
            <v>Oi Total Fixo + Pós Conectado 500 + Banda Larga0,5501Template de desconto percentual FLAT Móvel - Conta Total - Varejo - Ganho Tributário Cross</v>
          </cell>
          <cell r="B1252" t="str">
            <v>Plano Oi Completo 500</v>
          </cell>
          <cell r="C1252" t="str">
            <v>Template de desconto percentual FLAT Móvel - Conta Total - Varejo - Ganho Tributário Cross</v>
          </cell>
          <cell r="D1252">
            <v>0.55010000000000003</v>
          </cell>
          <cell r="E1252" t="str">
            <v>MKT-1-10033203491</v>
          </cell>
          <cell r="F1252" t="str">
            <v>0T3T_PAI17_PCS-4P8pi_FLAT_MÓVEL_GT_55.01%</v>
          </cell>
          <cell r="G1252">
            <v>55.01</v>
          </cell>
        </row>
        <row r="1253">
          <cell r="A1253" t="str">
            <v>Oi Total Fixo + Pós Conectado 500 + Banda Larga0,6509Template de desconto percentual FLAT Móvel - Conta Total - Varejo - Ganho Tributário Cross</v>
          </cell>
          <cell r="B1253" t="str">
            <v>Plano Oi Completo 500</v>
          </cell>
          <cell r="C1253" t="str">
            <v>Template de desconto percentual FLAT Móvel - Conta Total - Varejo - Ganho Tributário Cross</v>
          </cell>
          <cell r="D1253">
            <v>0.65090000000000003</v>
          </cell>
          <cell r="E1253" t="str">
            <v>MKT-1-10033203701</v>
          </cell>
          <cell r="F1253" t="str">
            <v>0T3T_PAI17_PCS-4P8pi_FLAT_MÓVEL_GT_65.09%</v>
          </cell>
          <cell r="G1253">
            <v>65.09</v>
          </cell>
        </row>
        <row r="1254">
          <cell r="A1254" t="str">
            <v>Oi Total Fixo + Pós Conectado 1.000 + Banda Larga0,7562Template de desconto percentual FLAT Móvel - Conta Total - Varejo - Ganho Tributário Cross</v>
          </cell>
          <cell r="B1254" t="str">
            <v>Plano Oi Completo 1.000</v>
          </cell>
          <cell r="C1254" t="str">
            <v>Template de desconto percentual FLAT Móvel - Conta Total - Varejo - Ganho Tributário Cross</v>
          </cell>
          <cell r="D1254">
            <v>0.75620000000000009</v>
          </cell>
          <cell r="E1254" t="str">
            <v>MKT-1-10033203911</v>
          </cell>
          <cell r="F1254" t="str">
            <v>0T3T_PAI17_PCS-4P10pi_FLAT_MÓVEL_GT_75.62%</v>
          </cell>
          <cell r="G1254">
            <v>75.62</v>
          </cell>
        </row>
        <row r="1255">
          <cell r="A1255" t="str">
            <v>Oi Total Fixo + Pós Conectado 1.000 + Banda Larga0,7302Template de desconto percentual FLAT Móvel - Conta Total - Varejo - Ganho Tributário Cross</v>
          </cell>
          <cell r="B1255" t="str">
            <v>Plano Oi Completo 1.000</v>
          </cell>
          <cell r="C1255" t="str">
            <v>Template de desconto percentual FLAT Móvel - Conta Total - Varejo - Ganho Tributário Cross</v>
          </cell>
          <cell r="D1255">
            <v>0.73019999999999996</v>
          </cell>
          <cell r="E1255" t="str">
            <v>MKT-1-10033204121</v>
          </cell>
          <cell r="F1255" t="str">
            <v>0T3T_PAI17_PCS-4P10pi_FLAT_MÓVEL_GT_73.02%</v>
          </cell>
          <cell r="G1255">
            <v>73.02</v>
          </cell>
        </row>
        <row r="1256">
          <cell r="A1256" t="str">
            <v>Oi Total Fixo + Pós Conectado 1.000 + Banda Larga0,7087Template de desconto percentual FLAT Móvel - Conta Total - Varejo - Ganho Tributário Cross</v>
          </cell>
          <cell r="B1256" t="str">
            <v>Plano Oi Completo 1.000</v>
          </cell>
          <cell r="C1256" t="str">
            <v>Template de desconto percentual FLAT Móvel - Conta Total - Varejo - Ganho Tributário Cross</v>
          </cell>
          <cell r="D1256">
            <v>0.7087</v>
          </cell>
          <cell r="E1256" t="str">
            <v>MKT-1-10033218331</v>
          </cell>
          <cell r="F1256" t="str">
            <v>0T3T_PAI17_PCS-4P10pi_FLAT_MÓVEL_GT_70.87%</v>
          </cell>
          <cell r="G1256">
            <v>70.87</v>
          </cell>
        </row>
        <row r="1257">
          <cell r="A1257" t="str">
            <v>Oi Total Fixo + Pós Conectado 1.000 + Banda Larga0,7404Template de desconto percentual FLAT Móvel - Conta Total - Varejo - Ganho Tributário Cross</v>
          </cell>
          <cell r="B1257" t="str">
            <v>Plano Oi Completo 1.000</v>
          </cell>
          <cell r="C1257" t="str">
            <v>Template de desconto percentual FLAT Móvel - Conta Total - Varejo - Ganho Tributário Cross</v>
          </cell>
          <cell r="D1257">
            <v>0.74040000000000006</v>
          </cell>
          <cell r="E1257" t="str">
            <v>MKT-1-10033494431</v>
          </cell>
          <cell r="F1257" t="str">
            <v>0T3T_PAI17_PCS-4P10pi_FLAT_MÓVEL_GT_74.04%</v>
          </cell>
          <cell r="G1257">
            <v>74.040000000000006</v>
          </cell>
        </row>
        <row r="1258">
          <cell r="A1258" t="str">
            <v>Oi Total Fixo + Pós Conectado 1.000 + Banda Larga0,7396Template de desconto percentual FLAT Móvel - Conta Total - Varejo - Ganho Tributário Cross</v>
          </cell>
          <cell r="B1258" t="str">
            <v>Plano Oi Completo 1.000</v>
          </cell>
          <cell r="C1258" t="str">
            <v>Template de desconto percentual FLAT Móvel - Conta Total - Varejo - Ganho Tributário Cross</v>
          </cell>
          <cell r="D1258">
            <v>0.73959999999999992</v>
          </cell>
          <cell r="E1258" t="str">
            <v>MKT-1-10033504761</v>
          </cell>
          <cell r="F1258" t="str">
            <v>0T3T_PAI17_PCS-4P10pi_FLAT_MÓVEL_GT_73.96%</v>
          </cell>
          <cell r="G1258">
            <v>73.959999999999994</v>
          </cell>
        </row>
        <row r="1259">
          <cell r="A1259" t="str">
            <v>Oi Total Fixo + Pós 50 + Banda Larga0,1166Template de desconto percentual FLAT Móvel - Conta Total - Varejo - Ganho Tributário Cross</v>
          </cell>
          <cell r="B1259" t="str">
            <v>Plano Oi Completo XSmall</v>
          </cell>
          <cell r="C1259" t="str">
            <v>Template de desconto percentual FLAT Móvel - Conta Total - Varejo - Ganho Tributário Cross</v>
          </cell>
          <cell r="D1259">
            <v>0.1166</v>
          </cell>
          <cell r="E1259" t="str">
            <v>MKT-1-10044408309</v>
          </cell>
          <cell r="F1259" t="str">
            <v>0T3T_PAI17_PCS-4P2pi_FLAT_MÓVEL_GT_11.66%.</v>
          </cell>
          <cell r="G1259">
            <v>11.66</v>
          </cell>
        </row>
        <row r="1260">
          <cell r="A1260" t="str">
            <v>Oi Total Fixo + Pós 500 + Banda Larga0,6737Template de desconto percentual FLAT Móvel - Conta Total - Varejo - Ganho Tributário Cross</v>
          </cell>
          <cell r="B1260" t="str">
            <v>Plano Oi Completo Large</v>
          </cell>
          <cell r="C1260" t="str">
            <v>Template de desconto percentual FLAT Móvel - Conta Total - Varejo - Ganho Tributário Cross</v>
          </cell>
          <cell r="D1260">
            <v>0.67370000000000008</v>
          </cell>
          <cell r="E1260" t="str">
            <v>MKT-1-10044457701</v>
          </cell>
          <cell r="F1260" t="str">
            <v>0T3T_PAI17_PCS-4P5pi_FLAT_MÓVEL_GT_67.37%..</v>
          </cell>
          <cell r="G1260">
            <v>67.37</v>
          </cell>
        </row>
        <row r="1261">
          <cell r="A1261" t="str">
            <v>Oi Internet pra Celular 1GB0,6209Template Flat Instância Dados</v>
          </cell>
          <cell r="B1261" t="str">
            <v>Oi Internet pra Celular 1GB</v>
          </cell>
          <cell r="C1261" t="str">
            <v>Template Flat Instância Dados</v>
          </cell>
          <cell r="D1261">
            <v>0.62090000000000001</v>
          </cell>
          <cell r="E1261" t="str">
            <v>MKT-1-10037996881</v>
          </cell>
          <cell r="F1261" t="str">
            <v>0T3T_PAI17_INTCEL-1G_62.09%</v>
          </cell>
          <cell r="G1261">
            <v>62.09</v>
          </cell>
        </row>
        <row r="1262">
          <cell r="A1262" t="str">
            <v>Oi Internet pra Celular 2GB0,0804Template Flat Instância Dados</v>
          </cell>
          <cell r="B1262" t="str">
            <v>Oi Internet pra Celular 2GB</v>
          </cell>
          <cell r="C1262" t="str">
            <v>Template Flat Instância Dados</v>
          </cell>
          <cell r="D1262">
            <v>8.0399999999999985E-2</v>
          </cell>
          <cell r="E1262" t="str">
            <v>MKT-1-10038291211</v>
          </cell>
          <cell r="F1262" t="str">
            <v>0T3T_PAI17_INTCEL-2G_08.04%</v>
          </cell>
          <cell r="G1262">
            <v>8.0399999999999991</v>
          </cell>
        </row>
        <row r="1263">
          <cell r="A1263" t="str">
            <v>Oi Internet pra Celular 5GB0,649Template Flat Instância Dados</v>
          </cell>
          <cell r="B1263" t="str">
            <v>Oi Internet pra Celular 5GB</v>
          </cell>
          <cell r="C1263" t="str">
            <v>Template Flat Instância Dados</v>
          </cell>
          <cell r="D1263">
            <v>0.64900000000000002</v>
          </cell>
          <cell r="E1263" t="str">
            <v>MKT-1-10038357701</v>
          </cell>
          <cell r="F1263" t="str">
            <v>0T3T_PAI17_INTCEL-5G_64.90%</v>
          </cell>
          <cell r="G1263">
            <v>64.900000000000006</v>
          </cell>
        </row>
        <row r="1264">
          <cell r="A1264" t="str">
            <v>Oi Internet pra Celular 10GB0,4147Template Flat Instância Dados</v>
          </cell>
          <cell r="B1264" t="str">
            <v>Oi Internet pra Celular 10GB</v>
          </cell>
          <cell r="C1264" t="str">
            <v>Template Flat Instância Dados</v>
          </cell>
          <cell r="D1264">
            <v>0.41470000000000001</v>
          </cell>
          <cell r="E1264" t="str">
            <v>MKT-1-10038358081</v>
          </cell>
          <cell r="F1264" t="str">
            <v>0T3T_PAI17_INTCEL-10G_41.47%</v>
          </cell>
          <cell r="G1264">
            <v>41.47</v>
          </cell>
        </row>
        <row r="1265">
          <cell r="A1265" t="str">
            <v>Oi Total Fixo + Pós 100 + Banda Larga0,4309Template de desconto percentual FLAT Móvel - Conta Total - Varejo - Ganho Tributário Cross</v>
          </cell>
          <cell r="B1265" t="str">
            <v>Plano Oi Completo Small</v>
          </cell>
          <cell r="C1265" t="str">
            <v>Template de desconto percentual FLAT Móvel - Conta Total - Varejo - Ganho Tributário Cross</v>
          </cell>
          <cell r="D1265">
            <v>0.43090000000000006</v>
          </cell>
          <cell r="E1265" t="str">
            <v>MKT-1-10029850761</v>
          </cell>
          <cell r="F1265" t="str">
            <v>0T3T_PAI17_PCS-4P3pi_FLAT_MÓVEL_GT_43.09%</v>
          </cell>
          <cell r="G1265">
            <v>43.09</v>
          </cell>
        </row>
        <row r="1266">
          <cell r="A1266" t="str">
            <v>Oi Total Fixo + Pós Conectado 1.000 + Banda Larga0,7716Template de desconto percentual FLAT Móvel - Conta Total - Varejo - Ganho Tributário Cross</v>
          </cell>
          <cell r="B1266" t="str">
            <v>Plano Oi Completo 1.000</v>
          </cell>
          <cell r="C1266" t="str">
            <v>Template de desconto percentual FLAT Móvel - Conta Total - Varejo - Ganho Tributário Cross</v>
          </cell>
          <cell r="D1266">
            <v>0.77159999999999995</v>
          </cell>
          <cell r="E1266" t="str">
            <v>MKT-1-10031990161</v>
          </cell>
          <cell r="F1266" t="str">
            <v>0T3T_PAI17_PCS-4P10pi_FLAT_MÓVEL_GT_77.16%</v>
          </cell>
          <cell r="G1266">
            <v>77.16</v>
          </cell>
        </row>
        <row r="1267">
          <cell r="A1267" t="str">
            <v>Oi Total Fixo + Pós Conectado 1.000 + Banda Larga0,6355Template de desconto percentual FLAT Móvel - Conta Total - Varejo - Ganho Tributário Cross</v>
          </cell>
          <cell r="B1267" t="str">
            <v>Plano Oi Completo 1.000</v>
          </cell>
          <cell r="C1267" t="str">
            <v>Template de desconto percentual FLAT Móvel - Conta Total - Varejo - Ganho Tributário Cross</v>
          </cell>
          <cell r="D1267">
            <v>0.63549999999999995</v>
          </cell>
          <cell r="E1267" t="str">
            <v>MKT-1-10032051381</v>
          </cell>
          <cell r="F1267" t="str">
            <v>0T3T_PAI17_PCS-4P10pi_FLAT_MÓVEL_GT_63.55%</v>
          </cell>
          <cell r="G1267">
            <v>63.55</v>
          </cell>
        </row>
        <row r="1268">
          <cell r="A1268" t="str">
            <v>Oi Total Fixo + Pós 50 + Banda Larga0,3246Template de desconto percentual FLAT Móvel - Conta Total - Varejo - Ganho Tributário Cross</v>
          </cell>
          <cell r="B1268" t="str">
            <v>Plano Oi Completo XSmall</v>
          </cell>
          <cell r="C1268" t="str">
            <v>Template de desconto percentual FLAT Móvel - Conta Total - Varejo - Ganho Tributário Cross</v>
          </cell>
          <cell r="D1268">
            <v>0.3246</v>
          </cell>
          <cell r="E1268" t="str">
            <v>MKT-1-10032051591</v>
          </cell>
          <cell r="F1268" t="str">
            <v>0T3T_PAI17_PCS-4P2pi_FLAT_MÓVEL_GT_32.46%</v>
          </cell>
          <cell r="G1268">
            <v>32.46</v>
          </cell>
        </row>
        <row r="1269">
          <cell r="A1269" t="str">
            <v>Oi Total Fixo + Pós 50 + Banda Larga0,1374Template de desconto percentual FLAT Móvel - Conta Total - Varejo - Ganho Tributário Cross</v>
          </cell>
          <cell r="B1269" t="str">
            <v>Plano Oi Completo XSmall</v>
          </cell>
          <cell r="C1269" t="str">
            <v>Template de desconto percentual FLAT Móvel - Conta Total - Varejo - Ganho Tributário Cross</v>
          </cell>
          <cell r="D1269">
            <v>0.13739999999999999</v>
          </cell>
          <cell r="E1269" t="str">
            <v>MKT-1-10032051801</v>
          </cell>
          <cell r="F1269" t="str">
            <v>0T3T_PAI17_PCS-4P2pi_FLAT_MÓVEL_GT_13.74%</v>
          </cell>
          <cell r="G1269">
            <v>13.74</v>
          </cell>
        </row>
        <row r="1270">
          <cell r="A1270" t="str">
            <v>Oi Total Fixo + Pós 50 + Banda Larga0,2238Template de desconto percentual FLAT Móvel - Conta Total - Varejo - Ganho Tributário Cross</v>
          </cell>
          <cell r="B1270" t="str">
            <v>Plano Oi Completo XSmall</v>
          </cell>
          <cell r="C1270" t="str">
            <v>Template de desconto percentual FLAT Móvel - Conta Total - Varejo - Ganho Tributário Cross</v>
          </cell>
          <cell r="D1270">
            <v>0.2238</v>
          </cell>
          <cell r="E1270" t="str">
            <v>MKT-1-10032052011</v>
          </cell>
          <cell r="F1270" t="str">
            <v>0T3T_PAI17_PCS-4P2pi_FLAT_MÓVEL_GT_22.38%</v>
          </cell>
          <cell r="G1270">
            <v>22.38</v>
          </cell>
        </row>
        <row r="1271">
          <cell r="A1271" t="str">
            <v>Oi Total Fixo + Pós Conectado 1.000 + Banda Larga0,7132Template de desconto percentual FLAT Móvel - Conta Total - Varejo - Ganho Tributário Cross</v>
          </cell>
          <cell r="B1271" t="str">
            <v>Plano Oi Completo 1.000</v>
          </cell>
          <cell r="C1271" t="str">
            <v>Template de desconto percentual FLAT Móvel - Conta Total - Varejo - Ganho Tributário Cross</v>
          </cell>
          <cell r="D1271">
            <v>0.71319999999999995</v>
          </cell>
          <cell r="E1271" t="str">
            <v>MKT-1-10032055351</v>
          </cell>
          <cell r="F1271" t="str">
            <v>0T3T_PAI17_PCS-4P10pi_FLAT_MÓVEL_GT_71.32%</v>
          </cell>
          <cell r="G1271">
            <v>71.319999999999993</v>
          </cell>
        </row>
        <row r="1272">
          <cell r="A1272" t="str">
            <v>Oi Total Fixo + Pós Conectado 1.000 + Banda Larga0,6689Template de desconto percentual FLAT Móvel - Conta Total - Varejo - Ganho Tributário Cross</v>
          </cell>
          <cell r="B1272" t="str">
            <v>Plano Oi Completo 1.000</v>
          </cell>
          <cell r="C1272" t="str">
            <v>Template de desconto percentual FLAT Móvel - Conta Total - Varejo - Ganho Tributário Cross</v>
          </cell>
          <cell r="D1272">
            <v>0.66890000000000005</v>
          </cell>
          <cell r="E1272" t="str">
            <v>MKT-1-10032055561</v>
          </cell>
          <cell r="F1272" t="str">
            <v>0T3T_PAI17_PCS-4P10pi_FLAT_MÓVEL_GT_66.89%</v>
          </cell>
          <cell r="G1272">
            <v>66.89</v>
          </cell>
        </row>
        <row r="1273">
          <cell r="A1273" t="str">
            <v>Oi Total Fixo + Pós 50 + Banda Larga0,2221Template de desconto percentual FLAT Móvel - Conta Total - Varejo - Ganho Tributário Cross</v>
          </cell>
          <cell r="B1273" t="str">
            <v>Plano Oi Completo XSmall</v>
          </cell>
          <cell r="C1273" t="str">
            <v>Template de desconto percentual FLAT Móvel - Conta Total - Varejo - Ganho Tributário Cross</v>
          </cell>
          <cell r="D1273">
            <v>0.22210000000000002</v>
          </cell>
          <cell r="E1273" t="str">
            <v>MKT-1-10032055771</v>
          </cell>
          <cell r="F1273" t="str">
            <v>0T3T_PAI17_PCS-4P2pi_FLAT_MÓVEL_GT_22.21%</v>
          </cell>
          <cell r="G1273">
            <v>22.21</v>
          </cell>
        </row>
        <row r="1274">
          <cell r="A1274" t="str">
            <v>Oi Total Fixo + Pós 50 + Banda Larga0,0534Template de desconto percentual FLAT Móvel - Conta Total - Varejo - Ganho Tributário Cross</v>
          </cell>
          <cell r="B1274" t="str">
            <v>Plano Oi Completo XSmall</v>
          </cell>
          <cell r="C1274" t="str">
            <v>Template de desconto percentual FLAT Móvel - Conta Total - Varejo - Ganho Tributário Cross</v>
          </cell>
          <cell r="D1274">
            <v>5.3399999999999996E-2</v>
          </cell>
          <cell r="E1274" t="str">
            <v>MKT-1-10032055981</v>
          </cell>
          <cell r="F1274" t="str">
            <v>0T3T_PAI17_PCS-4P2pi_FLAT_MÓVEL_GT_05.34%</v>
          </cell>
          <cell r="G1274">
            <v>5.34</v>
          </cell>
        </row>
        <row r="1275">
          <cell r="A1275" t="str">
            <v>Oi Total Fixo + Pós 100 + Banda Larga0,4291Template de desconto percentual FLAT Móvel - Conta Total - Varejo - Ganho Tributário Cross</v>
          </cell>
          <cell r="B1275" t="str">
            <v>Plano Oi Completo Small</v>
          </cell>
          <cell r="C1275" t="str">
            <v>Template de desconto percentual FLAT Móvel - Conta Total - Varejo - Ganho Tributário Cross</v>
          </cell>
          <cell r="D1275">
            <v>0.42909999999999998</v>
          </cell>
          <cell r="E1275" t="str">
            <v>MKT-1-10032056211</v>
          </cell>
          <cell r="F1275" t="str">
            <v>0T3T_PAI17_PCS-4P3pi_FLAT_MÓVEL_GT_42.91%</v>
          </cell>
          <cell r="G1275">
            <v>42.91</v>
          </cell>
        </row>
        <row r="1276">
          <cell r="A1276" t="str">
            <v>Oi Total Fixo + Pós 100 + Banda Larga0,4992Template de desconto percentual FLAT Móvel - Conta Total - Varejo - Ganho Tributário Cross</v>
          </cell>
          <cell r="B1276" t="str">
            <v>Plano Oi Completo Small</v>
          </cell>
          <cell r="C1276" t="str">
            <v>Template de desconto percentual FLAT Móvel - Conta Total - Varejo - Ganho Tributário Cross</v>
          </cell>
          <cell r="D1276">
            <v>0.49920000000000003</v>
          </cell>
          <cell r="E1276" t="str">
            <v>MKT-1-10032119641</v>
          </cell>
          <cell r="F1276" t="str">
            <v>0T3T_PAI17_PCS-4P3pi_FLAT_MÓVEL_GT_49.92%</v>
          </cell>
          <cell r="G1276">
            <v>49.92</v>
          </cell>
        </row>
        <row r="1277">
          <cell r="A1277" t="str">
            <v>Oi Total Fixo + Pós 100 + Banda Larga0,3712Template de desconto percentual FLAT Móvel - Conta Total - Varejo - Ganho Tributário Cross</v>
          </cell>
          <cell r="B1277" t="str">
            <v>Plano Oi Completo Small</v>
          </cell>
          <cell r="C1277" t="str">
            <v>Template de desconto percentual FLAT Móvel - Conta Total - Varejo - Ganho Tributário Cross</v>
          </cell>
          <cell r="D1277">
            <v>0.37119999999999997</v>
          </cell>
          <cell r="E1277" t="str">
            <v>MKT-1-10032119851</v>
          </cell>
          <cell r="F1277" t="str">
            <v>0T3T_PAI17_PCS-4P3pi_FLAT_MÓVEL_GT_37.12%</v>
          </cell>
          <cell r="G1277">
            <v>37.119999999999997</v>
          </cell>
        </row>
        <row r="1278">
          <cell r="A1278" t="str">
            <v>Oi Total Fixo + Pós 100 + Banda Larga0,2741Template de desconto percentual FLAT Móvel - Conta Total - Varejo - Ganho Tributário Cross</v>
          </cell>
          <cell r="B1278" t="str">
            <v>Plano Oi Completo Small</v>
          </cell>
          <cell r="C1278" t="str">
            <v>Template de desconto percentual FLAT Móvel - Conta Total - Varejo - Ganho Tributário Cross</v>
          </cell>
          <cell r="D1278">
            <v>0.27410000000000001</v>
          </cell>
          <cell r="E1278" t="str">
            <v>MKT-1-10032120191</v>
          </cell>
          <cell r="F1278" t="str">
            <v>0T3T_PAI17_PCS-4P3pi_FLAT_MÓVEL_GT_27.41%</v>
          </cell>
          <cell r="G1278">
            <v>27.41</v>
          </cell>
        </row>
        <row r="1279">
          <cell r="A1279" t="str">
            <v>Oi Total Fixo + Pós 500 + Banda Larga0,673Template de desconto percentual FLAT Móvel - Conta Total - Varejo - Ganho Tributário Cross</v>
          </cell>
          <cell r="B1279" t="str">
            <v>Plano Oi Completo Large</v>
          </cell>
          <cell r="C1279" t="str">
            <v>Template de desconto percentual FLAT Móvel - Conta Total - Varejo - Ganho Tributário Cross</v>
          </cell>
          <cell r="D1279">
            <v>0.67299999999999993</v>
          </cell>
          <cell r="E1279" t="str">
            <v>MKT-1-10032167441</v>
          </cell>
          <cell r="F1279" t="str">
            <v>0T3T_PAI17_PCS-4P5pi_FLAT_MÓVEL_GT_67.30%</v>
          </cell>
          <cell r="G1279">
            <v>67.3</v>
          </cell>
        </row>
        <row r="1280">
          <cell r="A1280" t="str">
            <v>Oi Total Fixo + Pós 800 + Banda Larga0,7224Template de desconto percentual FLAT Móvel - Conta Total - Varejo - Ganho Tributário Cross</v>
          </cell>
          <cell r="B1280" t="str">
            <v>Plano Oi Completo XLarge</v>
          </cell>
          <cell r="C1280" t="str">
            <v>Template de desconto percentual FLAT Móvel - Conta Total - Varejo - Ganho Tributário Cross</v>
          </cell>
          <cell r="D1280">
            <v>0.72239999999999993</v>
          </cell>
          <cell r="E1280" t="str">
            <v>MKT-1-10032167651</v>
          </cell>
          <cell r="F1280" t="str">
            <v>0T3T_PAI17_PCS-4P6pi_FLAT_MÓVEL_GT_72.24%</v>
          </cell>
          <cell r="G1280">
            <v>72.239999999999995</v>
          </cell>
        </row>
        <row r="1281">
          <cell r="A1281" t="str">
            <v>Oi Total Fixo + Pós 800 + Banda Larga0,681Template de desconto percentual FLAT Móvel - Conta Total - Varejo - Ganho Tributário Cross</v>
          </cell>
          <cell r="B1281" t="str">
            <v>Plano Oi Completo XLarge</v>
          </cell>
          <cell r="C1281" t="str">
            <v>Template de desconto percentual FLAT Móvel - Conta Total - Varejo - Ganho Tributário Cross</v>
          </cell>
          <cell r="D1281">
            <v>0.68099999999999994</v>
          </cell>
          <cell r="E1281" t="str">
            <v>MKT-1-10032167861</v>
          </cell>
          <cell r="F1281" t="str">
            <v>0T3T_PAI17_PCS-4P6pi_FLAT_MÓVEL_GT_68.10%</v>
          </cell>
          <cell r="G1281">
            <v>68.099999999999994</v>
          </cell>
        </row>
        <row r="1282">
          <cell r="A1282" t="str">
            <v>Oi Total Fixo + Pós 800 + Banda Larga0,6614Template de desconto percentual FLAT Móvel - Conta Total - Varejo - Ganho Tributário Cross</v>
          </cell>
          <cell r="B1282" t="str">
            <v>Plano Oi Completo XLarge</v>
          </cell>
          <cell r="C1282" t="str">
            <v>Template de desconto percentual FLAT Móvel - Conta Total - Varejo - Ganho Tributário Cross</v>
          </cell>
          <cell r="D1282">
            <v>0.66139999999999999</v>
          </cell>
          <cell r="E1282" t="str">
            <v>MKT-1-10032168071</v>
          </cell>
          <cell r="F1282" t="str">
            <v>0T3T_PAI17_PCS-4P6pi_FLAT_MÓVEL_GT_66.14%</v>
          </cell>
          <cell r="G1282">
            <v>66.14</v>
          </cell>
        </row>
        <row r="1283">
          <cell r="A1283" t="str">
            <v>Oi Total Fixo + Pós Conectado 500 + Banda Larga0,5935Template de desconto percentual FLAT Móvel - Conta Total - Varejo - Ganho Tributário Cross</v>
          </cell>
          <cell r="B1283" t="str">
            <v>Plano Oi Completo 500</v>
          </cell>
          <cell r="C1283" t="str">
            <v>Template de desconto percentual FLAT Móvel - Conta Total - Varejo - Ganho Tributário Cross</v>
          </cell>
          <cell r="D1283">
            <v>0.59350000000000003</v>
          </cell>
          <cell r="E1283" t="str">
            <v>MKT-1-10032168281</v>
          </cell>
          <cell r="F1283" t="str">
            <v>0T3T_PAI17_PCS-4P8pi_FLAT_MÓVEL_GT_59.35%</v>
          </cell>
          <cell r="G1283">
            <v>59.35</v>
          </cell>
        </row>
        <row r="1284">
          <cell r="A1284" t="str">
            <v>Oi Total Fixo + Pós 100 + Banda Larga0,2008Template de desconto percentual FLAT Móvel - Conta Total - Varejo - Ganho Tributário Cross</v>
          </cell>
          <cell r="B1284" t="str">
            <v>Plano Oi Completo Small</v>
          </cell>
          <cell r="C1284" t="str">
            <v>Template de desconto percentual FLAT Móvel - Conta Total - Varejo - Ganho Tributário Cross</v>
          </cell>
          <cell r="D1284">
            <v>0.20079999999999998</v>
          </cell>
          <cell r="E1284" t="str">
            <v>MKT-1-10032248471</v>
          </cell>
          <cell r="F1284" t="str">
            <v>0T3T_PAI17_PCS-4P3pi_FLAT_MÓVEL_GT_20.08%</v>
          </cell>
          <cell r="G1284">
            <v>20.079999999999998</v>
          </cell>
        </row>
        <row r="1285">
          <cell r="A1285" t="str">
            <v>Oi Total Fixo + Pós 250 + Banda Larga0,5883Template de desconto percentual FLAT Móvel - Conta Total - Varejo - Ganho Tributário Cross</v>
          </cell>
          <cell r="B1285" t="str">
            <v>Plano Oi Completo Medium</v>
          </cell>
          <cell r="C1285" t="str">
            <v>Template de desconto percentual FLAT Móvel - Conta Total - Varejo - Ganho Tributário Cross</v>
          </cell>
          <cell r="D1285">
            <v>0.58829999999999993</v>
          </cell>
          <cell r="E1285" t="str">
            <v>MKT-1-10032248681</v>
          </cell>
          <cell r="F1285" t="str">
            <v>0T3T_PAI17_PCS-4P4pi_FLAT_MÓVEL_GT_58.83%</v>
          </cell>
          <cell r="G1285">
            <v>58.83</v>
          </cell>
        </row>
        <row r="1286">
          <cell r="A1286" t="str">
            <v>Oi Total Fixo + Pós 250 + Banda Larga0,6292Template de desconto percentual FLAT Móvel - Conta Total - Varejo - Ganho Tributário Cross</v>
          </cell>
          <cell r="B1286" t="str">
            <v>Plano Oi Completo Medium</v>
          </cell>
          <cell r="C1286" t="str">
            <v>Template de desconto percentual FLAT Móvel - Conta Total - Varejo - Ganho Tributário Cross</v>
          </cell>
          <cell r="D1286">
            <v>0.62919999999999998</v>
          </cell>
          <cell r="E1286" t="str">
            <v>MKT-1-10032248891</v>
          </cell>
          <cell r="F1286" t="str">
            <v>0T3T_PAI17_PCS-4P4pi_FLAT_MÓVEL_GT_62.92%</v>
          </cell>
          <cell r="G1286">
            <v>62.92</v>
          </cell>
        </row>
        <row r="1287">
          <cell r="A1287" t="str">
            <v>Oi Total Fixo + Pós 250 + Banda Larga0,5524Template de desconto percentual FLAT Móvel - Conta Total - Varejo - Ganho Tributário Cross</v>
          </cell>
          <cell r="B1287" t="str">
            <v>Plano Oi Completo Medium</v>
          </cell>
          <cell r="C1287" t="str">
            <v>Template de desconto percentual FLAT Móvel - Conta Total - Varejo - Ganho Tributário Cross</v>
          </cell>
          <cell r="D1287">
            <v>0.5524</v>
          </cell>
          <cell r="E1287" t="str">
            <v>MKT-1-10032249101</v>
          </cell>
          <cell r="F1287" t="str">
            <v>0T3T_PAI17_PCS-4P4pi_FLAT_MÓVEL_GT_55.24%</v>
          </cell>
          <cell r="G1287">
            <v>55.24</v>
          </cell>
        </row>
        <row r="1288">
          <cell r="A1288" t="str">
            <v>Oi Total Fixo + Pós 250 + Banda Larga0,5872Template de desconto percentual FLAT Móvel - Conta Total - Varejo - Ganho Tributário Cross</v>
          </cell>
          <cell r="B1288" t="str">
            <v>Plano Oi Completo Medium</v>
          </cell>
          <cell r="C1288" t="str">
            <v>Template de desconto percentual FLAT Móvel - Conta Total - Varejo - Ganho Tributário Cross</v>
          </cell>
          <cell r="D1288">
            <v>0.58719999999999994</v>
          </cell>
          <cell r="E1288" t="str">
            <v>MKT-1-10033063401</v>
          </cell>
          <cell r="F1288" t="str">
            <v>0T3T_PAI17_PCS-4P4pi_FLAT_MÓVEL_GT_58.72%</v>
          </cell>
          <cell r="G1288">
            <v>58.72</v>
          </cell>
        </row>
        <row r="1289">
          <cell r="A1289" t="str">
            <v>Oi Total Fixo + Pós 250 + Banda Larga0,4942Template de desconto percentual FLAT Móvel - Conta Total - Varejo - Ganho Tributário Cross</v>
          </cell>
          <cell r="B1289" t="str">
            <v>Plano Oi Completo Medium</v>
          </cell>
          <cell r="C1289" t="str">
            <v>Template de desconto percentual FLAT Móvel - Conta Total - Varejo - Ganho Tributário Cross</v>
          </cell>
          <cell r="D1289">
            <v>0.49420000000000003</v>
          </cell>
          <cell r="E1289" t="str">
            <v>MKT-1-10033078311</v>
          </cell>
          <cell r="F1289" t="str">
            <v>0T3T_PAI17_PCS-4P4pi_FLAT_MÓVEL_GT_49.42%</v>
          </cell>
          <cell r="G1289">
            <v>49.42</v>
          </cell>
        </row>
        <row r="1290">
          <cell r="A1290" t="str">
            <v>Oi Total Fixo + Pós 250 + Banda Larga0,4502Template de desconto percentual FLAT Móvel - Conta Total - Varejo - Ganho Tributário Cross</v>
          </cell>
          <cell r="B1290" t="str">
            <v>Plano Oi Completo Medium</v>
          </cell>
          <cell r="C1290" t="str">
            <v>Template de desconto percentual FLAT Móvel - Conta Total - Varejo - Ganho Tributário Cross</v>
          </cell>
          <cell r="D1290">
            <v>0.45020000000000004</v>
          </cell>
          <cell r="E1290" t="str">
            <v>MKT-1-10033078521</v>
          </cell>
          <cell r="F1290" t="str">
            <v>0T3T_PAI17_PCS-4P4pi_FLAT_MÓVEL_GT_45.02%</v>
          </cell>
          <cell r="G1290">
            <v>45.02</v>
          </cell>
        </row>
        <row r="1291">
          <cell r="A1291" t="str">
            <v>Oi Total Fixo + Pós 500 + Banda Larga0,7001Template de desconto percentual FLAT Móvel - Conta Total - Varejo - Ganho Tributário Cross</v>
          </cell>
          <cell r="B1291" t="str">
            <v>Plano Oi Completo Large</v>
          </cell>
          <cell r="C1291" t="str">
            <v>Template de desconto percentual FLAT Móvel - Conta Total - Varejo - Ganho Tributário Cross</v>
          </cell>
          <cell r="D1291">
            <v>0.70010000000000006</v>
          </cell>
          <cell r="E1291" t="str">
            <v>MKT-1-10033113780</v>
          </cell>
          <cell r="F1291" t="str">
            <v>0T3T_PAI17_PCS-4P5pi_FLAT_MÓVEL_GT_70.01%</v>
          </cell>
          <cell r="G1291">
            <v>70.010000000000005</v>
          </cell>
        </row>
        <row r="1292">
          <cell r="A1292" t="str">
            <v>Oi Total Fixo + Pós 500 + Banda Larga0,6505Template de desconto percentual FLAT Móvel - Conta Total - Varejo - Ganho Tributário Cross</v>
          </cell>
          <cell r="B1292" t="str">
            <v>Plano Oi Completo Large</v>
          </cell>
          <cell r="C1292" t="str">
            <v>Template de desconto percentual FLAT Móvel - Conta Total - Varejo - Ganho Tributário Cross</v>
          </cell>
          <cell r="D1292">
            <v>0.65049999999999997</v>
          </cell>
          <cell r="E1292" t="str">
            <v>MKT-1-10033113981</v>
          </cell>
          <cell r="F1292" t="str">
            <v>0T3T_PAI17_PCS-4P5pi_FLAT_MÓVEL_GT_65.05%</v>
          </cell>
          <cell r="G1292">
            <v>65.05</v>
          </cell>
        </row>
        <row r="1293">
          <cell r="A1293" t="str">
            <v>Oi Total Fixo + Pós 500 + Banda Larga0,6129Template de desconto percentual FLAT Móvel - Conta Total - Varejo - Ganho Tributário Cross</v>
          </cell>
          <cell r="B1293" t="str">
            <v>Plano Oi Completo Large</v>
          </cell>
          <cell r="C1293" t="str">
            <v>Template de desconto percentual FLAT Móvel - Conta Total - Varejo - Ganho Tributário Cross</v>
          </cell>
          <cell r="D1293">
            <v>0.6129</v>
          </cell>
          <cell r="E1293" t="str">
            <v>MKT-1-10033114191</v>
          </cell>
          <cell r="F1293" t="str">
            <v>0T3T_PAI17_PCS-4P5pi_FLAT_MÓVEL_GT_61.29%</v>
          </cell>
          <cell r="G1293">
            <v>61.29</v>
          </cell>
        </row>
        <row r="1294">
          <cell r="A1294" t="str">
            <v>Oi Total Fixo + Pós 800 + Banda Larga0,7229Template de desconto percentual FLAT Móvel - Conta Total - Varejo - Ganho Tributário Cross</v>
          </cell>
          <cell r="B1294" t="str">
            <v>Plano Oi Completo XLarge</v>
          </cell>
          <cell r="C1294" t="str">
            <v>Template de desconto percentual FLAT Móvel - Conta Total - Varejo - Ganho Tributário Cross</v>
          </cell>
          <cell r="D1294">
            <v>0.7229000000000001</v>
          </cell>
          <cell r="E1294" t="str">
            <v>MKT-1-10033167881</v>
          </cell>
          <cell r="F1294" t="str">
            <v>0T3T_PAI17_PCS-4P6pi_FLAT_MÓVEL_GT_72.29%</v>
          </cell>
          <cell r="G1294">
            <v>72.290000000000006</v>
          </cell>
        </row>
        <row r="1295">
          <cell r="A1295" t="str">
            <v>Oi Total Fixo + Pós 500 + Banda Larga0,5845Template de desconto percentual FLAT Móvel - Conta Total - Varejo - Ganho Tributário Cross</v>
          </cell>
          <cell r="B1295" t="str">
            <v>Plano Oi Completo Large</v>
          </cell>
          <cell r="C1295" t="str">
            <v>Template de desconto percentual FLAT Móvel - Conta Total - Varejo - Ganho Tributário Cross</v>
          </cell>
          <cell r="D1295">
            <v>0.58450000000000002</v>
          </cell>
          <cell r="E1295" t="str">
            <v>MKT-1-10033171401</v>
          </cell>
          <cell r="F1295" t="str">
            <v>0T3T_PAI17_PCS-4P5pi_FLAT_MÓVEL_GT_58.45%</v>
          </cell>
          <cell r="G1295">
            <v>58.45</v>
          </cell>
        </row>
        <row r="1296">
          <cell r="A1296" t="str">
            <v>Oi Total Fixo + Pós 800 + Banda Larga0,7411Template de desconto percentual FLAT Móvel - Conta Total - Varejo - Ganho Tributário Cross</v>
          </cell>
          <cell r="B1296" t="str">
            <v>Plano Oi Completo XLarge</v>
          </cell>
          <cell r="C1296" t="str">
            <v>Template de desconto percentual FLAT Móvel - Conta Total - Varejo - Ganho Tributário Cross</v>
          </cell>
          <cell r="D1296">
            <v>0.74109999999999998</v>
          </cell>
          <cell r="E1296" t="str">
            <v>MKT-1-10033171611</v>
          </cell>
          <cell r="F1296" t="str">
            <v>0T3T_PAI17_PCS-4P6pi_FLAT_MÓVEL_GT_74.11%</v>
          </cell>
          <cell r="G1296">
            <v>74.11</v>
          </cell>
        </row>
        <row r="1297">
          <cell r="A1297" t="str">
            <v>Oi Total Fixo + Pós 800 + Banda Larga0,7069Template de desconto percentual FLAT Móvel - Conta Total - Varejo - Ganho Tributário Cross</v>
          </cell>
          <cell r="B1297" t="str">
            <v>Plano Oi Completo XLarge</v>
          </cell>
          <cell r="C1297" t="str">
            <v>Template de desconto percentual FLAT Móvel - Conta Total - Varejo - Ganho Tributário Cross</v>
          </cell>
          <cell r="D1297">
            <v>0.70689999999999997</v>
          </cell>
          <cell r="E1297" t="str">
            <v>MKT-1-10033171821</v>
          </cell>
          <cell r="F1297" t="str">
            <v>0T3T_PAI17_PCS-4P6pi_FLAT_MÓVEL_GT_70.69%</v>
          </cell>
          <cell r="G1297">
            <v>70.69</v>
          </cell>
        </row>
        <row r="1298">
          <cell r="A1298" t="str">
            <v>Oi Total Fixo + Pós Conectado 500 + Banda Larga0,6863Template de desconto percentual FLAT Móvel - Conta Total - Varejo - Ganho Tributário Cross</v>
          </cell>
          <cell r="B1298" t="str">
            <v>Plano Oi Completo 500</v>
          </cell>
          <cell r="C1298" t="str">
            <v>Template de desconto percentual FLAT Móvel - Conta Total - Varejo - Ganho Tributário Cross</v>
          </cell>
          <cell r="D1298">
            <v>0.68629999999999991</v>
          </cell>
          <cell r="E1298" t="str">
            <v>MKT-1-10033172031</v>
          </cell>
          <cell r="F1298" t="str">
            <v>0T3T_PAI17_PCS-4P8pi_FLAT_MÓVEL_GT_68.63%</v>
          </cell>
          <cell r="G1298">
            <v>68.63</v>
          </cell>
        </row>
        <row r="1299">
          <cell r="A1299" t="str">
            <v>Oi Total Fixo + Pós Conectado 500 + Banda Larga0,7267Template de desconto percentual FLAT Móvel - Conta Total - Varejo - Ganho Tributário Cross</v>
          </cell>
          <cell r="B1299" t="str">
            <v>Plano Oi Completo 500</v>
          </cell>
          <cell r="C1299" t="str">
            <v>Template de desconto percentual FLAT Móvel - Conta Total - Varejo - Ganho Tributário Cross</v>
          </cell>
          <cell r="D1299">
            <v>0.72670000000000001</v>
          </cell>
          <cell r="E1299" t="str">
            <v>MKT-1-10033172241</v>
          </cell>
          <cell r="F1299" t="str">
            <v>0T3T_PAI17_PCS-4P8pi_FLAT_MÓVEL_GT_72.67%</v>
          </cell>
          <cell r="G1299">
            <v>72.67</v>
          </cell>
        </row>
        <row r="1300">
          <cell r="A1300" t="str">
            <v>Oi Total Fixo + Pós Conectado 500 + Banda Larga0,6852Template de desconto percentual FLAT Móvel - Conta Total - Varejo - Ganho Tributário Cross</v>
          </cell>
          <cell r="B1300" t="str">
            <v>Plano Oi Completo 500</v>
          </cell>
          <cell r="C1300" t="str">
            <v>Template de desconto percentual FLAT Móvel - Conta Total - Varejo - Ganho Tributário Cross</v>
          </cell>
          <cell r="D1300">
            <v>0.68519999999999992</v>
          </cell>
          <cell r="E1300" t="str">
            <v>MKT-1-10033196451</v>
          </cell>
          <cell r="F1300" t="str">
            <v>0T3T_PAI17_PCS-4P8pi_FLAT_MÓVEL_GT_68.52%</v>
          </cell>
          <cell r="G1300">
            <v>68.52</v>
          </cell>
        </row>
        <row r="1301">
          <cell r="A1301" t="str">
            <v>Oi Total Fixo + Pós Conectado 500 + Banda Larga0,5501Template de desconto percentual FLAT Móvel - Conta Total - Varejo - Ganho Tributário Cross</v>
          </cell>
          <cell r="B1301" t="str">
            <v>Plano Oi Completo 500</v>
          </cell>
          <cell r="C1301" t="str">
            <v>Template de desconto percentual FLAT Móvel - Conta Total - Varejo - Ganho Tributário Cross</v>
          </cell>
          <cell r="D1301">
            <v>0.55010000000000003</v>
          </cell>
          <cell r="E1301" t="str">
            <v>MKT-1-10033203491</v>
          </cell>
          <cell r="F1301" t="str">
            <v>0T3T_PAI17_PCS-4P8pi_FLAT_MÓVEL_GT_55.01%</v>
          </cell>
          <cell r="G1301">
            <v>55.01</v>
          </cell>
        </row>
        <row r="1302">
          <cell r="A1302" t="str">
            <v>Oi Total Fixo + Pós Conectado 500 + Banda Larga0,6509Template de desconto percentual FLAT Móvel - Conta Total - Varejo - Ganho Tributário Cross</v>
          </cell>
          <cell r="B1302" t="str">
            <v>Plano Oi Completo 500</v>
          </cell>
          <cell r="C1302" t="str">
            <v>Template de desconto percentual FLAT Móvel - Conta Total - Varejo - Ganho Tributário Cross</v>
          </cell>
          <cell r="D1302">
            <v>0.65090000000000003</v>
          </cell>
          <cell r="E1302" t="str">
            <v>MKT-1-10033203701</v>
          </cell>
          <cell r="F1302" t="str">
            <v>0T3T_PAI17_PCS-4P8pi_FLAT_MÓVEL_GT_65.09%</v>
          </cell>
          <cell r="G1302">
            <v>65.09</v>
          </cell>
        </row>
        <row r="1303">
          <cell r="A1303" t="str">
            <v>Oi Total Fixo + Pós Conectado 500 + Banda Larga0,7729Template de desconto percentual FLAT Móvel - Conta Total - Varejo - Ganho Tributário Cross</v>
          </cell>
          <cell r="B1303" t="str">
            <v>Plano Oi Completo 500</v>
          </cell>
          <cell r="C1303" t="str">
            <v>Template de desconto percentual FLAT Móvel - Conta Total - Varejo - Ganho Tributário Cross</v>
          </cell>
          <cell r="D1303">
            <v>0.77290000000000003</v>
          </cell>
          <cell r="E1303" t="str">
            <v>MKT-1-10033218541</v>
          </cell>
          <cell r="F1303" t="str">
            <v>0T3T_PAI17_PCS-4P8pi_FLAT_MÓVEL_GT_77.29%.</v>
          </cell>
          <cell r="G1303">
            <v>77.290000000000006</v>
          </cell>
        </row>
        <row r="1304">
          <cell r="A1304" t="str">
            <v>Oi Total Fixo + Pós Conectado 500 + Banda Larga0,6232Template de desconto percentual FLAT Móvel - Conta Total - Varejo - Ganho Tributário Cross</v>
          </cell>
          <cell r="B1304" t="str">
            <v>Plano Oi Completo 500</v>
          </cell>
          <cell r="C1304" t="str">
            <v>Template de desconto percentual FLAT Móvel - Conta Total - Varejo - Ganho Tributário Cross</v>
          </cell>
          <cell r="D1304">
            <v>0.62319999999999998</v>
          </cell>
          <cell r="E1304" t="str">
            <v>MKT-1-10033218811</v>
          </cell>
          <cell r="F1304" t="str">
            <v>0T3T_PAI17_PCS-4P8pi_FLAT_MÓVEL_GT_62.32%</v>
          </cell>
          <cell r="G1304">
            <v>62.32</v>
          </cell>
        </row>
        <row r="1305">
          <cell r="A1305" t="str">
            <v>Oi Total Fixo + Pós Conectado 500 + Banda Larga0,5611Template de desconto percentual FLAT Móvel - Conta Total - Varejo - Ganho Tributário Cross</v>
          </cell>
          <cell r="B1305" t="str">
            <v>Plano Oi Completo 500</v>
          </cell>
          <cell r="C1305" t="str">
            <v>Template de desconto percentual FLAT Móvel - Conta Total - Varejo - Ganho Tributário Cross</v>
          </cell>
          <cell r="D1305">
            <v>0.56110000000000004</v>
          </cell>
          <cell r="E1305" t="str">
            <v>MKT-1-10033219021</v>
          </cell>
          <cell r="F1305" t="str">
            <v>0T3T_PAI17_PCS-4P8pi_FLAT_MÓVEL_GT_56.11%</v>
          </cell>
          <cell r="G1305">
            <v>56.11</v>
          </cell>
        </row>
        <row r="1306">
          <cell r="A1306" t="str">
            <v>Oi Total Fixo + Pós Conectado 500 + Banda Larga0,5103Template de desconto percentual FLAT Móvel - Conta Total - Varejo - Ganho Tributário Cross</v>
          </cell>
          <cell r="B1306" t="str">
            <v>Plano Oi Completo 500</v>
          </cell>
          <cell r="C1306" t="str">
            <v>Template de desconto percentual FLAT Móvel - Conta Total - Varejo - Ganho Tributário Cross</v>
          </cell>
          <cell r="D1306">
            <v>0.51029999999999998</v>
          </cell>
          <cell r="E1306" t="str">
            <v>MKT-1-10033219231</v>
          </cell>
          <cell r="F1306" t="str">
            <v>0T3T_PAI17_PCS-4P8pi_FLAT_MÓVEL_GT_51.03%</v>
          </cell>
          <cell r="G1306">
            <v>51.03</v>
          </cell>
        </row>
        <row r="1307">
          <cell r="A1307" t="str">
            <v>Oi Total Fixo + Pós Conectado 500 + Banda Larga0,7314Template de desconto percentual FLAT Móvel - Conta Total - Varejo - Ganho Tributário Cross</v>
          </cell>
          <cell r="B1307" t="str">
            <v>Plano Oi Completo 500</v>
          </cell>
          <cell r="C1307" t="str">
            <v>Template de desconto percentual FLAT Móvel - Conta Total - Varejo - Ganho Tributário Cross</v>
          </cell>
          <cell r="D1307">
            <v>0.73140000000000005</v>
          </cell>
          <cell r="E1307" t="str">
            <v>MKT-1-10033314911</v>
          </cell>
          <cell r="F1307" t="str">
            <v>0T3T_PAI17_PCS-4P8pi_FLAT_MÓVEL_GT_73.14%</v>
          </cell>
          <cell r="G1307">
            <v>73.14</v>
          </cell>
        </row>
        <row r="1308">
          <cell r="A1308" t="str">
            <v>Oi Total Fixo + Pós Conectado 500 + Banda Larga0,6971Template de desconto percentual FLAT Móvel - Conta Total - Varejo - Ganho Tributário Cross</v>
          </cell>
          <cell r="B1308" t="str">
            <v>Plano Oi Completo 500</v>
          </cell>
          <cell r="C1308" t="str">
            <v>Template de desconto percentual FLAT Móvel - Conta Total - Varejo - Ganho Tributário Cross</v>
          </cell>
          <cell r="D1308">
            <v>0.69709999999999994</v>
          </cell>
          <cell r="E1308" t="str">
            <v>MKT-1-10033322031</v>
          </cell>
          <cell r="F1308" t="str">
            <v>0T3T_PAI17_PCS-4P8pi_FLAT_MÓVEL_GT_69.71%</v>
          </cell>
          <cell r="G1308">
            <v>69.709999999999994</v>
          </cell>
        </row>
        <row r="1309">
          <cell r="A1309" t="str">
            <v>Oi Total Fixo + Pós Conectado 500 + Banda Larga0,6573Template de desconto percentual FLAT Móvel - Conta Total - Varejo - Ganho Tributário Cross</v>
          </cell>
          <cell r="B1309" t="str">
            <v>Plano Oi Completo 500</v>
          </cell>
          <cell r="C1309" t="str">
            <v>Template de desconto percentual FLAT Móvel - Conta Total - Varejo - Ganho Tributário Cross</v>
          </cell>
          <cell r="D1309">
            <v>0.6573</v>
          </cell>
          <cell r="E1309" t="str">
            <v>MKT-1-10033334561</v>
          </cell>
          <cell r="F1309" t="str">
            <v>0T3T_PAI17_PCS-4P8pi_FLAT_MÓVEL_GT_65.73%</v>
          </cell>
          <cell r="G1309">
            <v>65.73</v>
          </cell>
        </row>
        <row r="1310">
          <cell r="A1310" t="str">
            <v>Oi Total Fixo + Pós Conectado 500 + Banda Larga0,6112Template de desconto percentual FLAT Móvel - Conta Total - Varejo - Ganho Tributário Cross</v>
          </cell>
          <cell r="B1310" t="str">
            <v>Plano Oi Completo 500</v>
          </cell>
          <cell r="C1310" t="str">
            <v>Template de desconto percentual FLAT Móvel - Conta Total - Varejo - Ganho Tributário Cross</v>
          </cell>
          <cell r="D1310">
            <v>0.61119999999999997</v>
          </cell>
          <cell r="E1310" t="str">
            <v>MKT-1-10033334771</v>
          </cell>
          <cell r="F1310" t="str">
            <v>0T3T_PAI17_PCS-4P8pi_FLAT_MÓVEL_GT_61.12%</v>
          </cell>
          <cell r="G1310">
            <v>61.12</v>
          </cell>
        </row>
        <row r="1311">
          <cell r="A1311" t="str">
            <v>Oi Total Fixo + Pós Conectado 500 + Banda Larga0,5038Template de desconto percentual FLAT Móvel - Conta Total - Varejo - Ganho Tributário Cross</v>
          </cell>
          <cell r="B1311" t="str">
            <v>Plano Oi Completo 500</v>
          </cell>
          <cell r="C1311" t="str">
            <v>Template de desconto percentual FLAT Móvel - Conta Total - Varejo - Ganho Tributário Cross</v>
          </cell>
          <cell r="D1311">
            <v>0.50380000000000003</v>
          </cell>
          <cell r="E1311" t="str">
            <v>MKT-1-10033335021</v>
          </cell>
          <cell r="F1311" t="str">
            <v>0T3T_PAI17_PCS-4P8pi_FLAT_MÓVEL_GT_50.38%</v>
          </cell>
          <cell r="G1311">
            <v>50.38</v>
          </cell>
        </row>
        <row r="1312">
          <cell r="A1312" t="str">
            <v>Oi Total Fixo + Pós Conectado 500 + Banda Larga0,6397Template de desconto percentual FLAT Móvel - Conta Total - Varejo - Ganho Tributário Cross</v>
          </cell>
          <cell r="B1312" t="str">
            <v>Plano Oi Completo 500</v>
          </cell>
          <cell r="C1312" t="str">
            <v>Template de desconto percentual FLAT Móvel - Conta Total - Varejo - Ganho Tributário Cross</v>
          </cell>
          <cell r="D1312">
            <v>0.63969999999999994</v>
          </cell>
          <cell r="E1312" t="str">
            <v>MKT-1-10033338311</v>
          </cell>
          <cell r="F1312" t="str">
            <v>0T3T_PAI17_PCS-4P8pi_FLAT_MÓVEL_GT_63.97%</v>
          </cell>
          <cell r="G1312">
            <v>63.97</v>
          </cell>
        </row>
        <row r="1313">
          <cell r="A1313" t="str">
            <v>Oi Total Fixo + Pós Conectado 500 + Banda Larga0,5963Template de desconto percentual FLAT Móvel - Conta Total - Varejo - Ganho Tributário Cross</v>
          </cell>
          <cell r="B1313" t="str">
            <v>Plano Oi Completo 500</v>
          </cell>
          <cell r="C1313" t="str">
            <v>Template de desconto percentual FLAT Móvel - Conta Total - Varejo - Ganho Tributário Cross</v>
          </cell>
          <cell r="D1313">
            <v>0.59630000000000005</v>
          </cell>
          <cell r="E1313" t="str">
            <v>MKT-1-10033338781</v>
          </cell>
          <cell r="F1313" t="str">
            <v>0T3T_PAI17_PCS-4P8pi_FLAT_MÓVEL_GT_59.63%</v>
          </cell>
          <cell r="G1313">
            <v>59.63</v>
          </cell>
        </row>
        <row r="1314">
          <cell r="A1314" t="str">
            <v>Oi Total Fixo + Pós Conectado 500 + Banda Larga0,6169Template de desconto percentual FLAT Móvel - Conta Total - Varejo - Ganho Tributário Cross</v>
          </cell>
          <cell r="B1314" t="str">
            <v>Plano Oi Completo 500</v>
          </cell>
          <cell r="C1314" t="str">
            <v>Template de desconto percentual FLAT Móvel - Conta Total - Varejo - Ganho Tributário Cross</v>
          </cell>
          <cell r="D1314">
            <v>0.6169</v>
          </cell>
          <cell r="E1314" t="str">
            <v>MKT-1-10033355541</v>
          </cell>
          <cell r="F1314" t="str">
            <v>0T3T_PAI17_PCS-4P8pi_FLAT_MÓVEL_GT_61.69%</v>
          </cell>
          <cell r="G1314">
            <v>61.69</v>
          </cell>
        </row>
        <row r="1315">
          <cell r="A1315" t="str">
            <v>Oi Total Fixo + Pós Conectado 500 + Banda Larga0,7082Template de desconto percentual FLAT Móvel - Conta Total - Varejo - Ganho Tributário Cross</v>
          </cell>
          <cell r="B1315" t="str">
            <v>Plano Oi Completo 500</v>
          </cell>
          <cell r="C1315" t="str">
            <v>Template de desconto percentual FLAT Móvel - Conta Total - Varejo - Ganho Tributário Cross</v>
          </cell>
          <cell r="D1315">
            <v>0.70819999999999994</v>
          </cell>
          <cell r="E1315" t="str">
            <v>MKT-1-10033355881</v>
          </cell>
          <cell r="F1315" t="str">
            <v>0T3T_PAI17_PCS-4P8pi_FLAT_MÓVEL_GT_70.82%</v>
          </cell>
          <cell r="G1315">
            <v>70.819999999999993</v>
          </cell>
        </row>
        <row r="1316">
          <cell r="A1316" t="str">
            <v>Oi Total Fixo + Pós Conectado 500 + Banda Larga0,6621Template de desconto percentual FLAT Móvel - Conta Total - Varejo - Ganho Tributário Cross</v>
          </cell>
          <cell r="B1316" t="str">
            <v>Plano Oi Completo 500</v>
          </cell>
          <cell r="C1316" t="str">
            <v>Template de desconto percentual FLAT Móvel - Conta Total - Varejo - Ganho Tributário Cross</v>
          </cell>
          <cell r="D1316">
            <v>0.66209999999999991</v>
          </cell>
          <cell r="E1316" t="str">
            <v>MKT-1-10033356171</v>
          </cell>
          <cell r="F1316" t="str">
            <v>0T3T_PAI17_PCS-4P8pi_FLAT_MÓVEL_GT_66.21%</v>
          </cell>
          <cell r="G1316">
            <v>66.209999999999994</v>
          </cell>
        </row>
        <row r="1317">
          <cell r="A1317" t="str">
            <v>Oi Total Fixo + Pós Conectado Mais + Banda Larga0,7087Template de desconto percentual FLAT Móvel - Conta Total - Varejo - Ganho Tributário Cross</v>
          </cell>
          <cell r="B1317" t="str">
            <v>Plano Oi Completo Mais</v>
          </cell>
          <cell r="C1317" t="str">
            <v>Template de desconto percentual FLAT Móvel - Conta Total - Varejo - Ganho Tributário Cross</v>
          </cell>
          <cell r="D1317">
            <v>0.7087</v>
          </cell>
          <cell r="E1317" t="str">
            <v>MKT-1-10033417281</v>
          </cell>
          <cell r="F1317" t="str">
            <v>0T3T_PAI17_PCS-4P9pi_FLAT_MÓVEL_GT_70.87%</v>
          </cell>
          <cell r="G1317">
            <v>70.87</v>
          </cell>
        </row>
        <row r="1318">
          <cell r="A1318" t="str">
            <v>Oi Total Fixo + Pós Conectado 500 + Banda Larga0,5723Template de desconto percentual FLAT Móvel - Conta Total - Varejo - Ganho Tributário Cross</v>
          </cell>
          <cell r="B1318" t="str">
            <v>Plano Oi Completo 500</v>
          </cell>
          <cell r="C1318" t="str">
            <v>Template de desconto percentual FLAT Móvel - Conta Total - Varejo - Ganho Tributário Cross</v>
          </cell>
          <cell r="D1318">
            <v>0.57229999999999992</v>
          </cell>
          <cell r="E1318" t="str">
            <v>MKT-1-10033420451</v>
          </cell>
          <cell r="F1318" t="str">
            <v>0T3T_PAI17_PCS-4P8pi_FLAT_MÓVEL_GT_57.23%</v>
          </cell>
          <cell r="G1318">
            <v>57.23</v>
          </cell>
        </row>
        <row r="1319">
          <cell r="A1319" t="str">
            <v>Oi Total Fixo + Pós Conectado Mais + Banda Larga0,6781Template de desconto percentual FLAT Móvel - Conta Total - Varejo - Ganho Tributário Cross</v>
          </cell>
          <cell r="B1319" t="str">
            <v>Plano Oi Completo Mais</v>
          </cell>
          <cell r="C1319" t="str">
            <v>Template de desconto percentual FLAT Móvel - Conta Total - Varejo - Ganho Tributário Cross</v>
          </cell>
          <cell r="D1319">
            <v>0.67810000000000004</v>
          </cell>
          <cell r="E1319" t="str">
            <v>MKT-1-10033420671</v>
          </cell>
          <cell r="F1319" t="str">
            <v>0T3T_PAI17_PCS-4P9pi_FLAT_MÓVEL_GT_67.81%</v>
          </cell>
          <cell r="G1319">
            <v>67.81</v>
          </cell>
        </row>
        <row r="1320">
          <cell r="A1320" t="str">
            <v>Oi Total Fixo + Pós Conectado 500 + Banda Larga0,453Template de desconto percentual FLAT Móvel - Conta Total - Varejo - Ganho Tributário Cross</v>
          </cell>
          <cell r="B1320" t="str">
            <v>Plano Oi Completo 500</v>
          </cell>
          <cell r="C1320" t="str">
            <v>Template de desconto percentual FLAT Móvel - Conta Total - Varejo - Ganho Tributário Cross</v>
          </cell>
          <cell r="D1320">
            <v>0.45299999999999996</v>
          </cell>
          <cell r="E1320" t="str">
            <v>MKT-1-10033443451</v>
          </cell>
          <cell r="F1320" t="str">
            <v>0T3T_PAI17_PCS-4P8pi_FLAT_MÓVEL_GT_45.30%</v>
          </cell>
          <cell r="G1320">
            <v>45.3</v>
          </cell>
        </row>
        <row r="1321">
          <cell r="A1321" t="str">
            <v>Oi Total Fixo + Pós Conectado Mais + Banda Larga0,7309Template de desconto percentual FLAT Móvel - Conta Total - Varejo - Ganho Tributário Cross</v>
          </cell>
          <cell r="B1321" t="str">
            <v>Plano Oi Completo Mais</v>
          </cell>
          <cell r="C1321" t="str">
            <v>Template de desconto percentual FLAT Móvel - Conta Total - Varejo - Ganho Tributário Cross</v>
          </cell>
          <cell r="D1321">
            <v>0.73089999999999999</v>
          </cell>
          <cell r="E1321" t="str">
            <v>MKT-1-10033443661</v>
          </cell>
          <cell r="F1321" t="str">
            <v>0T3T_PAI17_PCS-4P9pi_FLAT_MÓVEL_GT_73.09%</v>
          </cell>
          <cell r="G1321">
            <v>73.09</v>
          </cell>
        </row>
        <row r="1322">
          <cell r="A1322" t="str">
            <v>Oi Total Fixo + Pós Conectado Mais + Banda Larga0,7562Template de desconto percentual FLAT Móvel - Conta Total - Varejo - Ganho Tributário Cross</v>
          </cell>
          <cell r="B1322" t="str">
            <v>Plano Oi Completo Mais</v>
          </cell>
          <cell r="C1322" t="str">
            <v>Template de desconto percentual FLAT Móvel - Conta Total - Varejo - Ganho Tributário Cross</v>
          </cell>
          <cell r="D1322">
            <v>0.75620000000000009</v>
          </cell>
          <cell r="E1322" t="str">
            <v>MKT-1-10033443871</v>
          </cell>
          <cell r="F1322" t="str">
            <v>0T3T_PAI17_PCS-4P9pi_FLAT_MÓVEL_GT_75.62%</v>
          </cell>
          <cell r="G1322">
            <v>75.62</v>
          </cell>
        </row>
        <row r="1323">
          <cell r="A1323" t="str">
            <v>Oi Total Fixo + Pós Conectado Mais + Banda Larga0,7302Template de desconto percentual FLAT Móvel - Conta Total - Varejo - Ganho Tributário Cross</v>
          </cell>
          <cell r="B1323" t="str">
            <v>Plano Oi Completo Mais</v>
          </cell>
          <cell r="C1323" t="str">
            <v>Template de desconto percentual FLAT Móvel - Conta Total - Varejo - Ganho Tributário Cross</v>
          </cell>
          <cell r="D1323">
            <v>0.73019999999999996</v>
          </cell>
          <cell r="E1323" t="str">
            <v>MKT-1-10033444081</v>
          </cell>
          <cell r="F1323" t="str">
            <v>0T3T_PAI17_PCS-4P9pi_FLAT_MÓVEL_GT_73.02%</v>
          </cell>
          <cell r="G1323">
            <v>73.02</v>
          </cell>
        </row>
        <row r="1324">
          <cell r="A1324" t="str">
            <v>Oi Total Fixo + Pós Conectado Mais + Banda Larga0,6455Template de desconto percentual FLAT Móvel - Conta Total - Varejo - Ganho Tributário Cross</v>
          </cell>
          <cell r="B1324" t="str">
            <v>Plano Oi Completo Mais</v>
          </cell>
          <cell r="C1324" t="str">
            <v>Template de desconto percentual FLAT Móvel - Conta Total - Varejo - Ganho Tributário Cross</v>
          </cell>
          <cell r="D1324">
            <v>0.64549999999999996</v>
          </cell>
          <cell r="E1324" t="str">
            <v>MKT-1-10033444291</v>
          </cell>
          <cell r="F1324" t="str">
            <v>0T3T_PAI17_PCS-4P9pi_FLAT_MÓVEL_GT_64.55%</v>
          </cell>
          <cell r="G1324">
            <v>64.55</v>
          </cell>
        </row>
        <row r="1325">
          <cell r="A1325" t="str">
            <v>Oi Total Fixo + Pós Conectado Mais + Banda Larga0,6727Template de desconto percentual FLAT Móvel - Conta Total - Varejo - Ganho Tributário Cross</v>
          </cell>
          <cell r="B1325" t="str">
            <v>Plano Oi Completo Mais</v>
          </cell>
          <cell r="C1325" t="str">
            <v>Template de desconto percentual FLAT Móvel - Conta Total - Varejo - Ganho Tributário Cross</v>
          </cell>
          <cell r="D1325">
            <v>0.67269999999999996</v>
          </cell>
          <cell r="E1325" t="str">
            <v>MKT-1-10033460561</v>
          </cell>
          <cell r="F1325" t="str">
            <v>0T3T_PAI17_PCS-4P9pi_FLAT_MÓVEL_GT_67.27%</v>
          </cell>
          <cell r="G1325">
            <v>67.27</v>
          </cell>
        </row>
        <row r="1326">
          <cell r="A1326" t="str">
            <v>Oi Total Fixo + Pós Conectado Mais + Banda Larga0,6537Template de desconto percentual FLAT Móvel - Conta Total - Varejo - Ganho Tributário Cross</v>
          </cell>
          <cell r="B1326" t="str">
            <v>Plano Oi Completo Mais</v>
          </cell>
          <cell r="C1326" t="str">
            <v>Template de desconto percentual FLAT Móvel - Conta Total - Varejo - Ganho Tributário Cross</v>
          </cell>
          <cell r="D1326">
            <v>0.65370000000000006</v>
          </cell>
          <cell r="E1326" t="str">
            <v>MKT-1-10033461241</v>
          </cell>
          <cell r="F1326" t="str">
            <v>0T3T_PAI17_PCS-4P9pi_FLAT_MÓVEL_GT_65.37%</v>
          </cell>
          <cell r="G1326">
            <v>65.37</v>
          </cell>
        </row>
        <row r="1327">
          <cell r="A1327" t="str">
            <v>Oi Total Fixo + Pós Conectado Mais + Banda Larga0,6817Template de desconto percentual FLAT Móvel - Conta Total - Varejo - Ganho Tributário Cross</v>
          </cell>
          <cell r="B1327" t="str">
            <v>Plano Oi Completo Mais</v>
          </cell>
          <cell r="C1327" t="str">
            <v>Template de desconto percentual FLAT Móvel - Conta Total - Varejo - Ganho Tributário Cross</v>
          </cell>
          <cell r="D1327">
            <v>0.68169999999999997</v>
          </cell>
          <cell r="E1327" t="str">
            <v>MKT-1-10033466501</v>
          </cell>
          <cell r="F1327" t="str">
            <v>0T3T_PAI17_PCS-4P9pi_FLAT_MÓVEL_GT_68.17%</v>
          </cell>
          <cell r="G1327">
            <v>68.17</v>
          </cell>
        </row>
        <row r="1328">
          <cell r="A1328" t="str">
            <v>Oi Total Fixo + Pós Conectado Mais + Banda Larga0,707Template de desconto percentual FLAT Móvel - Conta Total - Varejo - Ganho Tributário Cross</v>
          </cell>
          <cell r="B1328" t="str">
            <v>Plano Oi Completo Mais</v>
          </cell>
          <cell r="C1328" t="str">
            <v>Template de desconto percentual FLAT Móvel - Conta Total - Varejo - Ganho Tributário Cross</v>
          </cell>
          <cell r="D1328">
            <v>0.70700000000000007</v>
          </cell>
          <cell r="E1328" t="str">
            <v>MKT-1-10033466711</v>
          </cell>
          <cell r="F1328" t="str">
            <v>0T3T_PAI17_PCS-4P9pi_FLAT_MÓVEL_GT_70.70%</v>
          </cell>
          <cell r="G1328">
            <v>70.7</v>
          </cell>
        </row>
        <row r="1329">
          <cell r="A1329" t="str">
            <v>Oi Total Fixo + Pós Conectado Mais + Banda Larga0,5789Template de desconto percentual FLAT Móvel - Conta Total - Varejo - Ganho Tributário Cross</v>
          </cell>
          <cell r="B1329" t="str">
            <v>Plano Oi Completo Mais</v>
          </cell>
          <cell r="C1329" t="str">
            <v>Template de desconto percentual FLAT Móvel - Conta Total - Varejo - Ganho Tributário Cross</v>
          </cell>
          <cell r="D1329">
            <v>0.57889999999999997</v>
          </cell>
          <cell r="E1329" t="str">
            <v>MKT-1-10033466921</v>
          </cell>
          <cell r="F1329" t="str">
            <v>0T3T_PAI17_PCS-4P9pi_FLAT_MÓVEL_GT_57.89%</v>
          </cell>
          <cell r="G1329">
            <v>57.89</v>
          </cell>
        </row>
        <row r="1330">
          <cell r="A1330" t="str">
            <v>Oi Total Fixo + Pós Conectado 1.000 + Banda Larga0,7752Template de desconto percentual FLAT Móvel - Conta Total - Varejo - Ganho Tributário Cross</v>
          </cell>
          <cell r="B1330" t="str">
            <v>Plano Oi Completo 1.000</v>
          </cell>
          <cell r="C1330" t="str">
            <v>Template de desconto percentual FLAT Móvel - Conta Total - Varejo - Ganho Tributário Cross</v>
          </cell>
          <cell r="D1330">
            <v>0.7752</v>
          </cell>
          <cell r="E1330" t="str">
            <v>MKT-1-10033467131</v>
          </cell>
          <cell r="F1330" t="str">
            <v>0T3T_PAI17_PCS-4P10pi_FLAT_MÓVEL_GT_77.52%</v>
          </cell>
          <cell r="G1330">
            <v>77.52</v>
          </cell>
        </row>
        <row r="1331">
          <cell r="A1331" t="str">
            <v>Oi Total Fixo + Pós Conectado Mais + Banda Larga0,6148Template de desconto percentual FLAT Móvel - Conta Total - Varejo - Ganho Tributário Cross</v>
          </cell>
          <cell r="B1331" t="str">
            <v>Plano Oi Completo Mais</v>
          </cell>
          <cell r="C1331" t="str">
            <v>Template de desconto percentual FLAT Móvel - Conta Total - Varejo - Ganho Tributário Cross</v>
          </cell>
          <cell r="D1331">
            <v>0.61480000000000001</v>
          </cell>
          <cell r="E1331" t="str">
            <v>MKT-1-10033477551</v>
          </cell>
          <cell r="F1331" t="str">
            <v>0T3T_PAI17_PCS-4P9pi_FLAT_MÓVEL_GT_61.48%</v>
          </cell>
          <cell r="G1331">
            <v>61.48</v>
          </cell>
        </row>
        <row r="1332">
          <cell r="A1332" t="str">
            <v>Oi Total Fixo + Pós Conectado 1.000 + Banda Larga0,7404Template de desconto percentual FLAT Móvel - Conta Total - Varejo - Ganho Tributário Cross</v>
          </cell>
          <cell r="B1332" t="str">
            <v>Plano Oi Completo 1.000</v>
          </cell>
          <cell r="C1332" t="str">
            <v>Template de desconto percentual FLAT Móvel - Conta Total - Varejo - Ganho Tributário Cross</v>
          </cell>
          <cell r="D1332">
            <v>0.74040000000000006</v>
          </cell>
          <cell r="E1332" t="str">
            <v>MKT-1-10033494431</v>
          </cell>
          <cell r="F1332" t="str">
            <v>0T3T_PAI17_PCS-4P10pi_FLAT_MÓVEL_GT_74.04%</v>
          </cell>
          <cell r="G1332">
            <v>74.040000000000006</v>
          </cell>
        </row>
        <row r="1333">
          <cell r="A1333" t="str">
            <v>Oi Total Fixo + Pós Conectado 1.000 + Banda Larga0,8072Template de desconto percentual FLAT Móvel - Conta Total - Varejo - Ganho Tributário Cross</v>
          </cell>
          <cell r="B1333" t="str">
            <v>Plano Oi Completo 1.000</v>
          </cell>
          <cell r="C1333" t="str">
            <v>Template de desconto percentual FLAT Móvel - Conta Total - Varejo - Ganho Tributário Cross</v>
          </cell>
          <cell r="D1333">
            <v>0.80720000000000003</v>
          </cell>
          <cell r="E1333" t="str">
            <v>MKT-1-10033494831</v>
          </cell>
          <cell r="F1333" t="str">
            <v>0T3T_PAI17_PCS-4P10pi_FLAT_MÓVEL_GT_80.72%</v>
          </cell>
          <cell r="G1333">
            <v>80.72</v>
          </cell>
        </row>
        <row r="1334">
          <cell r="A1334" t="str">
            <v>Oi Total Fixo + Pós Conectado 1.000 + Banda Larga0,7396Template de desconto percentual FLAT Móvel - Conta Total - Varejo - Ganho Tributário Cross</v>
          </cell>
          <cell r="B1334" t="str">
            <v>Plano Oi Completo 1.000</v>
          </cell>
          <cell r="C1334" t="str">
            <v>Template de desconto percentual FLAT Móvel - Conta Total - Varejo - Ganho Tributário Cross</v>
          </cell>
          <cell r="D1334">
            <v>0.73959999999999992</v>
          </cell>
          <cell r="E1334" t="str">
            <v>MKT-1-10033504761</v>
          </cell>
          <cell r="F1334" t="str">
            <v>0T3T_PAI17_PCS-4P10pi_FLAT_MÓVEL_GT_73.96%</v>
          </cell>
          <cell r="G1334">
            <v>73.959999999999994</v>
          </cell>
        </row>
        <row r="1335">
          <cell r="A1335" t="str">
            <v>Oi Total Fixo + Pós Conectado 1.000 + Banda Larga0,7488Template de desconto percentual FLAT Móvel - Conta Total - Varejo - Ganho Tributário Cross</v>
          </cell>
          <cell r="B1335" t="str">
            <v>Plano Oi Completo 1.000</v>
          </cell>
          <cell r="C1335" t="str">
            <v>Template de desconto percentual FLAT Móvel - Conta Total - Varejo - Ganho Tributário Cross</v>
          </cell>
          <cell r="D1335">
            <v>0.74879999999999991</v>
          </cell>
          <cell r="E1335" t="str">
            <v>MKT-1-10033505161</v>
          </cell>
          <cell r="F1335" t="str">
            <v>0T3T_PAI17_PCS-4P10pi_FLAT_MÓVEL_GT_74.88%</v>
          </cell>
          <cell r="G1335">
            <v>74.88</v>
          </cell>
        </row>
        <row r="1336">
          <cell r="A1336" t="str">
            <v>Oi Total Fixo + Pós Conectado 1.000 + Banda Larga0,6711Template de desconto percentual FLAT Móvel - Conta Total - Varejo - Ganho Tributário Cross</v>
          </cell>
          <cell r="B1336" t="str">
            <v>Plano Oi Completo 1.000</v>
          </cell>
          <cell r="C1336" t="str">
            <v>Template de desconto percentual FLAT Móvel - Conta Total - Varejo - Ganho Tributário Cross</v>
          </cell>
          <cell r="D1336">
            <v>0.67110000000000003</v>
          </cell>
          <cell r="E1336" t="str">
            <v>MKT-1-10033507341</v>
          </cell>
          <cell r="F1336" t="str">
            <v>0T3T_PAI17_PCS-4P10pi_FLAT_MÓVEL_GT_67.11%</v>
          </cell>
          <cell r="G1336">
            <v>67.11</v>
          </cell>
        </row>
        <row r="1337">
          <cell r="A1337" t="str">
            <v>Oi Total Fixo + Pós Conectado 1.000 + Banda Larga0,7573Template de desconto percentual FLAT Móvel - Conta Total - Varejo - Ganho Tributário Cross</v>
          </cell>
          <cell r="B1337" t="str">
            <v>Plano Oi Completo 1.000</v>
          </cell>
          <cell r="C1337" t="str">
            <v>Template de desconto percentual FLAT Móvel - Conta Total - Varejo - Ganho Tributário Cross</v>
          </cell>
          <cell r="D1337">
            <v>0.75730000000000008</v>
          </cell>
          <cell r="E1337" t="str">
            <v>MKT-1-10033507601</v>
          </cell>
          <cell r="F1337" t="str">
            <v>0T3T_PAI17_PCS-4P10pi_FLAT_MÓVEL_GT_75.73%</v>
          </cell>
          <cell r="G1337">
            <v>75.73</v>
          </cell>
        </row>
        <row r="1338">
          <cell r="A1338" t="str">
            <v>Oi Total Fixo + Pós Conectado 1.000 + Banda Larga0,7181Template de desconto percentual FLAT Móvel - Conta Total - Varejo - Ganho Tributário Cross</v>
          </cell>
          <cell r="B1338" t="str">
            <v>Plano Oi Completo 1.000</v>
          </cell>
          <cell r="C1338" t="str">
            <v>Template de desconto percentual FLAT Móvel - Conta Total - Varejo - Ganho Tributário Cross</v>
          </cell>
          <cell r="D1338">
            <v>0.71810000000000007</v>
          </cell>
          <cell r="E1338" t="str">
            <v>MKT-1-10033507815</v>
          </cell>
          <cell r="F1338" t="str">
            <v>0T3T_PAI17_PCS-4P10pi_FLAT_MÓVEL_GT_71.81%</v>
          </cell>
          <cell r="G1338">
            <v>71.81</v>
          </cell>
        </row>
        <row r="1339">
          <cell r="A1339" t="str">
            <v>Oi Total Fixo + Pós Conectado 1.000 + Banda Larga0,7218Template de desconto percentual FLAT Móvel - Conta Total - Varejo - Ganho Tributário Cross</v>
          </cell>
          <cell r="B1339" t="str">
            <v>Plano Oi Completo 1.000</v>
          </cell>
          <cell r="C1339" t="str">
            <v>Template de desconto percentual FLAT Móvel - Conta Total - Varejo - Ganho Tributário Cross</v>
          </cell>
          <cell r="D1339">
            <v>0.72180000000000011</v>
          </cell>
          <cell r="E1339" t="str">
            <v>MKT-1-10033508021</v>
          </cell>
          <cell r="F1339" t="str">
            <v>0T3T_PAI17_PCS-4P10pi_FLAT_MÓVEL_GT_72.18%</v>
          </cell>
          <cell r="G1339">
            <v>72.180000000000007</v>
          </cell>
        </row>
        <row r="1340">
          <cell r="A1340" t="str">
            <v>Oi Total Fixo + Pós Conectado 1.000 + Banda Larga0,5607Template de desconto percentual FLAT Móvel - Conta Total - Varejo - Ganho Tributário Cross</v>
          </cell>
          <cell r="B1340" t="str">
            <v>Plano Oi Completo 1.000</v>
          </cell>
          <cell r="C1340" t="str">
            <v>Template de desconto percentual FLAT Móvel - Conta Total - Varejo - Ganho Tributário Cross</v>
          </cell>
          <cell r="D1340">
            <v>0.56069999999999998</v>
          </cell>
          <cell r="E1340" t="str">
            <v>MKT-1-10033508236</v>
          </cell>
          <cell r="F1340" t="str">
            <v>0T3T_PAI17_PCS-4P10pi_FLAT_MÓVEL_GT_56.07%</v>
          </cell>
          <cell r="G1340">
            <v>56.07</v>
          </cell>
        </row>
        <row r="1341">
          <cell r="A1341" t="str">
            <v>Oi Total Fixo + Pós Conectado 1.000 + Banda Larga0,7045Template de desconto percentual FLAT Móvel - Conta Total - Varejo - Ganho Tributário Cross</v>
          </cell>
          <cell r="B1341" t="str">
            <v>Plano Oi Completo 1.000</v>
          </cell>
          <cell r="C1341" t="str">
            <v>Template de desconto percentual FLAT Móvel - Conta Total - Varejo - Ganho Tributário Cross</v>
          </cell>
          <cell r="D1341">
            <v>0.70450000000000002</v>
          </cell>
          <cell r="E1341" t="str">
            <v>MKT-1-10033517571</v>
          </cell>
          <cell r="F1341" t="str">
            <v>0T3T_PAI17_PCS-4P10pi_FLAT_MÓVEL_GT_70.45%</v>
          </cell>
          <cell r="G1341">
            <v>70.45</v>
          </cell>
        </row>
        <row r="1342">
          <cell r="A1342" t="str">
            <v>Oi Total Fixo + Pós Conectado 1.000 + Banda Larga0,687Template de desconto percentual FLAT Móvel - Conta Total - Varejo - Ganho Tributário Cross</v>
          </cell>
          <cell r="B1342" t="str">
            <v>Plano Oi Completo 1.000</v>
          </cell>
          <cell r="C1342" t="str">
            <v>Template de desconto percentual FLAT Móvel - Conta Total - Varejo - Ganho Tributário Cross</v>
          </cell>
          <cell r="D1342">
            <v>0.68700000000000006</v>
          </cell>
          <cell r="E1342" t="str">
            <v>MKT-1-10033518121</v>
          </cell>
          <cell r="F1342" t="str">
            <v>0T3T_PAI17_PCS-4P10pi_FLAT_MÓVEL_GT_68.70%</v>
          </cell>
          <cell r="G1342">
            <v>68.7</v>
          </cell>
        </row>
        <row r="1343">
          <cell r="A1343" t="str">
            <v>Oi Total Fixo + Pós Conectado 1.000 + Banda Larga0,6826Template de desconto percentual FLAT Móvel - Conta Total - Varejo - Ganho Tributário Cross</v>
          </cell>
          <cell r="B1343" t="str">
            <v>Plano Oi Completo 1.000</v>
          </cell>
          <cell r="C1343" t="str">
            <v>Template de desconto percentual FLAT Móvel - Conta Total - Varejo - Ganho Tributário Cross</v>
          </cell>
          <cell r="D1343">
            <v>0.6826000000000001</v>
          </cell>
          <cell r="E1343" t="str">
            <v>MKT-1-10033574341</v>
          </cell>
          <cell r="F1343" t="str">
            <v>0T3T_PAI17_PCS-4P10pi_FLAT_MÓVEL_GT_68.26%</v>
          </cell>
          <cell r="G1343">
            <v>68.260000000000005</v>
          </cell>
        </row>
        <row r="1344">
          <cell r="A1344" t="str">
            <v>Oi Total Fixo + Pós Conectado 1.000 + Banda Larga0,6918Template de desconto percentual FLAT Móvel - Conta Total - Varejo - Ganho Tributário Cross</v>
          </cell>
          <cell r="B1344" t="str">
            <v>Plano Oi Completo 1.000</v>
          </cell>
          <cell r="C1344" t="str">
            <v>Template de desconto percentual FLAT Móvel - Conta Total - Varejo - Ganho Tributário Cross</v>
          </cell>
          <cell r="D1344">
            <v>0.69180000000000008</v>
          </cell>
          <cell r="E1344" t="str">
            <v>MKT-1-10033574551</v>
          </cell>
          <cell r="F1344" t="str">
            <v>0T3T_PAI17_PCS-4P10pi_FLAT_MÓVEL_GT_69.18%</v>
          </cell>
          <cell r="G1344">
            <v>69.180000000000007</v>
          </cell>
        </row>
        <row r="1345">
          <cell r="A1345" t="str">
            <v>Oi Total Fixo + Pós Conectado 1.000 + Banda Larga0,6526Template de desconto percentual FLAT Móvel - Conta Total - Varejo - Ganho Tributário Cross</v>
          </cell>
          <cell r="B1345" t="str">
            <v>Plano Oi Completo 1.000</v>
          </cell>
          <cell r="C1345" t="str">
            <v>Template de desconto percentual FLAT Móvel - Conta Total - Varejo - Ganho Tributário Cross</v>
          </cell>
          <cell r="D1345">
            <v>0.65260000000000007</v>
          </cell>
          <cell r="E1345" t="str">
            <v>MKT-1-10033574771</v>
          </cell>
          <cell r="F1345" t="str">
            <v>0T3T_PAI17_PCS-4P10pi_FLAT_MÓVEL_GT_65.26%</v>
          </cell>
          <cell r="G1345">
            <v>65.260000000000005</v>
          </cell>
        </row>
        <row r="1346">
          <cell r="A1346" t="str">
            <v>Oi Total Fixo + Pós Conectado 1.000 + Banda Larga0,644Template de desconto percentual FLAT Móvel - Conta Total - Varejo - Ganho Tributário Cross</v>
          </cell>
          <cell r="B1346" t="str">
            <v>Plano Oi Completo 1.000</v>
          </cell>
          <cell r="C1346" t="str">
            <v>Template de desconto percentual FLAT Móvel - Conta Total - Varejo - Ganho Tributário Cross</v>
          </cell>
          <cell r="D1346">
            <v>0.64400000000000002</v>
          </cell>
          <cell r="E1346" t="str">
            <v>MKT-1-10033574981</v>
          </cell>
          <cell r="F1346" t="str">
            <v>0T3T_PAI17_PCS-4P10pi_FLAT_MÓVEL_GT_64.40%</v>
          </cell>
          <cell r="G1346">
            <v>64.400000000000006</v>
          </cell>
        </row>
        <row r="1347">
          <cell r="A1347" t="str">
            <v>Oi Total Fixo + Pós Conectado 1.000 + Banda Larga0,5999Template de desconto percentual FLAT Móvel - Conta Total - Varejo - Ganho Tributário Cross</v>
          </cell>
          <cell r="B1347" t="str">
            <v>Plano Oi Completo 1.000</v>
          </cell>
          <cell r="C1347" t="str">
            <v>Template de desconto percentual FLAT Móvel - Conta Total - Varejo - Ganho Tributário Cross</v>
          </cell>
          <cell r="D1347">
            <v>0.59989999999999999</v>
          </cell>
          <cell r="E1347" t="str">
            <v>MKT-1-10033575191</v>
          </cell>
          <cell r="F1347" t="str">
            <v>0T3T_PAI17_PCS-4P10pi_FLAT_MÓVEL_GT_59.99%</v>
          </cell>
          <cell r="G1347">
            <v>59.99</v>
          </cell>
        </row>
        <row r="1348">
          <cell r="A1348" t="str">
            <v>Oi Total Fixo + Pós Conectado 1.000 + Banda Larga0,6048Template de desconto percentual FLAT Móvel - Conta Total - Varejo - Ganho Tributário Cross</v>
          </cell>
          <cell r="B1348" t="str">
            <v>Plano Oi Completo 1.000</v>
          </cell>
          <cell r="C1348" t="str">
            <v>Template de desconto percentual FLAT Móvel - Conta Total - Varejo - Ganho Tributário Cross</v>
          </cell>
          <cell r="D1348">
            <v>0.6048</v>
          </cell>
          <cell r="E1348" t="str">
            <v>MKT-1-10033622401</v>
          </cell>
          <cell r="F1348" t="str">
            <v>0T3T_PAI17_PCS-4P10pi_FLAT_MÓVEL_GT_60.48%</v>
          </cell>
          <cell r="G1348">
            <v>60.48</v>
          </cell>
        </row>
        <row r="1349">
          <cell r="A1349" t="str">
            <v>Oi Total Fixo + Pós 50 + Banda Larga0,4388Template de desconto percentual FLAT Móvel - Conta Total - Varejo - Ganho Tributário Cross</v>
          </cell>
          <cell r="B1349" t="str">
            <v>Plano Oi Completo XSmall</v>
          </cell>
          <cell r="C1349" t="str">
            <v>Template de desconto percentual FLAT Móvel - Conta Total - Varejo - Ganho Tributário Cross</v>
          </cell>
          <cell r="D1349">
            <v>0.43880000000000002</v>
          </cell>
          <cell r="E1349" t="str">
            <v>MKT-1-10033622611</v>
          </cell>
          <cell r="F1349" t="str">
            <v>0T3T_PAI17_PCS-4P2pi_FLAT_MÓVEL_GT_43.88%</v>
          </cell>
          <cell r="G1349">
            <v>43.88</v>
          </cell>
        </row>
        <row r="1350">
          <cell r="A1350" t="str">
            <v>Oi Total Fixo + Pós 50 + Banda Larga0,3363Template de desconto percentual FLAT Móvel - Conta Total - Varejo - Ganho Tributário Cross</v>
          </cell>
          <cell r="B1350" t="str">
            <v>Plano Oi Completo XSmall</v>
          </cell>
          <cell r="C1350" t="str">
            <v>Template de desconto percentual FLAT Móvel - Conta Total - Varejo - Ganho Tributário Cross</v>
          </cell>
          <cell r="D1350">
            <v>0.33630000000000004</v>
          </cell>
          <cell r="E1350" t="str">
            <v>MKT-1-10033622821</v>
          </cell>
          <cell r="F1350" t="str">
            <v>0T3T_PAI17_PCS-4P2pi_FLAT_MÓVEL_GT_33.63%</v>
          </cell>
          <cell r="G1350">
            <v>33.630000000000003</v>
          </cell>
        </row>
        <row r="1351">
          <cell r="A1351" t="str">
            <v>Oi Total Fixo + Pós 50 + Banda Larga0,2516Template de desconto percentual FLAT Móvel - Conta Total - Varejo - Ganho Tributário Cross</v>
          </cell>
          <cell r="B1351" t="str">
            <v>Plano Oi Completo XSmall</v>
          </cell>
          <cell r="C1351" t="str">
            <v>Template de desconto percentual FLAT Móvel - Conta Total - Varejo - Ganho Tributário Cross</v>
          </cell>
          <cell r="D1351">
            <v>0.25159999999999999</v>
          </cell>
          <cell r="E1351" t="str">
            <v>MKT-1-10033623031</v>
          </cell>
          <cell r="F1351" t="str">
            <v>0T3T_PAI17_PCS-4P2pi_FLAT_MÓVEL_GT_25.16%</v>
          </cell>
          <cell r="G1351">
            <v>25.16</v>
          </cell>
        </row>
        <row r="1352">
          <cell r="A1352" t="str">
            <v>Oi Total Fixo + Pós 50 + Banda Larga0,1533Template de desconto percentual FLAT Móvel - Conta Total - Varejo - Ganho Tributário Cross</v>
          </cell>
          <cell r="B1352" t="str">
            <v>Plano Oi Completo XSmall</v>
          </cell>
          <cell r="C1352" t="str">
            <v>Template de desconto percentual FLAT Móvel - Conta Total - Varejo - Ganho Tributário Cross</v>
          </cell>
          <cell r="D1352">
            <v>0.15329999999999999</v>
          </cell>
          <cell r="E1352" t="str">
            <v>MKT-1-10033623241</v>
          </cell>
          <cell r="F1352" t="str">
            <v>0T3T_PAI17_PCS-4P2pi_FLAT_MÓVEL_GT_15.33%</v>
          </cell>
          <cell r="G1352">
            <v>15.33</v>
          </cell>
        </row>
        <row r="1353">
          <cell r="A1353" t="str">
            <v>Oi Total Fixo + Pós 50 + Banda Larga0,1096Template de desconto percentual FLAT Móvel - Conta Total - Varejo - Ganho Tributário Cross</v>
          </cell>
          <cell r="B1353" t="str">
            <v>Plano Oi Completo XSmall</v>
          </cell>
          <cell r="C1353" t="str">
            <v>Template de desconto percentual FLAT Móvel - Conta Total - Varejo - Ganho Tributário Cross</v>
          </cell>
          <cell r="D1353">
            <v>0.1096</v>
          </cell>
          <cell r="E1353" t="str">
            <v>MKT-1-10033627441</v>
          </cell>
          <cell r="F1353" t="str">
            <v>0T3T_PAI17_PCS-4P2pi_FLAT_MÓVEL_GT_10.96%</v>
          </cell>
          <cell r="G1353">
            <v>10.96</v>
          </cell>
        </row>
        <row r="1354">
          <cell r="A1354" t="str">
            <v>Oi Total Fixo + Pós 50 + Banda Larga0,2248Template de desconto percentual FLAT Móvel - Conta Total - Varejo - Ganho Tributário Cross</v>
          </cell>
          <cell r="B1354" t="str">
            <v>Plano Oi Completo XSmall</v>
          </cell>
          <cell r="C1354" t="str">
            <v>Template de desconto percentual FLAT Móvel - Conta Total - Varejo - Ganho Tributário Cross</v>
          </cell>
          <cell r="D1354">
            <v>0.2248</v>
          </cell>
          <cell r="E1354" t="str">
            <v>MKT-1-10033627656</v>
          </cell>
          <cell r="F1354" t="str">
            <v>0T3T_PAI17_PCS-4P2pi_FLAT_MÓVEL_GT_22.48%</v>
          </cell>
          <cell r="G1354">
            <v>22.48</v>
          </cell>
        </row>
        <row r="1355">
          <cell r="A1355" t="str">
            <v>Oi Total Fixo + Pós 50 + Banda Larga0,2789Template de desconto percentual FLAT Móvel - Conta Total - Varejo - Ganho Tributário Cross</v>
          </cell>
          <cell r="B1355" t="str">
            <v>Plano Oi Completo XSmall</v>
          </cell>
          <cell r="C1355" t="str">
            <v>Template de desconto percentual FLAT Móvel - Conta Total - Varejo - Ganho Tributário Cross</v>
          </cell>
          <cell r="D1355">
            <v>0.27889999999999998</v>
          </cell>
          <cell r="E1355" t="str">
            <v>MKT-1-10033627861</v>
          </cell>
          <cell r="F1355" t="str">
            <v>0T3T_PAI17_PCS-4P2pi_FLAT_MÓVEL_GT_27.89%</v>
          </cell>
          <cell r="G1355">
            <v>27.89</v>
          </cell>
        </row>
        <row r="1356">
          <cell r="A1356" t="str">
            <v>Oi Total Fixo + Pós 50 + Banda Larga0,165Template de desconto percentual FLAT Móvel - Conta Total - Varejo - Ganho Tributário Cross</v>
          </cell>
          <cell r="B1356" t="str">
            <v>Plano Oi Completo XSmall</v>
          </cell>
          <cell r="C1356" t="str">
            <v>Template de desconto percentual FLAT Móvel - Conta Total - Varejo - Ganho Tributário Cross</v>
          </cell>
          <cell r="D1356">
            <v>0.16500000000000001</v>
          </cell>
          <cell r="E1356" t="str">
            <v>MKT-1-10033628071</v>
          </cell>
          <cell r="F1356" t="str">
            <v>0T3T_PAI17_PCS-4P2pi_FLAT_MÓVEL_GT_16.50%</v>
          </cell>
          <cell r="G1356">
            <v>16.5</v>
          </cell>
        </row>
        <row r="1357">
          <cell r="A1357" t="str">
            <v>Oi Total Fixo + Pós 50 + Banda Larga0,0394Template de desconto percentual FLAT Móvel - Conta Total - Varejo - Ganho Tributário Cross</v>
          </cell>
          <cell r="B1357" t="str">
            <v>Plano Oi Completo XSmall</v>
          </cell>
          <cell r="C1357" t="str">
            <v>Template de desconto percentual FLAT Móvel - Conta Total - Varejo - Ganho Tributário Cross</v>
          </cell>
          <cell r="D1357">
            <v>3.9399999999999998E-2</v>
          </cell>
          <cell r="E1357" t="str">
            <v>MKT-1-10033628281</v>
          </cell>
          <cell r="F1357" t="str">
            <v>0T3T_PAI17_PCS-4P2pi_FLAT_MÓVEL_GT_03.94%</v>
          </cell>
          <cell r="G1357">
            <v>3.94</v>
          </cell>
        </row>
        <row r="1358">
          <cell r="A1358" t="str">
            <v>Oi Total Fixo + Pós 50 + Banda Larga0,1717Template de desconto percentual FLAT Móvel - Conta Total - Varejo - Ganho Tributário Cross</v>
          </cell>
          <cell r="B1358" t="str">
            <v>Plano Oi Completo XSmall</v>
          </cell>
          <cell r="C1358" t="str">
            <v>Template de desconto percentual FLAT Móvel - Conta Total - Varejo - Ganho Tributário Cross</v>
          </cell>
          <cell r="D1358">
            <v>0.17170000000000002</v>
          </cell>
          <cell r="E1358" t="str">
            <v>MKT-1-10033650451</v>
          </cell>
          <cell r="F1358" t="str">
            <v>0T3T_PAI17_PCS-4P2pi_FLAT_MÓVEL_GT_17.17%</v>
          </cell>
          <cell r="G1358">
            <v>17.170000000000002</v>
          </cell>
        </row>
        <row r="1359">
          <cell r="A1359" t="str">
            <v>Oi Total Fixo + Pós 50 + Banda Larga0,1439Template de desconto percentual FLAT Móvel - Conta Total - Varejo - Ganho Tributário Cross</v>
          </cell>
          <cell r="B1359" t="str">
            <v>Plano Oi Completo XSmall</v>
          </cell>
          <cell r="C1359" t="str">
            <v>Template de desconto percentual FLAT Móvel - Conta Total - Varejo - Ganho Tributário Cross</v>
          </cell>
          <cell r="D1359">
            <v>0.1439</v>
          </cell>
          <cell r="E1359" t="str">
            <v>MKT-1-10033650661</v>
          </cell>
          <cell r="F1359" t="str">
            <v>0T3T_PAI17_PCS-4P2pi_FLAT_MÓVEL_GT_14.39%</v>
          </cell>
          <cell r="G1359">
            <v>14.39</v>
          </cell>
        </row>
        <row r="1360">
          <cell r="A1360" t="str">
            <v>Oi Total Fixo + Pós 50 + Banda Larga0,0183Template de desconto percentual FLAT Móvel - Conta Total - Varejo - Ganho Tributário Cross</v>
          </cell>
          <cell r="B1360" t="str">
            <v>Plano Oi Completo XSmall</v>
          </cell>
          <cell r="C1360" t="str">
            <v>Template de desconto percentual FLAT Móvel - Conta Total - Varejo - Ganho Tributário Cross</v>
          </cell>
          <cell r="D1360">
            <v>1.83E-2</v>
          </cell>
          <cell r="E1360" t="str">
            <v>MKT-1-10033651031</v>
          </cell>
          <cell r="F1360" t="str">
            <v>0T3T_PAI17_PCS-4P2pi_FLAT_MÓVEL_GT_01.83%.</v>
          </cell>
          <cell r="G1360">
            <v>1.83</v>
          </cell>
        </row>
        <row r="1361">
          <cell r="A1361" t="str">
            <v>Oi Total Fixo + Pós 50 + Banda Larga0,0024Template de desconto percentual FLAT Móvel - Conta Total - Varejo - Ganho Tributário Cross</v>
          </cell>
          <cell r="B1361" t="str">
            <v>Plano Oi Completo XSmall</v>
          </cell>
          <cell r="C1361" t="str">
            <v>Template de desconto percentual FLAT Móvel - Conta Total - Varejo - Ganho Tributário Cross</v>
          </cell>
          <cell r="D1361">
            <v>2.3999999999999998E-3</v>
          </cell>
          <cell r="E1361" t="str">
            <v>MKT-1-10033651246</v>
          </cell>
          <cell r="F1361" t="str">
            <v>0T3T_PAI17_PCS-4P2pi_FLAT_MÓVEL_GT_00.24%</v>
          </cell>
          <cell r="G1361">
            <v>0.24</v>
          </cell>
        </row>
        <row r="1362">
          <cell r="A1362" t="str">
            <v>Oi Total Fixo + Pós 50 + Banda Larga0,0689Template de desconto percentual FLAT Móvel - Conta Total - Varejo - Ganho Tributário Cross</v>
          </cell>
          <cell r="B1362" t="str">
            <v>Plano Oi Completo XSmall</v>
          </cell>
          <cell r="C1362" t="str">
            <v>Template de desconto percentual FLAT Móvel - Conta Total - Varejo - Ganho Tributário Cross</v>
          </cell>
          <cell r="D1362">
            <v>6.8900000000000003E-2</v>
          </cell>
          <cell r="E1362" t="str">
            <v>MKT-1-10033656491</v>
          </cell>
          <cell r="F1362" t="str">
            <v>0T3T_PAI17_PCS-4P2pi_FLAT_MÓVEL_GT_06.89%</v>
          </cell>
          <cell r="G1362">
            <v>6.89</v>
          </cell>
        </row>
        <row r="1363">
          <cell r="A1363" t="str">
            <v>Oi Total Fixo + Pós 50 + Banda Larga0,1052Template de desconto percentual FLAT Móvel - Conta Total - Varejo - Ganho Tributário Cross</v>
          </cell>
          <cell r="B1363" t="str">
            <v>Plano Oi Completo XSmall</v>
          </cell>
          <cell r="C1363" t="str">
            <v>Template de desconto percentual FLAT Móvel - Conta Total - Varejo - Ganho Tributário Cross</v>
          </cell>
          <cell r="D1363">
            <v>0.1052</v>
          </cell>
          <cell r="E1363" t="str">
            <v>MKT-1-10033656701</v>
          </cell>
          <cell r="F1363" t="str">
            <v>0T3T_PAI17_PCS-4P2pi_FLAT_MÓVEL_GT_10.52%</v>
          </cell>
          <cell r="G1363">
            <v>10.52</v>
          </cell>
        </row>
        <row r="1364">
          <cell r="A1364" t="str">
            <v>Oi Total Fixo + Pós 100 + Banda Larga0,5072Template de desconto percentual FLAT Móvel - Conta Total - Varejo - Ganho Tributário Cross</v>
          </cell>
          <cell r="B1364" t="str">
            <v>Plano Oi Completo Small</v>
          </cell>
          <cell r="C1364" t="str">
            <v>Template de desconto percentual FLAT Móvel - Conta Total - Varejo - Ganho Tributário Cross</v>
          </cell>
          <cell r="D1364">
            <v>0.50719999999999998</v>
          </cell>
          <cell r="E1364" t="str">
            <v>MKT-1-10033656916</v>
          </cell>
          <cell r="F1364" t="str">
            <v>0T3T_PAI17_PCS-4P3pi_FLAT_MÓVEL_GT_50.72%</v>
          </cell>
          <cell r="G1364">
            <v>50.72</v>
          </cell>
        </row>
        <row r="1365">
          <cell r="A1365" t="str">
            <v>Oi Total Fixo + Pós 100 + Banda Larga0,5773Template de desconto percentual FLAT Móvel - Conta Total - Varejo - Ganho Tributário Cross</v>
          </cell>
          <cell r="B1365" t="str">
            <v>Plano Oi Completo Small</v>
          </cell>
          <cell r="C1365" t="str">
            <v>Template de desconto percentual FLAT Móvel - Conta Total - Varejo - Ganho Tributário Cross</v>
          </cell>
          <cell r="D1365">
            <v>0.57729999999999992</v>
          </cell>
          <cell r="E1365" t="str">
            <v>MKT-1-10033696451</v>
          </cell>
          <cell r="F1365" t="str">
            <v>0T3T_PAI17_PCS-4P3pi_FLAT_MÓVEL_GT_57.73%</v>
          </cell>
          <cell r="G1365">
            <v>57.73</v>
          </cell>
        </row>
        <row r="1366">
          <cell r="A1366" t="str">
            <v>Oi Total Fixo + Pós 100 + Banda Larga0,4493Template de desconto percentual FLAT Móvel - Conta Total - Varejo - Ganho Tributário Cross</v>
          </cell>
          <cell r="B1366" t="str">
            <v>Plano Oi Completo Small</v>
          </cell>
          <cell r="C1366" t="str">
            <v>Template de desconto percentual FLAT Móvel - Conta Total - Varejo - Ganho Tributário Cross</v>
          </cell>
          <cell r="D1366">
            <v>0.44929999999999998</v>
          </cell>
          <cell r="E1366" t="str">
            <v>MKT-1-10033894301</v>
          </cell>
          <cell r="F1366" t="str">
            <v>0T3T_PAI17_PCS-4P3pi_FLAT_MÓVEL_GT_44.93%</v>
          </cell>
          <cell r="G1366">
            <v>44.93</v>
          </cell>
        </row>
        <row r="1367">
          <cell r="A1367" t="str">
            <v>Oi Total Fixo + Pós 100 + Banda Larga0,3522Template de desconto percentual FLAT Móvel - Conta Total - Varejo - Ganho Tributário Cross</v>
          </cell>
          <cell r="B1367" t="str">
            <v>Plano Oi Completo Small</v>
          </cell>
          <cell r="C1367" t="str">
            <v>Template de desconto percentual FLAT Móvel - Conta Total - Varejo - Ganho Tributário Cross</v>
          </cell>
          <cell r="D1367">
            <v>0.35220000000000001</v>
          </cell>
          <cell r="E1367" t="str">
            <v>MKT-1-10033914351</v>
          </cell>
          <cell r="F1367" t="str">
            <v>0T3T_PAI17_PCS-4P3pi_FLAT_MÓVEL_GT_35.22%</v>
          </cell>
          <cell r="G1367">
            <v>35.22</v>
          </cell>
        </row>
        <row r="1368">
          <cell r="A1368" t="str">
            <v>Oi Total Fixo + Pós 100 + Banda Larga0,2789Template de desconto percentual FLAT Móvel - Conta Total - Varejo - Ganho Tributário Cross</v>
          </cell>
          <cell r="B1368" t="str">
            <v>Plano Oi Completo Small</v>
          </cell>
          <cell r="C1368" t="str">
            <v>Template de desconto percentual FLAT Móvel - Conta Total - Varejo - Ganho Tributário Cross</v>
          </cell>
          <cell r="D1368">
            <v>0.27889999999999998</v>
          </cell>
          <cell r="E1368" t="str">
            <v>MKT-1-10033939301</v>
          </cell>
          <cell r="F1368" t="str">
            <v>0T3T_PAI17_PCS-4P3pi_FLAT_MÓVEL_GT_27.89%</v>
          </cell>
          <cell r="G1368">
            <v>27.89</v>
          </cell>
        </row>
        <row r="1369">
          <cell r="A1369" t="str">
            <v>Oi Total Fixo + Pós 100 + Banda Larga0,3138Template de desconto percentual FLAT Móvel - Conta Total - Varejo - Ganho Tributário Cross</v>
          </cell>
          <cell r="B1369" t="str">
            <v>Plano Oi Completo Small</v>
          </cell>
          <cell r="C1369" t="str">
            <v>Template de desconto percentual FLAT Móvel - Conta Total - Varejo - Ganho Tributário Cross</v>
          </cell>
          <cell r="D1369">
            <v>0.31379999999999997</v>
          </cell>
          <cell r="E1369" t="str">
            <v>MKT-1-10033945321</v>
          </cell>
          <cell r="F1369" t="str">
            <v>0T3T_PAI17_PCS-4P3pi_FLAT_MÓVEL_GT_31.38%</v>
          </cell>
          <cell r="G1369">
            <v>31.38</v>
          </cell>
        </row>
        <row r="1370">
          <cell r="A1370" t="str">
            <v>Oi Total Fixo + Pós 100 + Banda Larga0,4679Template de desconto percentual FLAT Móvel - Conta Total - Varejo - Ganho Tributário Cross</v>
          </cell>
          <cell r="B1370" t="str">
            <v>Plano Oi Completo Small</v>
          </cell>
          <cell r="C1370" t="str">
            <v>Template de desconto percentual FLAT Móvel - Conta Total - Varejo - Ganho Tributário Cross</v>
          </cell>
          <cell r="D1370">
            <v>0.46789999999999998</v>
          </cell>
          <cell r="E1370" t="str">
            <v>MKT-1-10033945531</v>
          </cell>
          <cell r="F1370" t="str">
            <v>0T3T_PAI17_PCS-4P3pi_FLAT_MÓVEL_GT_46.79%</v>
          </cell>
          <cell r="G1370">
            <v>46.79</v>
          </cell>
        </row>
        <row r="1371">
          <cell r="A1371" t="str">
            <v>Oi Total Fixo + Pós 100 + Banda Larga0,3901Template de desconto percentual FLAT Móvel - Conta Total - Varejo - Ganho Tributário Cross</v>
          </cell>
          <cell r="B1371" t="str">
            <v>Plano Oi Completo Small</v>
          </cell>
          <cell r="C1371" t="str">
            <v>Template de desconto percentual FLAT Móvel - Conta Total - Varejo - Ganho Tributário Cross</v>
          </cell>
          <cell r="D1371">
            <v>0.3901</v>
          </cell>
          <cell r="E1371" t="str">
            <v>MKT-1-10033945741</v>
          </cell>
          <cell r="F1371" t="str">
            <v>0T3T_PAI17_PCS-4P3pi_FLAT_MÓVEL_GT_39.01%</v>
          </cell>
          <cell r="G1371">
            <v>39.01</v>
          </cell>
        </row>
        <row r="1372">
          <cell r="A1372" t="str">
            <v>Oi Total Fixo + Pós 100 + Banda Larga0,3042Template de desconto percentual FLAT Móvel - Conta Total - Varejo - Ganho Tributário Cross</v>
          </cell>
          <cell r="B1372" t="str">
            <v>Plano Oi Completo Small</v>
          </cell>
          <cell r="C1372" t="str">
            <v>Template de desconto percentual FLAT Móvel - Conta Total - Varejo - Ganho Tributário Cross</v>
          </cell>
          <cell r="D1372">
            <v>0.30420000000000003</v>
          </cell>
          <cell r="E1372" t="str">
            <v>MKT-1-10033945951</v>
          </cell>
          <cell r="F1372" t="str">
            <v>0T3T_PAI17_PCS-4P3pi_FLAT_MÓVEL_GT_30.42%</v>
          </cell>
          <cell r="G1372">
            <v>30.42</v>
          </cell>
        </row>
        <row r="1373">
          <cell r="A1373" t="str">
            <v>Oi Total Fixo + Pós 100 + Banda Larga0,1336Template de desconto percentual FLAT Móvel - Conta Total - Varejo - Ganho Tributário Cross</v>
          </cell>
          <cell r="B1373" t="str">
            <v>Plano Oi Completo Small</v>
          </cell>
          <cell r="C1373" t="str">
            <v>Template de desconto percentual FLAT Móvel - Conta Total - Varejo - Ganho Tributário Cross</v>
          </cell>
          <cell r="D1373">
            <v>0.1336</v>
          </cell>
          <cell r="E1373" t="str">
            <v>MKT-1-10033946251</v>
          </cell>
          <cell r="F1373" t="str">
            <v>0T3T_PAI17_PCS-4P3pi_FLAT_MÓVEL_GT_13.36%</v>
          </cell>
          <cell r="G1373">
            <v>13.36</v>
          </cell>
        </row>
        <row r="1374">
          <cell r="A1374" t="str">
            <v>Oi Total Fixo + Pós 100 + Banda Larga0,3821Template de desconto percentual FLAT Móvel - Conta Total - Varejo - Ganho Tributário Cross</v>
          </cell>
          <cell r="B1374" t="str">
            <v>Plano Oi Completo Small</v>
          </cell>
          <cell r="C1374" t="str">
            <v>Template de desconto percentual FLAT Móvel - Conta Total - Varejo - Ganho Tributário Cross</v>
          </cell>
          <cell r="D1374">
            <v>0.3821</v>
          </cell>
          <cell r="E1374" t="str">
            <v>MKT-1-10033946361</v>
          </cell>
          <cell r="F1374" t="str">
            <v>0T3T_PAI17_PCS-4P3pi_FLAT_MÓVEL_GT_38.21%</v>
          </cell>
          <cell r="G1374">
            <v>38.21</v>
          </cell>
        </row>
        <row r="1375">
          <cell r="A1375" t="str">
            <v>Oi Total Fixo + Pós 100 + Banda Larga0,3244Template de desconto percentual FLAT Móvel - Conta Total - Varejo - Ganho Tributário Cross</v>
          </cell>
          <cell r="B1375" t="str">
            <v>Plano Oi Completo Small</v>
          </cell>
          <cell r="C1375" t="str">
            <v>Template de desconto percentual FLAT Móvel - Conta Total - Varejo - Ganho Tributário Cross</v>
          </cell>
          <cell r="D1375">
            <v>0.32439999999999997</v>
          </cell>
          <cell r="E1375" t="str">
            <v>MKT-1-10033946661</v>
          </cell>
          <cell r="F1375" t="str">
            <v>0T3T_PAI17_PCS-4P3pi_FLAT_MÓVEL_GT_32.44%</v>
          </cell>
          <cell r="G1375">
            <v>32.44</v>
          </cell>
        </row>
        <row r="1376">
          <cell r="A1376" t="str">
            <v>Oi Total Fixo + Pós 100 + Banda Larga0,2385Template de desconto percentual FLAT Móvel - Conta Total - Varejo - Ganho Tributário Cross</v>
          </cell>
          <cell r="B1376" t="str">
            <v>Plano Oi Completo Small</v>
          </cell>
          <cell r="C1376" t="str">
            <v>Template de desconto percentual FLAT Móvel - Conta Total - Varejo - Ganho Tributário Cross</v>
          </cell>
          <cell r="D1376">
            <v>0.23850000000000002</v>
          </cell>
          <cell r="E1376" t="str">
            <v>MKT-1-10033946871</v>
          </cell>
          <cell r="F1376" t="str">
            <v>0T3T_PAI17_PCS-4P3pi_FLAT_MÓVEL_GT_23.85%</v>
          </cell>
          <cell r="G1376">
            <v>23.85</v>
          </cell>
        </row>
        <row r="1377">
          <cell r="A1377" t="str">
            <v>Oi Total Fixo + Pós 100 + Banda Larga0,2195Template de desconto percentual FLAT Móvel - Conta Total - Varejo - Ganho Tributário Cross</v>
          </cell>
          <cell r="B1377" t="str">
            <v>Plano Oi Completo Small</v>
          </cell>
          <cell r="C1377" t="str">
            <v>Template de desconto percentual FLAT Móvel - Conta Total - Varejo - Ganho Tributário Cross</v>
          </cell>
          <cell r="D1377">
            <v>0.2195</v>
          </cell>
          <cell r="E1377" t="str">
            <v>MKT-1-10033947081</v>
          </cell>
          <cell r="F1377" t="str">
            <v>0T3T_PAI17_PCS-4P3pi_FLAT_MÓVEL_GT_21.95%</v>
          </cell>
          <cell r="G1377">
            <v>21.95</v>
          </cell>
        </row>
        <row r="1378">
          <cell r="A1378" t="str">
            <v>Oi Total Fixo + Pós 100 + Banda Larga0,1227Template de desconto percentual FLAT Móvel - Conta Total - Varejo - Ganho Tributário Cross</v>
          </cell>
          <cell r="B1378" t="str">
            <v>Plano Oi Completo Small</v>
          </cell>
          <cell r="C1378" t="str">
            <v>Template de desconto percentual FLAT Móvel - Conta Total - Varejo - Ganho Tributário Cross</v>
          </cell>
          <cell r="D1378">
            <v>0.12269999999999999</v>
          </cell>
          <cell r="E1378" t="str">
            <v>MKT-1-10034053461</v>
          </cell>
          <cell r="F1378" t="str">
            <v>0T3T_PAI17_PCS-4P3pi_FLAT_MÓVEL_GT_12.27%</v>
          </cell>
          <cell r="G1378">
            <v>12.27</v>
          </cell>
        </row>
        <row r="1379">
          <cell r="A1379" t="str">
            <v>Oi Total Fixo + Pós 100 + Banda Larga0,0369Template de desconto percentual FLAT Móvel - Conta Total - Varejo - Ganho Tributário Cross</v>
          </cell>
          <cell r="B1379" t="str">
            <v>Plano Oi Completo Small</v>
          </cell>
          <cell r="C1379" t="str">
            <v>Template de desconto percentual FLAT Móvel - Conta Total - Varejo - Ganho Tributário Cross</v>
          </cell>
          <cell r="D1379">
            <v>3.6900000000000002E-2</v>
          </cell>
          <cell r="E1379" t="str">
            <v>MKT-1-10042956652</v>
          </cell>
          <cell r="F1379" t="str">
            <v>0T3T_PAI17_PCS-4P3pi_FLAT_MÓVEL_GT_03.69%</v>
          </cell>
          <cell r="G1379">
            <v>3.69</v>
          </cell>
        </row>
        <row r="1380">
          <cell r="A1380" t="str">
            <v>Oi Total Fixo + Pós 250 + Banda Larga0,5411Template de desconto percentual FLAT Móvel - Conta Total - Varejo - Ganho Tributário Cross</v>
          </cell>
          <cell r="B1380" t="str">
            <v>Plano Oi Completo Medium</v>
          </cell>
          <cell r="C1380" t="str">
            <v>Template de desconto percentual FLAT Móvel - Conta Total - Varejo - Ganho Tributário Cross</v>
          </cell>
          <cell r="D1380">
            <v>0.54110000000000003</v>
          </cell>
          <cell r="E1380" t="str">
            <v>MKT-1-10042956961</v>
          </cell>
          <cell r="F1380" t="str">
            <v>0T3T_PAI17_PCS-4P4pi_FLAT_MÓVEL_GT_54.11%</v>
          </cell>
          <cell r="G1380">
            <v>54.11</v>
          </cell>
        </row>
        <row r="1381">
          <cell r="A1381" t="str">
            <v>Oi Total Fixo + Pós 250 + Banda Larga0,5993Template de desconto percentual FLAT Móvel - Conta Total - Varejo - Ganho Tributário Cross</v>
          </cell>
          <cell r="B1381" t="str">
            <v>Plano Oi Completo Medium</v>
          </cell>
          <cell r="C1381" t="str">
            <v>Template de desconto percentual FLAT Móvel - Conta Total - Varejo - Ganho Tributário Cross</v>
          </cell>
          <cell r="D1381">
            <v>0.59929999999999994</v>
          </cell>
          <cell r="E1381" t="str">
            <v>MKT-1-10043964101</v>
          </cell>
          <cell r="F1381" t="str">
            <v>0T3T_PAI17_PCS-4P4pi_FLAT_MÓVEL_GT_59.93%</v>
          </cell>
          <cell r="G1381">
            <v>59.93</v>
          </cell>
        </row>
        <row r="1382">
          <cell r="A1382" t="str">
            <v>Oi Total Fixo + Pós 250 + Banda Larga0,6761Template de desconto percentual FLAT Móvel - Conta Total - Varejo - Ganho Tributário Cross</v>
          </cell>
          <cell r="B1382" t="str">
            <v>Plano Oi Completo Medium</v>
          </cell>
          <cell r="C1382" t="str">
            <v>Template de desconto percentual FLAT Móvel - Conta Total - Varejo - Ganho Tributário Cross</v>
          </cell>
          <cell r="D1382">
            <v>0.67610000000000003</v>
          </cell>
          <cell r="E1382" t="str">
            <v>MKT-1-10044311341</v>
          </cell>
          <cell r="F1382" t="str">
            <v>0T3T_PAI17_PCS-4P4pi_FLAT_MÓVEL_GT_67.61%</v>
          </cell>
          <cell r="G1382">
            <v>67.61</v>
          </cell>
        </row>
        <row r="1383">
          <cell r="A1383" t="str">
            <v>Oi Total Fixo + Pós 250 + Banda Larga0,6341Template de desconto percentual FLAT Móvel - Conta Total - Varejo - Ganho Tributário Cross</v>
          </cell>
          <cell r="B1383" t="str">
            <v>Plano Oi Completo Medium</v>
          </cell>
          <cell r="C1383" t="str">
            <v>Template de desconto percentual FLAT Móvel - Conta Total - Varejo - Ganho Tributário Cross</v>
          </cell>
          <cell r="D1383">
            <v>0.6341</v>
          </cell>
          <cell r="E1383" t="str">
            <v>MKT-1-10044311751</v>
          </cell>
          <cell r="F1383" t="str">
            <v>0T3T_PAI17_PCS-4P4pi_FLAT_MÓVEL_GT_63.41%</v>
          </cell>
          <cell r="G1383">
            <v>63.41</v>
          </cell>
        </row>
        <row r="1384">
          <cell r="A1384" t="str">
            <v>Oi Total Fixo + Pós 250 + Banda Larga0,5086Template de desconto percentual FLAT Móvel - Conta Total - Varejo - Ganho Tributário Cross</v>
          </cell>
          <cell r="B1384" t="str">
            <v>Plano Oi Completo Medium</v>
          </cell>
          <cell r="C1384" t="str">
            <v>Template de desconto percentual FLAT Móvel - Conta Total - Varejo - Ganho Tributário Cross</v>
          </cell>
          <cell r="D1384">
            <v>0.50859999999999994</v>
          </cell>
          <cell r="E1384" t="str">
            <v>MKT-1-10044311991</v>
          </cell>
          <cell r="F1384" t="str">
            <v>0T3T_PAI17_PCS-4P4pi_FLAT_MÓVEL_GT_50.86%</v>
          </cell>
          <cell r="G1384">
            <v>50.86</v>
          </cell>
        </row>
        <row r="1385">
          <cell r="A1385" t="str">
            <v>Oi Total Fixo + Pós 250 + Banda Larga0,6011Template de desconto percentual FLAT Móvel - Conta Total - Varejo - Ganho Tributário Cross</v>
          </cell>
          <cell r="B1385" t="str">
            <v>Plano Oi Completo Medium</v>
          </cell>
          <cell r="C1385" t="str">
            <v>Template de desconto percentual FLAT Móvel - Conta Total - Varejo - Ganho Tributário Cross</v>
          </cell>
          <cell r="D1385">
            <v>0.60109999999999997</v>
          </cell>
          <cell r="E1385" t="str">
            <v>MKT-1-10044312211</v>
          </cell>
          <cell r="F1385" t="str">
            <v>0T3T_PAI17_PCS-4P4pi_FLAT_MÓVEL_GT_60.11%</v>
          </cell>
          <cell r="G1385">
            <v>60.11</v>
          </cell>
        </row>
        <row r="1386">
          <cell r="A1386" t="str">
            <v>Oi Total Fixo + Pós 250 + Banda Larga0,4971Template de desconto percentual FLAT Móvel - Conta Total - Varejo - Ganho Tributário Cross</v>
          </cell>
          <cell r="B1386" t="str">
            <v>Plano Oi Completo Medium</v>
          </cell>
          <cell r="C1386" t="str">
            <v>Template de desconto percentual FLAT Móvel - Conta Total - Varejo - Ganho Tributário Cross</v>
          </cell>
          <cell r="D1386">
            <v>0.49709999999999999</v>
          </cell>
          <cell r="E1386" t="str">
            <v>MKT-1-10044341761</v>
          </cell>
          <cell r="F1386" t="str">
            <v>0T3T_PAI17_PCS-4P4pi_FLAT_MÓVEL_GT_49.71%</v>
          </cell>
          <cell r="G1386">
            <v>49.71</v>
          </cell>
        </row>
        <row r="1387">
          <cell r="A1387" t="str">
            <v>Oi Total Fixo + Pós 250 + Banda Larga0,5197Template de desconto percentual FLAT Móvel - Conta Total - Varejo - Ganho Tributário Cross</v>
          </cell>
          <cell r="B1387" t="str">
            <v>Plano Oi Completo Medium</v>
          </cell>
          <cell r="C1387" t="str">
            <v>Template de desconto percentual FLAT Móvel - Conta Total - Varejo - Ganho Tributário Cross</v>
          </cell>
          <cell r="D1387">
            <v>0.51969999999999994</v>
          </cell>
          <cell r="E1387" t="str">
            <v>MKT-1-10044342251</v>
          </cell>
          <cell r="F1387" t="str">
            <v>0T3T_PAI17_PCS-4P4pi_FLAT_MÓVEL_GT_51.97%</v>
          </cell>
          <cell r="G1387">
            <v>51.97</v>
          </cell>
        </row>
        <row r="1388">
          <cell r="A1388" t="str">
            <v>Oi Total Fixo + Pós 50 + Banda Larga0,1166Template de desconto percentual FLAT Móvel - Conta Total - Varejo - Ganho Tributário Cross</v>
          </cell>
          <cell r="B1388" t="str">
            <v>Plano Oi Completo XSmall</v>
          </cell>
          <cell r="C1388" t="str">
            <v>Template de desconto percentual FLAT Móvel - Conta Total - Varejo - Ganho Tributário Cross</v>
          </cell>
          <cell r="D1388">
            <v>0.1166</v>
          </cell>
          <cell r="E1388" t="str">
            <v>MKT-1-10044408309</v>
          </cell>
          <cell r="F1388" t="str">
            <v>0T3T_PAI17_PCS-4P2pi_FLAT_MÓVEL_GT_11.66%.</v>
          </cell>
          <cell r="G1388">
            <v>11.66</v>
          </cell>
        </row>
        <row r="1389">
          <cell r="A1389" t="str">
            <v>Oi Total Fixo + Pós 250 + Banda Larga0,5496Template de desconto percentual FLAT Móvel - Conta Total - Varejo - Ganho Tributário Cross</v>
          </cell>
          <cell r="B1389" t="str">
            <v>Plano Oi Completo Medium</v>
          </cell>
          <cell r="C1389" t="str">
            <v>Template de desconto percentual FLAT Móvel - Conta Total - Varejo - Ganho Tributário Cross</v>
          </cell>
          <cell r="D1389">
            <v>0.54959999999999998</v>
          </cell>
          <cell r="E1389" t="str">
            <v>MKT-1-10044408311</v>
          </cell>
          <cell r="F1389" t="str">
            <v>0T3T_PAI17_PCS-4P4pi_FLAT_MÓVEL_GT_54.96%</v>
          </cell>
          <cell r="G1389">
            <v>54.96</v>
          </cell>
        </row>
        <row r="1390">
          <cell r="A1390" t="str">
            <v>Oi Total Fixo + Pós 250 + Banda Larga0,5544Template de desconto percentual FLAT Móvel - Conta Total - Varejo - Ganho Tributário Cross</v>
          </cell>
          <cell r="B1390" t="str">
            <v>Plano Oi Completo Medium</v>
          </cell>
          <cell r="C1390" t="str">
            <v>Template de desconto percentual FLAT Móvel - Conta Total - Varejo - Ganho Tributário Cross</v>
          </cell>
          <cell r="D1390">
            <v>0.5544</v>
          </cell>
          <cell r="E1390" t="str">
            <v>MKT-1-10044408521</v>
          </cell>
          <cell r="F1390" t="str">
            <v>0T3T_PAI17_PCS-4P4pi_FLAT_MÓVEL_GT_55.44%</v>
          </cell>
          <cell r="G1390">
            <v>55.44</v>
          </cell>
        </row>
        <row r="1391">
          <cell r="A1391" t="str">
            <v>Oi Total Fixo + Pós 250 + Banda Larga0,5076Template de desconto percentual FLAT Móvel - Conta Total - Varejo - Ganho Tributário Cross</v>
          </cell>
          <cell r="B1391" t="str">
            <v>Plano Oi Completo Medium</v>
          </cell>
          <cell r="C1391" t="str">
            <v>Template de desconto percentual FLAT Móvel - Conta Total - Varejo - Ganho Tributário Cross</v>
          </cell>
          <cell r="D1391">
            <v>0.50759999999999994</v>
          </cell>
          <cell r="E1391" t="str">
            <v>MKT-1-10044457431</v>
          </cell>
          <cell r="F1391" t="str">
            <v>0T3T_PAI17_PCS-4P4pi_FLAT_MÓVEL_GT_50.76%</v>
          </cell>
          <cell r="G1391">
            <v>50.76</v>
          </cell>
        </row>
        <row r="1392">
          <cell r="A1392" t="str">
            <v>Oi Total Fixo + Pós 500 + Banda Larga0,6737Template de desconto percentual FLAT Móvel - Conta Total - Varejo - Ganho Tributário Cross</v>
          </cell>
          <cell r="B1392" t="str">
            <v>Plano Oi Completo Large</v>
          </cell>
          <cell r="C1392" t="str">
            <v>Template de desconto percentual FLAT Móvel - Conta Total - Varejo - Ganho Tributário Cross</v>
          </cell>
          <cell r="D1392">
            <v>0.67370000000000008</v>
          </cell>
          <cell r="E1392" t="str">
            <v>MKT-1-10044457701</v>
          </cell>
          <cell r="F1392" t="str">
            <v>0T3T_PAI17_PCS-4P5pi_FLAT_MÓVEL_GT_67.37%..</v>
          </cell>
          <cell r="G1392">
            <v>67.37</v>
          </cell>
        </row>
        <row r="1393">
          <cell r="A1393" t="str">
            <v>Oi Total Fixo + Pós 250 + Banda Larga0,4681Template de desconto percentual FLAT Móvel - Conta Total - Varejo - Ganho Tributário Cross</v>
          </cell>
          <cell r="B1393" t="str">
            <v>Plano Oi Completo Medium</v>
          </cell>
          <cell r="C1393" t="str">
            <v>Template de desconto percentual FLAT Móvel - Conta Total - Varejo - Ganho Tributário Cross</v>
          </cell>
          <cell r="D1393">
            <v>0.46810000000000002</v>
          </cell>
          <cell r="E1393" t="str">
            <v>MKT-1-10044508511</v>
          </cell>
          <cell r="F1393" t="str">
            <v>0T3T_PAI17_PCS-4P4pi_FLAT_MÓVEL_GT_46.81%</v>
          </cell>
          <cell r="G1393">
            <v>46.81</v>
          </cell>
        </row>
        <row r="1394">
          <cell r="A1394" t="str">
            <v>Oi Total Fixo + Pós 250 + Banda Larga0,452Template de desconto percentual FLAT Móvel - Conta Total - Varejo - Ganho Tributário Cross</v>
          </cell>
          <cell r="B1394" t="str">
            <v>Plano Oi Completo Medium</v>
          </cell>
          <cell r="C1394" t="str">
            <v>Template de desconto percentual FLAT Móvel - Conta Total - Varejo - Ganho Tributário Cross</v>
          </cell>
          <cell r="D1394">
            <v>0.45200000000000001</v>
          </cell>
          <cell r="E1394" t="str">
            <v>MKT-1-10044508721</v>
          </cell>
          <cell r="F1394" t="str">
            <v>0T3T_PAI17_PCS-4P4pi_FLAT_MÓVEL_GT_45.20%</v>
          </cell>
          <cell r="G1394">
            <v>45.2</v>
          </cell>
        </row>
        <row r="1395">
          <cell r="A1395" t="str">
            <v>Oi Total Fixo + Pós 250 + Banda Larga0,3472Template de desconto percentual FLAT Móvel - Conta Total - Varejo - Ganho Tributário Cross</v>
          </cell>
          <cell r="B1395" t="str">
            <v>Plano Oi Completo Medium</v>
          </cell>
          <cell r="C1395" t="str">
            <v>Template de desconto percentual FLAT Móvel - Conta Total - Varejo - Ganho Tributário Cross</v>
          </cell>
          <cell r="D1395">
            <v>0.34720000000000001</v>
          </cell>
          <cell r="E1395" t="str">
            <v>MKT-1-10044578621</v>
          </cell>
          <cell r="F1395" t="str">
            <v>0T3T_PAI17_PCS-4P4pi_FLAT_MÓVEL_GT_34.72%</v>
          </cell>
          <cell r="G1395">
            <v>34.72</v>
          </cell>
        </row>
        <row r="1396">
          <cell r="A1396" t="str">
            <v>Oi Total Fixo + Pós 250 + Banda Larga0,4005Template de desconto percentual FLAT Móvel - Conta Total - Varejo - Ganho Tributário Cross</v>
          </cell>
          <cell r="B1396" t="str">
            <v>Plano Oi Completo Medium</v>
          </cell>
          <cell r="C1396" t="str">
            <v>Template de desconto percentual FLAT Móvel - Conta Total - Varejo - Ganho Tributário Cross</v>
          </cell>
          <cell r="D1396">
            <v>0.40049999999999997</v>
          </cell>
          <cell r="E1396" t="str">
            <v>MKT-1-10045405621</v>
          </cell>
          <cell r="F1396" t="str">
            <v>0T3T_PAI17_PCS-4P4pi_FLAT_MÓVEL_GT_40.05%</v>
          </cell>
          <cell r="G1396">
            <v>40.049999999999997</v>
          </cell>
        </row>
        <row r="1397">
          <cell r="A1397" t="str">
            <v>Oi Total Fixo + Pós 250 + Banda Larga0,394Template de desconto percentual FLAT Móvel - Conta Total - Varejo - Ganho Tributário Cross</v>
          </cell>
          <cell r="B1397" t="str">
            <v>Plano Oi Completo Medium</v>
          </cell>
          <cell r="C1397" t="str">
            <v>Template de desconto percentual FLAT Móvel - Conta Total - Varejo - Ganho Tributário Cross</v>
          </cell>
          <cell r="D1397">
            <v>0.39399999999999996</v>
          </cell>
          <cell r="E1397" t="str">
            <v>MKT-1-10045584781</v>
          </cell>
          <cell r="F1397" t="str">
            <v>0T3T_PAI17_PCS-4P4pi_FLAT_MÓVEL_GT_39.40%</v>
          </cell>
          <cell r="G1397">
            <v>39.4</v>
          </cell>
        </row>
        <row r="1398">
          <cell r="A1398" t="str">
            <v>Oi Total Fixo + Pós 500 + Banda Larga0,6192Template de desconto percentual FLAT Móvel - Conta Total - Varejo - Ganho Tributário Cross</v>
          </cell>
          <cell r="B1398" t="str">
            <v>Plano Oi Completo Large</v>
          </cell>
          <cell r="C1398" t="str">
            <v>Template de desconto percentual FLAT Móvel - Conta Total - Varejo - Ganho Tributário Cross</v>
          </cell>
          <cell r="D1398">
            <v>0.61919999999999997</v>
          </cell>
          <cell r="E1398" t="str">
            <v>MKT-1-10046291091</v>
          </cell>
          <cell r="F1398" t="str">
            <v>0T3T_PAI17_PCS-4P5pi_FLAT_MÓVEL_GT_61.92%</v>
          </cell>
          <cell r="G1398">
            <v>61.92</v>
          </cell>
        </row>
        <row r="1399">
          <cell r="A1399" t="str">
            <v>Oi Total Fixo + Pós 500 + Banda Larga0,6457Template de desconto percentual FLAT Móvel - Conta Total - Varejo - Ganho Tributário Cross</v>
          </cell>
          <cell r="B1399" t="str">
            <v>Plano Oi Completo Large</v>
          </cell>
          <cell r="C1399" t="str">
            <v>Template de desconto percentual FLAT Móvel - Conta Total - Varejo - Ganho Tributário Cross</v>
          </cell>
          <cell r="D1399">
            <v>0.64569999999999994</v>
          </cell>
          <cell r="E1399" t="str">
            <v>MKT-1-10046333071</v>
          </cell>
          <cell r="F1399" t="str">
            <v>0T3T_PAI17_PCS-4P5pi_FLAT_MÓVEL_GT_64.57%</v>
          </cell>
          <cell r="G1399">
            <v>64.569999999999993</v>
          </cell>
        </row>
        <row r="1400">
          <cell r="A1400" t="str">
            <v>Oi Total Fixo + Pós 500 + Banda Larga0,59Template de desconto percentual FLAT Móvel - Conta Total - Varejo - Ganho Tributário Cross</v>
          </cell>
          <cell r="B1400" t="str">
            <v>Plano Oi Completo Large</v>
          </cell>
          <cell r="C1400" t="str">
            <v>Template de desconto percentual FLAT Móvel - Conta Total - Varejo - Ganho Tributário Cross</v>
          </cell>
          <cell r="D1400">
            <v>0.59</v>
          </cell>
          <cell r="E1400" t="str">
            <v>MKT-1-10046333281</v>
          </cell>
          <cell r="F1400" t="str">
            <v>0T3T_PAI17_PCS-4P5pi_FLAT_MÓVEL_GT_59.00%</v>
          </cell>
          <cell r="G1400">
            <v>59</v>
          </cell>
        </row>
        <row r="1401">
          <cell r="A1401" t="str">
            <v>Oi Total Fixo + Pós 50 + Banda Larga0,2308Template de desconto percentual FLAT Móvel - Conta Total - Varejo - Ganho Tributário Cross</v>
          </cell>
          <cell r="B1401" t="str">
            <v>Plano Oi Completo XSmall</v>
          </cell>
          <cell r="C1401" t="str">
            <v>Template de desconto percentual FLAT Móvel - Conta Total - Varejo - Ganho Tributário Cross</v>
          </cell>
          <cell r="D1401">
            <v>0.23079999999999998</v>
          </cell>
          <cell r="E1401" t="str">
            <v>MKT-1-10046378311</v>
          </cell>
          <cell r="F1401" t="str">
            <v>0T3T_PAI17_PCS-4P2pi_FLAT_MÓVEL_GT_23.08%</v>
          </cell>
          <cell r="G1401">
            <v>23.08</v>
          </cell>
        </row>
        <row r="1402">
          <cell r="A1402" t="str">
            <v>Oi Total Fixo + Pós 800 + Banda Larga0,6791Template de desconto percentual FLAT Móvel - Conta Total - Varejo - Ganho Tributário Cross</v>
          </cell>
          <cell r="B1402" t="str">
            <v>Plano Oi Completo XLarge</v>
          </cell>
          <cell r="C1402" t="str">
            <v>Template de desconto percentual FLAT Móvel - Conta Total - Varejo - Ganho Tributário Cross</v>
          </cell>
          <cell r="D1402">
            <v>0.67909999999999993</v>
          </cell>
          <cell r="E1402" t="str">
            <v>MKT-1-10046378701</v>
          </cell>
          <cell r="F1402" t="str">
            <v>0T3T_PAI17_PCS-4P6pi_FLAT_MÓVEL_GT_67.91%</v>
          </cell>
          <cell r="G1402">
            <v>67.91</v>
          </cell>
        </row>
        <row r="1403">
          <cell r="A1403" t="str">
            <v>Oi Total Fixo + Pós 800 + Banda Larga0,661Template de desconto percentual FLAT Móvel - Conta Total - Varejo - Ganho Tributário Cross</v>
          </cell>
          <cell r="B1403" t="str">
            <v>Plano Oi Completo XLarge</v>
          </cell>
          <cell r="C1403" t="str">
            <v>Template de desconto percentual FLAT Móvel - Conta Total - Varejo - Ganho Tributário Cross</v>
          </cell>
          <cell r="D1403">
            <v>0.66099999999999992</v>
          </cell>
          <cell r="E1403" t="str">
            <v>MKT-1-10046378941</v>
          </cell>
          <cell r="F1403" t="str">
            <v>0T3T_PAI17_PCS-4P6pi_FLAT_MÓVEL_GT_66.10%.</v>
          </cell>
          <cell r="G1403">
            <v>66.099999999999994</v>
          </cell>
        </row>
        <row r="1404">
          <cell r="A1404" t="str">
            <v>Oi Total Fixo + Pós 800 + Banda Larga0,6072Template de desconto percentual FLAT Móvel - Conta Total - Varejo - Ganho Tributário Cross</v>
          </cell>
          <cell r="B1404" t="str">
            <v>Plano Oi Completo XLarge</v>
          </cell>
          <cell r="C1404" t="str">
            <v>Template de desconto percentual FLAT Móvel - Conta Total - Varejo - Ganho Tributário Cross</v>
          </cell>
          <cell r="D1404">
            <v>0.60719999999999996</v>
          </cell>
          <cell r="E1404" t="str">
            <v>MKT-1-10046379152</v>
          </cell>
          <cell r="F1404" t="str">
            <v>0T3T_PAI17_PCS-4P6pi_FLAT_MÓVEL_GT_60.72%.</v>
          </cell>
          <cell r="G1404">
            <v>60.72</v>
          </cell>
        </row>
        <row r="1405">
          <cell r="A1405" t="str">
            <v>Oi Total Fixo + Pós 500 + Banda Larga0,6155Template de desconto percentual FLAT Móvel - Conta Total - Varejo - Ganho Tributário Cross</v>
          </cell>
          <cell r="B1405" t="str">
            <v>Plano Oi Completo Large</v>
          </cell>
          <cell r="C1405" t="str">
            <v>Template de desconto percentual FLAT Móvel - Conta Total - Varejo - Ganho Tributário Cross</v>
          </cell>
          <cell r="D1405">
            <v>0.61549999999999994</v>
          </cell>
          <cell r="E1405" t="str">
            <v>MKT-1-10046650301</v>
          </cell>
          <cell r="F1405" t="str">
            <v>0T3T_PAI17_PCS-4P5pi_FLAT_MÓVEL_GT_61.55%</v>
          </cell>
          <cell r="G1405">
            <v>61.55</v>
          </cell>
        </row>
        <row r="1406">
          <cell r="A1406" t="str">
            <v>Oi Total Fixo + Pós 500 + Banda Larga0,5464Template de desconto percentual FLAT Móvel - Conta Total - Varejo - Ganho Tributário Cross</v>
          </cell>
          <cell r="B1406" t="str">
            <v>Plano Oi Completo Large</v>
          </cell>
          <cell r="C1406" t="str">
            <v>Template de desconto percentual FLAT Móvel - Conta Total - Varejo - Ganho Tributário Cross</v>
          </cell>
          <cell r="D1406">
            <v>0.5464</v>
          </cell>
          <cell r="E1406" t="str">
            <v>MKT-1-10046650511</v>
          </cell>
          <cell r="F1406" t="str">
            <v>0T3T_PAI17_PCS-4P5pi_FLAT_MÓVEL_GT_54.64%</v>
          </cell>
          <cell r="G1406">
            <v>54.64</v>
          </cell>
        </row>
        <row r="1407">
          <cell r="A1407" t="str">
            <v>Oi Total Fixo + Pós 500 + Banda Larga0,5119Template de desconto percentual FLAT Móvel - Conta Total - Varejo - Ganho Tributário Cross</v>
          </cell>
          <cell r="B1407" t="str">
            <v>Plano Oi Completo Large</v>
          </cell>
          <cell r="C1407" t="str">
            <v>Template de desconto percentual FLAT Móvel - Conta Total - Varejo - Ganho Tributário Cross</v>
          </cell>
          <cell r="D1407">
            <v>0.51190000000000002</v>
          </cell>
          <cell r="E1407" t="str">
            <v>MKT-1-10046656491</v>
          </cell>
          <cell r="F1407" t="str">
            <v>0T3T_PAI17_PCS-4P5pi_FLAT_MÓVEL_GT_51.19%</v>
          </cell>
          <cell r="G1407">
            <v>51.19</v>
          </cell>
        </row>
        <row r="1408">
          <cell r="A1408" t="str">
            <v>Oi Total Fixo + Pós 800 + Banda Larga0,6765Template de desconto percentual FLAT Móvel - Conta Total - Varejo - Ganho Tributário Cross</v>
          </cell>
          <cell r="B1408" t="str">
            <v>Plano Oi Completo XLarge</v>
          </cell>
          <cell r="C1408" t="str">
            <v>Template de desconto percentual FLAT Móvel - Conta Total - Varejo - Ganho Tributário Cross</v>
          </cell>
          <cell r="D1408">
            <v>0.6765000000000001</v>
          </cell>
          <cell r="E1408" t="str">
            <v>MKT-1-10046656701</v>
          </cell>
          <cell r="F1408" t="str">
            <v>0T3T_PAI17_PCS-4P6pi_FLAT_MÓVEL_GT_67.65%</v>
          </cell>
          <cell r="G1408">
            <v>67.650000000000006</v>
          </cell>
        </row>
        <row r="1409">
          <cell r="A1409" t="str">
            <v>Oi Total Fixo + Pós 800 + Banda Larga0,6973Template de desconto percentual FLAT Móvel - Conta Total - Varejo - Ganho Tributário Cross</v>
          </cell>
          <cell r="B1409" t="str">
            <v>Plano Oi Completo XLarge</v>
          </cell>
          <cell r="C1409" t="str">
            <v>Template de desconto percentual FLAT Móvel - Conta Total - Varejo - Ganho Tributário Cross</v>
          </cell>
          <cell r="D1409">
            <v>0.69730000000000003</v>
          </cell>
          <cell r="E1409" t="str">
            <v>MKT-1-10046657071</v>
          </cell>
          <cell r="F1409" t="str">
            <v>0T3T_PAI17_PCS-4P6pi_FLAT_MÓVEL_GT_69.73%</v>
          </cell>
          <cell r="G1409">
            <v>69.73</v>
          </cell>
        </row>
        <row r="1410">
          <cell r="A1410" t="str">
            <v>Oi Total Fixo + Pós 800 + Banda Larga0,6309Template de desconto percentual FLAT Móvel - Conta Total - Varejo - Ganho Tributário Cross</v>
          </cell>
          <cell r="B1410" t="str">
            <v>Plano Oi Completo XLarge</v>
          </cell>
          <cell r="C1410" t="str">
            <v>Template de desconto percentual FLAT Móvel - Conta Total - Varejo - Ganho Tributário Cross</v>
          </cell>
          <cell r="D1410">
            <v>0.63090000000000002</v>
          </cell>
          <cell r="E1410" t="str">
            <v>MKT-1-10046657291</v>
          </cell>
          <cell r="F1410" t="str">
            <v>0T3T_PAI17_PCS-4P6pi_FLAT_MÓVEL_GT_63.09%</v>
          </cell>
          <cell r="G1410">
            <v>63.09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NET"/>
      <sheetName val="ONNET"/>
      <sheetName val="Sem Fidelidade"/>
    </sheetNames>
    <definedNames>
      <definedName name="BtnImport_Click"/>
    </defined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B14"/>
  <sheetViews>
    <sheetView workbookViewId="0">
      <selection activeCell="LA1" sqref="LA1:LB2"/>
    </sheetView>
  </sheetViews>
  <sheetFormatPr defaultRowHeight="15" x14ac:dyDescent="0.25"/>
  <sheetData>
    <row r="1" spans="1:314" ht="30.75" customHeight="1" thickBot="1" x14ac:dyDescent="0.3">
      <c r="A1" s="12" t="s">
        <v>2937</v>
      </c>
      <c r="B1" s="12" t="s">
        <v>2938</v>
      </c>
      <c r="C1" s="12" t="s">
        <v>2939</v>
      </c>
      <c r="D1" s="12" t="s">
        <v>2940</v>
      </c>
      <c r="E1" s="160" t="s">
        <v>2941</v>
      </c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 t="s">
        <v>2942</v>
      </c>
      <c r="AR1" s="160"/>
      <c r="AS1" s="160"/>
      <c r="AT1" s="124" t="s">
        <v>2943</v>
      </c>
      <c r="AU1" s="124"/>
      <c r="AV1" s="124" t="s">
        <v>2944</v>
      </c>
      <c r="AW1" s="124"/>
      <c r="AX1" s="124"/>
      <c r="AY1" s="124"/>
      <c r="AZ1" s="124"/>
      <c r="BA1" s="124"/>
      <c r="BB1" s="124"/>
      <c r="BC1" s="124" t="s">
        <v>2945</v>
      </c>
      <c r="BD1" s="124"/>
      <c r="BE1" s="124"/>
      <c r="BF1" s="161" t="s">
        <v>2946</v>
      </c>
      <c r="BG1" s="162"/>
      <c r="BH1" s="163"/>
      <c r="BI1" s="154" t="str">
        <f>"Preço Fixo
"&amp;DOLLAR([3]ARBOR!C2,2)</f>
        <v>Preço Fixo
R$ 75,84</v>
      </c>
      <c r="BJ1" s="155"/>
      <c r="BK1" s="155"/>
      <c r="BL1" s="155"/>
      <c r="BM1" s="156"/>
      <c r="BN1" s="154" t="str">
        <f>"Assinatura Velox 300Kb (PCS-30874g)
"&amp;DOLLAR(VLOOKUP("PCS-30874g",[3]ARBOR!$A:$C,3,0),2)</f>
        <v>Assinatura Velox 300Kb (PCS-30874g)
R$ 96,93</v>
      </c>
      <c r="BO1" s="155"/>
      <c r="BP1" s="155"/>
      <c r="BQ1" s="156"/>
      <c r="BR1" s="154" t="str">
        <f>"Assinatura Velox 600Kb (PCS-30577g)
"&amp;DOLLAR(VLOOKUP("PCS-30577g",[3]ARBOR!$A:$C,3,0),2)</f>
        <v>Assinatura Velox 600Kb (PCS-30577g)
R$ 96,93</v>
      </c>
      <c r="BS1" s="155"/>
      <c r="BT1" s="155"/>
      <c r="BU1" s="156"/>
      <c r="BV1" s="154" t="str">
        <f>"Assinatura Velox 1Mb (PCS-30604g)
"&amp;DOLLAR(VLOOKUP("PCS-30604g",[3]ARBOR!$A:$C,3,0),2)</f>
        <v>Assinatura Velox 1Mb (PCS-30604g)
R$ 96,93</v>
      </c>
      <c r="BW1" s="155"/>
      <c r="BX1" s="155"/>
      <c r="BY1" s="156"/>
      <c r="BZ1" s="154" t="str">
        <f>"Assinatura Velox 2Mb (PCS-30631g)
"&amp;DOLLAR(VLOOKUP("PCS-30631g",[3]ARBOR!$A:$C,3,0),2)</f>
        <v>Assinatura Velox 2Mb (PCS-30631g)
R$ 98,26</v>
      </c>
      <c r="CA1" s="155"/>
      <c r="CB1" s="155"/>
      <c r="CC1" s="156"/>
      <c r="CD1" s="154" t="str">
        <f>"Assinatura Velox 5Mb (PCS-30658g)
"&amp;DOLLAR(VLOOKUP("PCS-30658g",[3]ARBOR!$A:$C,3,0),2)</f>
        <v>Assinatura Velox 5Mb (PCS-30658g)
R$ 112,31</v>
      </c>
      <c r="CE1" s="155"/>
      <c r="CF1" s="155"/>
      <c r="CG1" s="156"/>
      <c r="CH1" s="154" t="str">
        <f>"Assinatura Velox 10Mb (PCS-30685g)
"&amp;DOLLAR(VLOOKUP("PCS-30685g",[3]ARBOR!$A:$C,3,0),2)</f>
        <v>Assinatura Velox 10Mb (PCS-30685g)
R$ 126,34</v>
      </c>
      <c r="CI1" s="155"/>
      <c r="CJ1" s="155"/>
      <c r="CK1" s="156"/>
      <c r="CL1" s="154" t="str">
        <f>"Assinatura Velox 15Mb (PCS-30712g)
"&amp;DOLLAR(VLOOKUP("PCS-30712g",[3]ARBOR!$A:$C,3,0),2)</f>
        <v>Assinatura Velox 15Mb (PCS-30712g)
R$ 140,38</v>
      </c>
      <c r="CM1" s="155"/>
      <c r="CN1" s="155"/>
      <c r="CO1" s="156"/>
      <c r="CP1" s="154" t="str">
        <f>"Assinatura Velox 20Mb (PCS-30739g)
"&amp;DOLLAR(VLOOKUP("PCS-30739g",[3]ARBOR!$A:$C,3,0),2)</f>
        <v>Assinatura Velox 20Mb (PCS-30739g)
R$ 210,58</v>
      </c>
      <c r="CQ1" s="155"/>
      <c r="CR1" s="155"/>
      <c r="CS1" s="155"/>
      <c r="CT1" s="155"/>
      <c r="CU1" s="155"/>
      <c r="CV1" s="155"/>
      <c r="CW1" s="156"/>
      <c r="CX1" s="154" t="str">
        <f>"Assinatura Velox 25Mb (PCS-30766g)
"&amp;DOLLAR(VLOOKUP("PCS-30766g",[3]ARBOR!$A:$C,3,0),2)</f>
        <v>Assinatura Velox 25Mb (PCS-30766g)
R$ 280,77</v>
      </c>
      <c r="CY1" s="155"/>
      <c r="CZ1" s="155"/>
      <c r="DA1" s="155"/>
      <c r="DB1" s="155"/>
      <c r="DC1" s="155"/>
      <c r="DD1" s="155"/>
      <c r="DE1" s="156"/>
      <c r="DF1" s="154" t="str">
        <f>"Assinatura Velox 30Mb (PCS-30793g)
"&amp;DOLLAR(VLOOKUP("PCS-30793g",[3]ARBOR!$A:$C,3,0),2)</f>
        <v>Assinatura Velox 30Mb (PCS-30793g)
R$ 280,77</v>
      </c>
      <c r="DG1" s="155"/>
      <c r="DH1" s="155"/>
      <c r="DI1" s="155"/>
      <c r="DJ1" s="155"/>
      <c r="DK1" s="155"/>
      <c r="DL1" s="155"/>
      <c r="DM1" s="156"/>
      <c r="DN1" s="157" t="str">
        <f>"Assinatura Velox 35Mb (PCS-30820g)
"&amp;DOLLAR(VLOOKUP("PCS-30820g",[3]ARBOR!$A:$C,3,0),2)</f>
        <v>Assinatura Velox 35Mb (PCS-30820g)
R$ 280,77</v>
      </c>
      <c r="DO1" s="158"/>
      <c r="DP1" s="158"/>
      <c r="DQ1" s="158"/>
      <c r="DR1" s="158"/>
      <c r="DS1" s="158"/>
      <c r="DT1" s="158"/>
      <c r="DU1" s="159"/>
      <c r="DV1" s="148" t="str">
        <f>"Oi Internet Móvel Substituta 10GB (PCS-21448p2)
"&amp;DOLLAR(VLOOKUP("PCS-21448p2",[3]ARBOR!$A:$C,3,0),2)</f>
        <v>Oi Internet Móvel Substituta 10GB (PCS-21448p2)
R$ 127,90</v>
      </c>
      <c r="DW1" s="149"/>
      <c r="DX1" s="150"/>
      <c r="DY1" s="151" t="s">
        <v>2947</v>
      </c>
      <c r="DZ1" s="152"/>
      <c r="EA1" s="152"/>
      <c r="EB1" s="152"/>
      <c r="EC1" s="152"/>
      <c r="ED1" s="152"/>
      <c r="EE1" s="153"/>
      <c r="EF1" s="138" t="str">
        <f>"Oi TV Start HD (PCS-OzTL40)
"&amp;DOLLAR(VLOOKUP("PCS-OzTL40",[3]ARBOR!$A:$C,3,0),2)</f>
        <v>Oi TV Start HD (PCS-OzTL40)
R$ 99,00</v>
      </c>
      <c r="EG1" s="139"/>
      <c r="EH1" s="139"/>
      <c r="EI1" s="138" t="str">
        <f>"Oi TV Mix HD (PCS-OzTL41)
"&amp;DOLLAR(VLOOKUP("PCS-OzTL41",[3]ARBOR!$A:$C,3,0),2)</f>
        <v>Oi TV Mix HD (PCS-OzTL41)
R$ 121,03</v>
      </c>
      <c r="EJ1" s="139"/>
      <c r="EK1" s="139"/>
      <c r="EL1" s="138" t="str">
        <f>"Oi TV Mix HBO Max HD (PCS-OzTL44)
"&amp;DOLLAR(VLOOKUP("PCS-OzTL44",[3]ARBOR!$A:$C,3,0),2)</f>
        <v>Oi TV Mix HBO Max HD (PCS-OzTL44)
R$ 192,61</v>
      </c>
      <c r="EM1" s="139"/>
      <c r="EN1" s="139"/>
      <c r="EO1" s="138" t="str">
        <f>"Oi TV Mix Telecine HD (PCS-OzTL43)
"&amp;DOLLAR(VLOOKUP("PCS-OzTL43",[3]ARBOR!$A:$C,3,0),2)</f>
        <v>Oi TV Mix Telecine HD (PCS-OzTL43)
R$ 203,63</v>
      </c>
      <c r="EP1" s="139"/>
      <c r="EQ1" s="139"/>
      <c r="ER1" s="138" t="str">
        <f>"Oi TV Mix Cinema HD (PCS-OzTL45)
"&amp;DOLLAR(VLOOKUP("PCS-OzTL45",[3]ARBOR!$A:$C,3,0),2)</f>
        <v>Oi TV Mix Cinema HD (PCS-OzTL45)
R$ 209,13</v>
      </c>
      <c r="ES1" s="139"/>
      <c r="ET1" s="139"/>
      <c r="EU1" s="138" t="str">
        <f>"Oi TV Mix HD DVR (PCS-OzTL741)
"&amp;DOLLAR(VLOOKUP("PCS-OzTL741",[3]ARBOR!$A:$C,3,0),2)</f>
        <v>Oi TV Mix HD DVR (PCS-OzTL741)
R$ 176,09</v>
      </c>
      <c r="EV1" s="139"/>
      <c r="EW1" s="139"/>
      <c r="EX1" s="138" t="str">
        <f>"Oi TV Mix HBOMax HD DVR (PCS-OzTL744)
"&amp;DOLLAR(VLOOKUP("PCS-OzTL744",[3]ARBOR!$A:$C,3,0),2)</f>
        <v>Oi TV Mix HBOMax HD DVR (PCS-OzTL744)
R$ 209,13</v>
      </c>
      <c r="EY1" s="139"/>
      <c r="EZ1" s="139"/>
      <c r="FA1" s="138" t="str">
        <f>"Oi TV Mix Telecine HD DVR (PCS-OzTL743)
"&amp;DOLLAR(VLOOKUP("PCS-OzTL743",[3]ARBOR!$A:$C,3,0),2)</f>
        <v>Oi TV Mix Telecine HD DVR (PCS-OzTL743)
R$ 220,14</v>
      </c>
      <c r="FB1" s="139"/>
      <c r="FC1" s="139"/>
      <c r="FD1" s="138" t="str">
        <f>"Oi TV Mix Cinema HD DVR (PCS-OzTL745)
"&amp;DOLLAR(VLOOKUP("PCS-OzTL745",[3]ARBOR!$A:$C,3,0),2)</f>
        <v>Oi TV Mix Cinema HD DVR (PCS-OzTL745)
R$ 253,18</v>
      </c>
      <c r="FE1" s="139"/>
      <c r="FF1" s="139"/>
      <c r="FG1" s="138" t="str">
        <f>"Oi TV Total HD (PCS-OzTL42)
"&amp;DOLLAR(VLOOKUP("PCS-OzTL42",[3]ARBOR!$A:$C,3,0),2)</f>
        <v>Oi TV Total HD (PCS-OzTL42)
R$ 165,08</v>
      </c>
      <c r="FH1" s="139"/>
      <c r="FI1" s="139"/>
      <c r="FJ1" s="138" t="str">
        <f>"Oi TV Total HBO Max HD (PCS-OzTL47)
"&amp;DOLLAR(VLOOKUP("PCS-OzTL47",[3]ARBOR!$A:$C,3,0),2)</f>
        <v>Oi TV Total HBO Max HD (PCS-OzTL47)
R$ 203,63</v>
      </c>
      <c r="FK1" s="139"/>
      <c r="FL1" s="139"/>
      <c r="FM1" s="138" t="str">
        <f>"Oi TV Total Telecine HD (PCS-OzTL46)
"&amp;DOLLAR(VLOOKUP("PCS-OzTL46",[3]ARBOR!$A:$C,3,0),2)</f>
        <v>Oi TV Total Telecine HD (PCS-OzTL46)
R$ 214,64</v>
      </c>
      <c r="FN1" s="139"/>
      <c r="FO1" s="139"/>
      <c r="FP1" s="138" t="str">
        <f>"Oi TV Total Cinema HD (PCS-OzTL48)
"&amp;DOLLAR(VLOOKUP("PCS-OzTL48",[3]ARBOR!$A:$C,3,0),2)</f>
        <v>Oi TV Total Cinema HD (PCS-OzTL48)
R$ 253,18</v>
      </c>
      <c r="FQ1" s="139"/>
      <c r="FR1" s="139"/>
      <c r="FS1" s="138" t="str">
        <f>"Oi TV Total HD DVR (PCS-OzTL742)
"&amp;DOLLAR(VLOOKUP("PCS-OzTL742",[3]ARBOR!$A:$C,3,0),2)</f>
        <v>Oi TV Total HD DVR (PCS-OzTL742)
R$ 220,14</v>
      </c>
      <c r="FT1" s="139"/>
      <c r="FU1" s="139"/>
      <c r="FV1" s="138" t="str">
        <f>"Oi TV Total HBOMax HD DVR (PCS-OzTL747)
"&amp;DOLLAR(VLOOKUP("PCS-OzTL747",[3]ARBOR!$A:$C,3,0),2)</f>
        <v>Oi TV Total HBOMax HD DVR (PCS-OzTL747)
R$ 258,69</v>
      </c>
      <c r="FW1" s="139"/>
      <c r="FX1" s="139"/>
      <c r="FY1" s="138" t="str">
        <f>"Oi TV Total Telecine HD DVR (PCS-OzTL746)
"&amp;DOLLAR(VLOOKUP("PCS-OzTL746",[3]ARBOR!$A:$C,3,0),2)</f>
        <v>Oi TV Total Telecine HD DVR (PCS-OzTL746)
R$ 269,70</v>
      </c>
      <c r="FZ1" s="139"/>
      <c r="GA1" s="139"/>
      <c r="GB1" s="138" t="str">
        <f>"Oi TV Total Cinema HD DVR (PCS-OzTL748)
"&amp;DOLLAR(VLOOKUP("PCS-OzTL748",[3]ARBOR!$A:$C,3,0),2)</f>
        <v>Oi TV Total Cinema HD DVR (PCS-OzTL748)
R$ 308,25</v>
      </c>
      <c r="GC1" s="139"/>
      <c r="GD1" s="139"/>
      <c r="GE1" s="138" t="str">
        <f>"Oi TV Combate (PCS-OzTL34)
"&amp;DOLLAR(VLOOKUP("PCS-OzTL34",[3]ARBOR!$A:$C,3,0),2)</f>
        <v>Oi TV Combate (PCS-OzTL34)
R$ 110,13</v>
      </c>
      <c r="GF1" s="139"/>
      <c r="GG1" s="140"/>
      <c r="GH1" s="138" t="str">
        <f>"Oi TV Sexy Hot (PCS-OzTL31)
"&amp;DOLLAR(VLOOKUP("PCS-OzTL31",[3]ARBOR!$A:$C,3,0),2)</f>
        <v>Oi TV Sexy Hot (PCS-OzTL31)
R$ 21,91</v>
      </c>
      <c r="GI1" s="139"/>
      <c r="GJ1" s="140"/>
      <c r="GK1" s="138" t="str">
        <f>"Oi TV Playboy (PCS-OzTL32)
"&amp;DOLLAR(VLOOKUP("PCS-OzTL32",[3]ARBOR!$A:$C,3,0),2)</f>
        <v>Oi TV Playboy (PCS-OzTL32)
R$ 21,91</v>
      </c>
      <c r="GL1" s="139"/>
      <c r="GM1" s="140"/>
      <c r="GN1" s="138" t="str">
        <f>"Oi TV Sexy Hot + Playboy (PCS-OzTL33)
"&amp;DOLLAR(VLOOKUP("PCS-OzTL33",[3]ARBOR!$A:$C,3,0),2)</f>
        <v>Oi TV Sexy Hot + Playboy (PCS-OzTL33)
R$ 32,92</v>
      </c>
      <c r="GO1" s="139"/>
      <c r="GP1" s="140"/>
      <c r="GQ1" s="138" t="str">
        <f>"Oi TV SexPrivê (PCS-OzTL503)
"&amp;DOLLAR(VLOOKUP("PCS-OzTL503",[3]ARBOR!$A:$C,3,0),2)</f>
        <v>Oi TV SexPrivê (PCS-OzTL503)
R$ 16,40</v>
      </c>
      <c r="GR1" s="139"/>
      <c r="GS1" s="140"/>
      <c r="GT1" s="138" t="str">
        <f>"Oi TV Étnicos (PCS-OzTL500)
"&amp;DOLLAR(VLOOKUP("PCS-OzTL500",[3]ARBOR!$A:$C,3,0),2)</f>
        <v>Oi TV Étnicos (PCS-OzTL500)
R$ 11,01</v>
      </c>
      <c r="GU1" s="139"/>
      <c r="GV1" s="140"/>
      <c r="GW1" s="138" t="str">
        <f>"Coleção OI (PCS-OzTL50)"</f>
        <v>Coleção OI (PCS-OzTL50)</v>
      </c>
      <c r="GX1" s="139"/>
      <c r="GY1" s="140"/>
      <c r="GZ1" s="138" t="str">
        <f>"Fox Premium (PCS-OzTL51)"</f>
        <v>Fox Premium (PCS-OzTL51)</v>
      </c>
      <c r="HA1" s="139"/>
      <c r="HB1" s="140"/>
      <c r="HC1" s="138" t="str">
        <f>"PenVr (PCS-OzTL52)"</f>
        <v>PenVr (PCS-OzTL52)</v>
      </c>
      <c r="HD1" s="139"/>
      <c r="HE1" s="140"/>
      <c r="HF1" s="138" t="str">
        <f>"PFC Completo (PCS-OzTL53)"</f>
        <v>PFC Completo (PCS-OzTL53)</v>
      </c>
      <c r="HG1" s="139"/>
      <c r="HH1" s="140"/>
      <c r="HI1" s="138" t="str">
        <f>"PFC Básico (PCS-OzTL54)"</f>
        <v>PFC Básico (PCS-OzTL54)</v>
      </c>
      <c r="HJ1" s="139"/>
      <c r="HK1" s="140"/>
      <c r="HL1" s="138" t="str">
        <f>"Oi TV Ponto Adicional (PCS-OzTL99)
"&amp;DOLLAR(VLOOKUP("PCS-OzTL99",[3]ARBOR!$A:$C,3,0),2)</f>
        <v>Oi TV Ponto Adicional (PCS-OzTL99)
R$ 29,90</v>
      </c>
      <c r="HM1" s="139"/>
      <c r="HN1" s="139"/>
      <c r="HO1" s="139"/>
      <c r="HP1" s="140"/>
      <c r="HQ1" s="141" t="s">
        <v>2948</v>
      </c>
      <c r="HR1" s="142"/>
      <c r="HS1" s="142"/>
      <c r="HT1" s="142"/>
      <c r="HU1" s="142"/>
      <c r="HV1" s="142"/>
      <c r="HW1" s="142"/>
      <c r="HX1" s="142"/>
      <c r="HY1" s="143" t="s">
        <v>2949</v>
      </c>
      <c r="HZ1" s="144"/>
      <c r="IA1" s="144"/>
      <c r="IB1" s="144"/>
      <c r="IC1" s="144"/>
      <c r="ID1" s="144"/>
      <c r="IE1" s="144"/>
      <c r="IF1" s="145"/>
      <c r="IG1" s="146" t="s">
        <v>2950</v>
      </c>
      <c r="IH1" s="147"/>
      <c r="II1" s="133" t="str">
        <f>"Oi Internet pra Celular 300MB (PCS-813566)
"&amp;DOLLAR(VLOOKUP("PCS-813566",[3]ARBOR!$A:$C,3,0),2)</f>
        <v>Oi Internet pra Celular 300MB (PCS-813566)
R$ 18,92</v>
      </c>
      <c r="IJ1" s="134"/>
      <c r="IK1" s="135"/>
      <c r="IL1" s="133" t="str">
        <f>"Oi Internet pra Celular 500MB (PCS-813564)
"&amp;DOLLAR(VLOOKUP("PCS-813564",[3]ARBOR!$A:$C,3,0),2)</f>
        <v>Oi Internet pra Celular 500MB (PCS-813564)
R$ 28,44</v>
      </c>
      <c r="IM1" s="134"/>
      <c r="IN1" s="135"/>
      <c r="IO1" s="133" t="s">
        <v>2951</v>
      </c>
      <c r="IP1" s="134"/>
      <c r="IQ1" s="135"/>
      <c r="IR1" s="133" t="s">
        <v>2952</v>
      </c>
      <c r="IS1" s="134"/>
      <c r="IT1" s="135"/>
      <c r="IU1" s="133" t="s">
        <v>2953</v>
      </c>
      <c r="IV1" s="134"/>
      <c r="IW1" s="135"/>
      <c r="IX1" s="133" t="s">
        <v>2954</v>
      </c>
      <c r="IY1" s="134"/>
      <c r="IZ1" s="135"/>
      <c r="JA1" s="133" t="s">
        <v>2955</v>
      </c>
      <c r="JB1" s="134"/>
      <c r="JC1" s="135"/>
      <c r="JD1" s="136" t="s">
        <v>2956</v>
      </c>
      <c r="JE1" s="137"/>
      <c r="JF1" s="123" t="s">
        <v>2957</v>
      </c>
      <c r="JG1" s="123"/>
      <c r="JH1" s="124" t="s">
        <v>2958</v>
      </c>
      <c r="JI1" s="124"/>
      <c r="JJ1" s="124"/>
      <c r="JK1" s="124"/>
      <c r="JL1" s="124"/>
      <c r="JM1" s="124"/>
      <c r="JN1" s="124"/>
      <c r="JO1" s="125" t="s">
        <v>2959</v>
      </c>
      <c r="JP1" s="126"/>
      <c r="JQ1" s="126"/>
      <c r="JR1" s="125" t="s">
        <v>2959</v>
      </c>
      <c r="JS1" s="126"/>
      <c r="JT1" s="126"/>
      <c r="JU1" s="13" t="s">
        <v>2960</v>
      </c>
      <c r="JV1" s="127" t="s">
        <v>2961</v>
      </c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9"/>
      <c r="KM1" s="130" t="s">
        <v>2962</v>
      </c>
      <c r="KN1" s="131"/>
      <c r="KO1" s="131"/>
      <c r="KP1" s="131"/>
      <c r="KQ1" s="131"/>
      <c r="KR1" s="131"/>
      <c r="KS1" s="131"/>
      <c r="KT1" s="132"/>
    </row>
    <row r="2" spans="1:314" ht="157.5" customHeight="1" thickBot="1" x14ac:dyDescent="0.3">
      <c r="A2" s="14" t="s">
        <v>2963</v>
      </c>
      <c r="B2" s="14" t="s">
        <v>2964</v>
      </c>
      <c r="C2" s="14" t="s">
        <v>2965</v>
      </c>
      <c r="D2" s="14" t="s">
        <v>2966</v>
      </c>
      <c r="E2" s="15" t="s">
        <v>2967</v>
      </c>
      <c r="F2" s="15" t="s">
        <v>2968</v>
      </c>
      <c r="G2" s="15" t="s">
        <v>2969</v>
      </c>
      <c r="H2" s="15" t="s">
        <v>2970</v>
      </c>
      <c r="I2" s="15" t="s">
        <v>2971</v>
      </c>
      <c r="J2" s="15" t="s">
        <v>2972</v>
      </c>
      <c r="K2" s="15" t="s">
        <v>2973</v>
      </c>
      <c r="L2" s="15" t="s">
        <v>2974</v>
      </c>
      <c r="M2" s="15" t="s">
        <v>2975</v>
      </c>
      <c r="N2" s="15" t="s">
        <v>2976</v>
      </c>
      <c r="O2" s="15" t="s">
        <v>2977</v>
      </c>
      <c r="P2" s="15" t="s">
        <v>2978</v>
      </c>
      <c r="Q2" s="15" t="s">
        <v>2979</v>
      </c>
      <c r="R2" s="15" t="s">
        <v>2980</v>
      </c>
      <c r="S2" s="15" t="s">
        <v>2981</v>
      </c>
      <c r="T2" s="15" t="s">
        <v>2982</v>
      </c>
      <c r="U2" s="15" t="s">
        <v>2983</v>
      </c>
      <c r="V2" s="15" t="s">
        <v>2984</v>
      </c>
      <c r="W2" s="16" t="s">
        <v>2985</v>
      </c>
      <c r="X2" s="15" t="s">
        <v>2986</v>
      </c>
      <c r="Y2" s="15" t="s">
        <v>2987</v>
      </c>
      <c r="Z2" s="15" t="s">
        <v>2988</v>
      </c>
      <c r="AA2" s="15" t="s">
        <v>2989</v>
      </c>
      <c r="AB2" s="15" t="s">
        <v>2990</v>
      </c>
      <c r="AC2" s="17" t="s">
        <v>2991</v>
      </c>
      <c r="AD2" s="17" t="s">
        <v>2992</v>
      </c>
      <c r="AE2" s="17" t="s">
        <v>2993</v>
      </c>
      <c r="AF2" s="17" t="s">
        <v>2994</v>
      </c>
      <c r="AG2" s="15" t="s">
        <v>2995</v>
      </c>
      <c r="AH2" s="15" t="s">
        <v>2996</v>
      </c>
      <c r="AI2" s="15" t="s">
        <v>2997</v>
      </c>
      <c r="AJ2" s="15" t="s">
        <v>2998</v>
      </c>
      <c r="AK2" s="15" t="s">
        <v>2999</v>
      </c>
      <c r="AL2" s="15" t="s">
        <v>3000</v>
      </c>
      <c r="AM2" s="15" t="s">
        <v>3001</v>
      </c>
      <c r="AN2" s="16"/>
      <c r="AO2" s="16" t="s">
        <v>3002</v>
      </c>
      <c r="AP2" s="15" t="s">
        <v>3003</v>
      </c>
      <c r="AQ2" s="18" t="s">
        <v>3004</v>
      </c>
      <c r="AR2" s="14" t="s">
        <v>3005</v>
      </c>
      <c r="AS2" s="14" t="s">
        <v>3006</v>
      </c>
      <c r="AT2" s="14" t="s">
        <v>3007</v>
      </c>
      <c r="AU2" s="14" t="s">
        <v>3008</v>
      </c>
      <c r="AV2" s="18" t="s">
        <v>3009</v>
      </c>
      <c r="AW2" s="18" t="s">
        <v>3010</v>
      </c>
      <c r="AX2" s="18" t="s">
        <v>3011</v>
      </c>
      <c r="AY2" s="18" t="s">
        <v>3012</v>
      </c>
      <c r="AZ2" s="18" t="s">
        <v>3013</v>
      </c>
      <c r="BA2" s="18" t="s">
        <v>3014</v>
      </c>
      <c r="BB2" s="18" t="s">
        <v>3015</v>
      </c>
      <c r="BC2" s="19" t="s">
        <v>3016</v>
      </c>
      <c r="BD2" s="20" t="s">
        <v>3017</v>
      </c>
      <c r="BE2" s="20" t="s">
        <v>3018</v>
      </c>
      <c r="BF2" s="18" t="s">
        <v>3019</v>
      </c>
      <c r="BG2" s="14" t="s">
        <v>3020</v>
      </c>
      <c r="BH2" s="18" t="s">
        <v>3021</v>
      </c>
      <c r="BI2" s="21" t="s">
        <v>3022</v>
      </c>
      <c r="BJ2" s="22" t="s">
        <v>3023</v>
      </c>
      <c r="BK2" s="18" t="s">
        <v>3024</v>
      </c>
      <c r="BL2" s="23" t="s">
        <v>3025</v>
      </c>
      <c r="BM2" s="24" t="s">
        <v>3026</v>
      </c>
      <c r="BN2" s="18" t="s">
        <v>3027</v>
      </c>
      <c r="BO2" s="14" t="s">
        <v>3022</v>
      </c>
      <c r="BP2" s="14" t="s">
        <v>3028</v>
      </c>
      <c r="BQ2" s="18" t="s">
        <v>3024</v>
      </c>
      <c r="BR2" s="18" t="s">
        <v>3027</v>
      </c>
      <c r="BS2" s="14" t="s">
        <v>3022</v>
      </c>
      <c r="BT2" s="14" t="s">
        <v>3028</v>
      </c>
      <c r="BU2" s="18" t="s">
        <v>3024</v>
      </c>
      <c r="BV2" s="18" t="s">
        <v>3027</v>
      </c>
      <c r="BW2" s="14" t="s">
        <v>3022</v>
      </c>
      <c r="BX2" s="14" t="s">
        <v>3028</v>
      </c>
      <c r="BY2" s="18" t="s">
        <v>3024</v>
      </c>
      <c r="BZ2" s="18" t="s">
        <v>3027</v>
      </c>
      <c r="CA2" s="14" t="s">
        <v>3022</v>
      </c>
      <c r="CB2" s="14" t="s">
        <v>3028</v>
      </c>
      <c r="CC2" s="18" t="s">
        <v>3024</v>
      </c>
      <c r="CD2" s="18" t="s">
        <v>3027</v>
      </c>
      <c r="CE2" s="14" t="s">
        <v>3022</v>
      </c>
      <c r="CF2" s="14" t="s">
        <v>3028</v>
      </c>
      <c r="CG2" s="18" t="s">
        <v>3024</v>
      </c>
      <c r="CH2" s="18" t="s">
        <v>3027</v>
      </c>
      <c r="CI2" s="14" t="s">
        <v>3022</v>
      </c>
      <c r="CJ2" s="14" t="s">
        <v>3028</v>
      </c>
      <c r="CK2" s="18" t="s">
        <v>3024</v>
      </c>
      <c r="CL2" s="18" t="s">
        <v>3027</v>
      </c>
      <c r="CM2" s="14" t="s">
        <v>3022</v>
      </c>
      <c r="CN2" s="14" t="s">
        <v>3028</v>
      </c>
      <c r="CO2" s="18" t="s">
        <v>3024</v>
      </c>
      <c r="CP2" s="18" t="s">
        <v>3027</v>
      </c>
      <c r="CQ2" s="14" t="s">
        <v>3022</v>
      </c>
      <c r="CR2" s="14" t="s">
        <v>3028</v>
      </c>
      <c r="CS2" s="18" t="s">
        <v>3024</v>
      </c>
      <c r="CT2" s="25" t="s">
        <v>3022</v>
      </c>
      <c r="CU2" s="25" t="s">
        <v>3029</v>
      </c>
      <c r="CV2" s="25" t="s">
        <v>3028</v>
      </c>
      <c r="CW2" s="26" t="s">
        <v>3024</v>
      </c>
      <c r="CX2" s="18" t="s">
        <v>3027</v>
      </c>
      <c r="CY2" s="14" t="s">
        <v>3022</v>
      </c>
      <c r="CZ2" s="14" t="s">
        <v>3028</v>
      </c>
      <c r="DA2" s="18" t="s">
        <v>3024</v>
      </c>
      <c r="DB2" s="25" t="s">
        <v>3022</v>
      </c>
      <c r="DC2" s="25" t="s">
        <v>3029</v>
      </c>
      <c r="DD2" s="25" t="s">
        <v>3028</v>
      </c>
      <c r="DE2" s="26" t="s">
        <v>3024</v>
      </c>
      <c r="DF2" s="18" t="s">
        <v>3027</v>
      </c>
      <c r="DG2" s="14" t="s">
        <v>3022</v>
      </c>
      <c r="DH2" s="14" t="s">
        <v>3028</v>
      </c>
      <c r="DI2" s="18" t="s">
        <v>3024</v>
      </c>
      <c r="DJ2" s="25" t="s">
        <v>3022</v>
      </c>
      <c r="DK2" s="25" t="s">
        <v>3029</v>
      </c>
      <c r="DL2" s="25" t="s">
        <v>3028</v>
      </c>
      <c r="DM2" s="26" t="s">
        <v>3024</v>
      </c>
      <c r="DN2" s="18" t="s">
        <v>3027</v>
      </c>
      <c r="DO2" s="14" t="s">
        <v>3022</v>
      </c>
      <c r="DP2" s="14" t="s">
        <v>3028</v>
      </c>
      <c r="DQ2" s="18" t="s">
        <v>3024</v>
      </c>
      <c r="DR2" s="25" t="s">
        <v>3022</v>
      </c>
      <c r="DS2" s="25" t="s">
        <v>3029</v>
      </c>
      <c r="DT2" s="25" t="s">
        <v>3028</v>
      </c>
      <c r="DU2" s="26" t="s">
        <v>3024</v>
      </c>
      <c r="DV2" s="27" t="s">
        <v>3022</v>
      </c>
      <c r="DW2" s="27" t="s">
        <v>3030</v>
      </c>
      <c r="DX2" s="18" t="s">
        <v>3024</v>
      </c>
      <c r="DY2" s="28" t="s">
        <v>3031</v>
      </c>
      <c r="DZ2" s="29" t="s">
        <v>3028</v>
      </c>
      <c r="EA2" s="29" t="s">
        <v>3024</v>
      </c>
      <c r="EB2" s="28" t="s">
        <v>3032</v>
      </c>
      <c r="EC2" s="28" t="s">
        <v>3033</v>
      </c>
      <c r="ED2" s="29" t="s">
        <v>3028</v>
      </c>
      <c r="EE2" s="29" t="s">
        <v>3024</v>
      </c>
      <c r="EF2" s="14" t="s">
        <v>3022</v>
      </c>
      <c r="EG2" s="22" t="s">
        <v>3030</v>
      </c>
      <c r="EH2" s="18" t="s">
        <v>3024</v>
      </c>
      <c r="EI2" s="14" t="s">
        <v>3022</v>
      </c>
      <c r="EJ2" s="22" t="s">
        <v>3030</v>
      </c>
      <c r="EK2" s="18" t="s">
        <v>3024</v>
      </c>
      <c r="EL2" s="14" t="s">
        <v>3022</v>
      </c>
      <c r="EM2" s="22" t="s">
        <v>3030</v>
      </c>
      <c r="EN2" s="18" t="s">
        <v>3024</v>
      </c>
      <c r="EO2" s="14" t="s">
        <v>3022</v>
      </c>
      <c r="EP2" s="22" t="s">
        <v>3030</v>
      </c>
      <c r="EQ2" s="18" t="s">
        <v>3024</v>
      </c>
      <c r="ER2" s="21" t="s">
        <v>3022</v>
      </c>
      <c r="ES2" s="14" t="s">
        <v>3030</v>
      </c>
      <c r="ET2" s="18" t="s">
        <v>3024</v>
      </c>
      <c r="EU2" s="21" t="s">
        <v>3022</v>
      </c>
      <c r="EV2" s="14" t="s">
        <v>3030</v>
      </c>
      <c r="EW2" s="18" t="s">
        <v>3024</v>
      </c>
      <c r="EX2" s="14" t="s">
        <v>3022</v>
      </c>
      <c r="EY2" s="22" t="s">
        <v>3030</v>
      </c>
      <c r="EZ2" s="18" t="s">
        <v>3024</v>
      </c>
      <c r="FA2" s="14" t="s">
        <v>3022</v>
      </c>
      <c r="FB2" s="22" t="s">
        <v>3030</v>
      </c>
      <c r="FC2" s="18" t="s">
        <v>3024</v>
      </c>
      <c r="FD2" s="21" t="s">
        <v>3022</v>
      </c>
      <c r="FE2" s="14" t="s">
        <v>3030</v>
      </c>
      <c r="FF2" s="18" t="s">
        <v>3024</v>
      </c>
      <c r="FG2" s="14" t="s">
        <v>3022</v>
      </c>
      <c r="FH2" s="22" t="s">
        <v>3030</v>
      </c>
      <c r="FI2" s="18" t="s">
        <v>3024</v>
      </c>
      <c r="FJ2" s="14" t="s">
        <v>3022</v>
      </c>
      <c r="FK2" s="14" t="s">
        <v>3030</v>
      </c>
      <c r="FL2" s="18" t="s">
        <v>3024</v>
      </c>
      <c r="FM2" s="21" t="s">
        <v>3022</v>
      </c>
      <c r="FN2" s="22" t="s">
        <v>3030</v>
      </c>
      <c r="FO2" s="18" t="s">
        <v>3024</v>
      </c>
      <c r="FP2" s="30" t="s">
        <v>3022</v>
      </c>
      <c r="FQ2" s="14" t="s">
        <v>3030</v>
      </c>
      <c r="FR2" s="18" t="s">
        <v>3024</v>
      </c>
      <c r="FS2" s="14" t="s">
        <v>3022</v>
      </c>
      <c r="FT2" s="31" t="s">
        <v>3030</v>
      </c>
      <c r="FU2" s="18" t="s">
        <v>3024</v>
      </c>
      <c r="FV2" s="14" t="s">
        <v>3022</v>
      </c>
      <c r="FW2" s="31" t="s">
        <v>3030</v>
      </c>
      <c r="FX2" s="18" t="s">
        <v>3024</v>
      </c>
      <c r="FY2" s="14" t="s">
        <v>3022</v>
      </c>
      <c r="FZ2" s="31" t="s">
        <v>3030</v>
      </c>
      <c r="GA2" s="18" t="s">
        <v>3024</v>
      </c>
      <c r="GB2" s="14" t="s">
        <v>3022</v>
      </c>
      <c r="GC2" s="31" t="s">
        <v>3030</v>
      </c>
      <c r="GD2" s="18" t="s">
        <v>3024</v>
      </c>
      <c r="GE2" s="14" t="s">
        <v>3022</v>
      </c>
      <c r="GF2" s="14" t="s">
        <v>3028</v>
      </c>
      <c r="GG2" s="18" t="s">
        <v>3024</v>
      </c>
      <c r="GH2" s="14" t="s">
        <v>3022</v>
      </c>
      <c r="GI2" s="14" t="s">
        <v>3028</v>
      </c>
      <c r="GJ2" s="18" t="s">
        <v>3024</v>
      </c>
      <c r="GK2" s="14" t="s">
        <v>3022</v>
      </c>
      <c r="GL2" s="14" t="s">
        <v>3028</v>
      </c>
      <c r="GM2" s="18" t="s">
        <v>3024</v>
      </c>
      <c r="GN2" s="14" t="s">
        <v>3022</v>
      </c>
      <c r="GO2" s="14" t="s">
        <v>3028</v>
      </c>
      <c r="GP2" s="18" t="s">
        <v>3024</v>
      </c>
      <c r="GQ2" s="14" t="s">
        <v>3022</v>
      </c>
      <c r="GR2" s="14" t="s">
        <v>3028</v>
      </c>
      <c r="GS2" s="18" t="s">
        <v>3024</v>
      </c>
      <c r="GT2" s="14" t="s">
        <v>3022</v>
      </c>
      <c r="GU2" s="14" t="s">
        <v>3028</v>
      </c>
      <c r="GV2" s="18" t="s">
        <v>3024</v>
      </c>
      <c r="GW2" s="14" t="s">
        <v>3022</v>
      </c>
      <c r="GX2" s="14" t="s">
        <v>3028</v>
      </c>
      <c r="GY2" s="18" t="s">
        <v>3024</v>
      </c>
      <c r="GZ2" s="14" t="s">
        <v>3022</v>
      </c>
      <c r="HA2" s="14" t="s">
        <v>3028</v>
      </c>
      <c r="HB2" s="18" t="s">
        <v>3024</v>
      </c>
      <c r="HC2" s="14" t="s">
        <v>3022</v>
      </c>
      <c r="HD2" s="14" t="s">
        <v>3028</v>
      </c>
      <c r="HE2" s="18" t="s">
        <v>3024</v>
      </c>
      <c r="HF2" s="14" t="s">
        <v>3022</v>
      </c>
      <c r="HG2" s="14" t="s">
        <v>3028</v>
      </c>
      <c r="HH2" s="18" t="s">
        <v>3024</v>
      </c>
      <c r="HI2" s="14" t="s">
        <v>3022</v>
      </c>
      <c r="HJ2" s="14" t="s">
        <v>3028</v>
      </c>
      <c r="HK2" s="18" t="s">
        <v>3024</v>
      </c>
      <c r="HL2" s="14" t="s">
        <v>3022</v>
      </c>
      <c r="HM2" s="14" t="s">
        <v>3028</v>
      </c>
      <c r="HN2" s="18" t="s">
        <v>3024</v>
      </c>
      <c r="HO2" s="32" t="s">
        <v>3034</v>
      </c>
      <c r="HP2" s="33" t="s">
        <v>3024</v>
      </c>
      <c r="HQ2" s="34" t="s">
        <v>3035</v>
      </c>
      <c r="HR2" s="14" t="s">
        <v>3036</v>
      </c>
      <c r="HS2" s="14" t="s">
        <v>3037</v>
      </c>
      <c r="HT2" s="18" t="s">
        <v>3038</v>
      </c>
      <c r="HU2" s="18" t="s">
        <v>3024</v>
      </c>
      <c r="HV2" s="14" t="s">
        <v>3039</v>
      </c>
      <c r="HW2" s="14" t="s">
        <v>3028</v>
      </c>
      <c r="HX2" s="18" t="s">
        <v>3024</v>
      </c>
      <c r="HY2" s="14" t="s">
        <v>3040</v>
      </c>
      <c r="HZ2" s="35" t="s">
        <v>3041</v>
      </c>
      <c r="IA2" s="18" t="s">
        <v>3038</v>
      </c>
      <c r="IB2" s="18" t="s">
        <v>3024</v>
      </c>
      <c r="IC2" s="14" t="s">
        <v>3042</v>
      </c>
      <c r="ID2" s="14" t="s">
        <v>3043</v>
      </c>
      <c r="IE2" s="18" t="s">
        <v>3038</v>
      </c>
      <c r="IF2" s="18" t="s">
        <v>3024</v>
      </c>
      <c r="IG2" s="36" t="s">
        <v>3044</v>
      </c>
      <c r="IH2" s="37" t="s">
        <v>3045</v>
      </c>
      <c r="II2" s="14" t="s">
        <v>3022</v>
      </c>
      <c r="IJ2" s="14" t="s">
        <v>3046</v>
      </c>
      <c r="IK2" s="18" t="s">
        <v>3024</v>
      </c>
      <c r="IL2" s="14" t="s">
        <v>3022</v>
      </c>
      <c r="IM2" s="14" t="s">
        <v>3046</v>
      </c>
      <c r="IN2" s="18" t="s">
        <v>3024</v>
      </c>
      <c r="IO2" s="14" t="s">
        <v>3022</v>
      </c>
      <c r="IP2" s="14" t="s">
        <v>3046</v>
      </c>
      <c r="IQ2" s="18" t="s">
        <v>3024</v>
      </c>
      <c r="IR2" s="14" t="s">
        <v>3022</v>
      </c>
      <c r="IS2" s="14" t="s">
        <v>3046</v>
      </c>
      <c r="IT2" s="18" t="s">
        <v>3024</v>
      </c>
      <c r="IU2" s="14" t="s">
        <v>3022</v>
      </c>
      <c r="IV2" s="14" t="s">
        <v>3046</v>
      </c>
      <c r="IW2" s="18" t="s">
        <v>3024</v>
      </c>
      <c r="IX2" s="14" t="s">
        <v>3022</v>
      </c>
      <c r="IY2" s="14" t="s">
        <v>3046</v>
      </c>
      <c r="IZ2" s="18" t="s">
        <v>3024</v>
      </c>
      <c r="JA2" s="14" t="s">
        <v>3022</v>
      </c>
      <c r="JB2" s="14" t="s">
        <v>3046</v>
      </c>
      <c r="JC2" s="18" t="s">
        <v>3024</v>
      </c>
      <c r="JD2" s="14" t="s">
        <v>3028</v>
      </c>
      <c r="JE2" s="18" t="s">
        <v>3024</v>
      </c>
      <c r="JF2" s="38" t="s">
        <v>3047</v>
      </c>
      <c r="JG2" s="18" t="s">
        <v>3048</v>
      </c>
      <c r="JH2" s="14" t="s">
        <v>3049</v>
      </c>
      <c r="JI2" s="38" t="s">
        <v>3050</v>
      </c>
      <c r="JJ2" s="14" t="s">
        <v>3051</v>
      </c>
      <c r="JK2" s="39" t="s">
        <v>3052</v>
      </c>
      <c r="JL2" s="18" t="s">
        <v>3053</v>
      </c>
      <c r="JM2" s="40" t="s">
        <v>3054</v>
      </c>
      <c r="JN2" s="18" t="s">
        <v>3055</v>
      </c>
      <c r="JO2" s="39" t="s">
        <v>3056</v>
      </c>
      <c r="JP2" s="40" t="s">
        <v>3057</v>
      </c>
      <c r="JQ2" s="40" t="s">
        <v>3024</v>
      </c>
      <c r="JR2" s="39" t="s">
        <v>3056</v>
      </c>
      <c r="JS2" s="40" t="s">
        <v>3057</v>
      </c>
      <c r="JT2" s="40" t="s">
        <v>3024</v>
      </c>
      <c r="JU2" s="41" t="s">
        <v>3058</v>
      </c>
      <c r="JV2" s="42" t="s">
        <v>3059</v>
      </c>
      <c r="JW2" s="43" t="s">
        <v>3060</v>
      </c>
      <c r="JX2" s="43" t="s">
        <v>3061</v>
      </c>
      <c r="JY2" s="43" t="s">
        <v>3062</v>
      </c>
      <c r="JZ2" s="43" t="s">
        <v>3063</v>
      </c>
      <c r="KA2" s="43" t="s">
        <v>3064</v>
      </c>
      <c r="KB2" s="43" t="s">
        <v>3065</v>
      </c>
      <c r="KC2" s="43" t="s">
        <v>3066</v>
      </c>
      <c r="KD2" s="43" t="s">
        <v>3067</v>
      </c>
      <c r="KE2" s="43" t="s">
        <v>3068</v>
      </c>
      <c r="KF2" s="43" t="s">
        <v>3069</v>
      </c>
      <c r="KG2" s="43" t="s">
        <v>3070</v>
      </c>
      <c r="KH2" s="43" t="s">
        <v>3071</v>
      </c>
      <c r="KI2" s="43" t="s">
        <v>3072</v>
      </c>
      <c r="KJ2" s="43" t="s">
        <v>3073</v>
      </c>
      <c r="KK2" s="43" t="s">
        <v>3074</v>
      </c>
      <c r="KL2" s="44" t="s">
        <v>3075</v>
      </c>
      <c r="KM2" s="45" t="s">
        <v>3076</v>
      </c>
      <c r="KN2" s="46" t="s">
        <v>3077</v>
      </c>
      <c r="KO2" s="47" t="s">
        <v>3078</v>
      </c>
      <c r="KP2" s="47" t="s">
        <v>3079</v>
      </c>
      <c r="KQ2" s="48" t="s">
        <v>3080</v>
      </c>
      <c r="KR2" s="49" t="s">
        <v>3081</v>
      </c>
      <c r="KS2" s="49" t="s">
        <v>3082</v>
      </c>
      <c r="KT2" s="50"/>
      <c r="KU2" s="50" t="s">
        <v>3083</v>
      </c>
      <c r="KV2" s="47"/>
      <c r="KW2" s="47"/>
      <c r="KX2" s="51"/>
      <c r="KY2" t="s">
        <v>3084</v>
      </c>
      <c r="KZ2" s="52" t="s">
        <v>3085</v>
      </c>
      <c r="LA2" s="52" t="s">
        <v>3086</v>
      </c>
      <c r="LB2" s="52" t="s">
        <v>3087</v>
      </c>
    </row>
    <row r="3" spans="1:314" s="122" customFormat="1" x14ac:dyDescent="0.25">
      <c r="A3" s="53" t="s">
        <v>3088</v>
      </c>
      <c r="B3" s="54" t="s">
        <v>2989</v>
      </c>
      <c r="C3" s="54" t="s">
        <v>3089</v>
      </c>
      <c r="D3" s="55" t="s">
        <v>3090</v>
      </c>
      <c r="E3" s="56"/>
      <c r="F3" s="57"/>
      <c r="G3" s="57"/>
      <c r="H3" s="57"/>
      <c r="I3" s="57" t="s">
        <v>3091</v>
      </c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 t="s">
        <v>3091</v>
      </c>
      <c r="AB3" s="57" t="s">
        <v>3091</v>
      </c>
      <c r="AC3" s="57" t="s">
        <v>3091</v>
      </c>
      <c r="AD3" s="57" t="s">
        <v>3091</v>
      </c>
      <c r="AE3" s="57" t="s">
        <v>3091</v>
      </c>
      <c r="AF3" s="57" t="s">
        <v>3091</v>
      </c>
      <c r="AG3" s="58"/>
      <c r="AH3" s="57" t="s">
        <v>3091</v>
      </c>
      <c r="AI3" s="57" t="s">
        <v>3091</v>
      </c>
      <c r="AJ3" s="57"/>
      <c r="AK3" s="57" t="s">
        <v>3091</v>
      </c>
      <c r="AL3" s="57" t="s">
        <v>3091</v>
      </c>
      <c r="AM3" s="57"/>
      <c r="AN3" s="57"/>
      <c r="AO3" s="57" t="s">
        <v>3091</v>
      </c>
      <c r="AP3" s="59" t="s">
        <v>3091</v>
      </c>
      <c r="AQ3" s="60" t="s">
        <v>3092</v>
      </c>
      <c r="AR3" s="54" t="s">
        <v>3093</v>
      </c>
      <c r="AS3" s="61" t="s">
        <v>3094</v>
      </c>
      <c r="AT3" s="62">
        <v>42972</v>
      </c>
      <c r="AU3" s="63">
        <v>43097</v>
      </c>
      <c r="AV3" s="64" t="s">
        <v>3095</v>
      </c>
      <c r="AW3" s="65" t="s">
        <v>3095</v>
      </c>
      <c r="AX3" s="66"/>
      <c r="AY3" s="66" t="s">
        <v>3096</v>
      </c>
      <c r="AZ3" s="66">
        <v>20</v>
      </c>
      <c r="BA3" s="66">
        <v>10000</v>
      </c>
      <c r="BB3" s="67" t="s">
        <v>3097</v>
      </c>
      <c r="BC3" s="68" t="s">
        <v>3098</v>
      </c>
      <c r="BD3" s="66" t="s">
        <v>3090</v>
      </c>
      <c r="BE3" s="59" t="s">
        <v>3090</v>
      </c>
      <c r="BF3" s="53" t="s">
        <v>3092</v>
      </c>
      <c r="BG3" s="69" t="s">
        <v>3099</v>
      </c>
      <c r="BH3" s="70" t="str">
        <f>IF(ISERROR(VLOOKUP(BG3,[3]PLANOS!B:C,2,0)),"",VLOOKUP(BG3,[3]PLANOS!B:C,2,0))</f>
        <v>PCS-4P6pi</v>
      </c>
      <c r="BI3" s="71">
        <v>50.1</v>
      </c>
      <c r="BJ3" s="72">
        <f>IF(BI3=0,"",IF(BI3=VLOOKUP("FIXO",[3]ARBOR!$A:$C,3,0),0.0001,IF(BI3&gt;VLOOKUP("FIXO",[3]ARBOR!$A:$C,3,0),"Maior que CAP!",IF((DOLLAR(BI3+(VLOOKUP("FIXO",[3]ARBOR!$A:$C,3,0)*-TRUNC(BI3/VLOOKUP("FIXO",[3]ARBOR!$A:$C,3,0)-1,4)),6))&lt;&gt;(DOLLAR(VLOOKUP("FIXO",[3]ARBOR!$A:$C,3,0),6)),-TRUNC(BI3/VLOOKUP("FIXO",[3]ARBOR!$A:$C,3,0)-1,4)+0.0001,-TRUNC(BI3/VLOOKUP("FIXO",[3]ARBOR!$A:$C,3,0)-1,4)))))</f>
        <v>0.33939999999999998</v>
      </c>
      <c r="BK3" s="73" t="str">
        <f>IF(ISERROR(IF(BJ3="","",VLOOKUP(($BG3&amp;BJ3&amp;"Template de desconto FLAT bundle - Fixo - Varejo - Ganho Tributário Cross"),[3]BENEFICIOS!$A:$E,5,0))),"Criar",IF(BJ3="","",VLOOKUP(($BG3&amp;BJ3&amp;"Template de desconto FLAT bundle - Fixo - Varejo - Ganho Tributário Cross"),[3]BENEFICIOS!$A:$E,5,0)))</f>
        <v>MKT-1-9856472058</v>
      </c>
      <c r="BL3" s="74"/>
      <c r="BM3" s="75"/>
      <c r="BN3" s="76" t="s">
        <v>3022</v>
      </c>
      <c r="BO3" s="77">
        <v>44.9</v>
      </c>
      <c r="BP3" s="78">
        <f>IF(BO3=0,"",IF(BO3=VLOOKUP("PCS-30874g",[3]ARBOR!$A:$C,3,0),0.0001,IF(BO3&gt;VLOOKUP("PCS-30874g",[3]ARBOR!$A:$C,3,0),"Maior que CAP!",IF((DOLLAR(BO3+(VLOOKUP("PCS-30874g",[3]ARBOR!$A:$C,3,0)*-TRUNC(BO3/VLOOKUP("PCS-30874g",[3]ARBOR!$A:$C,3,0)-1,4)),6))&lt;&gt;(DOLLAR(VLOOKUP("PCS-30874g",[3]ARBOR!$A:$C,3,0),6)),-TRUNC(BO3/VLOOKUP("PCS-30874g",[3]ARBOR!$A:$C,3,0)-1,4)+0.0001,-TRUNC(BO3/VLOOKUP("PCS-30874g",[3]ARBOR!$A:$C,3,0)-1,4)))))</f>
        <v>0.53679999999999994</v>
      </c>
      <c r="BQ3" s="79" t="str">
        <f>IF(ISERROR(IF(BP3="","",VLOOKUP(($BG3&amp;BP3&amp;"Template de desconto FLAT bundle - Velox XDSL - Varejo"),[3]BENEFICIOS!$A:$E,5,0))),"Criar",IF(BP3="","",VLOOKUP(($BG3&amp;BP3&amp;"Template de desconto FLAT bundle - Velox XDSL - Varejo"),[3]BENEFICIOS!$A:$E,5,0)))</f>
        <v>MKT-1-9865126733</v>
      </c>
      <c r="BR3" s="76" t="s">
        <v>3022</v>
      </c>
      <c r="BS3" s="77">
        <v>44.9</v>
      </c>
      <c r="BT3" s="78">
        <f>IF(BS3=0,"",IF(BS3=VLOOKUP("PCS-30577g",[3]ARBOR!$A:$C,3,0),0.0001,IF(BS3&gt;VLOOKUP("PCS-30577g",[3]ARBOR!$A:$C,3,0),"Maior que CAP!",IF((DOLLAR(BS3+(VLOOKUP("PCS-30577g",[3]ARBOR!$A:$C,3,0)*-TRUNC(BS3/VLOOKUP("PCS-30577g",[3]ARBOR!$A:$C,3,0)-1,4)),6))&lt;&gt;(DOLLAR(VLOOKUP("PCS-30577g",[3]ARBOR!$A:$C,3,0),6)),-TRUNC(BS3/VLOOKUP("PCS-30577g",[3]ARBOR!$A:$C,3,0)-1,4)+0.0001,-TRUNC(BS3/VLOOKUP("PCS-30577g",[3]ARBOR!$A:$C,3,0)-1,4)))))</f>
        <v>0.53679999999999994</v>
      </c>
      <c r="BU3" s="79" t="str">
        <f>IF(ISERROR(IF(BT3="","",VLOOKUP(($BG3&amp;BT3&amp;"Template de desconto FLAT bundle - Velox XDSL - Varejo"),[3]BENEFICIOS!$A:$E,5,0))),"Criar",IF(BT3="","",VLOOKUP(($BG3&amp;BT3&amp;"Template de desconto FLAT bundle - Velox XDSL - Varejo"),[3]BENEFICIOS!$A:$E,5,0)))</f>
        <v>MKT-1-9865126733</v>
      </c>
      <c r="BV3" s="76" t="s">
        <v>3022</v>
      </c>
      <c r="BW3" s="77">
        <v>44.9</v>
      </c>
      <c r="BX3" s="78">
        <f>IF(BW3=0,"",IF(BW3=VLOOKUP("PCS-30604g",[3]ARBOR!$A:$C,3,0),0.0001,IF(BW3&gt;VLOOKUP("PCS-30604g",[3]ARBOR!$A:$C,3,0),"Maior que CAP!",IF((DOLLAR(BW3+(VLOOKUP("PCS-30604g",[3]ARBOR!$A:$C,3,0)*-TRUNC(BW3/VLOOKUP("PCS-30604g",[3]ARBOR!$A:$C,3,0)-1,4)),6))&lt;&gt;(DOLLAR(VLOOKUP("PCS-30604g",[3]ARBOR!$A:$C,3,0),6)),-TRUNC(BW3/VLOOKUP("PCS-30604g",[3]ARBOR!$A:$C,3,0)-1,4)+0.0001,-TRUNC(BW3/VLOOKUP("PCS-30604g",[3]ARBOR!$A:$C,3,0)-1,4)))))</f>
        <v>0.53679999999999994</v>
      </c>
      <c r="BY3" s="79" t="str">
        <f>IF(ISERROR(IF(BX3="","",VLOOKUP(($BG3&amp;BX3&amp;"Template de desconto FLAT bundle - Velox XDSL - Varejo"),[3]BENEFICIOS!$A:$E,5,0))),"Criar",IF(BX3="","",VLOOKUP(($BG3&amp;BX3&amp;"Template de desconto FLAT bundle - Velox XDSL - Varejo"),[3]BENEFICIOS!$A:$E,5,0)))</f>
        <v>MKT-1-9865126733</v>
      </c>
      <c r="BZ3" s="76" t="s">
        <v>3022</v>
      </c>
      <c r="CA3" s="77">
        <v>44.9</v>
      </c>
      <c r="CB3" s="78">
        <f>IF(CA3=0,"",IF(CA3=VLOOKUP("PCS-30631g",[3]ARBOR!$A:$C,3,0),0.0001,IF(CA3&gt;VLOOKUP("PCS-30631g",[3]ARBOR!$A:$C,3,0),"Maior que CAP!",IF((DOLLAR(CA3+(VLOOKUP("PCS-30631g",[3]ARBOR!$A:$C,3,0)*-TRUNC(CA3/VLOOKUP("PCS-30631g",[3]ARBOR!$A:$C,3,0)-1,4)),6))&lt;&gt;(DOLLAR(VLOOKUP("PCS-30631g",[3]ARBOR!$A:$C,3,0),6)),-TRUNC(CA3/VLOOKUP("PCS-30631g",[3]ARBOR!$A:$C,3,0)-1,4)+0.0001,-TRUNC(CA3/VLOOKUP("PCS-30631g",[3]ARBOR!$A:$C,3,0)-1,4)))))</f>
        <v>0.54310000000000003</v>
      </c>
      <c r="CC3" s="79" t="str">
        <f>IF(ISERROR(IF(CB3="","",VLOOKUP(($BG3&amp;CB3&amp;"Template de desconto FLAT bundle - Velox XDSL - Varejo"),[3]BENEFICIOS!$A:$E,5,0))),"Criar",IF(CB3="","",VLOOKUP(($BG3&amp;CB3&amp;"Template de desconto FLAT bundle - Velox XDSL - Varejo"),[3]BENEFICIOS!$A:$E,5,0)))</f>
        <v>MKT-1-9865126826</v>
      </c>
      <c r="CD3" s="76"/>
      <c r="CE3" s="77"/>
      <c r="CF3" s="78" t="str">
        <f>IF(CE3=0,"",IF(CE3=VLOOKUP("PCS-30658g",[3]ARBOR!$A:$C,3,0),0.0001,IF(CE3&gt;VLOOKUP("PCS-30658g",[3]ARBOR!$A:$C,3,0),"Maior que CAP!",IF((DOLLAR(CE3+(VLOOKUP("PCS-30658g",[3]ARBOR!$A:$C,3,0)*-TRUNC(CE3/VLOOKUP("PCS-30658g",[3]ARBOR!$A:$C,3,0)-1,4)),6))&lt;&gt;(DOLLAR(VLOOKUP("PCS-30658g",[3]ARBOR!$A:$C,3,0),6)),-TRUNC(CE3/VLOOKUP("PCS-30658g",[3]ARBOR!$A:$C,3,0)-1,4)+0.0001,-TRUNC(CE3/VLOOKUP("PCS-30658g",[3]ARBOR!$A:$C,3,0)-1,4)))))</f>
        <v/>
      </c>
      <c r="CG3" s="79" t="str">
        <f>IF(ISERROR(IF(CF3="","",VLOOKUP(($BG3&amp;CF3&amp;"Template de desconto FLAT bundle - Velox XDSL - Varejo"),[3]BENEFICIOS!$A:$E,5,0))),"Criar",IF(CF3="","",VLOOKUP(($BG3&amp;CF3&amp;"Template de desconto FLAT bundle - Velox XDSL - Varejo"),[3]BENEFICIOS!$A:$E,5,0)))</f>
        <v/>
      </c>
      <c r="CH3" s="76"/>
      <c r="CI3" s="77"/>
      <c r="CJ3" s="78" t="str">
        <f>IF(CI3=0,"",IF(CI3=VLOOKUP("PCS-30685g",[3]ARBOR!$A:$C,3,0),0.0001,IF(CI3&gt;VLOOKUP("PCS-30685g",[3]ARBOR!$A:$C,3,0),"Maior que CAP!",IF((DOLLAR(CI3+(VLOOKUP("PCS-30685g",[3]ARBOR!$A:$C,3,0)*-TRUNC(CI3/VLOOKUP("PCS-30685g",[3]ARBOR!$A:$C,3,0)-1,4)),6))&lt;&gt;(DOLLAR(VLOOKUP("PCS-30685g",[3]ARBOR!$A:$C,3,0),6)),-TRUNC(CI3/VLOOKUP("PCS-30685g",[3]ARBOR!$A:$C,3,0)-1,4)+0.0001,-TRUNC(CI3/VLOOKUP("PCS-30685g",[3]ARBOR!$A:$C,3,0)-1,4)))))</f>
        <v/>
      </c>
      <c r="CK3" s="79" t="str">
        <f>IF(ISERROR(IF(CJ3="","",VLOOKUP(($BG3&amp;CJ3&amp;"Template de desconto FLAT bundle - Velox XDSL - Varejo"),[3]BENEFICIOS!$A:$E,5,0))),"Criar",IF(CJ3="","",VLOOKUP(($BG3&amp;CJ3&amp;"Template de desconto FLAT bundle - Velox XDSL - Varejo"),[3]BENEFICIOS!$A:$E,5,0)))</f>
        <v/>
      </c>
      <c r="CL3" s="76"/>
      <c r="CM3" s="77"/>
      <c r="CN3" s="78" t="str">
        <f>IF(CM3=0,"",IF(CM3=VLOOKUP("PCS-30712g",[3]ARBOR!$A:$C,3,0),0.0001,IF(CM3&gt;VLOOKUP("PCS-30712g",[3]ARBOR!$A:$C,3,0),"Maior que CAP!",IF((DOLLAR(CM3+(VLOOKUP("PCS-30712g",[3]ARBOR!$A:$C,3,0)*-TRUNC(CM3/VLOOKUP("PCS-30712g",[3]ARBOR!$A:$C,3,0)-1,4)),6))&lt;&gt;(DOLLAR(VLOOKUP("PCS-30712g",[3]ARBOR!$A:$C,3,0),6)),-TRUNC(CM3/VLOOKUP("PCS-30712g",[3]ARBOR!$A:$C,3,0)-1,4)+0.0001,-TRUNC(CM3/VLOOKUP("PCS-30712g",[3]ARBOR!$A:$C,3,0)-1,4)))))</f>
        <v/>
      </c>
      <c r="CO3" s="79" t="str">
        <f>IF(ISERROR(IF(CN3="","",VLOOKUP(($BG3&amp;CN3&amp;"Template de desconto FLAT bundle - Velox XDSL - Varejo"),[3]BENEFICIOS!$A:$E,5,0))),"Criar",IF(CN3="","",VLOOKUP(($BG3&amp;CN3&amp;"Template de desconto FLAT bundle - Velox XDSL - Varejo"),[3]BENEFICIOS!$A:$E,5,0)))</f>
        <v/>
      </c>
      <c r="CP3" s="76"/>
      <c r="CQ3" s="77"/>
      <c r="CR3" s="78" t="str">
        <f>IF(CQ3=0,"",IF(CQ3=VLOOKUP("PCS-30739g",[3]ARBOR!$A:$C,3,0),0.0001,IF(CQ3&gt;VLOOKUP("PCS-30739g",[3]ARBOR!$A:$C,3,0),"Maior que CAP!",IF((DOLLAR(CQ3+(VLOOKUP("PCS-30739g",[3]ARBOR!$A:$C,3,0)*-TRUNC(CQ3/VLOOKUP("PCS-30739g",[3]ARBOR!$A:$C,3,0)-1,4)),6))&lt;&gt;(DOLLAR(VLOOKUP("PCS-30739g",[3]ARBOR!$A:$C,3,0),6)),-TRUNC(CQ3/VLOOKUP("PCS-30739g",[3]ARBOR!$A:$C,3,0)-1,4)+0.0001,-TRUNC(CQ3/VLOOKUP("PCS-30739g",[3]ARBOR!$A:$C,3,0)-1,4)))))</f>
        <v/>
      </c>
      <c r="CS3" s="79" t="str">
        <f>IF(ISERROR(IF(CR3="","",VLOOKUP(($BG3&amp;CR3&amp;"Template de desconto FLAT bundle - Velox XDSL - Varejo"),[3]BENEFICIOS!$A:$E,5,0))),"Criar",IF(CR3="","",VLOOKUP(($BG3&amp;CR3&amp;"Template de desconto FLAT bundle - Velox XDSL - Varejo"),[3]BENEFICIOS!$A:$E,5,0)))</f>
        <v/>
      </c>
      <c r="CT3" s="77"/>
      <c r="CU3" s="80"/>
      <c r="CV3" s="72"/>
      <c r="CW3" s="73"/>
      <c r="CX3" s="76"/>
      <c r="CY3" s="77"/>
      <c r="CZ3" s="78" t="str">
        <f>IF(CY3=0,"",IF(CY3=VLOOKUP("PCS-30766g",[3]ARBOR!$A:$C,3,0),0.0001,IF(CY3&gt;VLOOKUP("PCS-30766g",[3]ARBOR!$A:$C,3,0),"Maior que CAP!",IF((DOLLAR(CY3+(VLOOKUP("PCS-30766g",[3]ARBOR!$A:$C,3,0)*-TRUNC(CY3/VLOOKUP("PCS-30766g",[3]ARBOR!$A:$C,3,0)-1,4)),6))&lt;&gt;(DOLLAR(VLOOKUP("PCS-30766g",[3]ARBOR!$A:$C,3,0),6)),-TRUNC(CY3/VLOOKUP("PCS-30766g",[3]ARBOR!$A:$C,3,0)-1,4)+0.0001,-TRUNC(CY3/VLOOKUP("PCS-30766g",[3]ARBOR!$A:$C,3,0)-1,4)))))</f>
        <v/>
      </c>
      <c r="DA3" s="79" t="str">
        <f>IF(ISERROR(IF(CZ3="","",VLOOKUP(($BG3&amp;CZ3&amp;"Template de desconto FLAT bundle - Velox XDSL - Varejo"),[3]BENEFICIOS!$A:$E,5,0))),"Criar",IF(CZ3="","",VLOOKUP(($BG3&amp;CZ3&amp;"Template de desconto FLAT bundle - Velox XDSL - Varejo"),[3]BENEFICIOS!$A:$E,5,0)))</f>
        <v/>
      </c>
      <c r="DB3" s="77"/>
      <c r="DC3" s="80"/>
      <c r="DD3" s="72"/>
      <c r="DE3" s="73"/>
      <c r="DF3" s="76"/>
      <c r="DG3" s="77"/>
      <c r="DH3" s="78" t="str">
        <f>IF(DG3=0,"",IF(DG3=VLOOKUP("PCS-30793g",[3]ARBOR!$A:$C,3,0),0.0001,IF(DG3&gt;VLOOKUP("PCS-30793g",[3]ARBOR!$A:$C,3,0),"Maior que CAP!",IF((DOLLAR(DG3+(VLOOKUP("PCS-30793g",[3]ARBOR!$A:$C,3,0)*-TRUNC(DG3/VLOOKUP("PCS-30793g",[3]ARBOR!$A:$C,3,0)-1,4)),6))&lt;&gt;(DOLLAR(VLOOKUP("PCS-30793g",[3]ARBOR!$A:$C,3,0),6)),-TRUNC(DG3/VLOOKUP("PCS-30793g",[3]ARBOR!$A:$C,3,0)-1,4)+0.0001,-TRUNC(DG3/VLOOKUP("PCS-30793g",[3]ARBOR!$A:$C,3,0)-1,4)))))</f>
        <v/>
      </c>
      <c r="DI3" s="79" t="str">
        <f>IF(ISERROR(IF(DH3="","",VLOOKUP(($BG3&amp;DH3&amp;"Template de desconto FLAT bundle - Velox XDSL - Varejo"),[3]BENEFICIOS!$A:$E,5,0))),"Criar",IF(DH3="","",VLOOKUP(($BG3&amp;DH3&amp;"Template de desconto FLAT bundle - Velox XDSL - Varejo"),[3]BENEFICIOS!$A:$E,5,0)))</f>
        <v/>
      </c>
      <c r="DJ3" s="77"/>
      <c r="DK3" s="80"/>
      <c r="DL3" s="72"/>
      <c r="DM3" s="73"/>
      <c r="DN3" s="76"/>
      <c r="DO3" s="77"/>
      <c r="DP3" s="78" t="str">
        <f>IF(DO3=0,"",IF(DO3=VLOOKUP("PCS-30820g",[3]ARBOR!$A:$C,3,0),0.0001,IF(DO3&gt;VLOOKUP("PCS-30820g",[3]ARBOR!$A:$C,3,0),"Maior que CAP!",IF((DOLLAR(DO3+(VLOOKUP("PCS-30820g",[3]ARBOR!$A:$C,3,0)*-TRUNC(DO3/VLOOKUP("PCS-30820g",[3]ARBOR!$A:$C,3,0)-1,4)),6))&lt;&gt;(DOLLAR(VLOOKUP("PCS-30820g",[3]ARBOR!$A:$C,3,0),6)),-TRUNC(DO3/VLOOKUP("PCS-30820g",[3]ARBOR!$A:$C,3,0)-1,4)+0.0001,-TRUNC(DO3/VLOOKUP("PCS-30820g",[3]ARBOR!$A:$C,3,0)-1,4)))))</f>
        <v/>
      </c>
      <c r="DQ3" s="79" t="str">
        <f>IF(ISERROR(IF(DP3="","",VLOOKUP(($BG3&amp;DP3&amp;"Template de desconto FLAT bundle - Velox XDSL - Varejo"),[3]BENEFICIOS!$A:$E,5,0))),"Criar",IF(DP3="","",VLOOKUP(($BG3&amp;DP3&amp;"Template de desconto FLAT bundle - Velox XDSL - Varejo"),[3]BENEFICIOS!$A:$E,5,0)))</f>
        <v/>
      </c>
      <c r="DR3" s="77"/>
      <c r="DS3" s="80"/>
      <c r="DT3" s="72"/>
      <c r="DU3" s="73"/>
      <c r="DV3" s="81">
        <v>44.9</v>
      </c>
      <c r="DW3" s="78">
        <f>IF(DV3=0,"",IF(DV3=VLOOKUP("PCS-21448p2",[3]ARBOR!$A:$C,3,0),0.0001,IF(DV3&gt;VLOOKUP("PCS-21448p2",[3]ARBOR!$A:$C,3,0),"Maior que CAP!",IF((DOLLAR(DV3+(VLOOKUP("PCS-21448p2",[3]ARBOR!$A:$C,3,0)*-TRUNC(DV3/VLOOKUP("PCS-21448p2",[3]ARBOR!$A:$C,3,0)-1,4)),6))&lt;&gt;(DOLLAR(VLOOKUP("PCS-21448p2",[3]ARBOR!$A:$C,3,0),6)),-TRUNC(DV3/VLOOKUP("PCS-21448p2",[3]ARBOR!$A:$C,3,0)-1,4)+0.0001,-TRUNC(DV3/VLOOKUP("PCS-21448p2",[3]ARBOR!$A:$C,3,0)-1,4)))))</f>
        <v>0.64900000000000002</v>
      </c>
      <c r="DX3" s="79" t="str">
        <f>IF(ISERROR(IF(DW3="","",VLOOKUP(("Oi Conta Total Plug 10GB Downgrade"&amp;DW3&amp;"Template de desconto percentual BL Móvel - Internet Total - Varejo"),[3]BENEFICIOS!$A:$E,5,0))),"Criar",IF(DW3="","",VLOOKUP(("Oi Conta Total Plug 10GB Downgrade"&amp;DW3&amp;"Template de desconto percentual BL Móvel - Internet Total - Varejo"),[3]BENEFICIOS!$A:$E,5,0)))</f>
        <v>MKT-1-9825544790</v>
      </c>
      <c r="DY3" s="81">
        <f t="shared" ref="DY3:DY14" si="0">IF(DV3=44.9,16.5,19.9)</f>
        <v>16.5</v>
      </c>
      <c r="DZ3" s="82">
        <f>IF(DY3=0,"",IF(DY3=VLOOKUP("SVA",[3]ARBOR!$A:$C,3,0),0.0001,IF(DY3&gt;VLOOKUP("SVA",[3]ARBOR!$A:$C,3,0),"Maior que CAP!",IF((DOLLAR(DY3+(VLOOKUP("SVA",[3]ARBOR!$A:$C,3,0)*-TRUNC(DY3/VLOOKUP("SVA",[3]ARBOR!$A:$C,3,0)-1,4)),6))&lt;&gt;(DOLLAR(VLOOKUP("SVA",[3]ARBOR!$A:$C,3,0),6)),-TRUNC(DY3/VLOOKUP("SVA",[3]ARBOR!$A:$C,3,0)-1,4)+0.0001,-TRUNC(DY3/VLOOKUP("SVA",[3]ARBOR!$A:$C,3,0)-1,4)))))</f>
        <v>0.2301</v>
      </c>
      <c r="EA3" s="79" t="s">
        <v>3100</v>
      </c>
      <c r="EB3" s="77"/>
      <c r="EC3" s="83"/>
      <c r="ED3" s="84"/>
      <c r="EE3" s="73"/>
      <c r="EF3" s="85">
        <v>64.900000000000006</v>
      </c>
      <c r="EG3" s="78">
        <f>IF(EF3=0,"",IF(EF3=VLOOKUP("PCS-OzTL40",[3]ARBOR!$A:$C,3,0),0.0001,IF(EF3&gt;VLOOKUP("PCS-OzTL40",[3]ARBOR!$A:$C,3,0),"Maior que CAP!",IF((DOLLAR(EF3+(VLOOKUP("PCS-OzTL40",[3]ARBOR!$A:$C,3,0)*-TRUNC(EF3/VLOOKUP("PCS-OzTL40",[3]ARBOR!$A:$C,3,0)-1,4)),6))&lt;&gt;(DOLLAR(VLOOKUP("PCS-OzTL40",[3]ARBOR!$A:$C,3,0),6)),-TRUNC(EF3/VLOOKUP("PCS-OzTL40",[3]ARBOR!$A:$C,3,0)-1,4)+0.0001,-TRUNC(EF3/VLOOKUP("PCS-OzTL40",[3]ARBOR!$A:$C,3,0)-1,4)))))</f>
        <v>0.34449999999999997</v>
      </c>
      <c r="EH3" s="79" t="str">
        <f>IF(ISERROR(IF(EG3="","",VLOOKUP(($BG3&amp;EG3&amp;"Template desconto FLAT Plano Principal Oi TV nível conta"),[3]BENEFICIOS!$A:$G,5,0))),"Criar",IF(EG3="","",VLOOKUP(($BG3&amp;EG3&amp;"Template desconto FLAT Plano Principal Oi TV nível conta"),[3]BENEFICIOS!$A:$G,5,0)))</f>
        <v>MKT-1-9865456396</v>
      </c>
      <c r="EI3" s="85">
        <v>94.9</v>
      </c>
      <c r="EJ3" s="78">
        <f>IF(EI3=0,"",IF(EI3=VLOOKUP("PCS-OzTL41",[3]ARBOR!$A:$C,3,0),0.0001,IF(EI3&gt;VLOOKUP("PCS-OzTL41",[3]ARBOR!$A:$C,3,0),"Maior que CAP!",IF((DOLLAR(EI3+(VLOOKUP("PCS-OzTL41",[3]ARBOR!$A:$C,3,0)*-TRUNC(EI3/VLOOKUP("PCS-OzTL41",[3]ARBOR!$A:$C,3,0)-1,4)),6))&lt;&gt;(DOLLAR(VLOOKUP("PCS-OzTL41",[3]ARBOR!$A:$C,3,0),6)),-TRUNC(EI3/VLOOKUP("PCS-OzTL41",[3]ARBOR!$A:$C,3,0)-1,4)+0.0001,-TRUNC(EI3/VLOOKUP("PCS-OzTL41",[3]ARBOR!$A:$C,3,0)-1,4)))))</f>
        <v>0.21589999999999998</v>
      </c>
      <c r="EK3" s="86" t="str">
        <f>IF(ISERROR(IF(EJ3="","",VLOOKUP(($BG3&amp;EJ3&amp;"Template desconto FLAT Plano Principal Oi TV nível conta"),[3]BENEFICIOS!$A:$G,5,0))),"Criar",IF(EJ3="","",VLOOKUP(($BG3&amp;EJ3&amp;"Template desconto FLAT Plano Principal Oi TV nível conta"),[3]BENEFICIOS!$A:$G,5,0)))</f>
        <v>MKT-1-10031838901</v>
      </c>
      <c r="EL3" s="85">
        <v>129.9</v>
      </c>
      <c r="EM3" s="78">
        <f>IF(EL3=0,"",IF(EL3=VLOOKUP("PCS-OzTL44",[3]ARBOR!$A:$C,3,0),0.0001,IF(EL3&gt;VLOOKUP("PCS-OzTL44",[3]ARBOR!$A:$C,3,0),"Maior que CAP!",IF((DOLLAR(EL3+(VLOOKUP("PCS-OzTL44",[3]ARBOR!$A:$C,3,0)*-TRUNC(EL3/VLOOKUP("PCS-OzTL44",[3]ARBOR!$A:$C,3,0)-1,4)),6))&lt;&gt;(DOLLAR(VLOOKUP("PCS-OzTL44",[3]ARBOR!$A:$C,3,0),6)),-TRUNC(EL3/VLOOKUP("PCS-OzTL44",[3]ARBOR!$A:$C,3,0)-1,4)+0.0001,-TRUNC(EL3/VLOOKUP("PCS-OzTL44",[3]ARBOR!$A:$C,3,0)-1,4)))))</f>
        <v>0.3256</v>
      </c>
      <c r="EN3" s="86" t="str">
        <f>IF(ISERROR(IF(EM3="","",VLOOKUP(($BG3&amp;EM3&amp;"Template desconto FLAT Plano Principal Oi TV nível conta"),[3]BENEFICIOS!$A:$G,5,0))),"Criar",IF(EM3="","",VLOOKUP(($BG3&amp;EM3&amp;"Template desconto FLAT Plano Principal Oi TV nível conta"),[3]BENEFICIOS!$A:$G,5,0)))</f>
        <v>MKT-1-10031792211</v>
      </c>
      <c r="EO3" s="85">
        <v>139.9</v>
      </c>
      <c r="EP3" s="78">
        <f>IF(EO3=0,"",IF(EO3=VLOOKUP("PCS-OzTL43",[3]ARBOR!$A:$C,3,0),0.0001,IF(EO3&gt;VLOOKUP("PCS-OzTL43",[3]ARBOR!$A:$C,3,0),"Maior que CAP!",IF((DOLLAR(EO3+(VLOOKUP("PCS-OzTL43",[3]ARBOR!$A:$C,3,0)*-TRUNC(EO3/VLOOKUP("PCS-OzTL43",[3]ARBOR!$A:$C,3,0)-1,4)),6))&lt;&gt;(DOLLAR(VLOOKUP("PCS-OzTL43",[3]ARBOR!$A:$C,3,0),6)),-TRUNC(EO3/VLOOKUP("PCS-OzTL43",[3]ARBOR!$A:$C,3,0)-1,4)+0.0001,-TRUNC(EO3/VLOOKUP("PCS-OzTL43",[3]ARBOR!$A:$C,3,0)-1,4)))))</f>
        <v>0.313</v>
      </c>
      <c r="EQ3" s="86" t="str">
        <f>IF(ISERROR(IF(EP3="","",VLOOKUP(($BG3&amp;EP3&amp;"Template desconto FLAT Plano Principal Oi TV nível conta"),[3]BENEFICIOS!$A:$G,5,0))),"Criar",IF(EP3="","",VLOOKUP(($BG3&amp;EP3&amp;"Template desconto FLAT Plano Principal Oi TV nível conta"),[3]BENEFICIOS!$A:$G,5,0)))</f>
        <v>MKT-1-10031864481</v>
      </c>
      <c r="ER3" s="85">
        <v>174.9</v>
      </c>
      <c r="ES3" s="78">
        <f>IF(ER3=0,"",IF(ER3=VLOOKUP("PCS-OzTL45",[3]ARBOR!$A:$C,3,0),0.0001,IF(ER3&gt;VLOOKUP("PCS-OzTL45",[3]ARBOR!$A:$C,3,0),"Maior que CAP!",IF((DOLLAR(ER3+(VLOOKUP("PCS-OzTL45",[3]ARBOR!$A:$C,3,0)*-TRUNC(ER3/VLOOKUP("PCS-OzTL45",[3]ARBOR!$A:$C,3,0)-1,4)),6))&lt;&gt;(DOLLAR(VLOOKUP("PCS-OzTL45",[3]ARBOR!$A:$C,3,0),6)),-TRUNC(ER3/VLOOKUP("PCS-OzTL45",[3]ARBOR!$A:$C,3,0)-1,4)+0.0001,-TRUNC(ER3/VLOOKUP("PCS-OzTL45",[3]ARBOR!$A:$C,3,0)-1,4)))))</f>
        <v>0.16369999999999998</v>
      </c>
      <c r="ET3" s="86" t="str">
        <f>IF(ISERROR(IF(ES3="","",VLOOKUP(($BG3&amp;ES3&amp;"Template desconto FLAT Plano Principal Oi TV nível conta"),[3]BENEFICIOS!$A:$G,5,0))),"Criar",IF(ES3="","",VLOOKUP(($BG3&amp;ES3&amp;"Template desconto FLAT Plano Principal Oi TV nível conta"),[3]BENEFICIOS!$A:$G,5,0)))</f>
        <v>MKT-1-10031864751</v>
      </c>
      <c r="EU3" s="85"/>
      <c r="EV3" s="72" t="str">
        <f>IF(EU3=0,"",IF(EU3=VLOOKUP("PCS-OzTL741",[3]ARBOR!$A:$C,3,0),0.0001,IF(EU3&gt;VLOOKUP("PCS-OzTL741",[3]ARBOR!$A:$C,3,0),"Maior que CAP!",IF((DOLLAR(EU3+(VLOOKUP("PCS-OzTL741",[3]ARBOR!$A:$C,3,0)*-TRUNC(EU3/VLOOKUP("PCS-OzTL741",[3]ARBOR!$A:$C,3,0)-1,4)),6))&lt;&gt;(DOLLAR(VLOOKUP("PCS-OzTL741",[3]ARBOR!$A:$C,3,0),6)),-TRUNC(EU3/VLOOKUP("PCS-OzTL741",[3]ARBOR!$A:$C,3,0)-1,4)+0.0001,-TRUNC(EU3/VLOOKUP("PCS-OzTL741",[3]ARBOR!$A:$C,3,0)-1,4)))))</f>
        <v/>
      </c>
      <c r="EW3" s="87" t="str">
        <f>IF(ISERROR(IF(EV3="","",VLOOKUP((#REF!&amp;EV3&amp;"Template desconto FLAT Plano Principal Oi TV nível conta"),[3]BENEFICIOS!$A:$G,5,0))),"Criar",IF(EV3="","",VLOOKUP((#REF!&amp;EV3&amp;"Template desconto FLAT Plano Principal Oi TV nível conta"),[3]BENEFICIOS!$A:$G,5,0)))</f>
        <v/>
      </c>
      <c r="EX3" s="85">
        <v>149.9</v>
      </c>
      <c r="EY3" s="78">
        <f>IF(EX3=0,"",IF(EX3=VLOOKUP("PCS-OzTL744",[3]ARBOR!$A:$C,3,0),0.0001,IF(EX3&gt;VLOOKUP("PCS-OzTL744",[3]ARBOR!$A:$C,3,0),"Maior que CAP!",IF((DOLLAR(EX3+(VLOOKUP("PCS-OzTL744",[3]ARBOR!$A:$C,3,0)*-TRUNC(EX3/VLOOKUP("PCS-OzTL744",[3]ARBOR!$A:$C,3,0)-1,4)),6))&lt;&gt;(DOLLAR(VLOOKUP("PCS-OzTL744",[3]ARBOR!$A:$C,3,0),6)),-TRUNC(EX3/VLOOKUP("PCS-OzTL744",[3]ARBOR!$A:$C,3,0)-1,4)+0.0001,-TRUNC(EX3/VLOOKUP("PCS-OzTL744",[3]ARBOR!$A:$C,3,0)-1,4)))))</f>
        <v>0.2833</v>
      </c>
      <c r="EZ3" s="86" t="str">
        <f>IF(ISERROR(IF(EY3="","",VLOOKUP(($BG3&amp;EY3&amp;"Template desconto FLAT Plano Principal Oi TV nível conta"),[3]BENEFICIOS!$A:$G,5,0))),"Criar",IF(EY3="","",VLOOKUP(($BG3&amp;EY3&amp;"Template desconto FLAT Plano Principal Oi TV nível conta"),[3]BENEFICIOS!$A:$G,5,0)))</f>
        <v>MKT-1-10031865251</v>
      </c>
      <c r="FA3" s="85">
        <v>159.9</v>
      </c>
      <c r="FB3" s="78">
        <f>IF(FA3=0,"",IF(FA3=VLOOKUP("PCS-OzTL743",[3]ARBOR!$A:$C,3,0),0.0001,IF(FA3&gt;VLOOKUP("PCS-OzTL743",[3]ARBOR!$A:$C,3,0),"Maior que CAP!",IF((DOLLAR(FA3+(VLOOKUP("PCS-OzTL743",[3]ARBOR!$A:$C,3,0)*-TRUNC(FA3/VLOOKUP("PCS-OzTL743",[3]ARBOR!$A:$C,3,0)-1,4)),6))&lt;&gt;(DOLLAR(VLOOKUP("PCS-OzTL743",[3]ARBOR!$A:$C,3,0),6)),-TRUNC(FA3/VLOOKUP("PCS-OzTL743",[3]ARBOR!$A:$C,3,0)-1,4)+0.0001,-TRUNC(FA3/VLOOKUP("PCS-OzTL743",[3]ARBOR!$A:$C,3,0)-1,4)))))</f>
        <v>0.2737</v>
      </c>
      <c r="FC3" s="86" t="str">
        <f>IF(ISERROR(IF(FB3="","",VLOOKUP(($BG3&amp;FB3&amp;"Template desconto FLAT Plano Principal Oi TV nível conta"),[3]BENEFICIOS!$A:$G,5,0))),"Criar",IF(FB3="","",VLOOKUP(($BG3&amp;FB3&amp;"Template desconto FLAT Plano Principal Oi TV nível conta"),[3]BENEFICIOS!$A:$G,5,0)))</f>
        <v>MKT-1-10031879521</v>
      </c>
      <c r="FD3" s="85">
        <v>194.9</v>
      </c>
      <c r="FE3" s="78">
        <f>IF(FD3=0,"",IF(FD3=VLOOKUP("PCS-OzTL745",[3]ARBOR!$A:$C,3,0),0.0001,IF(FD3&gt;VLOOKUP("PCS-OzTL745",[3]ARBOR!$A:$C,3,0),"Maior que CAP!",IF((DOLLAR(FD3+(VLOOKUP("PCS-OzTL745",[3]ARBOR!$A:$C,3,0)*-TRUNC(FD3/VLOOKUP("PCS-OzTL745",[3]ARBOR!$A:$C,3,0)-1,4)),6))&lt;&gt;(DOLLAR(VLOOKUP("PCS-OzTL745",[3]ARBOR!$A:$C,3,0),6)),-TRUNC(FD3/VLOOKUP("PCS-OzTL745",[3]ARBOR!$A:$C,3,0)-1,4)+0.0001,-TRUNC(FD3/VLOOKUP("PCS-OzTL745",[3]ARBOR!$A:$C,3,0)-1,4)))))</f>
        <v>0.23019999999999999</v>
      </c>
      <c r="FF3" s="86" t="str">
        <f>IF(ISERROR(IF(FE3="","",VLOOKUP(($BG3&amp;FE3&amp;"Template desconto FLAT Plano Principal Oi TV nível conta"),[3]BENEFICIOS!$A:$G,5,0))),"Criar",IF(FE3="","",VLOOKUP(($BG3&amp;FE3&amp;"Template desconto FLAT Plano Principal Oi TV nível conta"),[3]BENEFICIOS!$A:$G,5,0)))</f>
        <v>MKT-1-9865510683</v>
      </c>
      <c r="FG3" s="85"/>
      <c r="FH3" s="78" t="str">
        <f>IF(FG3=0,"",IF(FG3=VLOOKUP("PCS-OzTL42",[3]ARBOR!$A:$C,3,0),0.0001,IF(FG3&gt;VLOOKUP("PCS-OzTL42",[3]ARBOR!$A:$C,3,0),"Maior que CAP!",IF((DOLLAR(FG3+(VLOOKUP("PCS-OzTL42",[3]ARBOR!$A:$C,3,0)*-TRUNC(FG3/VLOOKUP("PCS-OzTL42",[3]ARBOR!$A:$C,3,0)-1,4)),6))&lt;&gt;(DOLLAR(VLOOKUP("PCS-OzTL42",[3]ARBOR!$A:$C,3,0),6)),-TRUNC(FG3/VLOOKUP("PCS-OzTL42",[3]ARBOR!$A:$C,3,0)-1,4)+0.0001,-TRUNC(FG3/VLOOKUP("PCS-OzTL42",[3]ARBOR!$A:$C,3,0)-1,4)))))</f>
        <v/>
      </c>
      <c r="FI3" s="86" t="str">
        <f>IF(ISERROR(IF(FH3="","",VLOOKUP(($BG3&amp;FH3&amp;"Template desconto FLAT Plano Principal Oi TV nível conta"),[3]BENEFICIOS!$A:$G,5,0))),"Criar",IF(FH3="","",VLOOKUP(($BG3&amp;FH3&amp;"Template desconto FLAT Plano Principal Oi TV nível conta"),[3]BENEFICIOS!$A:$G,5,0)))</f>
        <v/>
      </c>
      <c r="FJ3" s="85">
        <v>124.9</v>
      </c>
      <c r="FK3" s="78">
        <f>IF(FJ3=0,"",IF(FJ3=VLOOKUP("PCS-OzTL47",[3]ARBOR!$A:$C,3,0),0.0001,IF(FJ3&gt;VLOOKUP("PCS-OzTL47",[3]ARBOR!$A:$C,3,0),"Maior que CAP!",IF((DOLLAR(FJ3+(VLOOKUP("PCS-OzTL47",[3]ARBOR!$A:$C,3,0)*-TRUNC(FJ3/VLOOKUP("PCS-OzTL47",[3]ARBOR!$A:$C,3,0)-1,4)),6))&lt;&gt;(DOLLAR(VLOOKUP("PCS-OzTL47",[3]ARBOR!$A:$C,3,0),6)),-TRUNC(FJ3/VLOOKUP("PCS-OzTL47",[3]ARBOR!$A:$C,3,0)-1,4)+0.0001,-TRUNC(FJ3/VLOOKUP("PCS-OzTL47",[3]ARBOR!$A:$C,3,0)-1,4)))))</f>
        <v>0.38669999999999999</v>
      </c>
      <c r="FL3" s="86" t="str">
        <f>IF(ISERROR(IF(FK3="","",VLOOKUP(($BG3&amp;FK3&amp;"Template desconto FLAT Plano Principal Oi TV nível conta"),[3]BENEFICIOS!$A:$G,5,0))),"Criar",IF(FK3="","",VLOOKUP(($BG3&amp;FK3&amp;"Template desconto FLAT Plano Principal Oi TV nível conta"),[3]BENEFICIOS!$A:$G,5,0)))</f>
        <v>MKT-1-10031884061</v>
      </c>
      <c r="FM3" s="85"/>
      <c r="FN3" s="78" t="str">
        <f>IF(FM3=0,"",IF(FM3=VLOOKUP("PCS-OzTL46",[3]ARBOR!$A:$C,3,0),0.0001,IF(FM3&gt;VLOOKUP("PCS-OzTL46",[3]ARBOR!$A:$C,3,0),"Maior que CAP!",IF((DOLLAR(FM3+(VLOOKUP("PCS-OzTL46",[3]ARBOR!$A:$C,3,0)*-TRUNC(FM3/VLOOKUP("PCS-OzTL46",[3]ARBOR!$A:$C,3,0)-1,4)),6))&lt;&gt;(DOLLAR(VLOOKUP("PCS-OzTL46",[3]ARBOR!$A:$C,3,0),6)),-TRUNC(FM3/VLOOKUP("PCS-OzTL46",[3]ARBOR!$A:$C,3,0)-1,4)+0.0001,-TRUNC(FM3/VLOOKUP("PCS-OzTL46",[3]ARBOR!$A:$C,3,0)-1,4)))))</f>
        <v/>
      </c>
      <c r="FO3" s="86" t="str">
        <f>IF(ISERROR(IF(FN3="","",VLOOKUP(($BG3&amp;FN3&amp;"Template desconto FLAT Plano Principal Oi TV nível conta"),[3]BENEFICIOS!$A:$G,5,0))),"Criar",IF(FN3="","",VLOOKUP(($BG3&amp;FN3&amp;"Template desconto FLAT Plano Principal Oi TV nível conta"),[3]BENEFICIOS!$A:$G,5,0)))</f>
        <v/>
      </c>
      <c r="FP3" s="85">
        <v>169.9</v>
      </c>
      <c r="FQ3" s="78">
        <f>IF(FP3=0,"",IF(FP3=VLOOKUP("PCS-OzTL48",[3]ARBOR!$A:$C,3,0),0.0001,IF(FP3&gt;VLOOKUP("PCS-OzTL48",[3]ARBOR!$A:$C,3,0),"Maior que CAP!",IF((DOLLAR(FP3+(VLOOKUP("PCS-OzTL48",[3]ARBOR!$A:$C,3,0)*-TRUNC(FP3/VLOOKUP("PCS-OzTL48",[3]ARBOR!$A:$C,3,0)-1,4)),6))&lt;&gt;(DOLLAR(VLOOKUP("PCS-OzTL48",[3]ARBOR!$A:$C,3,0),6)),-TRUNC(FP3/VLOOKUP("PCS-OzTL48",[3]ARBOR!$A:$C,3,0)-1,4)+0.0001,-TRUNC(FP3/VLOOKUP("PCS-OzTL48",[3]ARBOR!$A:$C,3,0)-1,4)))))</f>
        <v>0.32900000000000001</v>
      </c>
      <c r="FR3" s="86" t="str">
        <f>IF(ISERROR(IF(FQ3="","",VLOOKUP(($BG3&amp;FQ3&amp;"Template desconto FLAT Plano Principal Oi TV nível conta"),[3]BENEFICIOS!$A:$G,5,0))),"Criar",IF(FQ3="","",VLOOKUP(($BG3&amp;FQ3&amp;"Template desconto FLAT Plano Principal Oi TV nível conta"),[3]BENEFICIOS!$A:$G,5,0)))</f>
        <v>MKT-1-10031858741</v>
      </c>
      <c r="FS3" s="85">
        <v>114.9</v>
      </c>
      <c r="FT3" s="78">
        <f>IF(FS3=0,"",IF(FS3=VLOOKUP("PCS-OzTL742",[3]ARBOR!$A:$C,3,0),0.0001,IF(FS3&gt;VLOOKUP("PCS-OzTL742",[3]ARBOR!$A:$C,3,0),"Maior que CAP!",IF((DOLLAR(FS3+(VLOOKUP("PCS-OzTL742",[3]ARBOR!$A:$C,3,0)*-TRUNC(FS3/VLOOKUP("PCS-OzTL742",[3]ARBOR!$A:$C,3,0)-1,4)),6))&lt;&gt;(DOLLAR(VLOOKUP("PCS-OzTL742",[3]ARBOR!$A:$C,3,0),6)),-TRUNC(FS3/VLOOKUP("PCS-OzTL742",[3]ARBOR!$A:$C,3,0)-1,4)+0.0001,-TRUNC(FS3/VLOOKUP("PCS-OzTL742",[3]ARBOR!$A:$C,3,0)-1,4)))))</f>
        <v>0.47809999999999997</v>
      </c>
      <c r="FU3" s="86" t="str">
        <f>IF(ISERROR(IF(FT3="","",VLOOKUP(($BG3&amp;FT3&amp;"Template desconto FLAT Plano Principal Oi TV nível conta"),[3]BENEFICIOS!$A:$G,5,0))),"Criar",IF(FT3="","",VLOOKUP(($BG3&amp;FT3&amp;"Template desconto FLAT Plano Principal Oi TV nível conta"),[3]BENEFICIOS!$A:$G,5,0)))</f>
        <v>MKT-1-10031915481</v>
      </c>
      <c r="FV3" s="85">
        <v>144.9</v>
      </c>
      <c r="FW3" s="78">
        <f>IF(FV3=0,"",IF(FV3=VLOOKUP("PCS-OzTL747",[3]ARBOR!$A:$C,3,0),0.0001,IF(FV3&gt;VLOOKUP("PCS-OzTL747",[3]ARBOR!$A:$C,3,0),"Maior que CAP!",IF((DOLLAR(FV3+(VLOOKUP("PCS-OzTL747",[3]ARBOR!$A:$C,3,0)*-TRUNC(FV3/VLOOKUP("PCS-OzTL747",[3]ARBOR!$A:$C,3,0)-1,4)),6))&lt;&gt;(DOLLAR(VLOOKUP("PCS-OzTL747",[3]ARBOR!$A:$C,3,0),6)),-TRUNC(FV3/VLOOKUP("PCS-OzTL747",[3]ARBOR!$A:$C,3,0)-1,4)+0.0001,-TRUNC(FV3/VLOOKUP("PCS-OzTL747",[3]ARBOR!$A:$C,3,0)-1,4)))))</f>
        <v>0.43990000000000001</v>
      </c>
      <c r="FX3" s="86" t="str">
        <f>IF(ISERROR(IF(FW3="","",VLOOKUP(($BG3&amp;FW3&amp;"Template desconto FLAT Plano Principal Oi TV nível conta"),[3]BENEFICIOS!$A:$G,5,0))),"Criar",IF(FW3="","",VLOOKUP(($BG3&amp;FW3&amp;"Template desconto FLAT Plano Principal Oi TV nível conta"),[3]BENEFICIOS!$A:$G,5,0)))</f>
        <v>MKT-1-10031859011</v>
      </c>
      <c r="FY3" s="85"/>
      <c r="FZ3" s="78" t="str">
        <f>IF(FY3=0,"",IF(FY3=VLOOKUP("PCS-OzTL746",[3]ARBOR!$A:$C,3,0),0.0001,IF(FY3&gt;VLOOKUP("PCS-OzTL746",[3]ARBOR!$A:$C,3,0),"Maior que CAP!",IF((DOLLAR(FY3+(VLOOKUP("PCS-OzTL746",[3]ARBOR!$A:$C,3,0)*-TRUNC(FY3/VLOOKUP("PCS-OzTL746",[3]ARBOR!$A:$C,3,0)-1,4)),6))&lt;&gt;(DOLLAR(VLOOKUP("PCS-OzTL746",[3]ARBOR!$A:$C,3,0),6)),-TRUNC(FY3/VLOOKUP("PCS-OzTL746",[3]ARBOR!$A:$C,3,0)-1,4)+0.0001,-TRUNC(FY3/VLOOKUP("PCS-OzTL746",[3]ARBOR!$A:$C,3,0)-1,4)))))</f>
        <v/>
      </c>
      <c r="GA3" s="86" t="str">
        <f>IF(ISERROR(IF(FZ3="","",VLOOKUP(($BG3&amp;FZ3&amp;"Template desconto FLAT Plano Principal Oi TV nível conta"),[3]BENEFICIOS!$A:$G,5,0))),"Criar",IF(FZ3="","",VLOOKUP(($BG3&amp;FZ3&amp;"Template desconto FLAT Plano Principal Oi TV nível conta"),[3]BENEFICIOS!$A:$G,5,0)))</f>
        <v/>
      </c>
      <c r="GB3" s="85">
        <v>174.9</v>
      </c>
      <c r="GC3" s="78">
        <f>IF(GB3=0,"",IF(GB3=VLOOKUP("PCS-OzTL748",[3]ARBOR!$A:$C,3,0),0.0001,IF(GB3&gt;VLOOKUP("PCS-OzTL748",[3]ARBOR!$A:$C,3,0),"Maior que CAP!",IF((DOLLAR(GB3+(VLOOKUP("PCS-OzTL748",[3]ARBOR!$A:$C,3,0)*-TRUNC(GB3/VLOOKUP("PCS-OzTL748",[3]ARBOR!$A:$C,3,0)-1,4)),6))&lt;&gt;(DOLLAR(VLOOKUP("PCS-OzTL748",[3]ARBOR!$A:$C,3,0),6)),-TRUNC(GB3/VLOOKUP("PCS-OzTL748",[3]ARBOR!$A:$C,3,0)-1,4)+0.0001,-TRUNC(GB3/VLOOKUP("PCS-OzTL748",[3]ARBOR!$A:$C,3,0)-1,4)))))</f>
        <v>0.43269999999999997</v>
      </c>
      <c r="GD3" s="86" t="str">
        <f>IF(ISERROR(IF(GC3="","",VLOOKUP(($BG3&amp;GC3&amp;"Template desconto FLAT Plano Principal Oi TV nível conta"),[3]BENEFICIOS!$A:$G,5,0))),"Criar",IF(GC3="","",VLOOKUP(($BG3&amp;GC3&amp;"Template desconto FLAT Plano Principal Oi TV nível conta"),[3]BENEFICIOS!$A:$G,5,0)))</f>
        <v>MKT-1-10031989881</v>
      </c>
      <c r="GE3" s="85">
        <v>75</v>
      </c>
      <c r="GF3" s="78">
        <f>IF(GE3=0,"",IF(GE3=VLOOKUP("PCS-OzTL34",[3]ARBOR!$A:$C,3,0),0.0001,IF(GE3&gt;VLOOKUP("PCS-OzTL34",[3]ARBOR!$A:$C,3,0),"Maior que CAP!",IF((DOLLAR(GE3+(VLOOKUP("PCS-OzTL34",[3]ARBOR!$A:$C,3,0)*-TRUNC(GE3/VLOOKUP("PCS-OzTL34",[3]ARBOR!$A:$C,3,0)-1,4)),6))&lt;&gt;(DOLLAR(VLOOKUP("PCS-OzTL34",[3]ARBOR!$A:$C,3,0),6)),-TRUNC(GE3/VLOOKUP("PCS-OzTL34",[3]ARBOR!$A:$C,3,0)-1,4)+0.0001,-TRUNC(GE3/VLOOKUP("PCS-OzTL34",[3]ARBOR!$A:$C,3,0)-1,4)))))</f>
        <v>0.31900000000000001</v>
      </c>
      <c r="GG3" s="86" t="s">
        <v>3101</v>
      </c>
      <c r="GH3" s="85">
        <v>19.899999999999999</v>
      </c>
      <c r="GI3" s="78">
        <f>IF(GH3=0,"",IF(GH3=VLOOKUP("PCS-OzTL31",[3]ARBOR!$A:$C,3,0),0.0001,IF(GH3&gt;VLOOKUP("PCS-OzTL31",[3]ARBOR!$A:$C,3,0),"Maior que CAP!",IF((DOLLAR(GH3+(VLOOKUP("PCS-OzTL31",[3]ARBOR!$A:$C,3,0)*-TRUNC(GH3/VLOOKUP("PCS-OzTL31",[3]ARBOR!$A:$C,3,0)-1,4)),6))&lt;&gt;(DOLLAR(VLOOKUP("PCS-OzTL31",[3]ARBOR!$A:$C,3,0),6)),-TRUNC(GH3/VLOOKUP("PCS-OzTL31",[3]ARBOR!$A:$C,3,0)-1,4)+0.0001,-TRUNC(GH3/VLOOKUP("PCS-OzTL31",[3]ARBOR!$A:$C,3,0)-1,4)))))</f>
        <v>9.1800000000000007E-2</v>
      </c>
      <c r="GJ3" s="86" t="s">
        <v>3102</v>
      </c>
      <c r="GK3" s="85">
        <v>19.899999999999999</v>
      </c>
      <c r="GL3" s="78">
        <f>IF(GK3=0,"",IF(GK3=VLOOKUP("PCS-OzTL32",[3]ARBOR!$A:$C,3,0),0.0001,IF(GK3&gt;VLOOKUP("PCS-OzTL32",[3]ARBOR!$A:$C,3,0),"Maior que CAP!",IF((DOLLAR(GK3+(VLOOKUP("PCS-OzTL32",[3]ARBOR!$A:$C,3,0)*-TRUNC(GK3/VLOOKUP("PCS-OzTL32",[3]ARBOR!$A:$C,3,0)-1,4)),6))&lt;&gt;(DOLLAR(VLOOKUP("PCS-OzTL32",[3]ARBOR!$A:$C,3,0),6)),-TRUNC(GK3/VLOOKUP("PCS-OzTL32",[3]ARBOR!$A:$C,3,0)-1,4)+0.0001,-TRUNC(GK3/VLOOKUP("PCS-OzTL32",[3]ARBOR!$A:$C,3,0)-1,4)))))</f>
        <v>9.1800000000000007E-2</v>
      </c>
      <c r="GM3" s="86" t="s">
        <v>3103</v>
      </c>
      <c r="GN3" s="85">
        <v>29.9</v>
      </c>
      <c r="GO3" s="78">
        <f>IF(GN3=0,"",IF(GN3=VLOOKUP("PCS-OzTL33",[3]ARBOR!$A:$C,3,0),0.0001,IF(GN3&gt;VLOOKUP("PCS-OzTL33",[3]ARBOR!$A:$C,3,0),"Maior que CAP!",IF((DOLLAR(GN3+(VLOOKUP("PCS-OzTL33",[3]ARBOR!$A:$C,3,0)*-TRUNC(GN3/VLOOKUP("PCS-OzTL33",[3]ARBOR!$A:$C,3,0)-1,4)),6))&lt;&gt;(DOLLAR(VLOOKUP("PCS-OzTL33",[3]ARBOR!$A:$C,3,0),6)),-TRUNC(GN3/VLOOKUP("PCS-OzTL33",[3]ARBOR!$A:$C,3,0)-1,4)+0.0001,-TRUNC(GN3/VLOOKUP("PCS-OzTL33",[3]ARBOR!$A:$C,3,0)-1,4)))))</f>
        <v>9.1800000000000007E-2</v>
      </c>
      <c r="GP3" s="86" t="s">
        <v>3104</v>
      </c>
      <c r="GQ3" s="85">
        <v>14.9</v>
      </c>
      <c r="GR3" s="78">
        <f>IF(GQ3=0,"",IF(GQ3=VLOOKUP("PCS-OzTL503",[3]ARBOR!$A:$C,3,0),0.0001,IF(GQ3&gt;VLOOKUP("PCS-OzTL503",[3]ARBOR!$A:$C,3,0),"Maior que CAP!",IF((DOLLAR(GQ3+(VLOOKUP("PCS-OzTL503",[3]ARBOR!$A:$C,3,0)*-TRUNC(GQ3/VLOOKUP("PCS-OzTL503",[3]ARBOR!$A:$C,3,0)-1,4)),6))&lt;&gt;(DOLLAR(VLOOKUP("PCS-OzTL503",[3]ARBOR!$A:$C,3,0),6)),-TRUNC(GQ3/VLOOKUP("PCS-OzTL503",[3]ARBOR!$A:$C,3,0)-1,4)+0.0001,-TRUNC(GQ3/VLOOKUP("PCS-OzTL503",[3]ARBOR!$A:$C,3,0)-1,4)))))</f>
        <v>9.1499999999999998E-2</v>
      </c>
      <c r="GS3" s="86" t="s">
        <v>3105</v>
      </c>
      <c r="GT3" s="85">
        <v>10</v>
      </c>
      <c r="GU3" s="78">
        <f>IF(GT3=0,"",IF(GT3=VLOOKUP("PCS-OzTL500",[3]ARBOR!$A:$C,3,0),0.0001,IF(GT3&gt;VLOOKUP("PCS-OzTL500",[3]ARBOR!$A:$C,3,0),"Maior que CAP!",IF((DOLLAR(GT3+(VLOOKUP("PCS-OzTL500",[3]ARBOR!$A:$C,3,0)*-TRUNC(GT3/VLOOKUP("PCS-OzTL500",[3]ARBOR!$A:$C,3,0)-1,4)),6))&lt;&gt;(DOLLAR(VLOOKUP("PCS-OzTL500",[3]ARBOR!$A:$C,3,0),6)),-TRUNC(GT3/VLOOKUP("PCS-OzTL500",[3]ARBOR!$A:$C,3,0)-1,4)+0.0001,-TRUNC(GT3/VLOOKUP("PCS-OzTL500",[3]ARBOR!$A:$C,3,0)-1,4)))))</f>
        <v>9.1800000000000007E-2</v>
      </c>
      <c r="GV3" s="86" t="s">
        <v>3106</v>
      </c>
      <c r="GW3" s="85" t="s">
        <v>3107</v>
      </c>
      <c r="GX3" s="78"/>
      <c r="GY3" s="86"/>
      <c r="GZ3" s="85" t="s">
        <v>3108</v>
      </c>
      <c r="HA3" s="78"/>
      <c r="HB3" s="86"/>
      <c r="HC3" s="85" t="s">
        <v>3109</v>
      </c>
      <c r="HD3" s="78"/>
      <c r="HE3" s="86"/>
      <c r="HF3" s="85" t="s">
        <v>3110</v>
      </c>
      <c r="HG3" s="78"/>
      <c r="HH3" s="86"/>
      <c r="HI3" s="85" t="s">
        <v>3111</v>
      </c>
      <c r="HJ3" s="78"/>
      <c r="HK3" s="86"/>
      <c r="HL3" s="85">
        <v>24.9</v>
      </c>
      <c r="HM3" s="78">
        <f>IF(HL3=0,"",IF(HL3=VLOOKUP("PCS-OzTL99",[3]ARBOR!$A:$C,3,0),0.0001,IF(HL3&gt;VLOOKUP("PCS-OzTL99",[3]ARBOR!$A:$C,3,0),"Maior que CAP!",IF((DOLLAR(HL3+(VLOOKUP("PCS-OzTL99",[3]ARBOR!$A:$C,3,0)*-TRUNC(HL3/VLOOKUP("PCS-OzTL99",[3]ARBOR!$A:$C,3,0)-1,4)),6))&lt;&gt;(DOLLAR(VLOOKUP("PCS-OzTL99",[3]ARBOR!$A:$C,3,0),6)),-TRUNC(HL3/VLOOKUP("PCS-OzTL99",[3]ARBOR!$A:$C,3,0)-1,4)+0.0001,-TRUNC(HL3/VLOOKUP("PCS-OzTL99",[3]ARBOR!$A:$C,3,0)-1,4)))))</f>
        <v>0.16729999999999998</v>
      </c>
      <c r="HN3" s="86" t="s">
        <v>3112</v>
      </c>
      <c r="HO3" s="85"/>
      <c r="HP3" s="87" t="str">
        <f t="shared" ref="HP3:HP14" si="1">IF(HO3="Sim","PCS-34704","")</f>
        <v/>
      </c>
      <c r="HQ3" s="88">
        <f>IF(BH3="","",VLOOKUP(BH3,[3]ARBOR!A:C,3,0))</f>
        <v>479.46</v>
      </c>
      <c r="HR3" s="77">
        <v>15</v>
      </c>
      <c r="HS3" s="89">
        <f>IF(HR3="","",1-(HR3/VLOOKUP(BH3&amp;"ASS",[3]ARBOR!A:C,3,0)))</f>
        <v>0.34725848563968664</v>
      </c>
      <c r="HT3" s="72" t="s">
        <v>3113</v>
      </c>
      <c r="HU3" s="90" t="s">
        <v>3114</v>
      </c>
      <c r="HV3" s="77">
        <v>124.9</v>
      </c>
      <c r="HW3" s="78">
        <f>ROUND(IF(HV3=0,"",IF(HV3=HQ3,0.0001,1-((HV3+(VLOOKUP(BH3&amp;"ASS",[3]ARBOR!A:C,3,0)-HR3))/HQ3))),4)</f>
        <v>0.72289999999999999</v>
      </c>
      <c r="HX3" s="79" t="str">
        <f>IF(ISERROR(IF(HW3="","",VLOOKUP(($BG3&amp;HW3&amp;"Template de desconto percentual FLAT Móvel - Conta Total - Varejo - Ganho Tributário Cross"),[3]BENEFICIOS!$A:$E,5,0))),"Criar",IF(HW3="","",VLOOKUP(($BG3&amp;HW3&amp;"Template de desconto percentual FLAT Móvel - Conta Total - Varejo - Ganho Tributário Cross"),[3]BENEFICIOS!$A:$E,5,0)))</f>
        <v>MKT-1-10033167881</v>
      </c>
      <c r="HY3" s="91"/>
      <c r="HZ3" s="72"/>
      <c r="IA3" s="72"/>
      <c r="IB3" s="92"/>
      <c r="IC3" s="92"/>
      <c r="ID3" s="92"/>
      <c r="IE3" s="72"/>
      <c r="IF3" s="93"/>
      <c r="IG3" s="94"/>
      <c r="IH3" s="94"/>
      <c r="II3" s="95"/>
      <c r="IJ3" s="96" t="str">
        <f>IF(II3=0,"",IF(II3=VLOOKUP("PCS-813566",[3]ARBOR!$A:$C,3,0),0.0001,IF(II3&gt;VLOOKUP("PCS-813566",[3]ARBOR!$A:$C,3,0),"Maior que CAP!",ROUND(-1*(II3/VLOOKUP("PCS-813566",[3]ARBOR!$A:$C,3,0)-1),4))))</f>
        <v/>
      </c>
      <c r="IK3" s="97" t="str">
        <f>IF(ISERROR(IF(IJ3="","",VLOOKUP(("Oi Internet Pra Celular 300MB"&amp;IJ3&amp;"Template Flat Instância Dados"),[3]BENEFICIOS!$A:$E,5,0))),"Criar",IF(IJ3="","",VLOOKUP(("Oi Internet Pra Celular 300MB"&amp;IJ3&amp;"Template Flat Instância Dados"),[3]BENEFICIOS!$A:$E,5,0)))</f>
        <v/>
      </c>
      <c r="IL3" s="95"/>
      <c r="IM3" s="96" t="str">
        <f>IF(IL3=0,"",IF(IL3=VLOOKUP("PCS-813564",[3]ARBOR!$A:$C,3,0),0.0001,IF(IL3&gt;VLOOKUP("PCS-813564",[3]ARBOR!$A:$C,3,0),"Maior que CAP!",ROUND(-1*(IL3/VLOOKUP("PCS-813564",[3]ARBOR!$A:$C,3,0)-1),4))))</f>
        <v/>
      </c>
      <c r="IN3" s="97" t="str">
        <f>IF(ISERROR(IF(IM3="","",VLOOKUP(("Oi Internet Pra Celular 500MB"&amp;IM3&amp;"Template Flat Instância Dados"),[3]BENEFICIOS!$A:$E,5,0))),"Criar",IF(IM3="","",VLOOKUP(("Oi Internet Pra Celular 500MB"&amp;IM3&amp;"Template Flat Instância Dados"),[3]BENEFICIOS!$A:$E,5,0)))</f>
        <v/>
      </c>
      <c r="IO3" s="95"/>
      <c r="IP3" s="96" t="str">
        <f>IF(IO3=0,"",IF(IO3=VLOOKUP("PCS-10357",[3]ARBOR!$A:$C,3,0),0.0001,IF(IO3&gt;VLOOKUP("PCS-10357",[3]ARBOR!$A:$C,3,0),"Maior que CAP!",ROUND(-1*(IO3/VLOOKUP("PCS-10357",[3]ARBOR!$A:$C,3,0)-1),4))))</f>
        <v/>
      </c>
      <c r="IQ3" s="97" t="str">
        <f>IF(ISERROR(IF(IP3="","",VLOOKUP(("Oi Internet Pra Celular 1GB"&amp;IP3&amp;"Template Flat Instância Dados"),[3]BENEFICIOS!$A:$E,5,0))),"Criar",IF(IP3="","",VLOOKUP(("Oi Internet Pra Celular 1GB"&amp;IP3&amp;"Template Flat Instância Dados"),[3]BENEFICIOS!$A:$E,5,0)))</f>
        <v/>
      </c>
      <c r="IR3" s="95"/>
      <c r="IS3" s="96" t="str">
        <f>IF(IR3=0,"",IF(IR3=VLOOKUP("PCS-813565",[3]ARBOR!$A:$C,3,0),0.0001,IF(IR3&gt;VLOOKUP("PCS-813565",[3]ARBOR!$A:$C,3,0),"Maior que CAP!",ROUND(-1*(IR3/VLOOKUP("PCS-813565",[3]ARBOR!$A:$C,3,0)-1),4))))</f>
        <v/>
      </c>
      <c r="IT3" s="97" t="str">
        <f>IF(ISERROR(IF(IS3="","",VLOOKUP(("Oi Internet Pra Celular 2GB"&amp;IS3&amp;"Template Flat Instância Dados"),[3]BENEFICIOS!$A:$E,5,0))),"Criar",IF(IS3="","",VLOOKUP(("Oi Internet Pra Celular 2GB"&amp;IS3&amp;"Template Flat Instância Dados"),[3]BENEFICIOS!$A:$E,5,0)))</f>
        <v/>
      </c>
      <c r="IU3" s="95"/>
      <c r="IV3" s="96" t="str">
        <f>IF(IU3=0,"",IF(IU3=VLOOKUP("PCS-7171B",[3]ARBOR!$A:$C,3,0),0.0001,IF(IU3&gt;VLOOKUP("PCS-7171B",[3]ARBOR!$A:$C,3,0),"Maior que CAP!",ROUND(-1*(IU3/VLOOKUP("PCS-7171B",[3]ARBOR!$A:$C,3,0)-1),4))))</f>
        <v/>
      </c>
      <c r="IW3" s="97" t="str">
        <f>IF(ISERROR(IF(IV3="","",VLOOKUP(("Oi Internet Pra Celular 3GB"&amp;IV3&amp;"Template Flat Instância Dados"),[3]BENEFICIOS!$A:$E,5,0))),"Criar",IF(IV3="","",VLOOKUP(("Oi Internet Pra Celular 3GB"&amp;IV3&amp;"Template Flat Instância Dados"),[3]BENEFICIOS!$A:$E,5,0)))</f>
        <v/>
      </c>
      <c r="IX3" s="95"/>
      <c r="IY3" s="96" t="str">
        <f>IF(IX3=0,"",IF(IX3=VLOOKUP("PCS-51793o08",[3]ARBOR!$A:$C,3,0),0.0001,IF(IX3&gt;VLOOKUP("PCS-51793o08",[3]ARBOR!$A:$C,3,0),"Maior que CAP!",ROUND(-1*(IX3/VLOOKUP("PCS-51793o08",[3]ARBOR!$A:$C,3,0)-1),4))))</f>
        <v/>
      </c>
      <c r="IZ3" s="97" t="str">
        <f>IF(ISERROR(IF(IY3="","",VLOOKUP(("Oi Internet Pra Celular 5GB"&amp;IY3&amp;"Template Flat Instância Dados"),[3]BENEFICIOS!$A:$E,5,0))),"Criar",IF(IY3="","",VLOOKUP(("Oi Internet Pra Celular 5GB"&amp;IY3&amp;"Template Flat Instância Dados"),[3]BENEFICIOS!$A:$E,5,0)))</f>
        <v/>
      </c>
      <c r="JA3" s="95"/>
      <c r="JB3" s="96" t="str">
        <f>IF(JA3=0,"",IF(JA3=VLOOKUP("PCS-7171A",[3]ARBOR!$A:$C,3,0),0.0001,IF(JA3&gt;VLOOKUP("PCS-7171A",[3]ARBOR!$A:$C,3,0),"Maior que CAP!",ROUND(-1*(JA3/VLOOKUP("PCS-7171A",[3]ARBOR!$A:$C,3,0)-1),4))))</f>
        <v/>
      </c>
      <c r="JC3" s="98" t="str">
        <f>IF(ISERROR(IF(JB3="","",VLOOKUP(("Oi Internet Pra Celular 10GB"&amp;JB3&amp;"Template Flat Instância Dados"),[3]BENEFICIOS!$A:$E,5,0))),"Criar",IF(JB3="","",VLOOKUP(("Oi Internet Pra Celular 10GB"&amp;JB3&amp;"Template Flat Instância Dados"),[3]BENEFICIOS!$A:$E,5,0)))</f>
        <v/>
      </c>
      <c r="JD3" s="99">
        <v>1</v>
      </c>
      <c r="JE3" s="100" t="s">
        <v>3115</v>
      </c>
      <c r="JF3" s="101" t="s">
        <v>3090</v>
      </c>
      <c r="JG3" s="102"/>
      <c r="JH3" s="56" t="s">
        <v>3098</v>
      </c>
      <c r="JI3" s="57" t="s">
        <v>3116</v>
      </c>
      <c r="JJ3" s="103">
        <v>999</v>
      </c>
      <c r="JK3" s="57">
        <v>12</v>
      </c>
      <c r="JL3" s="104" t="str">
        <f t="shared" ref="JL3:JL14" si="2">IF(JI3="Benefício","Oi benefício fidelização Multiprodutos","")</f>
        <v>Oi benefício fidelização Multiprodutos</v>
      </c>
      <c r="JM3" s="105" t="str">
        <f t="shared" ref="JM3:JM14" si="3">IF(JI3="Benefício","PCS-Fk83324","")</f>
        <v>PCS-Fk83324</v>
      </c>
      <c r="JN3" s="106" t="str">
        <f t="shared" ref="JN3:JN14" si="4">IF(JH3="Sim","PCS-SBL553142","")</f>
        <v>PCS-SBL553142</v>
      </c>
      <c r="JO3" s="107" t="s">
        <v>3117</v>
      </c>
      <c r="JP3" s="108" t="s">
        <v>3118</v>
      </c>
      <c r="JQ3" s="109" t="s">
        <v>3119</v>
      </c>
      <c r="JR3" s="107" t="s">
        <v>3120</v>
      </c>
      <c r="JS3" s="108" t="s">
        <v>3121</v>
      </c>
      <c r="JT3" s="109" t="s">
        <v>3122</v>
      </c>
      <c r="JU3" s="110" t="s">
        <v>3123</v>
      </c>
      <c r="JV3" s="111">
        <f t="shared" ref="JV3:JV14" si="5">$HV3+EF3+$CA3+$BI3</f>
        <v>284.8</v>
      </c>
      <c r="JW3" s="111">
        <f t="shared" ref="JW3:JW14" si="6">$HV3+EI3+$CA3+$BI3</f>
        <v>314.8</v>
      </c>
      <c r="JX3" s="111">
        <f t="shared" ref="JX3:JX14" si="7">$HV3+EL3+$CA3+$BI3</f>
        <v>349.8</v>
      </c>
      <c r="JY3" s="111">
        <f t="shared" ref="JY3:JY14" si="8">$HV3+EO3+$CA3+$BI3</f>
        <v>359.8</v>
      </c>
      <c r="JZ3" s="111">
        <f t="shared" ref="JZ3:JZ14" si="9">$HV3+ER3+$CA3+$BI3</f>
        <v>394.8</v>
      </c>
      <c r="KA3" s="111" t="e">
        <f t="shared" ref="KA3:KA14" si="10">$HV$3+EK3+$CA$3+$BI$3</f>
        <v>#VALUE!</v>
      </c>
      <c r="KB3" s="111">
        <f t="shared" ref="KB3:KB14" si="11">$HV3+EX3+$CA3+$BI3</f>
        <v>369.8</v>
      </c>
      <c r="KC3" s="111">
        <f t="shared" ref="KC3:KC14" si="12">$HV3+FA3+$CA3+$BI3</f>
        <v>379.8</v>
      </c>
      <c r="KD3" s="111">
        <f t="shared" ref="KD3:KD14" si="13">$HV3+FD3+$CA3+$BI3</f>
        <v>414.8</v>
      </c>
      <c r="KE3" s="112">
        <f t="shared" ref="KE3:KE14" si="14">$HV$3+FE3+$CA$3+$BI$3</f>
        <v>220.1302</v>
      </c>
      <c r="KF3" s="112" t="e">
        <f>IF(FJ3="","",FJ3+$BI3 + $CI3 +$HR3 +#REF!)</f>
        <v>#REF!</v>
      </c>
      <c r="KG3" s="112" t="str">
        <f>IF(FM3="","",FM3+$BI3 + $CI3 +$HR3 +#REF!)</f>
        <v/>
      </c>
      <c r="KH3" s="112" t="e">
        <f>IF(FP3="","",FP3+$BI3 + $CI3 +$HR3 +#REF!)</f>
        <v>#REF!</v>
      </c>
      <c r="KI3" s="112" t="e">
        <f>IF(FS3="","",FS3+$BI3 + $CI3 +$HR3 +#REF!)</f>
        <v>#REF!</v>
      </c>
      <c r="KJ3" s="112" t="e">
        <f>IF(FV3="","",FV3+$BI3 + $CI3 +$HR3 +#REF!)</f>
        <v>#REF!</v>
      </c>
      <c r="KK3" s="112" t="str">
        <f>IF(FY3="","",FY3+$BI3 + $CI3 +$HR3 +#REF!)</f>
        <v/>
      </c>
      <c r="KL3" s="113" t="e">
        <f>IF(GB3="","",GB3+$BI3 + $CI3 +$HR3 +#REF!)</f>
        <v>#REF!</v>
      </c>
      <c r="KM3" s="114" t="s">
        <v>3124</v>
      </c>
      <c r="KN3" s="115"/>
      <c r="KO3" s="116">
        <v>0</v>
      </c>
      <c r="KP3" s="116">
        <v>0</v>
      </c>
      <c r="KQ3" s="117">
        <f>IFERROR(TRUNC(KP3/KO3-1,4),100%)</f>
        <v>1</v>
      </c>
      <c r="KR3" s="77">
        <f>TRUNC(KO3*KQ3,2)</f>
        <v>0</v>
      </c>
      <c r="KS3" s="77">
        <f t="shared" ref="KS3:KS14" si="15">KO3-KR3</f>
        <v>0</v>
      </c>
      <c r="KT3" s="118" t="b">
        <f t="shared" ref="KT3:KT14" si="16">IF(KS3&lt;=KP3,TRUE,FALSE)</f>
        <v>1</v>
      </c>
      <c r="KU3" s="119"/>
      <c r="KV3" s="77"/>
      <c r="KW3" s="77"/>
      <c r="KX3" s="77"/>
      <c r="KY3" s="120"/>
      <c r="KZ3" s="121">
        <f t="shared" ref="KZ3:KZ14" si="17">SUM(JA3,IX3,IU3,IR3,IO3,IL3,II3,HV3,CM3,BI3)</f>
        <v>175</v>
      </c>
      <c r="LA3" s="122" t="s">
        <v>3125</v>
      </c>
      <c r="LB3" s="122" t="s">
        <v>3126</v>
      </c>
    </row>
    <row r="4" spans="1:314" s="122" customFormat="1" x14ac:dyDescent="0.25">
      <c r="A4" s="53" t="s">
        <v>3088</v>
      </c>
      <c r="B4" s="54" t="s">
        <v>2989</v>
      </c>
      <c r="C4" s="54" t="s">
        <v>3089</v>
      </c>
      <c r="D4" s="55" t="s">
        <v>3090</v>
      </c>
      <c r="E4" s="56"/>
      <c r="F4" s="57"/>
      <c r="G4" s="57"/>
      <c r="H4" s="57"/>
      <c r="I4" s="57" t="s">
        <v>3091</v>
      </c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 t="s">
        <v>3091</v>
      </c>
      <c r="AB4" s="57" t="s">
        <v>3091</v>
      </c>
      <c r="AC4" s="57" t="s">
        <v>3091</v>
      </c>
      <c r="AD4" s="57" t="s">
        <v>3091</v>
      </c>
      <c r="AE4" s="57" t="s">
        <v>3091</v>
      </c>
      <c r="AF4" s="57" t="s">
        <v>3091</v>
      </c>
      <c r="AG4" s="58"/>
      <c r="AH4" s="57" t="s">
        <v>3091</v>
      </c>
      <c r="AI4" s="57" t="s">
        <v>3091</v>
      </c>
      <c r="AJ4" s="57"/>
      <c r="AK4" s="57" t="s">
        <v>3091</v>
      </c>
      <c r="AL4" s="57" t="s">
        <v>3091</v>
      </c>
      <c r="AM4" s="57"/>
      <c r="AN4" s="57"/>
      <c r="AO4" s="57" t="s">
        <v>3091</v>
      </c>
      <c r="AP4" s="59" t="s">
        <v>3091</v>
      </c>
      <c r="AQ4" s="60" t="s">
        <v>3127</v>
      </c>
      <c r="AR4" s="54" t="s">
        <v>3093</v>
      </c>
      <c r="AS4" s="61" t="s">
        <v>3094</v>
      </c>
      <c r="AT4" s="62">
        <v>42972</v>
      </c>
      <c r="AU4" s="63">
        <v>43097</v>
      </c>
      <c r="AV4" s="64" t="s">
        <v>3095</v>
      </c>
      <c r="AW4" s="65" t="s">
        <v>3095</v>
      </c>
      <c r="AX4" s="66"/>
      <c r="AY4" s="66" t="s">
        <v>3096</v>
      </c>
      <c r="AZ4" s="66">
        <v>20</v>
      </c>
      <c r="BA4" s="66">
        <v>10000</v>
      </c>
      <c r="BB4" s="67" t="s">
        <v>3097</v>
      </c>
      <c r="BC4" s="68" t="s">
        <v>3098</v>
      </c>
      <c r="BD4" s="66" t="s">
        <v>3090</v>
      </c>
      <c r="BE4" s="59" t="s">
        <v>3090</v>
      </c>
      <c r="BF4" s="53" t="s">
        <v>3127</v>
      </c>
      <c r="BG4" s="69" t="s">
        <v>3099</v>
      </c>
      <c r="BH4" s="70" t="str">
        <f>IF(ISERROR(VLOOKUP(BG4,[3]PLANOS!B:C,2,0)),"",VLOOKUP(BG4,[3]PLANOS!B:C,2,0))</f>
        <v>PCS-4P6pi</v>
      </c>
      <c r="BI4" s="71">
        <v>50.1</v>
      </c>
      <c r="BJ4" s="72">
        <f>IF(BI4=0,"",IF(BI4=VLOOKUP("FIXO",[3]ARBOR!$A:$C,3,0),0.0001,IF(BI4&gt;VLOOKUP("FIXO",[3]ARBOR!$A:$C,3,0),"Maior que CAP!",IF((DOLLAR(BI4+(VLOOKUP("FIXO",[3]ARBOR!$A:$C,3,0)*-TRUNC(BI4/VLOOKUP("FIXO",[3]ARBOR!$A:$C,3,0)-1,4)),6))&lt;&gt;(DOLLAR(VLOOKUP("FIXO",[3]ARBOR!$A:$C,3,0),6)),-TRUNC(BI4/VLOOKUP("FIXO",[3]ARBOR!$A:$C,3,0)-1,4)+0.0001,-TRUNC(BI4/VLOOKUP("FIXO",[3]ARBOR!$A:$C,3,0)-1,4)))))</f>
        <v>0.33939999999999998</v>
      </c>
      <c r="BK4" s="73" t="str">
        <f>IF(ISERROR(IF(BJ4="","",VLOOKUP(($BG4&amp;BJ4&amp;"Template de desconto FLAT bundle - Fixo - Varejo - Ganho Tributário Cross"),[3]BENEFICIOS!$A:$E,5,0))),"Criar",IF(BJ4="","",VLOOKUP(($BG4&amp;BJ4&amp;"Template de desconto FLAT bundle - Fixo - Varejo - Ganho Tributário Cross"),[3]BENEFICIOS!$A:$E,5,0)))</f>
        <v>MKT-1-9856472058</v>
      </c>
      <c r="BL4" s="74"/>
      <c r="BM4" s="75"/>
      <c r="BN4" s="76" t="s">
        <v>3128</v>
      </c>
      <c r="BO4" s="77">
        <v>44.9</v>
      </c>
      <c r="BP4" s="78">
        <f>IF(BO4=0,"",IF(BO4=VLOOKUP("PCS-30874g",[3]ARBOR!$A:$C,3,0),0.0001,IF(BO4&gt;VLOOKUP("PCS-30874g",[3]ARBOR!$A:$C,3,0),"Maior que CAP!",IF((DOLLAR(BO4+(VLOOKUP("PCS-30874g",[3]ARBOR!$A:$C,3,0)*-TRUNC(BO4/VLOOKUP("PCS-30874g",[3]ARBOR!$A:$C,3,0)-1,4)),6))&lt;&gt;(DOLLAR(VLOOKUP("PCS-30874g",[3]ARBOR!$A:$C,3,0),6)),-TRUNC(BO4/VLOOKUP("PCS-30874g",[3]ARBOR!$A:$C,3,0)-1,4)+0.0001,-TRUNC(BO4/VLOOKUP("PCS-30874g",[3]ARBOR!$A:$C,3,0)-1,4)))))</f>
        <v>0.53679999999999994</v>
      </c>
      <c r="BQ4" s="79" t="str">
        <f>IF(ISERROR(IF(BP4="","",VLOOKUP(($BG4&amp;BP4&amp;"Template de desconto FLAT bundle - Velox XDSL - Varejo"),[3]BENEFICIOS!$A:$E,5,0))),"Criar",IF(BP4="","",VLOOKUP(($BG4&amp;BP4&amp;"Template de desconto FLAT bundle - Velox XDSL - Varejo"),[3]BENEFICIOS!$A:$E,5,0)))</f>
        <v>MKT-1-9865126733</v>
      </c>
      <c r="BR4" s="76" t="s">
        <v>3128</v>
      </c>
      <c r="BS4" s="77">
        <v>44.9</v>
      </c>
      <c r="BT4" s="78">
        <f>IF(BS4=0,"",IF(BS4=VLOOKUP("PCS-30577g",[3]ARBOR!$A:$C,3,0),0.0001,IF(BS4&gt;VLOOKUP("PCS-30577g",[3]ARBOR!$A:$C,3,0),"Maior que CAP!",IF((DOLLAR(BS4+(VLOOKUP("PCS-30577g",[3]ARBOR!$A:$C,3,0)*-TRUNC(BS4/VLOOKUP("PCS-30577g",[3]ARBOR!$A:$C,3,0)-1,4)),6))&lt;&gt;(DOLLAR(VLOOKUP("PCS-30577g",[3]ARBOR!$A:$C,3,0),6)),-TRUNC(BS4/VLOOKUP("PCS-30577g",[3]ARBOR!$A:$C,3,0)-1,4)+0.0001,-TRUNC(BS4/VLOOKUP("PCS-30577g",[3]ARBOR!$A:$C,3,0)-1,4)))))</f>
        <v>0.53679999999999994</v>
      </c>
      <c r="BU4" s="79" t="str">
        <f>IF(ISERROR(IF(BT4="","",VLOOKUP(($BG4&amp;BT4&amp;"Template de desconto FLAT bundle - Velox XDSL - Varejo"),[3]BENEFICIOS!$A:$E,5,0))),"Criar",IF(BT4="","",VLOOKUP(($BG4&amp;BT4&amp;"Template de desconto FLAT bundle - Velox XDSL - Varejo"),[3]BENEFICIOS!$A:$E,5,0)))</f>
        <v>MKT-1-9865126733</v>
      </c>
      <c r="BV4" s="76" t="s">
        <v>3128</v>
      </c>
      <c r="BW4" s="77">
        <v>44.9</v>
      </c>
      <c r="BX4" s="78">
        <f>IF(BW4=0,"",IF(BW4=VLOOKUP("PCS-30604g",[3]ARBOR!$A:$C,3,0),0.0001,IF(BW4&gt;VLOOKUP("PCS-30604g",[3]ARBOR!$A:$C,3,0),"Maior que CAP!",IF((DOLLAR(BW4+(VLOOKUP("PCS-30604g",[3]ARBOR!$A:$C,3,0)*-TRUNC(BW4/VLOOKUP("PCS-30604g",[3]ARBOR!$A:$C,3,0)-1,4)),6))&lt;&gt;(DOLLAR(VLOOKUP("PCS-30604g",[3]ARBOR!$A:$C,3,0),6)),-TRUNC(BW4/VLOOKUP("PCS-30604g",[3]ARBOR!$A:$C,3,0)-1,4)+0.0001,-TRUNC(BW4/VLOOKUP("PCS-30604g",[3]ARBOR!$A:$C,3,0)-1,4)))))</f>
        <v>0.53679999999999994</v>
      </c>
      <c r="BY4" s="79" t="str">
        <f>IF(ISERROR(IF(BX4="","",VLOOKUP(($BG4&amp;BX4&amp;"Template de desconto FLAT bundle - Velox XDSL - Varejo"),[3]BENEFICIOS!$A:$E,5,0))),"Criar",IF(BX4="","",VLOOKUP(($BG4&amp;BX4&amp;"Template de desconto FLAT bundle - Velox XDSL - Varejo"),[3]BENEFICIOS!$A:$E,5,0)))</f>
        <v>MKT-1-9865126733</v>
      </c>
      <c r="BZ4" s="76" t="s">
        <v>3128</v>
      </c>
      <c r="CA4" s="77">
        <v>44.9</v>
      </c>
      <c r="CB4" s="78">
        <f>IF(CA4=0,"",IF(CA4=VLOOKUP("PCS-30631g",[3]ARBOR!$A:$C,3,0),0.0001,IF(CA4&gt;VLOOKUP("PCS-30631g",[3]ARBOR!$A:$C,3,0),"Maior que CAP!",IF((DOLLAR(CA4+(VLOOKUP("PCS-30631g",[3]ARBOR!$A:$C,3,0)*-TRUNC(CA4/VLOOKUP("PCS-30631g",[3]ARBOR!$A:$C,3,0)-1,4)),6))&lt;&gt;(DOLLAR(VLOOKUP("PCS-30631g",[3]ARBOR!$A:$C,3,0),6)),-TRUNC(CA4/VLOOKUP("PCS-30631g",[3]ARBOR!$A:$C,3,0)-1,4)+0.0001,-TRUNC(CA4/VLOOKUP("PCS-30631g",[3]ARBOR!$A:$C,3,0)-1,4)))))</f>
        <v>0.54310000000000003</v>
      </c>
      <c r="CC4" s="79" t="str">
        <f>IF(ISERROR(IF(CB4="","",VLOOKUP(($BG4&amp;CB4&amp;"Template de desconto FLAT bundle - Velox XDSL - Varejo"),[3]BENEFICIOS!$A:$E,5,0))),"Criar",IF(CB4="","",VLOOKUP(($BG4&amp;CB4&amp;"Template de desconto FLAT bundle - Velox XDSL - Varejo"),[3]BENEFICIOS!$A:$E,5,0)))</f>
        <v>MKT-1-9865126826</v>
      </c>
      <c r="CD4" s="76" t="s">
        <v>3022</v>
      </c>
      <c r="CE4" s="77">
        <v>49.9</v>
      </c>
      <c r="CF4" s="78">
        <f>IF(CE4=0,"",IF(CE4=VLOOKUP("PCS-30658g",[3]ARBOR!$A:$C,3,0),0.0001,IF(CE4&gt;VLOOKUP("PCS-30658g",[3]ARBOR!$A:$C,3,0),"Maior que CAP!",IF((DOLLAR(CE4+(VLOOKUP("PCS-30658g",[3]ARBOR!$A:$C,3,0)*-TRUNC(CE4/VLOOKUP("PCS-30658g",[3]ARBOR!$A:$C,3,0)-1,4)),6))&lt;&gt;(DOLLAR(VLOOKUP("PCS-30658g",[3]ARBOR!$A:$C,3,0),6)),-TRUNC(CE4/VLOOKUP("PCS-30658g",[3]ARBOR!$A:$C,3,0)-1,4)+0.0001,-TRUNC(CE4/VLOOKUP("PCS-30658g",[3]ARBOR!$A:$C,3,0)-1,4)))))</f>
        <v>0.55569999999999997</v>
      </c>
      <c r="CG4" s="79" t="str">
        <f>IF(ISERROR(IF(CF4="","",VLOOKUP(($BG4&amp;CF4&amp;"Template de desconto FLAT bundle - Velox XDSL - Varejo"),[3]BENEFICIOS!$A:$E,5,0))),"Criar",IF(CF4="","",VLOOKUP(($BG4&amp;CF4&amp;"Template de desconto FLAT bundle - Velox XDSL - Varejo"),[3]BENEFICIOS!$A:$E,5,0)))</f>
        <v>MKT-1-9865126919</v>
      </c>
      <c r="CH4" s="76" t="s">
        <v>3022</v>
      </c>
      <c r="CI4" s="77">
        <v>49.9</v>
      </c>
      <c r="CJ4" s="78">
        <f>IF(CI4=0,"",IF(CI4=VLOOKUP("PCS-30685g",[3]ARBOR!$A:$C,3,0),0.0001,IF(CI4&gt;VLOOKUP("PCS-30685g",[3]ARBOR!$A:$C,3,0),"Maior que CAP!",IF((DOLLAR(CI4+(VLOOKUP("PCS-30685g",[3]ARBOR!$A:$C,3,0)*-TRUNC(CI4/VLOOKUP("PCS-30685g",[3]ARBOR!$A:$C,3,0)-1,4)),6))&lt;&gt;(DOLLAR(VLOOKUP("PCS-30685g",[3]ARBOR!$A:$C,3,0),6)),-TRUNC(CI4/VLOOKUP("PCS-30685g",[3]ARBOR!$A:$C,3,0)-1,4)+0.0001,-TRUNC(CI4/VLOOKUP("PCS-30685g",[3]ARBOR!$A:$C,3,0)-1,4)))))</f>
        <v>0.60509999999999997</v>
      </c>
      <c r="CK4" s="79" t="str">
        <f>IF(ISERROR(IF(CJ4="","",VLOOKUP(($BG4&amp;CJ4&amp;"Template de desconto FLAT bundle - Velox XDSL - Varejo"),[3]BENEFICIOS!$A:$E,5,0))),"Criar",IF(CJ4="","",VLOOKUP(($BG4&amp;CJ4&amp;"Template de desconto FLAT bundle - Velox XDSL - Varejo"),[3]BENEFICIOS!$A:$E,5,0)))</f>
        <v>MKT-1-9865694381</v>
      </c>
      <c r="CL4" s="76" t="s">
        <v>3022</v>
      </c>
      <c r="CM4" s="77">
        <v>49.9</v>
      </c>
      <c r="CN4" s="78">
        <f>IF(CM4=0,"",IF(CM4=VLOOKUP("PCS-30712g",[3]ARBOR!$A:$C,3,0),0.0001,IF(CM4&gt;VLOOKUP("PCS-30712g",[3]ARBOR!$A:$C,3,0),"Maior que CAP!",IF((DOLLAR(CM4+(VLOOKUP("PCS-30712g",[3]ARBOR!$A:$C,3,0)*-TRUNC(CM4/VLOOKUP("PCS-30712g",[3]ARBOR!$A:$C,3,0)-1,4)),6))&lt;&gt;(DOLLAR(VLOOKUP("PCS-30712g",[3]ARBOR!$A:$C,3,0),6)),-TRUNC(CM4/VLOOKUP("PCS-30712g",[3]ARBOR!$A:$C,3,0)-1,4)+0.0001,-TRUNC(CM4/VLOOKUP("PCS-30712g",[3]ARBOR!$A:$C,3,0)-1,4)))))</f>
        <v>0.64459999999999995</v>
      </c>
      <c r="CO4" s="79" t="str">
        <f>IF(ISERROR(IF(CN4="","",VLOOKUP(($BG4&amp;CN4&amp;"Template de desconto FLAT bundle - Velox XDSL - Varejo"),[3]BENEFICIOS!$A:$E,5,0))),"Criar",IF(CN4="","",VLOOKUP(($BG4&amp;CN4&amp;"Template de desconto FLAT bundle - Velox XDSL - Varejo"),[3]BENEFICIOS!$A:$E,5,0)))</f>
        <v>MKT-1-9865191105</v>
      </c>
      <c r="CP4" s="76" t="s">
        <v>3022</v>
      </c>
      <c r="CQ4" s="77">
        <v>59.9</v>
      </c>
      <c r="CR4" s="78">
        <f>IF(CQ4=0,"",IF(CQ4=VLOOKUP("PCS-30739g",[3]ARBOR!$A:$C,3,0),0.0001,IF(CQ4&gt;VLOOKUP("PCS-30739g",[3]ARBOR!$A:$C,3,0),"Maior que CAP!",IF((DOLLAR(CQ4+(VLOOKUP("PCS-30739g",[3]ARBOR!$A:$C,3,0)*-TRUNC(CQ4/VLOOKUP("PCS-30739g",[3]ARBOR!$A:$C,3,0)-1,4)),6))&lt;&gt;(DOLLAR(VLOOKUP("PCS-30739g",[3]ARBOR!$A:$C,3,0),6)),-TRUNC(CQ4/VLOOKUP("PCS-30739g",[3]ARBOR!$A:$C,3,0)-1,4)+0.0001,-TRUNC(CQ4/VLOOKUP("PCS-30739g",[3]ARBOR!$A:$C,3,0)-1,4)))))</f>
        <v>0.71560000000000001</v>
      </c>
      <c r="CS4" s="79" t="str">
        <f>IF(ISERROR(IF(CR4="","",VLOOKUP(($BG4&amp;CR4&amp;"Template de desconto FLAT bundle - Velox XDSL - Varejo"),[3]BENEFICIOS!$A:$E,5,0))),"Criar",IF(CR4="","",VLOOKUP(($BG4&amp;CR4&amp;"Template de desconto FLAT bundle - Velox XDSL - Varejo"),[3]BENEFICIOS!$A:$E,5,0)))</f>
        <v>MKT-1-9865191198</v>
      </c>
      <c r="CT4" s="77"/>
      <c r="CU4" s="80"/>
      <c r="CV4" s="72"/>
      <c r="CW4" s="73"/>
      <c r="CX4" s="76" t="s">
        <v>3022</v>
      </c>
      <c r="CY4" s="77">
        <v>59.9</v>
      </c>
      <c r="CZ4" s="78">
        <f>IF(CY4=0,"",IF(CY4=VLOOKUP("PCS-30766g",[3]ARBOR!$A:$C,3,0),0.0001,IF(CY4&gt;VLOOKUP("PCS-30766g",[3]ARBOR!$A:$C,3,0),"Maior que CAP!",IF((DOLLAR(CY4+(VLOOKUP("PCS-30766g",[3]ARBOR!$A:$C,3,0)*-TRUNC(CY4/VLOOKUP("PCS-30766g",[3]ARBOR!$A:$C,3,0)-1,4)),6))&lt;&gt;(DOLLAR(VLOOKUP("PCS-30766g",[3]ARBOR!$A:$C,3,0),6)),-TRUNC(CY4/VLOOKUP("PCS-30766g",[3]ARBOR!$A:$C,3,0)-1,4)+0.0001,-TRUNC(CY4/VLOOKUP("PCS-30766g",[3]ARBOR!$A:$C,3,0)-1,4)))))</f>
        <v>0.78669999999999995</v>
      </c>
      <c r="DA4" s="79" t="str">
        <f>IF(ISERROR(IF(CZ4="","",VLOOKUP(($BG4&amp;CZ4&amp;"Template de desconto FLAT bundle - Velox XDSL - Varejo"),[3]BENEFICIOS!$A:$E,5,0))),"Criar",IF(CZ4="","",VLOOKUP(($BG4&amp;CZ4&amp;"Template de desconto FLAT bundle - Velox XDSL - Varejo"),[3]BENEFICIOS!$A:$E,5,0)))</f>
        <v>MKT-1-9865191291</v>
      </c>
      <c r="DB4" s="77"/>
      <c r="DC4" s="80"/>
      <c r="DD4" s="72"/>
      <c r="DE4" s="73"/>
      <c r="DF4" s="76" t="s">
        <v>3128</v>
      </c>
      <c r="DG4" s="77">
        <v>69.900000000000006</v>
      </c>
      <c r="DH4" s="78">
        <f>IF(DG4=0,"",IF(DG4=VLOOKUP("PCS-30793g",[3]ARBOR!$A:$C,3,0),0.0001,IF(DG4&gt;VLOOKUP("PCS-30793g",[3]ARBOR!$A:$C,3,0),"Maior que CAP!",IF((DOLLAR(DG4+(VLOOKUP("PCS-30793g",[3]ARBOR!$A:$C,3,0)*-TRUNC(DG4/VLOOKUP("PCS-30793g",[3]ARBOR!$A:$C,3,0)-1,4)),6))&lt;&gt;(DOLLAR(VLOOKUP("PCS-30793g",[3]ARBOR!$A:$C,3,0),6)),-TRUNC(DG4/VLOOKUP("PCS-30793g",[3]ARBOR!$A:$C,3,0)-1,4)+0.0001,-TRUNC(DG4/VLOOKUP("PCS-30793g",[3]ARBOR!$A:$C,3,0)-1,4)))))</f>
        <v>0.75109999999999999</v>
      </c>
      <c r="DI4" s="79" t="str">
        <f>IF(ISERROR(IF(DH4="","",VLOOKUP(($BG4&amp;DH4&amp;"Template de desconto FLAT bundle - Velox XDSL - Varejo"),[3]BENEFICIOS!$A:$E,5,0))),"Criar",IF(DH4="","",VLOOKUP(($BG4&amp;DH4&amp;"Template de desconto FLAT bundle - Velox XDSL - Varejo"),[3]BENEFICIOS!$A:$E,5,0)))</f>
        <v>MKT-1-9865191384</v>
      </c>
      <c r="DJ4" s="77"/>
      <c r="DK4" s="80"/>
      <c r="DL4" s="72"/>
      <c r="DM4" s="73"/>
      <c r="DN4" s="76" t="s">
        <v>3022</v>
      </c>
      <c r="DO4" s="77">
        <v>69.900000000000006</v>
      </c>
      <c r="DP4" s="78">
        <f>IF(DO4=0,"",IF(DO4=VLOOKUP("PCS-30820g",[3]ARBOR!$A:$C,3,0),0.0001,IF(DO4&gt;VLOOKUP("PCS-30820g",[3]ARBOR!$A:$C,3,0),"Maior que CAP!",IF((DOLLAR(DO4+(VLOOKUP("PCS-30820g",[3]ARBOR!$A:$C,3,0)*-TRUNC(DO4/VLOOKUP("PCS-30820g",[3]ARBOR!$A:$C,3,0)-1,4)),6))&lt;&gt;(DOLLAR(VLOOKUP("PCS-30820g",[3]ARBOR!$A:$C,3,0),6)),-TRUNC(DO4/VLOOKUP("PCS-30820g",[3]ARBOR!$A:$C,3,0)-1,4)+0.0001,-TRUNC(DO4/VLOOKUP("PCS-30820g",[3]ARBOR!$A:$C,3,0)-1,4)))))</f>
        <v>0.75109999999999999</v>
      </c>
      <c r="DQ4" s="79" t="str">
        <f>IF(ISERROR(IF(DP4="","",VLOOKUP(($BG4&amp;DP4&amp;"Template de desconto FLAT bundle - Velox XDSL - Varejo"),[3]BENEFICIOS!$A:$E,5,0))),"Criar",IF(DP4="","",VLOOKUP(($BG4&amp;DP4&amp;"Template de desconto FLAT bundle - Velox XDSL - Varejo"),[3]BENEFICIOS!$A:$E,5,0)))</f>
        <v>MKT-1-9865191384</v>
      </c>
      <c r="DR4" s="77"/>
      <c r="DS4" s="80"/>
      <c r="DT4" s="72"/>
      <c r="DU4" s="73"/>
      <c r="DV4" s="81"/>
      <c r="DW4" s="78" t="str">
        <f>IF(DV4=0,"",IF(DV4=VLOOKUP("PCS-21448p2",[3]ARBOR!$A:$C,3,0),0.0001,IF(DV4&gt;VLOOKUP("PCS-21448p2",[3]ARBOR!$A:$C,3,0),"Maior que CAP!",IF((DOLLAR(DV4+(VLOOKUP("PCS-21448p2",[3]ARBOR!$A:$C,3,0)*-TRUNC(DV4/VLOOKUP("PCS-21448p2",[3]ARBOR!$A:$C,3,0)-1,4)),6))&lt;&gt;(DOLLAR(VLOOKUP("PCS-21448p2",[3]ARBOR!$A:$C,3,0),6)),-TRUNC(DV4/VLOOKUP("PCS-21448p2",[3]ARBOR!$A:$C,3,0)-1,4)+0.0001,-TRUNC(DV4/VLOOKUP("PCS-21448p2",[3]ARBOR!$A:$C,3,0)-1,4)))))</f>
        <v/>
      </c>
      <c r="DX4" s="79" t="str">
        <f>IF(ISERROR(IF(DW4="","",VLOOKUP(("Oi Conta Total Plug 10GB Downgrade"&amp;DW4&amp;"Template de desconto percentual BL Móvel - Internet Total - Varejo"),[3]BENEFICIOS!$A:$E,5,0))),"Criar",IF(DW4="","",VLOOKUP(("Oi Conta Total Plug 10GB Downgrade"&amp;DW4&amp;"Template de desconto percentual BL Móvel - Internet Total - Varejo"),[3]BENEFICIOS!$A:$E,5,0)))</f>
        <v/>
      </c>
      <c r="DY4" s="81">
        <f t="shared" si="0"/>
        <v>19.899999999999999</v>
      </c>
      <c r="DZ4" s="82">
        <f>IF(DY4=0,"",IF(DY4=VLOOKUP("SVA",[3]ARBOR!$A:$C,3,0),0.0001,IF(DY4&gt;VLOOKUP("SVA",[3]ARBOR!$A:$C,3,0),"Maior que CAP!",IF((DOLLAR(DY4+(VLOOKUP("SVA",[3]ARBOR!$A:$C,3,0)*-TRUNC(DY4/VLOOKUP("SVA",[3]ARBOR!$A:$C,3,0)-1,4)),6))&lt;&gt;(DOLLAR(VLOOKUP("SVA",[3]ARBOR!$A:$C,3,0),6)),-TRUNC(DY4/VLOOKUP("SVA",[3]ARBOR!$A:$C,3,0)-1,4)+0.0001,-TRUNC(DY4/VLOOKUP("SVA",[3]ARBOR!$A:$C,3,0)-1,4)))))</f>
        <v>7.1400000000000005E-2</v>
      </c>
      <c r="EA4" s="79" t="s">
        <v>3129</v>
      </c>
      <c r="EB4" s="77"/>
      <c r="EC4" s="83"/>
      <c r="ED4" s="84"/>
      <c r="EE4" s="73"/>
      <c r="EF4" s="85">
        <v>64.900000000000006</v>
      </c>
      <c r="EG4" s="78">
        <f>IF(EF4=0,"",IF(EF4=VLOOKUP("PCS-OzTL40",[3]ARBOR!$A:$C,3,0),0.0001,IF(EF4&gt;VLOOKUP("PCS-OzTL40",[3]ARBOR!$A:$C,3,0),"Maior que CAP!",IF((DOLLAR(EF4+(VLOOKUP("PCS-OzTL40",[3]ARBOR!$A:$C,3,0)*-TRUNC(EF4/VLOOKUP("PCS-OzTL40",[3]ARBOR!$A:$C,3,0)-1,4)),6))&lt;&gt;(DOLLAR(VLOOKUP("PCS-OzTL40",[3]ARBOR!$A:$C,3,0),6)),-TRUNC(EF4/VLOOKUP("PCS-OzTL40",[3]ARBOR!$A:$C,3,0)-1,4)+0.0001,-TRUNC(EF4/VLOOKUP("PCS-OzTL40",[3]ARBOR!$A:$C,3,0)-1,4)))))</f>
        <v>0.34449999999999997</v>
      </c>
      <c r="EH4" s="79" t="str">
        <f>IF(ISERROR(IF(EG4="","",VLOOKUP(($BG4&amp;EG4&amp;"Template desconto FLAT Plano Principal Oi TV nível conta"),[3]BENEFICIOS!$A:$G,5,0))),"Criar",IF(EG4="","",VLOOKUP(($BG4&amp;EG4&amp;"Template desconto FLAT Plano Principal Oi TV nível conta"),[3]BENEFICIOS!$A:$G,5,0)))</f>
        <v>MKT-1-9865456396</v>
      </c>
      <c r="EI4" s="85">
        <v>94.9</v>
      </c>
      <c r="EJ4" s="78">
        <f>IF(EI4=0,"",IF(EI4=VLOOKUP("PCS-OzTL41",[3]ARBOR!$A:$C,3,0),0.0001,IF(EI4&gt;VLOOKUP("PCS-OzTL41",[3]ARBOR!$A:$C,3,0),"Maior que CAP!",IF((DOLLAR(EI4+(VLOOKUP("PCS-OzTL41",[3]ARBOR!$A:$C,3,0)*-TRUNC(EI4/VLOOKUP("PCS-OzTL41",[3]ARBOR!$A:$C,3,0)-1,4)),6))&lt;&gt;(DOLLAR(VLOOKUP("PCS-OzTL41",[3]ARBOR!$A:$C,3,0),6)),-TRUNC(EI4/VLOOKUP("PCS-OzTL41",[3]ARBOR!$A:$C,3,0)-1,4)+0.0001,-TRUNC(EI4/VLOOKUP("PCS-OzTL41",[3]ARBOR!$A:$C,3,0)-1,4)))))</f>
        <v>0.21589999999999998</v>
      </c>
      <c r="EK4" s="86" t="str">
        <f>IF(ISERROR(IF(EJ4="","",VLOOKUP(($BG4&amp;EJ4&amp;"Template desconto FLAT Plano Principal Oi TV nível conta"),[3]BENEFICIOS!$A:$G,5,0))),"Criar",IF(EJ4="","",VLOOKUP(($BG4&amp;EJ4&amp;"Template desconto FLAT Plano Principal Oi TV nível conta"),[3]BENEFICIOS!$A:$G,5,0)))</f>
        <v>MKT-1-10031838901</v>
      </c>
      <c r="EL4" s="85">
        <v>129.9</v>
      </c>
      <c r="EM4" s="78">
        <f>IF(EL4=0,"",IF(EL4=VLOOKUP("PCS-OzTL44",[3]ARBOR!$A:$C,3,0),0.0001,IF(EL4&gt;VLOOKUP("PCS-OzTL44",[3]ARBOR!$A:$C,3,0),"Maior que CAP!",IF((DOLLAR(EL4+(VLOOKUP("PCS-OzTL44",[3]ARBOR!$A:$C,3,0)*-TRUNC(EL4/VLOOKUP("PCS-OzTL44",[3]ARBOR!$A:$C,3,0)-1,4)),6))&lt;&gt;(DOLLAR(VLOOKUP("PCS-OzTL44",[3]ARBOR!$A:$C,3,0),6)),-TRUNC(EL4/VLOOKUP("PCS-OzTL44",[3]ARBOR!$A:$C,3,0)-1,4)+0.0001,-TRUNC(EL4/VLOOKUP("PCS-OzTL44",[3]ARBOR!$A:$C,3,0)-1,4)))))</f>
        <v>0.3256</v>
      </c>
      <c r="EN4" s="86" t="str">
        <f>IF(ISERROR(IF(EM4="","",VLOOKUP(($BG4&amp;EM4&amp;"Template desconto FLAT Plano Principal Oi TV nível conta"),[3]BENEFICIOS!$A:$G,5,0))),"Criar",IF(EM4="","",VLOOKUP(($BG4&amp;EM4&amp;"Template desconto FLAT Plano Principal Oi TV nível conta"),[3]BENEFICIOS!$A:$G,5,0)))</f>
        <v>MKT-1-10031792211</v>
      </c>
      <c r="EO4" s="85">
        <v>139.9</v>
      </c>
      <c r="EP4" s="78">
        <f>IF(EO4=0,"",IF(EO4=VLOOKUP("PCS-OzTL43",[3]ARBOR!$A:$C,3,0),0.0001,IF(EO4&gt;VLOOKUP("PCS-OzTL43",[3]ARBOR!$A:$C,3,0),"Maior que CAP!",IF((DOLLAR(EO4+(VLOOKUP("PCS-OzTL43",[3]ARBOR!$A:$C,3,0)*-TRUNC(EO4/VLOOKUP("PCS-OzTL43",[3]ARBOR!$A:$C,3,0)-1,4)),6))&lt;&gt;(DOLLAR(VLOOKUP("PCS-OzTL43",[3]ARBOR!$A:$C,3,0),6)),-TRUNC(EO4/VLOOKUP("PCS-OzTL43",[3]ARBOR!$A:$C,3,0)-1,4)+0.0001,-TRUNC(EO4/VLOOKUP("PCS-OzTL43",[3]ARBOR!$A:$C,3,0)-1,4)))))</f>
        <v>0.313</v>
      </c>
      <c r="EQ4" s="86" t="str">
        <f>IF(ISERROR(IF(EP4="","",VLOOKUP(($BG4&amp;EP4&amp;"Template desconto FLAT Plano Principal Oi TV nível conta"),[3]BENEFICIOS!$A:$G,5,0))),"Criar",IF(EP4="","",VLOOKUP(($BG4&amp;EP4&amp;"Template desconto FLAT Plano Principal Oi TV nível conta"),[3]BENEFICIOS!$A:$G,5,0)))</f>
        <v>MKT-1-10031864481</v>
      </c>
      <c r="ER4" s="85">
        <v>174.9</v>
      </c>
      <c r="ES4" s="78">
        <f>IF(ER4=0,"",IF(ER4=VLOOKUP("PCS-OzTL45",[3]ARBOR!$A:$C,3,0),0.0001,IF(ER4&gt;VLOOKUP("PCS-OzTL45",[3]ARBOR!$A:$C,3,0),"Maior que CAP!",IF((DOLLAR(ER4+(VLOOKUP("PCS-OzTL45",[3]ARBOR!$A:$C,3,0)*-TRUNC(ER4/VLOOKUP("PCS-OzTL45",[3]ARBOR!$A:$C,3,0)-1,4)),6))&lt;&gt;(DOLLAR(VLOOKUP("PCS-OzTL45",[3]ARBOR!$A:$C,3,0),6)),-TRUNC(ER4/VLOOKUP("PCS-OzTL45",[3]ARBOR!$A:$C,3,0)-1,4)+0.0001,-TRUNC(ER4/VLOOKUP("PCS-OzTL45",[3]ARBOR!$A:$C,3,0)-1,4)))))</f>
        <v>0.16369999999999998</v>
      </c>
      <c r="ET4" s="86" t="str">
        <f>IF(ISERROR(IF(ES4="","",VLOOKUP(($BG4&amp;ES4&amp;"Template desconto FLAT Plano Principal Oi TV nível conta"),[3]BENEFICIOS!$A:$G,5,0))),"Criar",IF(ES4="","",VLOOKUP(($BG4&amp;ES4&amp;"Template desconto FLAT Plano Principal Oi TV nível conta"),[3]BENEFICIOS!$A:$G,5,0)))</f>
        <v>MKT-1-10031864751</v>
      </c>
      <c r="EU4" s="85"/>
      <c r="EV4" s="72" t="str">
        <f>IF(EU4=0,"",IF(EU4=VLOOKUP("PCS-OzTL741",[3]ARBOR!$A:$C,3,0),0.0001,IF(EU4&gt;VLOOKUP("PCS-OzTL741",[3]ARBOR!$A:$C,3,0),"Maior que CAP!",IF((DOLLAR(EU4+(VLOOKUP("PCS-OzTL741",[3]ARBOR!$A:$C,3,0)*-TRUNC(EU4/VLOOKUP("PCS-OzTL741",[3]ARBOR!$A:$C,3,0)-1,4)),6))&lt;&gt;(DOLLAR(VLOOKUP("PCS-OzTL741",[3]ARBOR!$A:$C,3,0),6)),-TRUNC(EU4/VLOOKUP("PCS-OzTL741",[3]ARBOR!$A:$C,3,0)-1,4)+0.0001,-TRUNC(EU4/VLOOKUP("PCS-OzTL741",[3]ARBOR!$A:$C,3,0)-1,4)))))</f>
        <v/>
      </c>
      <c r="EW4" s="87" t="str">
        <f>IF(ISERROR(IF(EV4="","",VLOOKUP((#REF!&amp;EV4&amp;"Template desconto FLAT Plano Principal Oi TV nível conta"),[3]BENEFICIOS!$A:$G,5,0))),"Criar",IF(EV4="","",VLOOKUP((#REF!&amp;EV4&amp;"Template desconto FLAT Plano Principal Oi TV nível conta"),[3]BENEFICIOS!$A:$G,5,0)))</f>
        <v/>
      </c>
      <c r="EX4" s="85">
        <v>149.9</v>
      </c>
      <c r="EY4" s="78">
        <f>IF(EX4=0,"",IF(EX4=VLOOKUP("PCS-OzTL744",[3]ARBOR!$A:$C,3,0),0.0001,IF(EX4&gt;VLOOKUP("PCS-OzTL744",[3]ARBOR!$A:$C,3,0),"Maior que CAP!",IF((DOLLAR(EX4+(VLOOKUP("PCS-OzTL744",[3]ARBOR!$A:$C,3,0)*-TRUNC(EX4/VLOOKUP("PCS-OzTL744",[3]ARBOR!$A:$C,3,0)-1,4)),6))&lt;&gt;(DOLLAR(VLOOKUP("PCS-OzTL744",[3]ARBOR!$A:$C,3,0),6)),-TRUNC(EX4/VLOOKUP("PCS-OzTL744",[3]ARBOR!$A:$C,3,0)-1,4)+0.0001,-TRUNC(EX4/VLOOKUP("PCS-OzTL744",[3]ARBOR!$A:$C,3,0)-1,4)))))</f>
        <v>0.2833</v>
      </c>
      <c r="EZ4" s="86" t="str">
        <f>IF(ISERROR(IF(EY4="","",VLOOKUP(($BG4&amp;EY4&amp;"Template desconto FLAT Plano Principal Oi TV nível conta"),[3]BENEFICIOS!$A:$G,5,0))),"Criar",IF(EY4="","",VLOOKUP(($BG4&amp;EY4&amp;"Template desconto FLAT Plano Principal Oi TV nível conta"),[3]BENEFICIOS!$A:$G,5,0)))</f>
        <v>MKT-1-10031865251</v>
      </c>
      <c r="FA4" s="85">
        <v>159.9</v>
      </c>
      <c r="FB4" s="78">
        <f>IF(FA4=0,"",IF(FA4=VLOOKUP("PCS-OzTL743",[3]ARBOR!$A:$C,3,0),0.0001,IF(FA4&gt;VLOOKUP("PCS-OzTL743",[3]ARBOR!$A:$C,3,0),"Maior que CAP!",IF((DOLLAR(FA4+(VLOOKUP("PCS-OzTL743",[3]ARBOR!$A:$C,3,0)*-TRUNC(FA4/VLOOKUP("PCS-OzTL743",[3]ARBOR!$A:$C,3,0)-1,4)),6))&lt;&gt;(DOLLAR(VLOOKUP("PCS-OzTL743",[3]ARBOR!$A:$C,3,0),6)),-TRUNC(FA4/VLOOKUP("PCS-OzTL743",[3]ARBOR!$A:$C,3,0)-1,4)+0.0001,-TRUNC(FA4/VLOOKUP("PCS-OzTL743",[3]ARBOR!$A:$C,3,0)-1,4)))))</f>
        <v>0.2737</v>
      </c>
      <c r="FC4" s="86" t="str">
        <f>IF(ISERROR(IF(FB4="","",VLOOKUP(($BG4&amp;FB4&amp;"Template desconto FLAT Plano Principal Oi TV nível conta"),[3]BENEFICIOS!$A:$G,5,0))),"Criar",IF(FB4="","",VLOOKUP(($BG4&amp;FB4&amp;"Template desconto FLAT Plano Principal Oi TV nível conta"),[3]BENEFICIOS!$A:$G,5,0)))</f>
        <v>MKT-1-10031879521</v>
      </c>
      <c r="FD4" s="85">
        <v>194.9</v>
      </c>
      <c r="FE4" s="78">
        <f>IF(FD4=0,"",IF(FD4=VLOOKUP("PCS-OzTL745",[3]ARBOR!$A:$C,3,0),0.0001,IF(FD4&gt;VLOOKUP("PCS-OzTL745",[3]ARBOR!$A:$C,3,0),"Maior que CAP!",IF((DOLLAR(FD4+(VLOOKUP("PCS-OzTL745",[3]ARBOR!$A:$C,3,0)*-TRUNC(FD4/VLOOKUP("PCS-OzTL745",[3]ARBOR!$A:$C,3,0)-1,4)),6))&lt;&gt;(DOLLAR(VLOOKUP("PCS-OzTL745",[3]ARBOR!$A:$C,3,0),6)),-TRUNC(FD4/VLOOKUP("PCS-OzTL745",[3]ARBOR!$A:$C,3,0)-1,4)+0.0001,-TRUNC(FD4/VLOOKUP("PCS-OzTL745",[3]ARBOR!$A:$C,3,0)-1,4)))))</f>
        <v>0.23019999999999999</v>
      </c>
      <c r="FF4" s="86" t="str">
        <f>IF(ISERROR(IF(FE4="","",VLOOKUP(($BG4&amp;FE4&amp;"Template desconto FLAT Plano Principal Oi TV nível conta"),[3]BENEFICIOS!$A:$G,5,0))),"Criar",IF(FE4="","",VLOOKUP(($BG4&amp;FE4&amp;"Template desconto FLAT Plano Principal Oi TV nível conta"),[3]BENEFICIOS!$A:$G,5,0)))</f>
        <v>MKT-1-9865510683</v>
      </c>
      <c r="FG4" s="85"/>
      <c r="FH4" s="78" t="str">
        <f>IF(FG4=0,"",IF(FG4=VLOOKUP("PCS-OzTL42",[3]ARBOR!$A:$C,3,0),0.0001,IF(FG4&gt;VLOOKUP("PCS-OzTL42",[3]ARBOR!$A:$C,3,0),"Maior que CAP!",IF((DOLLAR(FG4+(VLOOKUP("PCS-OzTL42",[3]ARBOR!$A:$C,3,0)*-TRUNC(FG4/VLOOKUP("PCS-OzTL42",[3]ARBOR!$A:$C,3,0)-1,4)),6))&lt;&gt;(DOLLAR(VLOOKUP("PCS-OzTL42",[3]ARBOR!$A:$C,3,0),6)),-TRUNC(FG4/VLOOKUP("PCS-OzTL42",[3]ARBOR!$A:$C,3,0)-1,4)+0.0001,-TRUNC(FG4/VLOOKUP("PCS-OzTL42",[3]ARBOR!$A:$C,3,0)-1,4)))))</f>
        <v/>
      </c>
      <c r="FI4" s="86" t="str">
        <f>IF(ISERROR(IF(FH4="","",VLOOKUP(($BG4&amp;FH4&amp;"Template desconto FLAT Plano Principal Oi TV nível conta"),[3]BENEFICIOS!$A:$G,5,0))),"Criar",IF(FH4="","",VLOOKUP(($BG4&amp;FH4&amp;"Template desconto FLAT Plano Principal Oi TV nível conta"),[3]BENEFICIOS!$A:$G,5,0)))</f>
        <v/>
      </c>
      <c r="FJ4" s="85">
        <v>124.9</v>
      </c>
      <c r="FK4" s="78">
        <f>IF(FJ4=0,"",IF(FJ4=VLOOKUP("PCS-OzTL47",[3]ARBOR!$A:$C,3,0),0.0001,IF(FJ4&gt;VLOOKUP("PCS-OzTL47",[3]ARBOR!$A:$C,3,0),"Maior que CAP!",IF((DOLLAR(FJ4+(VLOOKUP("PCS-OzTL47",[3]ARBOR!$A:$C,3,0)*-TRUNC(FJ4/VLOOKUP("PCS-OzTL47",[3]ARBOR!$A:$C,3,0)-1,4)),6))&lt;&gt;(DOLLAR(VLOOKUP("PCS-OzTL47",[3]ARBOR!$A:$C,3,0),6)),-TRUNC(FJ4/VLOOKUP("PCS-OzTL47",[3]ARBOR!$A:$C,3,0)-1,4)+0.0001,-TRUNC(FJ4/VLOOKUP("PCS-OzTL47",[3]ARBOR!$A:$C,3,0)-1,4)))))</f>
        <v>0.38669999999999999</v>
      </c>
      <c r="FL4" s="86" t="str">
        <f>IF(ISERROR(IF(FK4="","",VLOOKUP(($BG4&amp;FK4&amp;"Template desconto FLAT Plano Principal Oi TV nível conta"),[3]BENEFICIOS!$A:$G,5,0))),"Criar",IF(FK4="","",VLOOKUP(($BG4&amp;FK4&amp;"Template desconto FLAT Plano Principal Oi TV nível conta"),[3]BENEFICIOS!$A:$G,5,0)))</f>
        <v>MKT-1-10031884061</v>
      </c>
      <c r="FM4" s="85"/>
      <c r="FN4" s="78" t="str">
        <f>IF(FM4=0,"",IF(FM4=VLOOKUP("PCS-OzTL46",[3]ARBOR!$A:$C,3,0),0.0001,IF(FM4&gt;VLOOKUP("PCS-OzTL46",[3]ARBOR!$A:$C,3,0),"Maior que CAP!",IF((DOLLAR(FM4+(VLOOKUP("PCS-OzTL46",[3]ARBOR!$A:$C,3,0)*-TRUNC(FM4/VLOOKUP("PCS-OzTL46",[3]ARBOR!$A:$C,3,0)-1,4)),6))&lt;&gt;(DOLLAR(VLOOKUP("PCS-OzTL46",[3]ARBOR!$A:$C,3,0),6)),-TRUNC(FM4/VLOOKUP("PCS-OzTL46",[3]ARBOR!$A:$C,3,0)-1,4)+0.0001,-TRUNC(FM4/VLOOKUP("PCS-OzTL46",[3]ARBOR!$A:$C,3,0)-1,4)))))</f>
        <v/>
      </c>
      <c r="FO4" s="86" t="str">
        <f>IF(ISERROR(IF(FN4="","",VLOOKUP(($BG4&amp;FN4&amp;"Template desconto FLAT Plano Principal Oi TV nível conta"),[3]BENEFICIOS!$A:$G,5,0))),"Criar",IF(FN4="","",VLOOKUP(($BG4&amp;FN4&amp;"Template desconto FLAT Plano Principal Oi TV nível conta"),[3]BENEFICIOS!$A:$G,5,0)))</f>
        <v/>
      </c>
      <c r="FP4" s="85">
        <v>169.9</v>
      </c>
      <c r="FQ4" s="78">
        <f>IF(FP4=0,"",IF(FP4=VLOOKUP("PCS-OzTL48",[3]ARBOR!$A:$C,3,0),0.0001,IF(FP4&gt;VLOOKUP("PCS-OzTL48",[3]ARBOR!$A:$C,3,0),"Maior que CAP!",IF((DOLLAR(FP4+(VLOOKUP("PCS-OzTL48",[3]ARBOR!$A:$C,3,0)*-TRUNC(FP4/VLOOKUP("PCS-OzTL48",[3]ARBOR!$A:$C,3,0)-1,4)),6))&lt;&gt;(DOLLAR(VLOOKUP("PCS-OzTL48",[3]ARBOR!$A:$C,3,0),6)),-TRUNC(FP4/VLOOKUP("PCS-OzTL48",[3]ARBOR!$A:$C,3,0)-1,4)+0.0001,-TRUNC(FP4/VLOOKUP("PCS-OzTL48",[3]ARBOR!$A:$C,3,0)-1,4)))))</f>
        <v>0.32900000000000001</v>
      </c>
      <c r="FR4" s="86" t="str">
        <f>IF(ISERROR(IF(FQ4="","",VLOOKUP(($BG4&amp;FQ4&amp;"Template desconto FLAT Plano Principal Oi TV nível conta"),[3]BENEFICIOS!$A:$G,5,0))),"Criar",IF(FQ4="","",VLOOKUP(($BG4&amp;FQ4&amp;"Template desconto FLAT Plano Principal Oi TV nível conta"),[3]BENEFICIOS!$A:$G,5,0)))</f>
        <v>MKT-1-10031858741</v>
      </c>
      <c r="FS4" s="85">
        <v>114.9</v>
      </c>
      <c r="FT4" s="78">
        <f>IF(FS4=0,"",IF(FS4=VLOOKUP("PCS-OzTL742",[3]ARBOR!$A:$C,3,0),0.0001,IF(FS4&gt;VLOOKUP("PCS-OzTL742",[3]ARBOR!$A:$C,3,0),"Maior que CAP!",IF((DOLLAR(FS4+(VLOOKUP("PCS-OzTL742",[3]ARBOR!$A:$C,3,0)*-TRUNC(FS4/VLOOKUP("PCS-OzTL742",[3]ARBOR!$A:$C,3,0)-1,4)),6))&lt;&gt;(DOLLAR(VLOOKUP("PCS-OzTL742",[3]ARBOR!$A:$C,3,0),6)),-TRUNC(FS4/VLOOKUP("PCS-OzTL742",[3]ARBOR!$A:$C,3,0)-1,4)+0.0001,-TRUNC(FS4/VLOOKUP("PCS-OzTL742",[3]ARBOR!$A:$C,3,0)-1,4)))))</f>
        <v>0.47809999999999997</v>
      </c>
      <c r="FU4" s="86" t="str">
        <f>IF(ISERROR(IF(FT4="","",VLOOKUP(($BG4&amp;FT4&amp;"Template desconto FLAT Plano Principal Oi TV nível conta"),[3]BENEFICIOS!$A:$G,5,0))),"Criar",IF(FT4="","",VLOOKUP(($BG4&amp;FT4&amp;"Template desconto FLAT Plano Principal Oi TV nível conta"),[3]BENEFICIOS!$A:$G,5,0)))</f>
        <v>MKT-1-10031915481</v>
      </c>
      <c r="FV4" s="85">
        <v>144.9</v>
      </c>
      <c r="FW4" s="78">
        <f>IF(FV4=0,"",IF(FV4=VLOOKUP("PCS-OzTL747",[3]ARBOR!$A:$C,3,0),0.0001,IF(FV4&gt;VLOOKUP("PCS-OzTL747",[3]ARBOR!$A:$C,3,0),"Maior que CAP!",IF((DOLLAR(FV4+(VLOOKUP("PCS-OzTL747",[3]ARBOR!$A:$C,3,0)*-TRUNC(FV4/VLOOKUP("PCS-OzTL747",[3]ARBOR!$A:$C,3,0)-1,4)),6))&lt;&gt;(DOLLAR(VLOOKUP("PCS-OzTL747",[3]ARBOR!$A:$C,3,0),6)),-TRUNC(FV4/VLOOKUP("PCS-OzTL747",[3]ARBOR!$A:$C,3,0)-1,4)+0.0001,-TRUNC(FV4/VLOOKUP("PCS-OzTL747",[3]ARBOR!$A:$C,3,0)-1,4)))))</f>
        <v>0.43990000000000001</v>
      </c>
      <c r="FX4" s="86" t="str">
        <f>IF(ISERROR(IF(FW4="","",VLOOKUP(($BG4&amp;FW4&amp;"Template desconto FLAT Plano Principal Oi TV nível conta"),[3]BENEFICIOS!$A:$G,5,0))),"Criar",IF(FW4="","",VLOOKUP(($BG4&amp;FW4&amp;"Template desconto FLAT Plano Principal Oi TV nível conta"),[3]BENEFICIOS!$A:$G,5,0)))</f>
        <v>MKT-1-10031859011</v>
      </c>
      <c r="FY4" s="85"/>
      <c r="FZ4" s="78" t="str">
        <f>IF(FY4=0,"",IF(FY4=VLOOKUP("PCS-OzTL746",[3]ARBOR!$A:$C,3,0),0.0001,IF(FY4&gt;VLOOKUP("PCS-OzTL746",[3]ARBOR!$A:$C,3,0),"Maior que CAP!",IF((DOLLAR(FY4+(VLOOKUP("PCS-OzTL746",[3]ARBOR!$A:$C,3,0)*-TRUNC(FY4/VLOOKUP("PCS-OzTL746",[3]ARBOR!$A:$C,3,0)-1,4)),6))&lt;&gt;(DOLLAR(VLOOKUP("PCS-OzTL746",[3]ARBOR!$A:$C,3,0),6)),-TRUNC(FY4/VLOOKUP("PCS-OzTL746",[3]ARBOR!$A:$C,3,0)-1,4)+0.0001,-TRUNC(FY4/VLOOKUP("PCS-OzTL746",[3]ARBOR!$A:$C,3,0)-1,4)))))</f>
        <v/>
      </c>
      <c r="GA4" s="86" t="str">
        <f>IF(ISERROR(IF(FZ4="","",VLOOKUP(($BG4&amp;FZ4&amp;"Template desconto FLAT Plano Principal Oi TV nível conta"),[3]BENEFICIOS!$A:$G,5,0))),"Criar",IF(FZ4="","",VLOOKUP(($BG4&amp;FZ4&amp;"Template desconto FLAT Plano Principal Oi TV nível conta"),[3]BENEFICIOS!$A:$G,5,0)))</f>
        <v/>
      </c>
      <c r="GB4" s="85">
        <v>174.9</v>
      </c>
      <c r="GC4" s="78">
        <f>IF(GB4=0,"",IF(GB4=VLOOKUP("PCS-OzTL748",[3]ARBOR!$A:$C,3,0),0.0001,IF(GB4&gt;VLOOKUP("PCS-OzTL748",[3]ARBOR!$A:$C,3,0),"Maior que CAP!",IF((DOLLAR(GB4+(VLOOKUP("PCS-OzTL748",[3]ARBOR!$A:$C,3,0)*-TRUNC(GB4/VLOOKUP("PCS-OzTL748",[3]ARBOR!$A:$C,3,0)-1,4)),6))&lt;&gt;(DOLLAR(VLOOKUP("PCS-OzTL748",[3]ARBOR!$A:$C,3,0),6)),-TRUNC(GB4/VLOOKUP("PCS-OzTL748",[3]ARBOR!$A:$C,3,0)-1,4)+0.0001,-TRUNC(GB4/VLOOKUP("PCS-OzTL748",[3]ARBOR!$A:$C,3,0)-1,4)))))</f>
        <v>0.43269999999999997</v>
      </c>
      <c r="GD4" s="86" t="str">
        <f>IF(ISERROR(IF(GC4="","",VLOOKUP(($BG4&amp;GC4&amp;"Template desconto FLAT Plano Principal Oi TV nível conta"),[3]BENEFICIOS!$A:$G,5,0))),"Criar",IF(GC4="","",VLOOKUP(($BG4&amp;GC4&amp;"Template desconto FLAT Plano Principal Oi TV nível conta"),[3]BENEFICIOS!$A:$G,5,0)))</f>
        <v>MKT-1-10031989881</v>
      </c>
      <c r="GE4" s="85">
        <v>75</v>
      </c>
      <c r="GF4" s="78">
        <f>IF(GE4=0,"",IF(GE4=VLOOKUP("PCS-OzTL34",[3]ARBOR!$A:$C,3,0),0.0001,IF(GE4&gt;VLOOKUP("PCS-OzTL34",[3]ARBOR!$A:$C,3,0),"Maior que CAP!",IF((DOLLAR(GE4+(VLOOKUP("PCS-OzTL34",[3]ARBOR!$A:$C,3,0)*-TRUNC(GE4/VLOOKUP("PCS-OzTL34",[3]ARBOR!$A:$C,3,0)-1,4)),6))&lt;&gt;(DOLLAR(VLOOKUP("PCS-OzTL34",[3]ARBOR!$A:$C,3,0),6)),-TRUNC(GE4/VLOOKUP("PCS-OzTL34",[3]ARBOR!$A:$C,3,0)-1,4)+0.0001,-TRUNC(GE4/VLOOKUP("PCS-OzTL34",[3]ARBOR!$A:$C,3,0)-1,4)))))</f>
        <v>0.31900000000000001</v>
      </c>
      <c r="GG4" s="86" t="s">
        <v>3101</v>
      </c>
      <c r="GH4" s="85">
        <v>19.899999999999999</v>
      </c>
      <c r="GI4" s="78">
        <f>IF(GH4=0,"",IF(GH4=VLOOKUP("PCS-OzTL31",[3]ARBOR!$A:$C,3,0),0.0001,IF(GH4&gt;VLOOKUP("PCS-OzTL31",[3]ARBOR!$A:$C,3,0),"Maior que CAP!",IF((DOLLAR(GH4+(VLOOKUP("PCS-OzTL31",[3]ARBOR!$A:$C,3,0)*-TRUNC(GH4/VLOOKUP("PCS-OzTL31",[3]ARBOR!$A:$C,3,0)-1,4)),6))&lt;&gt;(DOLLAR(VLOOKUP("PCS-OzTL31",[3]ARBOR!$A:$C,3,0),6)),-TRUNC(GH4/VLOOKUP("PCS-OzTL31",[3]ARBOR!$A:$C,3,0)-1,4)+0.0001,-TRUNC(GH4/VLOOKUP("PCS-OzTL31",[3]ARBOR!$A:$C,3,0)-1,4)))))</f>
        <v>9.1800000000000007E-2</v>
      </c>
      <c r="GJ4" s="86" t="s">
        <v>3102</v>
      </c>
      <c r="GK4" s="85">
        <v>19.899999999999999</v>
      </c>
      <c r="GL4" s="78">
        <f>IF(GK4=0,"",IF(GK4=VLOOKUP("PCS-OzTL32",[3]ARBOR!$A:$C,3,0),0.0001,IF(GK4&gt;VLOOKUP("PCS-OzTL32",[3]ARBOR!$A:$C,3,0),"Maior que CAP!",IF((DOLLAR(GK4+(VLOOKUP("PCS-OzTL32",[3]ARBOR!$A:$C,3,0)*-TRUNC(GK4/VLOOKUP("PCS-OzTL32",[3]ARBOR!$A:$C,3,0)-1,4)),6))&lt;&gt;(DOLLAR(VLOOKUP("PCS-OzTL32",[3]ARBOR!$A:$C,3,0),6)),-TRUNC(GK4/VLOOKUP("PCS-OzTL32",[3]ARBOR!$A:$C,3,0)-1,4)+0.0001,-TRUNC(GK4/VLOOKUP("PCS-OzTL32",[3]ARBOR!$A:$C,3,0)-1,4)))))</f>
        <v>9.1800000000000007E-2</v>
      </c>
      <c r="GM4" s="86" t="s">
        <v>3103</v>
      </c>
      <c r="GN4" s="85">
        <v>29.9</v>
      </c>
      <c r="GO4" s="78">
        <f>IF(GN4=0,"",IF(GN4=VLOOKUP("PCS-OzTL33",[3]ARBOR!$A:$C,3,0),0.0001,IF(GN4&gt;VLOOKUP("PCS-OzTL33",[3]ARBOR!$A:$C,3,0),"Maior que CAP!",IF((DOLLAR(GN4+(VLOOKUP("PCS-OzTL33",[3]ARBOR!$A:$C,3,0)*-TRUNC(GN4/VLOOKUP("PCS-OzTL33",[3]ARBOR!$A:$C,3,0)-1,4)),6))&lt;&gt;(DOLLAR(VLOOKUP("PCS-OzTL33",[3]ARBOR!$A:$C,3,0),6)),-TRUNC(GN4/VLOOKUP("PCS-OzTL33",[3]ARBOR!$A:$C,3,0)-1,4)+0.0001,-TRUNC(GN4/VLOOKUP("PCS-OzTL33",[3]ARBOR!$A:$C,3,0)-1,4)))))</f>
        <v>9.1800000000000007E-2</v>
      </c>
      <c r="GP4" s="86" t="s">
        <v>3104</v>
      </c>
      <c r="GQ4" s="85">
        <v>14.9</v>
      </c>
      <c r="GR4" s="78">
        <f>IF(GQ4=0,"",IF(GQ4=VLOOKUP("PCS-OzTL503",[3]ARBOR!$A:$C,3,0),0.0001,IF(GQ4&gt;VLOOKUP("PCS-OzTL503",[3]ARBOR!$A:$C,3,0),"Maior que CAP!",IF((DOLLAR(GQ4+(VLOOKUP("PCS-OzTL503",[3]ARBOR!$A:$C,3,0)*-TRUNC(GQ4/VLOOKUP("PCS-OzTL503",[3]ARBOR!$A:$C,3,0)-1,4)),6))&lt;&gt;(DOLLAR(VLOOKUP("PCS-OzTL503",[3]ARBOR!$A:$C,3,0),6)),-TRUNC(GQ4/VLOOKUP("PCS-OzTL503",[3]ARBOR!$A:$C,3,0)-1,4)+0.0001,-TRUNC(GQ4/VLOOKUP("PCS-OzTL503",[3]ARBOR!$A:$C,3,0)-1,4)))))</f>
        <v>9.1499999999999998E-2</v>
      </c>
      <c r="GS4" s="86" t="s">
        <v>3105</v>
      </c>
      <c r="GT4" s="85">
        <v>10</v>
      </c>
      <c r="GU4" s="78">
        <f>IF(GT4=0,"",IF(GT4=VLOOKUP("PCS-OzTL500",[3]ARBOR!$A:$C,3,0),0.0001,IF(GT4&gt;VLOOKUP("PCS-OzTL500",[3]ARBOR!$A:$C,3,0),"Maior que CAP!",IF((DOLLAR(GT4+(VLOOKUP("PCS-OzTL500",[3]ARBOR!$A:$C,3,0)*-TRUNC(GT4/VLOOKUP("PCS-OzTL500",[3]ARBOR!$A:$C,3,0)-1,4)),6))&lt;&gt;(DOLLAR(VLOOKUP("PCS-OzTL500",[3]ARBOR!$A:$C,3,0),6)),-TRUNC(GT4/VLOOKUP("PCS-OzTL500",[3]ARBOR!$A:$C,3,0)-1,4)+0.0001,-TRUNC(GT4/VLOOKUP("PCS-OzTL500",[3]ARBOR!$A:$C,3,0)-1,4)))))</f>
        <v>9.1800000000000007E-2</v>
      </c>
      <c r="GV4" s="86" t="s">
        <v>3106</v>
      </c>
      <c r="GW4" s="85" t="s">
        <v>3107</v>
      </c>
      <c r="GX4" s="78"/>
      <c r="GY4" s="86"/>
      <c r="GZ4" s="85" t="s">
        <v>3108</v>
      </c>
      <c r="HA4" s="78"/>
      <c r="HB4" s="86"/>
      <c r="HC4" s="85" t="s">
        <v>3109</v>
      </c>
      <c r="HD4" s="78"/>
      <c r="HE4" s="86"/>
      <c r="HF4" s="85" t="s">
        <v>3110</v>
      </c>
      <c r="HG4" s="78"/>
      <c r="HH4" s="86"/>
      <c r="HI4" s="85" t="s">
        <v>3111</v>
      </c>
      <c r="HJ4" s="78"/>
      <c r="HK4" s="86"/>
      <c r="HL4" s="85">
        <v>24.9</v>
      </c>
      <c r="HM4" s="78">
        <f>IF(HL4=0,"",IF(HL4=VLOOKUP("PCS-OzTL99",[3]ARBOR!$A:$C,3,0),0.0001,IF(HL4&gt;VLOOKUP("PCS-OzTL99",[3]ARBOR!$A:$C,3,0),"Maior que CAP!",IF((DOLLAR(HL4+(VLOOKUP("PCS-OzTL99",[3]ARBOR!$A:$C,3,0)*-TRUNC(HL4/VLOOKUP("PCS-OzTL99",[3]ARBOR!$A:$C,3,0)-1,4)),6))&lt;&gt;(DOLLAR(VLOOKUP("PCS-OzTL99",[3]ARBOR!$A:$C,3,0),6)),-TRUNC(HL4/VLOOKUP("PCS-OzTL99",[3]ARBOR!$A:$C,3,0)-1,4)+0.0001,-TRUNC(HL4/VLOOKUP("PCS-OzTL99",[3]ARBOR!$A:$C,3,0)-1,4)))))</f>
        <v>0.16729999999999998</v>
      </c>
      <c r="HN4" s="86" t="s">
        <v>3112</v>
      </c>
      <c r="HO4" s="85"/>
      <c r="HP4" s="87" t="str">
        <f t="shared" si="1"/>
        <v/>
      </c>
      <c r="HQ4" s="88">
        <f>IF(BH4="","",VLOOKUP(BH4,[3]ARBOR!A:C,3,0))</f>
        <v>479.46</v>
      </c>
      <c r="HR4" s="77">
        <v>15</v>
      </c>
      <c r="HS4" s="89">
        <f>IF(HR4="","",1-(HR4/VLOOKUP(BH4&amp;"ASS",[3]ARBOR!A:C,3,0)))</f>
        <v>0.34725848563968664</v>
      </c>
      <c r="HT4" s="72" t="s">
        <v>3113</v>
      </c>
      <c r="HU4" s="90" t="s">
        <v>3114</v>
      </c>
      <c r="HV4" s="77">
        <v>124.9</v>
      </c>
      <c r="HW4" s="78">
        <f>ROUND(IF(HV4=0,"",IF(HV4=HQ4,0.0001,1-((HV4+(VLOOKUP(BH4&amp;"ASS",[3]ARBOR!A:C,3,0)-HR4))/HQ4))),4)</f>
        <v>0.72289999999999999</v>
      </c>
      <c r="HX4" s="79" t="str">
        <f>IF(ISERROR(IF(HW4="","",VLOOKUP(($BG4&amp;HW4&amp;"Template de desconto percentual FLAT Móvel - Conta Total - Varejo - Ganho Tributário Cross"),[3]BENEFICIOS!$A:$E,5,0))),"Criar",IF(HW4="","",VLOOKUP(($BG4&amp;HW4&amp;"Template de desconto percentual FLAT Móvel - Conta Total - Varejo - Ganho Tributário Cross"),[3]BENEFICIOS!$A:$E,5,0)))</f>
        <v>MKT-1-10033167881</v>
      </c>
      <c r="HY4" s="91"/>
      <c r="HZ4" s="72"/>
      <c r="IA4" s="72"/>
      <c r="IB4" s="92"/>
      <c r="IC4" s="92"/>
      <c r="ID4" s="92"/>
      <c r="IE4" s="72"/>
      <c r="IF4" s="93"/>
      <c r="IG4" s="94"/>
      <c r="IH4" s="94"/>
      <c r="II4" s="95"/>
      <c r="IJ4" s="96"/>
      <c r="IK4" s="97"/>
      <c r="IL4" s="95"/>
      <c r="IM4" s="96"/>
      <c r="IN4" s="97"/>
      <c r="IO4" s="95"/>
      <c r="IP4" s="96" t="str">
        <f>IF(IO4=0,"",IF(IO4=VLOOKUP("PCS-10357",[3]ARBOR!$A:$C,3,0),0.0001,IF(IO4&gt;VLOOKUP("PCS-10357",[3]ARBOR!$A:$C,3,0),"Maior que CAP!",ROUND(-1*(IO4/VLOOKUP("PCS-10357",[3]ARBOR!$A:$C,3,0)-1),4))))</f>
        <v/>
      </c>
      <c r="IQ4" s="97" t="str">
        <f>IF(ISERROR(IF(IP4="","",VLOOKUP(("Oi Internet Pra Celular 1GB"&amp;IP4&amp;"Template Flat Instância Dados"),[3]BENEFICIOS!$A:$E,5,0))),"Criar",IF(IP4="","",VLOOKUP(("Oi Internet Pra Celular 1GB"&amp;IP4&amp;"Template Flat Instância Dados"),[3]BENEFICIOS!$A:$E,5,0)))</f>
        <v/>
      </c>
      <c r="IR4" s="95"/>
      <c r="IS4" s="96" t="str">
        <f>IF(IR4=0,"",IF(IR4=VLOOKUP("PCS-813565",[3]ARBOR!$A:$C,3,0),0.0001,IF(IR4&gt;VLOOKUP("PCS-813565",[3]ARBOR!$A:$C,3,0),"Maior que CAP!",ROUND(-1*(IR4/VLOOKUP("PCS-813565",[3]ARBOR!$A:$C,3,0)-1),4))))</f>
        <v/>
      </c>
      <c r="IT4" s="97" t="str">
        <f>IF(ISERROR(IF(IS4="","",VLOOKUP(("Oi Internet Pra Celular 2GB"&amp;IS4&amp;"Template Flat Instância Dados"),[3]BENEFICIOS!$A:$E,5,0))),"Criar",IF(IS4="","",VLOOKUP(("Oi Internet Pra Celular 2GB"&amp;IS4&amp;"Template Flat Instância Dados"),[3]BENEFICIOS!$A:$E,5,0)))</f>
        <v/>
      </c>
      <c r="IU4" s="95"/>
      <c r="IV4" s="96" t="str">
        <f>IF(IU4=0,"",IF(IU4=VLOOKUP("PCS-7171B",[3]ARBOR!$A:$C,3,0),0.0001,IF(IU4&gt;VLOOKUP("PCS-7171B",[3]ARBOR!$A:$C,3,0),"Maior que CAP!",ROUND(-1*(IU4/VLOOKUP("PCS-7171B",[3]ARBOR!$A:$C,3,0)-1),4))))</f>
        <v/>
      </c>
      <c r="IW4" s="97" t="str">
        <f>IF(ISERROR(IF(IV4="","",VLOOKUP(("Oi Internet Pra Celular 3GB"&amp;IV4&amp;"Template Flat Instância Dados"),[3]BENEFICIOS!$A:$E,5,0))),"Criar",IF(IV4="","",VLOOKUP(("Oi Internet Pra Celular 3GB"&amp;IV4&amp;"Template Flat Instância Dados"),[3]BENEFICIOS!$A:$E,5,0)))</f>
        <v/>
      </c>
      <c r="IX4" s="95"/>
      <c r="IY4" s="96" t="str">
        <f>IF(IX4=0,"",IF(IX4=VLOOKUP("PCS-51793o08",[3]ARBOR!$A:$C,3,0),0.0001,IF(IX4&gt;VLOOKUP("PCS-51793o08",[3]ARBOR!$A:$C,3,0),"Maior que CAP!",ROUND(-1*(IX4/VLOOKUP("PCS-51793o08",[3]ARBOR!$A:$C,3,0)-1),4))))</f>
        <v/>
      </c>
      <c r="IZ4" s="97" t="str">
        <f>IF(ISERROR(IF(IY4="","",VLOOKUP(("Oi Internet Pra Celular 5GB"&amp;IY4&amp;"Template Flat Instância Dados"),[3]BENEFICIOS!$A:$E,5,0))),"Criar",IF(IY4="","",VLOOKUP(("Oi Internet Pra Celular 5GB"&amp;IY4&amp;"Template Flat Instância Dados"),[3]BENEFICIOS!$A:$E,5,0)))</f>
        <v/>
      </c>
      <c r="JA4" s="95"/>
      <c r="JB4" s="96" t="str">
        <f>IF(JA4=0,"",IF(JA4=VLOOKUP("PCS-7171A",[3]ARBOR!$A:$C,3,0),0.0001,IF(JA4&gt;VLOOKUP("PCS-7171A",[3]ARBOR!$A:$C,3,0),"Maior que CAP!",ROUND(-1*(JA4/VLOOKUP("PCS-7171A",[3]ARBOR!$A:$C,3,0)-1),4))))</f>
        <v/>
      </c>
      <c r="JC4" s="98" t="str">
        <f>IF(ISERROR(IF(JB4="","",VLOOKUP(("Oi Internet Pra Celular 10GB"&amp;JB4&amp;"Template Flat Instância Dados"),[3]BENEFICIOS!$A:$E,5,0))),"Criar",IF(JB4="","",VLOOKUP(("Oi Internet Pra Celular 10GB"&amp;JB4&amp;"Template Flat Instância Dados"),[3]BENEFICIOS!$A:$E,5,0)))</f>
        <v/>
      </c>
      <c r="JD4" s="99">
        <v>1</v>
      </c>
      <c r="JE4" s="100" t="s">
        <v>3115</v>
      </c>
      <c r="JF4" s="101" t="s">
        <v>3090</v>
      </c>
      <c r="JG4" s="102"/>
      <c r="JH4" s="56" t="s">
        <v>3098</v>
      </c>
      <c r="JI4" s="57" t="s">
        <v>3116</v>
      </c>
      <c r="JJ4" s="103">
        <v>999</v>
      </c>
      <c r="JK4" s="57">
        <v>12</v>
      </c>
      <c r="JL4" s="104" t="str">
        <f t="shared" si="2"/>
        <v>Oi benefício fidelização Multiprodutos</v>
      </c>
      <c r="JM4" s="105" t="str">
        <f t="shared" si="3"/>
        <v>PCS-Fk83324</v>
      </c>
      <c r="JN4" s="106" t="str">
        <f t="shared" si="4"/>
        <v>PCS-SBL553142</v>
      </c>
      <c r="JO4" s="107" t="s">
        <v>3117</v>
      </c>
      <c r="JP4" s="108" t="s">
        <v>3118</v>
      </c>
      <c r="JQ4" s="109" t="s">
        <v>3119</v>
      </c>
      <c r="JR4" s="107" t="s">
        <v>3120</v>
      </c>
      <c r="JS4" s="108" t="s">
        <v>3121</v>
      </c>
      <c r="JT4" s="109" t="s">
        <v>3122</v>
      </c>
      <c r="JU4" s="110" t="s">
        <v>3123</v>
      </c>
      <c r="JV4" s="111">
        <f t="shared" si="5"/>
        <v>284.8</v>
      </c>
      <c r="JW4" s="111">
        <f t="shared" si="6"/>
        <v>314.8</v>
      </c>
      <c r="JX4" s="111">
        <f t="shared" si="7"/>
        <v>349.8</v>
      </c>
      <c r="JY4" s="111">
        <f t="shared" si="8"/>
        <v>359.8</v>
      </c>
      <c r="JZ4" s="111">
        <f t="shared" si="9"/>
        <v>394.8</v>
      </c>
      <c r="KA4" s="111" t="e">
        <f t="shared" si="10"/>
        <v>#VALUE!</v>
      </c>
      <c r="KB4" s="111">
        <f t="shared" si="11"/>
        <v>369.8</v>
      </c>
      <c r="KC4" s="111">
        <f t="shared" si="12"/>
        <v>379.8</v>
      </c>
      <c r="KD4" s="111">
        <f t="shared" si="13"/>
        <v>414.8</v>
      </c>
      <c r="KE4" s="112">
        <f t="shared" si="14"/>
        <v>220.1302</v>
      </c>
      <c r="KF4" s="112" t="e">
        <f>IF(FJ4="","",FJ4+$BI4 + $CI4 +$HR4 +#REF!)</f>
        <v>#REF!</v>
      </c>
      <c r="KG4" s="112" t="str">
        <f>IF(FM4="","",FM4+$BI4 + $CI4 +$HR4 +#REF!)</f>
        <v/>
      </c>
      <c r="KH4" s="112" t="e">
        <f>IF(FP4="","",FP4+$BI4 + $CI4 +$HR4 +#REF!)</f>
        <v>#REF!</v>
      </c>
      <c r="KI4" s="112" t="e">
        <f>IF(FS4="","",FS4+$BI4 + $CI4 +$HR4 +#REF!)</f>
        <v>#REF!</v>
      </c>
      <c r="KJ4" s="112" t="e">
        <f>IF(FV4="","",FV4+$BI4 + $CI4 +$HR4 +#REF!)</f>
        <v>#REF!</v>
      </c>
      <c r="KK4" s="112" t="str">
        <f>IF(FY4="","",FY4+$BI4 + $CI4 +$HR4 +#REF!)</f>
        <v/>
      </c>
      <c r="KL4" s="113" t="e">
        <f>IF(GB4="","",GB4+$BI4 + $CI4 +$HR4 +#REF!)</f>
        <v>#REF!</v>
      </c>
      <c r="KM4" s="114" t="s">
        <v>3124</v>
      </c>
      <c r="KN4" s="115"/>
      <c r="KO4" s="116">
        <v>0</v>
      </c>
      <c r="KP4" s="116">
        <v>0</v>
      </c>
      <c r="KQ4" s="117">
        <f>IFERROR(TRUNC(KP4/KO4-1,4),100%)</f>
        <v>1</v>
      </c>
      <c r="KR4" s="77">
        <f>TRUNC(KO4*KQ4,2)</f>
        <v>0</v>
      </c>
      <c r="KS4" s="77">
        <f t="shared" si="15"/>
        <v>0</v>
      </c>
      <c r="KT4" s="118" t="b">
        <f t="shared" si="16"/>
        <v>1</v>
      </c>
      <c r="KU4" s="119"/>
      <c r="KV4" s="77"/>
      <c r="KW4" s="77"/>
      <c r="KX4" s="77"/>
      <c r="KY4" s="120"/>
      <c r="KZ4" s="121">
        <f t="shared" si="17"/>
        <v>224.9</v>
      </c>
      <c r="LA4" s="122" t="s">
        <v>3130</v>
      </c>
      <c r="LB4" s="122" t="s">
        <v>3126</v>
      </c>
    </row>
    <row r="5" spans="1:314" s="122" customFormat="1" x14ac:dyDescent="0.25">
      <c r="A5" s="53" t="s">
        <v>3088</v>
      </c>
      <c r="B5" s="54" t="s">
        <v>2989</v>
      </c>
      <c r="C5" s="54" t="s">
        <v>3089</v>
      </c>
      <c r="D5" s="55" t="s">
        <v>3090</v>
      </c>
      <c r="E5" s="56"/>
      <c r="F5" s="57"/>
      <c r="G5" s="57"/>
      <c r="H5" s="57"/>
      <c r="I5" s="57" t="s">
        <v>3091</v>
      </c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 t="s">
        <v>3091</v>
      </c>
      <c r="AB5" s="57" t="s">
        <v>3091</v>
      </c>
      <c r="AC5" s="57" t="s">
        <v>3091</v>
      </c>
      <c r="AD5" s="57" t="s">
        <v>3091</v>
      </c>
      <c r="AE5" s="57" t="s">
        <v>3091</v>
      </c>
      <c r="AF5" s="57" t="s">
        <v>3091</v>
      </c>
      <c r="AG5" s="58"/>
      <c r="AH5" s="57" t="s">
        <v>3091</v>
      </c>
      <c r="AI5" s="57" t="s">
        <v>3091</v>
      </c>
      <c r="AJ5" s="57"/>
      <c r="AK5" s="57" t="s">
        <v>3091</v>
      </c>
      <c r="AL5" s="57" t="s">
        <v>3091</v>
      </c>
      <c r="AM5" s="57"/>
      <c r="AN5" s="57"/>
      <c r="AO5" s="57" t="s">
        <v>3091</v>
      </c>
      <c r="AP5" s="59" t="s">
        <v>3091</v>
      </c>
      <c r="AQ5" s="60" t="s">
        <v>3131</v>
      </c>
      <c r="AR5" s="54" t="s">
        <v>3093</v>
      </c>
      <c r="AS5" s="61" t="s">
        <v>3094</v>
      </c>
      <c r="AT5" s="62">
        <v>42972</v>
      </c>
      <c r="AU5" s="63">
        <v>43097</v>
      </c>
      <c r="AV5" s="64" t="s">
        <v>3095</v>
      </c>
      <c r="AW5" s="65" t="s">
        <v>3095</v>
      </c>
      <c r="AX5" s="66"/>
      <c r="AY5" s="66" t="s">
        <v>3096</v>
      </c>
      <c r="AZ5" s="66">
        <v>20</v>
      </c>
      <c r="BA5" s="66">
        <v>10000</v>
      </c>
      <c r="BB5" s="67" t="s">
        <v>3097</v>
      </c>
      <c r="BC5" s="68" t="s">
        <v>3098</v>
      </c>
      <c r="BD5" s="66" t="s">
        <v>3090</v>
      </c>
      <c r="BE5" s="59" t="s">
        <v>3090</v>
      </c>
      <c r="BF5" s="53" t="s">
        <v>3131</v>
      </c>
      <c r="BG5" s="69" t="s">
        <v>3099</v>
      </c>
      <c r="BH5" s="70" t="str">
        <f>IF(ISERROR(VLOOKUP(BG5,[3]PLANOS!B:C,2,0)),"",VLOOKUP(BG5,[3]PLANOS!B:C,2,0))</f>
        <v>PCS-4P6pi</v>
      </c>
      <c r="BI5" s="71">
        <v>50.1</v>
      </c>
      <c r="BJ5" s="72">
        <f>IF(BI5=0,"",IF(BI5=VLOOKUP("FIXO",[3]ARBOR!$A:$C,3,0),0.0001,IF(BI5&gt;VLOOKUP("FIXO",[3]ARBOR!$A:$C,3,0),"Maior que CAP!",IF((DOLLAR(BI5+(VLOOKUP("FIXO",[3]ARBOR!$A:$C,3,0)*-TRUNC(BI5/VLOOKUP("FIXO",[3]ARBOR!$A:$C,3,0)-1,4)),6))&lt;&gt;(DOLLAR(VLOOKUP("FIXO",[3]ARBOR!$A:$C,3,0),6)),-TRUNC(BI5/VLOOKUP("FIXO",[3]ARBOR!$A:$C,3,0)-1,4)+0.0001,-TRUNC(BI5/VLOOKUP("FIXO",[3]ARBOR!$A:$C,3,0)-1,4)))))</f>
        <v>0.33939999999999998</v>
      </c>
      <c r="BK5" s="73" t="str">
        <f>IF(ISERROR(IF(BJ5="","",VLOOKUP(($BG5&amp;BJ5&amp;"Template de desconto FLAT bundle - Fixo - Varejo - Ganho Tributário Cross"),[3]BENEFICIOS!$A:$E,5,0))),"Criar",IF(BJ5="","",VLOOKUP(($BG5&amp;BJ5&amp;"Template de desconto FLAT bundle - Fixo - Varejo - Ganho Tributário Cross"),[3]BENEFICIOS!$A:$E,5,0)))</f>
        <v>MKT-1-9856472058</v>
      </c>
      <c r="BL5" s="74"/>
      <c r="BM5" s="75"/>
      <c r="BN5" s="76" t="s">
        <v>3022</v>
      </c>
      <c r="BO5" s="77">
        <v>44.9</v>
      </c>
      <c r="BP5" s="78">
        <f>IF(BO5=0,"",IF(BO5=VLOOKUP("PCS-30874g",[3]ARBOR!$A:$C,3,0),0.0001,IF(BO5&gt;VLOOKUP("PCS-30874g",[3]ARBOR!$A:$C,3,0),"Maior que CAP!",IF((DOLLAR(BO5+(VLOOKUP("PCS-30874g",[3]ARBOR!$A:$C,3,0)*-TRUNC(BO5/VLOOKUP("PCS-30874g",[3]ARBOR!$A:$C,3,0)-1,4)),6))&lt;&gt;(DOLLAR(VLOOKUP("PCS-30874g",[3]ARBOR!$A:$C,3,0),6)),-TRUNC(BO5/VLOOKUP("PCS-30874g",[3]ARBOR!$A:$C,3,0)-1,4)+0.0001,-TRUNC(BO5/VLOOKUP("PCS-30874g",[3]ARBOR!$A:$C,3,0)-1,4)))))</f>
        <v>0.53679999999999994</v>
      </c>
      <c r="BQ5" s="79" t="str">
        <f>IF(ISERROR(IF(BP5="","",VLOOKUP(($BG5&amp;BP5&amp;"Template de desconto FLAT bundle - Velox XDSL - Varejo"),[3]BENEFICIOS!$A:$E,5,0))),"Criar",IF(BP5="","",VLOOKUP(($BG5&amp;BP5&amp;"Template de desconto FLAT bundle - Velox XDSL - Varejo"),[3]BENEFICIOS!$A:$E,5,0)))</f>
        <v>MKT-1-9865126733</v>
      </c>
      <c r="BR5" s="76" t="s">
        <v>3022</v>
      </c>
      <c r="BS5" s="77">
        <v>44.9</v>
      </c>
      <c r="BT5" s="78">
        <f>IF(BS5=0,"",IF(BS5=VLOOKUP("PCS-30577g",[3]ARBOR!$A:$C,3,0),0.0001,IF(BS5&gt;VLOOKUP("PCS-30577g",[3]ARBOR!$A:$C,3,0),"Maior que CAP!",IF((DOLLAR(BS5+(VLOOKUP("PCS-30577g",[3]ARBOR!$A:$C,3,0)*-TRUNC(BS5/VLOOKUP("PCS-30577g",[3]ARBOR!$A:$C,3,0)-1,4)),6))&lt;&gt;(DOLLAR(VLOOKUP("PCS-30577g",[3]ARBOR!$A:$C,3,0),6)),-TRUNC(BS5/VLOOKUP("PCS-30577g",[3]ARBOR!$A:$C,3,0)-1,4)+0.0001,-TRUNC(BS5/VLOOKUP("PCS-30577g",[3]ARBOR!$A:$C,3,0)-1,4)))))</f>
        <v>0.53679999999999994</v>
      </c>
      <c r="BU5" s="79" t="str">
        <f>IF(ISERROR(IF(BT5="","",VLOOKUP(($BG5&amp;BT5&amp;"Template de desconto FLAT bundle - Velox XDSL - Varejo"),[3]BENEFICIOS!$A:$E,5,0))),"Criar",IF(BT5="","",VLOOKUP(($BG5&amp;BT5&amp;"Template de desconto FLAT bundle - Velox XDSL - Varejo"),[3]BENEFICIOS!$A:$E,5,0)))</f>
        <v>MKT-1-9865126733</v>
      </c>
      <c r="BV5" s="76" t="s">
        <v>3022</v>
      </c>
      <c r="BW5" s="77">
        <v>44.9</v>
      </c>
      <c r="BX5" s="78">
        <f>IF(BW5=0,"",IF(BW5=VLOOKUP("PCS-30604g",[3]ARBOR!$A:$C,3,0),0.0001,IF(BW5&gt;VLOOKUP("PCS-30604g",[3]ARBOR!$A:$C,3,0),"Maior que CAP!",IF((DOLLAR(BW5+(VLOOKUP("PCS-30604g",[3]ARBOR!$A:$C,3,0)*-TRUNC(BW5/VLOOKUP("PCS-30604g",[3]ARBOR!$A:$C,3,0)-1,4)),6))&lt;&gt;(DOLLAR(VLOOKUP("PCS-30604g",[3]ARBOR!$A:$C,3,0),6)),-TRUNC(BW5/VLOOKUP("PCS-30604g",[3]ARBOR!$A:$C,3,0)-1,4)+0.0001,-TRUNC(BW5/VLOOKUP("PCS-30604g",[3]ARBOR!$A:$C,3,0)-1,4)))))</f>
        <v>0.53679999999999994</v>
      </c>
      <c r="BY5" s="79" t="str">
        <f>IF(ISERROR(IF(BX5="","",VLOOKUP(($BG5&amp;BX5&amp;"Template de desconto FLAT bundle - Velox XDSL - Varejo"),[3]BENEFICIOS!$A:$E,5,0))),"Criar",IF(BX5="","",VLOOKUP(($BG5&amp;BX5&amp;"Template de desconto FLAT bundle - Velox XDSL - Varejo"),[3]BENEFICIOS!$A:$E,5,0)))</f>
        <v>MKT-1-9865126733</v>
      </c>
      <c r="BZ5" s="76" t="s">
        <v>3022</v>
      </c>
      <c r="CA5" s="77">
        <v>44.9</v>
      </c>
      <c r="CB5" s="78">
        <f>IF(CA5=0,"",IF(CA5=VLOOKUP("PCS-30631g",[3]ARBOR!$A:$C,3,0),0.0001,IF(CA5&gt;VLOOKUP("PCS-30631g",[3]ARBOR!$A:$C,3,0),"Maior que CAP!",IF((DOLLAR(CA5+(VLOOKUP("PCS-30631g",[3]ARBOR!$A:$C,3,0)*-TRUNC(CA5/VLOOKUP("PCS-30631g",[3]ARBOR!$A:$C,3,0)-1,4)),6))&lt;&gt;(DOLLAR(VLOOKUP("PCS-30631g",[3]ARBOR!$A:$C,3,0),6)),-TRUNC(CA5/VLOOKUP("PCS-30631g",[3]ARBOR!$A:$C,3,0)-1,4)+0.0001,-TRUNC(CA5/VLOOKUP("PCS-30631g",[3]ARBOR!$A:$C,3,0)-1,4)))))</f>
        <v>0.54310000000000003</v>
      </c>
      <c r="CC5" s="79" t="str">
        <f>IF(ISERROR(IF(CB5="","",VLOOKUP(($BG5&amp;CB5&amp;"Template de desconto FLAT bundle - Velox XDSL - Varejo"),[3]BENEFICIOS!$A:$E,5,0))),"Criar",IF(CB5="","",VLOOKUP(($BG5&amp;CB5&amp;"Template de desconto FLAT bundle - Velox XDSL - Varejo"),[3]BENEFICIOS!$A:$E,5,0)))</f>
        <v>MKT-1-9865126826</v>
      </c>
      <c r="CD5" s="76"/>
      <c r="CE5" s="77"/>
      <c r="CF5" s="78" t="str">
        <f>IF(CE5=0,"",IF(CE5=VLOOKUP("PCS-30658g",[3]ARBOR!$A:$C,3,0),0.0001,IF(CE5&gt;VLOOKUP("PCS-30658g",[3]ARBOR!$A:$C,3,0),"Maior que CAP!",IF((DOLLAR(CE5+(VLOOKUP("PCS-30658g",[3]ARBOR!$A:$C,3,0)*-TRUNC(CE5/VLOOKUP("PCS-30658g",[3]ARBOR!$A:$C,3,0)-1,4)),6))&lt;&gt;(DOLLAR(VLOOKUP("PCS-30658g",[3]ARBOR!$A:$C,3,0),6)),-TRUNC(CE5/VLOOKUP("PCS-30658g",[3]ARBOR!$A:$C,3,0)-1,4)+0.0001,-TRUNC(CE5/VLOOKUP("PCS-30658g",[3]ARBOR!$A:$C,3,0)-1,4)))))</f>
        <v/>
      </c>
      <c r="CG5" s="79" t="str">
        <f>IF(ISERROR(IF(CF5="","",VLOOKUP(($BG5&amp;CF5&amp;"Template de desconto FLAT bundle - Velox XDSL - Varejo"),[3]BENEFICIOS!$A:$E,5,0))),"Criar",IF(CF5="","",VLOOKUP(($BG5&amp;CF5&amp;"Template de desconto FLAT bundle - Velox XDSL - Varejo"),[3]BENEFICIOS!$A:$E,5,0)))</f>
        <v/>
      </c>
      <c r="CH5" s="76"/>
      <c r="CI5" s="77"/>
      <c r="CJ5" s="78" t="str">
        <f>IF(CI5=0,"",IF(CI5=VLOOKUP("PCS-30685g",[3]ARBOR!$A:$C,3,0),0.0001,IF(CI5&gt;VLOOKUP("PCS-30685g",[3]ARBOR!$A:$C,3,0),"Maior que CAP!",IF((DOLLAR(CI5+(VLOOKUP("PCS-30685g",[3]ARBOR!$A:$C,3,0)*-TRUNC(CI5/VLOOKUP("PCS-30685g",[3]ARBOR!$A:$C,3,0)-1,4)),6))&lt;&gt;(DOLLAR(VLOOKUP("PCS-30685g",[3]ARBOR!$A:$C,3,0),6)),-TRUNC(CI5/VLOOKUP("PCS-30685g",[3]ARBOR!$A:$C,3,0)-1,4)+0.0001,-TRUNC(CI5/VLOOKUP("PCS-30685g",[3]ARBOR!$A:$C,3,0)-1,4)))))</f>
        <v/>
      </c>
      <c r="CK5" s="79" t="str">
        <f>IF(ISERROR(IF(CJ5="","",VLOOKUP(($BG5&amp;CJ5&amp;"Template de desconto FLAT bundle - Velox XDSL - Varejo"),[3]BENEFICIOS!$A:$E,5,0))),"Criar",IF(CJ5="","",VLOOKUP(($BG5&amp;CJ5&amp;"Template de desconto FLAT bundle - Velox XDSL - Varejo"),[3]BENEFICIOS!$A:$E,5,0)))</f>
        <v/>
      </c>
      <c r="CL5" s="76"/>
      <c r="CM5" s="77"/>
      <c r="CN5" s="78" t="str">
        <f>IF(CM5=0,"",IF(CM5=VLOOKUP("PCS-30712g",[3]ARBOR!$A:$C,3,0),0.0001,IF(CM5&gt;VLOOKUP("PCS-30712g",[3]ARBOR!$A:$C,3,0),"Maior que CAP!",IF((DOLLAR(CM5+(VLOOKUP("PCS-30712g",[3]ARBOR!$A:$C,3,0)*-TRUNC(CM5/VLOOKUP("PCS-30712g",[3]ARBOR!$A:$C,3,0)-1,4)),6))&lt;&gt;(DOLLAR(VLOOKUP("PCS-30712g",[3]ARBOR!$A:$C,3,0),6)),-TRUNC(CM5/VLOOKUP("PCS-30712g",[3]ARBOR!$A:$C,3,0)-1,4)+0.0001,-TRUNC(CM5/VLOOKUP("PCS-30712g",[3]ARBOR!$A:$C,3,0)-1,4)))))</f>
        <v/>
      </c>
      <c r="CO5" s="79" t="str">
        <f>IF(ISERROR(IF(CN5="","",VLOOKUP(($BG5&amp;CN5&amp;"Template de desconto FLAT bundle - Velox XDSL - Varejo"),[3]BENEFICIOS!$A:$E,5,0))),"Criar",IF(CN5="","",VLOOKUP(($BG5&amp;CN5&amp;"Template de desconto FLAT bundle - Velox XDSL - Varejo"),[3]BENEFICIOS!$A:$E,5,0)))</f>
        <v/>
      </c>
      <c r="CP5" s="76"/>
      <c r="CQ5" s="77"/>
      <c r="CR5" s="78" t="str">
        <f>IF(CQ5=0,"",IF(CQ5=VLOOKUP("PCS-30739g",[3]ARBOR!$A:$C,3,0),0.0001,IF(CQ5&gt;VLOOKUP("PCS-30739g",[3]ARBOR!$A:$C,3,0),"Maior que CAP!",IF((DOLLAR(CQ5+(VLOOKUP("PCS-30739g",[3]ARBOR!$A:$C,3,0)*-TRUNC(CQ5/VLOOKUP("PCS-30739g",[3]ARBOR!$A:$C,3,0)-1,4)),6))&lt;&gt;(DOLLAR(VLOOKUP("PCS-30739g",[3]ARBOR!$A:$C,3,0),6)),-TRUNC(CQ5/VLOOKUP("PCS-30739g",[3]ARBOR!$A:$C,3,0)-1,4)+0.0001,-TRUNC(CQ5/VLOOKUP("PCS-30739g",[3]ARBOR!$A:$C,3,0)-1,4)))))</f>
        <v/>
      </c>
      <c r="CS5" s="79" t="str">
        <f>IF(ISERROR(IF(CR5="","",VLOOKUP(($BG5&amp;CR5&amp;"Template de desconto FLAT bundle - Velox XDSL - Varejo"),[3]BENEFICIOS!$A:$E,5,0))),"Criar",IF(CR5="","",VLOOKUP(($BG5&amp;CR5&amp;"Template de desconto FLAT bundle - Velox XDSL - Varejo"),[3]BENEFICIOS!$A:$E,5,0)))</f>
        <v/>
      </c>
      <c r="CT5" s="77"/>
      <c r="CU5" s="80"/>
      <c r="CV5" s="72"/>
      <c r="CW5" s="73"/>
      <c r="CX5" s="76"/>
      <c r="CY5" s="77"/>
      <c r="CZ5" s="78" t="str">
        <f>IF(CY5=0,"",IF(CY5=VLOOKUP("PCS-30766g",[3]ARBOR!$A:$C,3,0),0.0001,IF(CY5&gt;VLOOKUP("PCS-30766g",[3]ARBOR!$A:$C,3,0),"Maior que CAP!",IF((DOLLAR(CY5+(VLOOKUP("PCS-30766g",[3]ARBOR!$A:$C,3,0)*-TRUNC(CY5/VLOOKUP("PCS-30766g",[3]ARBOR!$A:$C,3,0)-1,4)),6))&lt;&gt;(DOLLAR(VLOOKUP("PCS-30766g",[3]ARBOR!$A:$C,3,0),6)),-TRUNC(CY5/VLOOKUP("PCS-30766g",[3]ARBOR!$A:$C,3,0)-1,4)+0.0001,-TRUNC(CY5/VLOOKUP("PCS-30766g",[3]ARBOR!$A:$C,3,0)-1,4)))))</f>
        <v/>
      </c>
      <c r="DA5" s="79" t="str">
        <f>IF(ISERROR(IF(CZ5="","",VLOOKUP(($BG5&amp;CZ5&amp;"Template de desconto FLAT bundle - Velox XDSL - Varejo"),[3]BENEFICIOS!$A:$E,5,0))),"Criar",IF(CZ5="","",VLOOKUP(($BG5&amp;CZ5&amp;"Template de desconto FLAT bundle - Velox XDSL - Varejo"),[3]BENEFICIOS!$A:$E,5,0)))</f>
        <v/>
      </c>
      <c r="DB5" s="77"/>
      <c r="DC5" s="80"/>
      <c r="DD5" s="72"/>
      <c r="DE5" s="73"/>
      <c r="DF5" s="76"/>
      <c r="DG5" s="77"/>
      <c r="DH5" s="78" t="str">
        <f>IF(DG5=0,"",IF(DG5=VLOOKUP("PCS-30793g",[3]ARBOR!$A:$C,3,0),0.0001,IF(DG5&gt;VLOOKUP("PCS-30793g",[3]ARBOR!$A:$C,3,0),"Maior que CAP!",IF((DOLLAR(DG5+(VLOOKUP("PCS-30793g",[3]ARBOR!$A:$C,3,0)*-TRUNC(DG5/VLOOKUP("PCS-30793g",[3]ARBOR!$A:$C,3,0)-1,4)),6))&lt;&gt;(DOLLAR(VLOOKUP("PCS-30793g",[3]ARBOR!$A:$C,3,0),6)),-TRUNC(DG5/VLOOKUP("PCS-30793g",[3]ARBOR!$A:$C,3,0)-1,4)+0.0001,-TRUNC(DG5/VLOOKUP("PCS-30793g",[3]ARBOR!$A:$C,3,0)-1,4)))))</f>
        <v/>
      </c>
      <c r="DI5" s="79" t="str">
        <f>IF(ISERROR(IF(DH5="","",VLOOKUP(($BG5&amp;DH5&amp;"Template de desconto FLAT bundle - Velox XDSL - Varejo"),[3]BENEFICIOS!$A:$E,5,0))),"Criar",IF(DH5="","",VLOOKUP(($BG5&amp;DH5&amp;"Template de desconto FLAT bundle - Velox XDSL - Varejo"),[3]BENEFICIOS!$A:$E,5,0)))</f>
        <v/>
      </c>
      <c r="DJ5" s="77"/>
      <c r="DK5" s="80"/>
      <c r="DL5" s="72"/>
      <c r="DM5" s="73"/>
      <c r="DN5" s="76"/>
      <c r="DO5" s="77"/>
      <c r="DP5" s="78" t="str">
        <f>IF(DO5=0,"",IF(DO5=VLOOKUP("PCS-30820g",[3]ARBOR!$A:$C,3,0),0.0001,IF(DO5&gt;VLOOKUP("PCS-30820g",[3]ARBOR!$A:$C,3,0),"Maior que CAP!",IF((DOLLAR(DO5+(VLOOKUP("PCS-30820g",[3]ARBOR!$A:$C,3,0)*-TRUNC(DO5/VLOOKUP("PCS-30820g",[3]ARBOR!$A:$C,3,0)-1,4)),6))&lt;&gt;(DOLLAR(VLOOKUP("PCS-30820g",[3]ARBOR!$A:$C,3,0),6)),-TRUNC(DO5/VLOOKUP("PCS-30820g",[3]ARBOR!$A:$C,3,0)-1,4)+0.0001,-TRUNC(DO5/VLOOKUP("PCS-30820g",[3]ARBOR!$A:$C,3,0)-1,4)))))</f>
        <v/>
      </c>
      <c r="DQ5" s="79" t="str">
        <f>IF(ISERROR(IF(DP5="","",VLOOKUP(($BG5&amp;DP5&amp;"Template de desconto FLAT bundle - Velox XDSL - Varejo"),[3]BENEFICIOS!$A:$E,5,0))),"Criar",IF(DP5="","",VLOOKUP(($BG5&amp;DP5&amp;"Template de desconto FLAT bundle - Velox XDSL - Varejo"),[3]BENEFICIOS!$A:$E,5,0)))</f>
        <v/>
      </c>
      <c r="DR5" s="77"/>
      <c r="DS5" s="80"/>
      <c r="DT5" s="72"/>
      <c r="DU5" s="73"/>
      <c r="DV5" s="81">
        <v>44.9</v>
      </c>
      <c r="DW5" s="78">
        <f>IF(DV5=0,"",IF(DV5=VLOOKUP("PCS-21448p2",[3]ARBOR!$A:$C,3,0),0.0001,IF(DV5&gt;VLOOKUP("PCS-21448p2",[3]ARBOR!$A:$C,3,0),"Maior que CAP!",IF((DOLLAR(DV5+(VLOOKUP("PCS-21448p2",[3]ARBOR!$A:$C,3,0)*-TRUNC(DV5/VLOOKUP("PCS-21448p2",[3]ARBOR!$A:$C,3,0)-1,4)),6))&lt;&gt;(DOLLAR(VLOOKUP("PCS-21448p2",[3]ARBOR!$A:$C,3,0),6)),-TRUNC(DV5/VLOOKUP("PCS-21448p2",[3]ARBOR!$A:$C,3,0)-1,4)+0.0001,-TRUNC(DV5/VLOOKUP("PCS-21448p2",[3]ARBOR!$A:$C,3,0)-1,4)))))</f>
        <v>0.64900000000000002</v>
      </c>
      <c r="DX5" s="79" t="str">
        <f>IF(ISERROR(IF(DW5="","",VLOOKUP(("Oi Conta Total Plug 10GB Downgrade"&amp;DW5&amp;"Template de desconto percentual BL Móvel - Internet Total - Varejo"),[3]BENEFICIOS!$A:$E,5,0))),"Criar",IF(DW5="","",VLOOKUP(("Oi Conta Total Plug 10GB Downgrade"&amp;DW5&amp;"Template de desconto percentual BL Móvel - Internet Total - Varejo"),[3]BENEFICIOS!$A:$E,5,0)))</f>
        <v>MKT-1-9825544790</v>
      </c>
      <c r="DY5" s="81">
        <f t="shared" si="0"/>
        <v>16.5</v>
      </c>
      <c r="DZ5" s="82">
        <f>IF(DY5=0,"",IF(DY5=VLOOKUP("SVA",[3]ARBOR!$A:$C,3,0),0.0001,IF(DY5&gt;VLOOKUP("SVA",[3]ARBOR!$A:$C,3,0),"Maior que CAP!",IF((DOLLAR(DY5+(VLOOKUP("SVA",[3]ARBOR!$A:$C,3,0)*-TRUNC(DY5/VLOOKUP("SVA",[3]ARBOR!$A:$C,3,0)-1,4)),6))&lt;&gt;(DOLLAR(VLOOKUP("SVA",[3]ARBOR!$A:$C,3,0),6)),-TRUNC(DY5/VLOOKUP("SVA",[3]ARBOR!$A:$C,3,0)-1,4)+0.0001,-TRUNC(DY5/VLOOKUP("SVA",[3]ARBOR!$A:$C,3,0)-1,4)))))</f>
        <v>0.2301</v>
      </c>
      <c r="EA5" s="79" t="s">
        <v>3100</v>
      </c>
      <c r="EB5" s="77"/>
      <c r="EC5" s="83"/>
      <c r="ED5" s="84"/>
      <c r="EE5" s="73"/>
      <c r="EF5" s="85">
        <v>64.900000000000006</v>
      </c>
      <c r="EG5" s="78">
        <f>IF(EF5=0,"",IF(EF5=VLOOKUP("PCS-OzTL40",[3]ARBOR!$A:$C,3,0),0.0001,IF(EF5&gt;VLOOKUP("PCS-OzTL40",[3]ARBOR!$A:$C,3,0),"Maior que CAP!",IF((DOLLAR(EF5+(VLOOKUP("PCS-OzTL40",[3]ARBOR!$A:$C,3,0)*-TRUNC(EF5/VLOOKUP("PCS-OzTL40",[3]ARBOR!$A:$C,3,0)-1,4)),6))&lt;&gt;(DOLLAR(VLOOKUP("PCS-OzTL40",[3]ARBOR!$A:$C,3,0),6)),-TRUNC(EF5/VLOOKUP("PCS-OzTL40",[3]ARBOR!$A:$C,3,0)-1,4)+0.0001,-TRUNC(EF5/VLOOKUP("PCS-OzTL40",[3]ARBOR!$A:$C,3,0)-1,4)))))</f>
        <v>0.34449999999999997</v>
      </c>
      <c r="EH5" s="79" t="str">
        <f>IF(ISERROR(IF(EG5="","",VLOOKUP(($BG5&amp;EG5&amp;"Template desconto FLAT Plano Principal Oi TV nível conta"),[3]BENEFICIOS!$A:$G,5,0))),"Criar",IF(EG5="","",VLOOKUP(($BG5&amp;EG5&amp;"Template desconto FLAT Plano Principal Oi TV nível conta"),[3]BENEFICIOS!$A:$G,5,0)))</f>
        <v>MKT-1-9865456396</v>
      </c>
      <c r="EI5" s="85">
        <v>94.9</v>
      </c>
      <c r="EJ5" s="78">
        <f>IF(EI5=0,"",IF(EI5=VLOOKUP("PCS-OzTL41",[3]ARBOR!$A:$C,3,0),0.0001,IF(EI5&gt;VLOOKUP("PCS-OzTL41",[3]ARBOR!$A:$C,3,0),"Maior que CAP!",IF((DOLLAR(EI5+(VLOOKUP("PCS-OzTL41",[3]ARBOR!$A:$C,3,0)*-TRUNC(EI5/VLOOKUP("PCS-OzTL41",[3]ARBOR!$A:$C,3,0)-1,4)),6))&lt;&gt;(DOLLAR(VLOOKUP("PCS-OzTL41",[3]ARBOR!$A:$C,3,0),6)),-TRUNC(EI5/VLOOKUP("PCS-OzTL41",[3]ARBOR!$A:$C,3,0)-1,4)+0.0001,-TRUNC(EI5/VLOOKUP("PCS-OzTL41",[3]ARBOR!$A:$C,3,0)-1,4)))))</f>
        <v>0.21589999999999998</v>
      </c>
      <c r="EK5" s="86" t="str">
        <f>IF(ISERROR(IF(EJ5="","",VLOOKUP(($BG5&amp;EJ5&amp;"Template desconto FLAT Plano Principal Oi TV nível conta"),[3]BENEFICIOS!$A:$G,5,0))),"Criar",IF(EJ5="","",VLOOKUP(($BG5&amp;EJ5&amp;"Template desconto FLAT Plano Principal Oi TV nível conta"),[3]BENEFICIOS!$A:$G,5,0)))</f>
        <v>MKT-1-10031838901</v>
      </c>
      <c r="EL5" s="85">
        <v>129.9</v>
      </c>
      <c r="EM5" s="78">
        <f>IF(EL5=0,"",IF(EL5=VLOOKUP("PCS-OzTL44",[3]ARBOR!$A:$C,3,0),0.0001,IF(EL5&gt;VLOOKUP("PCS-OzTL44",[3]ARBOR!$A:$C,3,0),"Maior que CAP!",IF((DOLLAR(EL5+(VLOOKUP("PCS-OzTL44",[3]ARBOR!$A:$C,3,0)*-TRUNC(EL5/VLOOKUP("PCS-OzTL44",[3]ARBOR!$A:$C,3,0)-1,4)),6))&lt;&gt;(DOLLAR(VLOOKUP("PCS-OzTL44",[3]ARBOR!$A:$C,3,0),6)),-TRUNC(EL5/VLOOKUP("PCS-OzTL44",[3]ARBOR!$A:$C,3,0)-1,4)+0.0001,-TRUNC(EL5/VLOOKUP("PCS-OzTL44",[3]ARBOR!$A:$C,3,0)-1,4)))))</f>
        <v>0.3256</v>
      </c>
      <c r="EN5" s="86" t="str">
        <f>IF(ISERROR(IF(EM5="","",VLOOKUP(($BG5&amp;EM5&amp;"Template desconto FLAT Plano Principal Oi TV nível conta"),[3]BENEFICIOS!$A:$G,5,0))),"Criar",IF(EM5="","",VLOOKUP(($BG5&amp;EM5&amp;"Template desconto FLAT Plano Principal Oi TV nível conta"),[3]BENEFICIOS!$A:$G,5,0)))</f>
        <v>MKT-1-10031792211</v>
      </c>
      <c r="EO5" s="85">
        <v>139.9</v>
      </c>
      <c r="EP5" s="78">
        <f>IF(EO5=0,"",IF(EO5=VLOOKUP("PCS-OzTL43",[3]ARBOR!$A:$C,3,0),0.0001,IF(EO5&gt;VLOOKUP("PCS-OzTL43",[3]ARBOR!$A:$C,3,0),"Maior que CAP!",IF((DOLLAR(EO5+(VLOOKUP("PCS-OzTL43",[3]ARBOR!$A:$C,3,0)*-TRUNC(EO5/VLOOKUP("PCS-OzTL43",[3]ARBOR!$A:$C,3,0)-1,4)),6))&lt;&gt;(DOLLAR(VLOOKUP("PCS-OzTL43",[3]ARBOR!$A:$C,3,0),6)),-TRUNC(EO5/VLOOKUP("PCS-OzTL43",[3]ARBOR!$A:$C,3,0)-1,4)+0.0001,-TRUNC(EO5/VLOOKUP("PCS-OzTL43",[3]ARBOR!$A:$C,3,0)-1,4)))))</f>
        <v>0.313</v>
      </c>
      <c r="EQ5" s="86" t="str">
        <f>IF(ISERROR(IF(EP5="","",VLOOKUP(($BG5&amp;EP5&amp;"Template desconto FLAT Plano Principal Oi TV nível conta"),[3]BENEFICIOS!$A:$G,5,0))),"Criar",IF(EP5="","",VLOOKUP(($BG5&amp;EP5&amp;"Template desconto FLAT Plano Principal Oi TV nível conta"),[3]BENEFICIOS!$A:$G,5,0)))</f>
        <v>MKT-1-10031864481</v>
      </c>
      <c r="ER5" s="85">
        <v>174.9</v>
      </c>
      <c r="ES5" s="78">
        <f>IF(ER5=0,"",IF(ER5=VLOOKUP("PCS-OzTL45",[3]ARBOR!$A:$C,3,0),0.0001,IF(ER5&gt;VLOOKUP("PCS-OzTL45",[3]ARBOR!$A:$C,3,0),"Maior que CAP!",IF((DOLLAR(ER5+(VLOOKUP("PCS-OzTL45",[3]ARBOR!$A:$C,3,0)*-TRUNC(ER5/VLOOKUP("PCS-OzTL45",[3]ARBOR!$A:$C,3,0)-1,4)),6))&lt;&gt;(DOLLAR(VLOOKUP("PCS-OzTL45",[3]ARBOR!$A:$C,3,0),6)),-TRUNC(ER5/VLOOKUP("PCS-OzTL45",[3]ARBOR!$A:$C,3,0)-1,4)+0.0001,-TRUNC(ER5/VLOOKUP("PCS-OzTL45",[3]ARBOR!$A:$C,3,0)-1,4)))))</f>
        <v>0.16369999999999998</v>
      </c>
      <c r="ET5" s="86" t="str">
        <f>IF(ISERROR(IF(ES5="","",VLOOKUP(($BG5&amp;ES5&amp;"Template desconto FLAT Plano Principal Oi TV nível conta"),[3]BENEFICIOS!$A:$G,5,0))),"Criar",IF(ES5="","",VLOOKUP(($BG5&amp;ES5&amp;"Template desconto FLAT Plano Principal Oi TV nível conta"),[3]BENEFICIOS!$A:$G,5,0)))</f>
        <v>MKT-1-10031864751</v>
      </c>
      <c r="EU5" s="85"/>
      <c r="EV5" s="72" t="str">
        <f>IF(EU5=0,"",IF(EU5=VLOOKUP("PCS-OzTL741",[3]ARBOR!$A:$C,3,0),0.0001,IF(EU5&gt;VLOOKUP("PCS-OzTL741",[3]ARBOR!$A:$C,3,0),"Maior que CAP!",IF((DOLLAR(EU5+(VLOOKUP("PCS-OzTL741",[3]ARBOR!$A:$C,3,0)*-TRUNC(EU5/VLOOKUP("PCS-OzTL741",[3]ARBOR!$A:$C,3,0)-1,4)),6))&lt;&gt;(DOLLAR(VLOOKUP("PCS-OzTL741",[3]ARBOR!$A:$C,3,0),6)),-TRUNC(EU5/VLOOKUP("PCS-OzTL741",[3]ARBOR!$A:$C,3,0)-1,4)+0.0001,-TRUNC(EU5/VLOOKUP("PCS-OzTL741",[3]ARBOR!$A:$C,3,0)-1,4)))))</f>
        <v/>
      </c>
      <c r="EW5" s="87" t="str">
        <f>IF(ISERROR(IF(EV5="","",VLOOKUP((#REF!&amp;EV5&amp;"Template desconto FLAT Plano Principal Oi TV nível conta"),[3]BENEFICIOS!$A:$G,5,0))),"Criar",IF(EV5="","",VLOOKUP((#REF!&amp;EV5&amp;"Template desconto FLAT Plano Principal Oi TV nível conta"),[3]BENEFICIOS!$A:$G,5,0)))</f>
        <v/>
      </c>
      <c r="EX5" s="85">
        <v>149.9</v>
      </c>
      <c r="EY5" s="78">
        <f>IF(EX5=0,"",IF(EX5=VLOOKUP("PCS-OzTL744",[3]ARBOR!$A:$C,3,0),0.0001,IF(EX5&gt;VLOOKUP("PCS-OzTL744",[3]ARBOR!$A:$C,3,0),"Maior que CAP!",IF((DOLLAR(EX5+(VLOOKUP("PCS-OzTL744",[3]ARBOR!$A:$C,3,0)*-TRUNC(EX5/VLOOKUP("PCS-OzTL744",[3]ARBOR!$A:$C,3,0)-1,4)),6))&lt;&gt;(DOLLAR(VLOOKUP("PCS-OzTL744",[3]ARBOR!$A:$C,3,0),6)),-TRUNC(EX5/VLOOKUP("PCS-OzTL744",[3]ARBOR!$A:$C,3,0)-1,4)+0.0001,-TRUNC(EX5/VLOOKUP("PCS-OzTL744",[3]ARBOR!$A:$C,3,0)-1,4)))))</f>
        <v>0.2833</v>
      </c>
      <c r="EZ5" s="86" t="str">
        <f>IF(ISERROR(IF(EY5="","",VLOOKUP(($BG5&amp;EY5&amp;"Template desconto FLAT Plano Principal Oi TV nível conta"),[3]BENEFICIOS!$A:$G,5,0))),"Criar",IF(EY5="","",VLOOKUP(($BG5&amp;EY5&amp;"Template desconto FLAT Plano Principal Oi TV nível conta"),[3]BENEFICIOS!$A:$G,5,0)))</f>
        <v>MKT-1-10031865251</v>
      </c>
      <c r="FA5" s="85">
        <v>159.9</v>
      </c>
      <c r="FB5" s="78">
        <f>IF(FA5=0,"",IF(FA5=VLOOKUP("PCS-OzTL743",[3]ARBOR!$A:$C,3,0),0.0001,IF(FA5&gt;VLOOKUP("PCS-OzTL743",[3]ARBOR!$A:$C,3,0),"Maior que CAP!",IF((DOLLAR(FA5+(VLOOKUP("PCS-OzTL743",[3]ARBOR!$A:$C,3,0)*-TRUNC(FA5/VLOOKUP("PCS-OzTL743",[3]ARBOR!$A:$C,3,0)-1,4)),6))&lt;&gt;(DOLLAR(VLOOKUP("PCS-OzTL743",[3]ARBOR!$A:$C,3,0),6)),-TRUNC(FA5/VLOOKUP("PCS-OzTL743",[3]ARBOR!$A:$C,3,0)-1,4)+0.0001,-TRUNC(FA5/VLOOKUP("PCS-OzTL743",[3]ARBOR!$A:$C,3,0)-1,4)))))</f>
        <v>0.2737</v>
      </c>
      <c r="FC5" s="86" t="str">
        <f>IF(ISERROR(IF(FB5="","",VLOOKUP(($BG5&amp;FB5&amp;"Template desconto FLAT Plano Principal Oi TV nível conta"),[3]BENEFICIOS!$A:$G,5,0))),"Criar",IF(FB5="","",VLOOKUP(($BG5&amp;FB5&amp;"Template desconto FLAT Plano Principal Oi TV nível conta"),[3]BENEFICIOS!$A:$G,5,0)))</f>
        <v>MKT-1-10031879521</v>
      </c>
      <c r="FD5" s="85">
        <v>194.9</v>
      </c>
      <c r="FE5" s="78">
        <f>IF(FD5=0,"",IF(FD5=VLOOKUP("PCS-OzTL745",[3]ARBOR!$A:$C,3,0),0.0001,IF(FD5&gt;VLOOKUP("PCS-OzTL745",[3]ARBOR!$A:$C,3,0),"Maior que CAP!",IF((DOLLAR(FD5+(VLOOKUP("PCS-OzTL745",[3]ARBOR!$A:$C,3,0)*-TRUNC(FD5/VLOOKUP("PCS-OzTL745",[3]ARBOR!$A:$C,3,0)-1,4)),6))&lt;&gt;(DOLLAR(VLOOKUP("PCS-OzTL745",[3]ARBOR!$A:$C,3,0),6)),-TRUNC(FD5/VLOOKUP("PCS-OzTL745",[3]ARBOR!$A:$C,3,0)-1,4)+0.0001,-TRUNC(FD5/VLOOKUP("PCS-OzTL745",[3]ARBOR!$A:$C,3,0)-1,4)))))</f>
        <v>0.23019999999999999</v>
      </c>
      <c r="FF5" s="86" t="str">
        <f>IF(ISERROR(IF(FE5="","",VLOOKUP(($BG5&amp;FE5&amp;"Template desconto FLAT Plano Principal Oi TV nível conta"),[3]BENEFICIOS!$A:$G,5,0))),"Criar",IF(FE5="","",VLOOKUP(($BG5&amp;FE5&amp;"Template desconto FLAT Plano Principal Oi TV nível conta"),[3]BENEFICIOS!$A:$G,5,0)))</f>
        <v>MKT-1-9865510683</v>
      </c>
      <c r="FG5" s="85"/>
      <c r="FH5" s="78" t="str">
        <f>IF(FG5=0,"",IF(FG5=VLOOKUP("PCS-OzTL42",[3]ARBOR!$A:$C,3,0),0.0001,IF(FG5&gt;VLOOKUP("PCS-OzTL42",[3]ARBOR!$A:$C,3,0),"Maior que CAP!",IF((DOLLAR(FG5+(VLOOKUP("PCS-OzTL42",[3]ARBOR!$A:$C,3,0)*-TRUNC(FG5/VLOOKUP("PCS-OzTL42",[3]ARBOR!$A:$C,3,0)-1,4)),6))&lt;&gt;(DOLLAR(VLOOKUP("PCS-OzTL42",[3]ARBOR!$A:$C,3,0),6)),-TRUNC(FG5/VLOOKUP("PCS-OzTL42",[3]ARBOR!$A:$C,3,0)-1,4)+0.0001,-TRUNC(FG5/VLOOKUP("PCS-OzTL42",[3]ARBOR!$A:$C,3,0)-1,4)))))</f>
        <v/>
      </c>
      <c r="FI5" s="86" t="str">
        <f>IF(ISERROR(IF(FH5="","",VLOOKUP(($BG5&amp;FH5&amp;"Template desconto FLAT Plano Principal Oi TV nível conta"),[3]BENEFICIOS!$A:$G,5,0))),"Criar",IF(FH5="","",VLOOKUP(($BG5&amp;FH5&amp;"Template desconto FLAT Plano Principal Oi TV nível conta"),[3]BENEFICIOS!$A:$G,5,0)))</f>
        <v/>
      </c>
      <c r="FJ5" s="85">
        <v>124.9</v>
      </c>
      <c r="FK5" s="78">
        <f>IF(FJ5=0,"",IF(FJ5=VLOOKUP("PCS-OzTL47",[3]ARBOR!$A:$C,3,0),0.0001,IF(FJ5&gt;VLOOKUP("PCS-OzTL47",[3]ARBOR!$A:$C,3,0),"Maior que CAP!",IF((DOLLAR(FJ5+(VLOOKUP("PCS-OzTL47",[3]ARBOR!$A:$C,3,0)*-TRUNC(FJ5/VLOOKUP("PCS-OzTL47",[3]ARBOR!$A:$C,3,0)-1,4)),6))&lt;&gt;(DOLLAR(VLOOKUP("PCS-OzTL47",[3]ARBOR!$A:$C,3,0),6)),-TRUNC(FJ5/VLOOKUP("PCS-OzTL47",[3]ARBOR!$A:$C,3,0)-1,4)+0.0001,-TRUNC(FJ5/VLOOKUP("PCS-OzTL47",[3]ARBOR!$A:$C,3,0)-1,4)))))</f>
        <v>0.38669999999999999</v>
      </c>
      <c r="FL5" s="86" t="str">
        <f>IF(ISERROR(IF(FK5="","",VLOOKUP(($BG5&amp;FK5&amp;"Template desconto FLAT Plano Principal Oi TV nível conta"),[3]BENEFICIOS!$A:$G,5,0))),"Criar",IF(FK5="","",VLOOKUP(($BG5&amp;FK5&amp;"Template desconto FLAT Plano Principal Oi TV nível conta"),[3]BENEFICIOS!$A:$G,5,0)))</f>
        <v>MKT-1-10031884061</v>
      </c>
      <c r="FM5" s="85"/>
      <c r="FN5" s="78" t="str">
        <f>IF(FM5=0,"",IF(FM5=VLOOKUP("PCS-OzTL46",[3]ARBOR!$A:$C,3,0),0.0001,IF(FM5&gt;VLOOKUP("PCS-OzTL46",[3]ARBOR!$A:$C,3,0),"Maior que CAP!",IF((DOLLAR(FM5+(VLOOKUP("PCS-OzTL46",[3]ARBOR!$A:$C,3,0)*-TRUNC(FM5/VLOOKUP("PCS-OzTL46",[3]ARBOR!$A:$C,3,0)-1,4)),6))&lt;&gt;(DOLLAR(VLOOKUP("PCS-OzTL46",[3]ARBOR!$A:$C,3,0),6)),-TRUNC(FM5/VLOOKUP("PCS-OzTL46",[3]ARBOR!$A:$C,3,0)-1,4)+0.0001,-TRUNC(FM5/VLOOKUP("PCS-OzTL46",[3]ARBOR!$A:$C,3,0)-1,4)))))</f>
        <v/>
      </c>
      <c r="FO5" s="86" t="str">
        <f>IF(ISERROR(IF(FN5="","",VLOOKUP(($BG5&amp;FN5&amp;"Template desconto FLAT Plano Principal Oi TV nível conta"),[3]BENEFICIOS!$A:$G,5,0))),"Criar",IF(FN5="","",VLOOKUP(($BG5&amp;FN5&amp;"Template desconto FLAT Plano Principal Oi TV nível conta"),[3]BENEFICIOS!$A:$G,5,0)))</f>
        <v/>
      </c>
      <c r="FP5" s="85">
        <v>169.9</v>
      </c>
      <c r="FQ5" s="78">
        <f>IF(FP5=0,"",IF(FP5=VLOOKUP("PCS-OzTL48",[3]ARBOR!$A:$C,3,0),0.0001,IF(FP5&gt;VLOOKUP("PCS-OzTL48",[3]ARBOR!$A:$C,3,0),"Maior que CAP!",IF((DOLLAR(FP5+(VLOOKUP("PCS-OzTL48",[3]ARBOR!$A:$C,3,0)*-TRUNC(FP5/VLOOKUP("PCS-OzTL48",[3]ARBOR!$A:$C,3,0)-1,4)),6))&lt;&gt;(DOLLAR(VLOOKUP("PCS-OzTL48",[3]ARBOR!$A:$C,3,0),6)),-TRUNC(FP5/VLOOKUP("PCS-OzTL48",[3]ARBOR!$A:$C,3,0)-1,4)+0.0001,-TRUNC(FP5/VLOOKUP("PCS-OzTL48",[3]ARBOR!$A:$C,3,0)-1,4)))))</f>
        <v>0.32900000000000001</v>
      </c>
      <c r="FR5" s="86" t="str">
        <f>IF(ISERROR(IF(FQ5="","",VLOOKUP(($BG5&amp;FQ5&amp;"Template desconto FLAT Plano Principal Oi TV nível conta"),[3]BENEFICIOS!$A:$G,5,0))),"Criar",IF(FQ5="","",VLOOKUP(($BG5&amp;FQ5&amp;"Template desconto FLAT Plano Principal Oi TV nível conta"),[3]BENEFICIOS!$A:$G,5,0)))</f>
        <v>MKT-1-10031858741</v>
      </c>
      <c r="FS5" s="85">
        <v>114.9</v>
      </c>
      <c r="FT5" s="78">
        <f>IF(FS5=0,"",IF(FS5=VLOOKUP("PCS-OzTL742",[3]ARBOR!$A:$C,3,0),0.0001,IF(FS5&gt;VLOOKUP("PCS-OzTL742",[3]ARBOR!$A:$C,3,0),"Maior que CAP!",IF((DOLLAR(FS5+(VLOOKUP("PCS-OzTL742",[3]ARBOR!$A:$C,3,0)*-TRUNC(FS5/VLOOKUP("PCS-OzTL742",[3]ARBOR!$A:$C,3,0)-1,4)),6))&lt;&gt;(DOLLAR(VLOOKUP("PCS-OzTL742",[3]ARBOR!$A:$C,3,0),6)),-TRUNC(FS5/VLOOKUP("PCS-OzTL742",[3]ARBOR!$A:$C,3,0)-1,4)+0.0001,-TRUNC(FS5/VLOOKUP("PCS-OzTL742",[3]ARBOR!$A:$C,3,0)-1,4)))))</f>
        <v>0.47809999999999997</v>
      </c>
      <c r="FU5" s="86" t="str">
        <f>IF(ISERROR(IF(FT5="","",VLOOKUP(($BG5&amp;FT5&amp;"Template desconto FLAT Plano Principal Oi TV nível conta"),[3]BENEFICIOS!$A:$G,5,0))),"Criar",IF(FT5="","",VLOOKUP(($BG5&amp;FT5&amp;"Template desconto FLAT Plano Principal Oi TV nível conta"),[3]BENEFICIOS!$A:$G,5,0)))</f>
        <v>MKT-1-10031915481</v>
      </c>
      <c r="FV5" s="85">
        <v>144.9</v>
      </c>
      <c r="FW5" s="78">
        <f>IF(FV5=0,"",IF(FV5=VLOOKUP("PCS-OzTL747",[3]ARBOR!$A:$C,3,0),0.0001,IF(FV5&gt;VLOOKUP("PCS-OzTL747",[3]ARBOR!$A:$C,3,0),"Maior que CAP!",IF((DOLLAR(FV5+(VLOOKUP("PCS-OzTL747",[3]ARBOR!$A:$C,3,0)*-TRUNC(FV5/VLOOKUP("PCS-OzTL747",[3]ARBOR!$A:$C,3,0)-1,4)),6))&lt;&gt;(DOLLAR(VLOOKUP("PCS-OzTL747",[3]ARBOR!$A:$C,3,0),6)),-TRUNC(FV5/VLOOKUP("PCS-OzTL747",[3]ARBOR!$A:$C,3,0)-1,4)+0.0001,-TRUNC(FV5/VLOOKUP("PCS-OzTL747",[3]ARBOR!$A:$C,3,0)-1,4)))))</f>
        <v>0.43990000000000001</v>
      </c>
      <c r="FX5" s="86" t="str">
        <f>IF(ISERROR(IF(FW5="","",VLOOKUP(($BG5&amp;FW5&amp;"Template desconto FLAT Plano Principal Oi TV nível conta"),[3]BENEFICIOS!$A:$G,5,0))),"Criar",IF(FW5="","",VLOOKUP(($BG5&amp;FW5&amp;"Template desconto FLAT Plano Principal Oi TV nível conta"),[3]BENEFICIOS!$A:$G,5,0)))</f>
        <v>MKT-1-10031859011</v>
      </c>
      <c r="FY5" s="85"/>
      <c r="FZ5" s="78" t="str">
        <f>IF(FY5=0,"",IF(FY5=VLOOKUP("PCS-OzTL746",[3]ARBOR!$A:$C,3,0),0.0001,IF(FY5&gt;VLOOKUP("PCS-OzTL746",[3]ARBOR!$A:$C,3,0),"Maior que CAP!",IF((DOLLAR(FY5+(VLOOKUP("PCS-OzTL746",[3]ARBOR!$A:$C,3,0)*-TRUNC(FY5/VLOOKUP("PCS-OzTL746",[3]ARBOR!$A:$C,3,0)-1,4)),6))&lt;&gt;(DOLLAR(VLOOKUP("PCS-OzTL746",[3]ARBOR!$A:$C,3,0),6)),-TRUNC(FY5/VLOOKUP("PCS-OzTL746",[3]ARBOR!$A:$C,3,0)-1,4)+0.0001,-TRUNC(FY5/VLOOKUP("PCS-OzTL746",[3]ARBOR!$A:$C,3,0)-1,4)))))</f>
        <v/>
      </c>
      <c r="GA5" s="86" t="str">
        <f>IF(ISERROR(IF(FZ5="","",VLOOKUP(($BG5&amp;FZ5&amp;"Template desconto FLAT Plano Principal Oi TV nível conta"),[3]BENEFICIOS!$A:$G,5,0))),"Criar",IF(FZ5="","",VLOOKUP(($BG5&amp;FZ5&amp;"Template desconto FLAT Plano Principal Oi TV nível conta"),[3]BENEFICIOS!$A:$G,5,0)))</f>
        <v/>
      </c>
      <c r="GB5" s="85">
        <v>174.9</v>
      </c>
      <c r="GC5" s="78">
        <f>IF(GB5=0,"",IF(GB5=VLOOKUP("PCS-OzTL748",[3]ARBOR!$A:$C,3,0),0.0001,IF(GB5&gt;VLOOKUP("PCS-OzTL748",[3]ARBOR!$A:$C,3,0),"Maior que CAP!",IF((DOLLAR(GB5+(VLOOKUP("PCS-OzTL748",[3]ARBOR!$A:$C,3,0)*-TRUNC(GB5/VLOOKUP("PCS-OzTL748",[3]ARBOR!$A:$C,3,0)-1,4)),6))&lt;&gt;(DOLLAR(VLOOKUP("PCS-OzTL748",[3]ARBOR!$A:$C,3,0),6)),-TRUNC(GB5/VLOOKUP("PCS-OzTL748",[3]ARBOR!$A:$C,3,0)-1,4)+0.0001,-TRUNC(GB5/VLOOKUP("PCS-OzTL748",[3]ARBOR!$A:$C,3,0)-1,4)))))</f>
        <v>0.43269999999999997</v>
      </c>
      <c r="GD5" s="86" t="str">
        <f>IF(ISERROR(IF(GC5="","",VLOOKUP(($BG5&amp;GC5&amp;"Template desconto FLAT Plano Principal Oi TV nível conta"),[3]BENEFICIOS!$A:$G,5,0))),"Criar",IF(GC5="","",VLOOKUP(($BG5&amp;GC5&amp;"Template desconto FLAT Plano Principal Oi TV nível conta"),[3]BENEFICIOS!$A:$G,5,0)))</f>
        <v>MKT-1-10031989881</v>
      </c>
      <c r="GE5" s="85">
        <v>75</v>
      </c>
      <c r="GF5" s="78">
        <f>IF(GE5=0,"",IF(GE5=VLOOKUP("PCS-OzTL34",[3]ARBOR!$A:$C,3,0),0.0001,IF(GE5&gt;VLOOKUP("PCS-OzTL34",[3]ARBOR!$A:$C,3,0),"Maior que CAP!",IF((DOLLAR(GE5+(VLOOKUP("PCS-OzTL34",[3]ARBOR!$A:$C,3,0)*-TRUNC(GE5/VLOOKUP("PCS-OzTL34",[3]ARBOR!$A:$C,3,0)-1,4)),6))&lt;&gt;(DOLLAR(VLOOKUP("PCS-OzTL34",[3]ARBOR!$A:$C,3,0),6)),-TRUNC(GE5/VLOOKUP("PCS-OzTL34",[3]ARBOR!$A:$C,3,0)-1,4)+0.0001,-TRUNC(GE5/VLOOKUP("PCS-OzTL34",[3]ARBOR!$A:$C,3,0)-1,4)))))</f>
        <v>0.31900000000000001</v>
      </c>
      <c r="GG5" s="86" t="s">
        <v>3101</v>
      </c>
      <c r="GH5" s="85">
        <v>19.899999999999999</v>
      </c>
      <c r="GI5" s="78">
        <f>IF(GH5=0,"",IF(GH5=VLOOKUP("PCS-OzTL31",[3]ARBOR!$A:$C,3,0),0.0001,IF(GH5&gt;VLOOKUP("PCS-OzTL31",[3]ARBOR!$A:$C,3,0),"Maior que CAP!",IF((DOLLAR(GH5+(VLOOKUP("PCS-OzTL31",[3]ARBOR!$A:$C,3,0)*-TRUNC(GH5/VLOOKUP("PCS-OzTL31",[3]ARBOR!$A:$C,3,0)-1,4)),6))&lt;&gt;(DOLLAR(VLOOKUP("PCS-OzTL31",[3]ARBOR!$A:$C,3,0),6)),-TRUNC(GH5/VLOOKUP("PCS-OzTL31",[3]ARBOR!$A:$C,3,0)-1,4)+0.0001,-TRUNC(GH5/VLOOKUP("PCS-OzTL31",[3]ARBOR!$A:$C,3,0)-1,4)))))</f>
        <v>9.1800000000000007E-2</v>
      </c>
      <c r="GJ5" s="86" t="s">
        <v>3102</v>
      </c>
      <c r="GK5" s="85">
        <v>19.899999999999999</v>
      </c>
      <c r="GL5" s="78">
        <f>IF(GK5=0,"",IF(GK5=VLOOKUP("PCS-OzTL32",[3]ARBOR!$A:$C,3,0),0.0001,IF(GK5&gt;VLOOKUP("PCS-OzTL32",[3]ARBOR!$A:$C,3,0),"Maior que CAP!",IF((DOLLAR(GK5+(VLOOKUP("PCS-OzTL32",[3]ARBOR!$A:$C,3,0)*-TRUNC(GK5/VLOOKUP("PCS-OzTL32",[3]ARBOR!$A:$C,3,0)-1,4)),6))&lt;&gt;(DOLLAR(VLOOKUP("PCS-OzTL32",[3]ARBOR!$A:$C,3,0),6)),-TRUNC(GK5/VLOOKUP("PCS-OzTL32",[3]ARBOR!$A:$C,3,0)-1,4)+0.0001,-TRUNC(GK5/VLOOKUP("PCS-OzTL32",[3]ARBOR!$A:$C,3,0)-1,4)))))</f>
        <v>9.1800000000000007E-2</v>
      </c>
      <c r="GM5" s="86" t="s">
        <v>3103</v>
      </c>
      <c r="GN5" s="85">
        <v>29.9</v>
      </c>
      <c r="GO5" s="78">
        <f>IF(GN5=0,"",IF(GN5=VLOOKUP("PCS-OzTL33",[3]ARBOR!$A:$C,3,0),0.0001,IF(GN5&gt;VLOOKUP("PCS-OzTL33",[3]ARBOR!$A:$C,3,0),"Maior que CAP!",IF((DOLLAR(GN5+(VLOOKUP("PCS-OzTL33",[3]ARBOR!$A:$C,3,0)*-TRUNC(GN5/VLOOKUP("PCS-OzTL33",[3]ARBOR!$A:$C,3,0)-1,4)),6))&lt;&gt;(DOLLAR(VLOOKUP("PCS-OzTL33",[3]ARBOR!$A:$C,3,0),6)),-TRUNC(GN5/VLOOKUP("PCS-OzTL33",[3]ARBOR!$A:$C,3,0)-1,4)+0.0001,-TRUNC(GN5/VLOOKUP("PCS-OzTL33",[3]ARBOR!$A:$C,3,0)-1,4)))))</f>
        <v>9.1800000000000007E-2</v>
      </c>
      <c r="GP5" s="86" t="s">
        <v>3104</v>
      </c>
      <c r="GQ5" s="85">
        <v>14.9</v>
      </c>
      <c r="GR5" s="78">
        <f>IF(GQ5=0,"",IF(GQ5=VLOOKUP("PCS-OzTL503",[3]ARBOR!$A:$C,3,0),0.0001,IF(GQ5&gt;VLOOKUP("PCS-OzTL503",[3]ARBOR!$A:$C,3,0),"Maior que CAP!",IF((DOLLAR(GQ5+(VLOOKUP("PCS-OzTL503",[3]ARBOR!$A:$C,3,0)*-TRUNC(GQ5/VLOOKUP("PCS-OzTL503",[3]ARBOR!$A:$C,3,0)-1,4)),6))&lt;&gt;(DOLLAR(VLOOKUP("PCS-OzTL503",[3]ARBOR!$A:$C,3,0),6)),-TRUNC(GQ5/VLOOKUP("PCS-OzTL503",[3]ARBOR!$A:$C,3,0)-1,4)+0.0001,-TRUNC(GQ5/VLOOKUP("PCS-OzTL503",[3]ARBOR!$A:$C,3,0)-1,4)))))</f>
        <v>9.1499999999999998E-2</v>
      </c>
      <c r="GS5" s="86" t="s">
        <v>3105</v>
      </c>
      <c r="GT5" s="85">
        <v>10</v>
      </c>
      <c r="GU5" s="78">
        <f>IF(GT5=0,"",IF(GT5=VLOOKUP("PCS-OzTL500",[3]ARBOR!$A:$C,3,0),0.0001,IF(GT5&gt;VLOOKUP("PCS-OzTL500",[3]ARBOR!$A:$C,3,0),"Maior que CAP!",IF((DOLLAR(GT5+(VLOOKUP("PCS-OzTL500",[3]ARBOR!$A:$C,3,0)*-TRUNC(GT5/VLOOKUP("PCS-OzTL500",[3]ARBOR!$A:$C,3,0)-1,4)),6))&lt;&gt;(DOLLAR(VLOOKUP("PCS-OzTL500",[3]ARBOR!$A:$C,3,0),6)),-TRUNC(GT5/VLOOKUP("PCS-OzTL500",[3]ARBOR!$A:$C,3,0)-1,4)+0.0001,-TRUNC(GT5/VLOOKUP("PCS-OzTL500",[3]ARBOR!$A:$C,3,0)-1,4)))))</f>
        <v>9.1800000000000007E-2</v>
      </c>
      <c r="GV5" s="86" t="s">
        <v>3106</v>
      </c>
      <c r="GW5" s="85" t="s">
        <v>3107</v>
      </c>
      <c r="GX5" s="78"/>
      <c r="GY5" s="86"/>
      <c r="GZ5" s="85" t="s">
        <v>3108</v>
      </c>
      <c r="HA5" s="78"/>
      <c r="HB5" s="86"/>
      <c r="HC5" s="85" t="s">
        <v>3109</v>
      </c>
      <c r="HD5" s="78"/>
      <c r="HE5" s="86"/>
      <c r="HF5" s="85" t="s">
        <v>3110</v>
      </c>
      <c r="HG5" s="78"/>
      <c r="HH5" s="86"/>
      <c r="HI5" s="85" t="s">
        <v>3111</v>
      </c>
      <c r="HJ5" s="78"/>
      <c r="HK5" s="86"/>
      <c r="HL5" s="85">
        <v>24.9</v>
      </c>
      <c r="HM5" s="78">
        <f>IF(HL5=0,"",IF(HL5=VLOOKUP("PCS-OzTL99",[3]ARBOR!$A:$C,3,0),0.0001,IF(HL5&gt;VLOOKUP("PCS-OzTL99",[3]ARBOR!$A:$C,3,0),"Maior que CAP!",IF((DOLLAR(HL5+(VLOOKUP("PCS-OzTL99",[3]ARBOR!$A:$C,3,0)*-TRUNC(HL5/VLOOKUP("PCS-OzTL99",[3]ARBOR!$A:$C,3,0)-1,4)),6))&lt;&gt;(DOLLAR(VLOOKUP("PCS-OzTL99",[3]ARBOR!$A:$C,3,0),6)),-TRUNC(HL5/VLOOKUP("PCS-OzTL99",[3]ARBOR!$A:$C,3,0)-1,4)+0.0001,-TRUNC(HL5/VLOOKUP("PCS-OzTL99",[3]ARBOR!$A:$C,3,0)-1,4)))))</f>
        <v>0.16729999999999998</v>
      </c>
      <c r="HN5" s="86" t="s">
        <v>3112</v>
      </c>
      <c r="HO5" s="85"/>
      <c r="HP5" s="87" t="str">
        <f t="shared" si="1"/>
        <v/>
      </c>
      <c r="HQ5" s="88">
        <f>IF(BH5="","",VLOOKUP(BH5,[3]ARBOR!A:C,3,0))</f>
        <v>479.46</v>
      </c>
      <c r="HR5" s="77">
        <v>15</v>
      </c>
      <c r="HS5" s="89">
        <f>IF(HR5="","",1-(HR5/VLOOKUP(BH5&amp;"ASS",[3]ARBOR!A:C,3,0)))</f>
        <v>0.34725848563968664</v>
      </c>
      <c r="HT5" s="72" t="s">
        <v>3113</v>
      </c>
      <c r="HU5" s="90" t="s">
        <v>3114</v>
      </c>
      <c r="HV5" s="77">
        <v>116.16000000000001</v>
      </c>
      <c r="HW5" s="78">
        <f>ROUND(IF(HV5=0,"",IF(HV5=HQ5,0.0001,1-((HV5+(VLOOKUP(BH5&amp;"ASS",[3]ARBOR!A:C,3,0)-HR5))/HQ5))),4)</f>
        <v>0.74109999999999998</v>
      </c>
      <c r="HX5" s="79" t="str">
        <f>IF(ISERROR(IF(HW5="","",VLOOKUP(($BG5&amp;HW5&amp;"Template de desconto percentual FLAT Móvel - Conta Total - Varejo - Ganho Tributário Cross"),[3]BENEFICIOS!$A:$E,5,0))),"Criar",IF(HW5="","",VLOOKUP(($BG5&amp;HW5&amp;"Template de desconto percentual FLAT Móvel - Conta Total - Varejo - Ganho Tributário Cross"),[3]BENEFICIOS!$A:$E,5,0)))</f>
        <v>MKT-1-10033171611</v>
      </c>
      <c r="HY5" s="91"/>
      <c r="HZ5" s="72"/>
      <c r="IA5" s="72"/>
      <c r="IB5" s="92"/>
      <c r="IC5" s="92"/>
      <c r="ID5" s="92"/>
      <c r="IE5" s="72"/>
      <c r="IF5" s="93"/>
      <c r="IG5" s="94" t="s">
        <v>3132</v>
      </c>
      <c r="IH5" s="94" t="s">
        <v>3133</v>
      </c>
      <c r="II5" s="95"/>
      <c r="IJ5" s="96"/>
      <c r="IK5" s="97"/>
      <c r="IL5" s="95"/>
      <c r="IM5" s="96"/>
      <c r="IN5" s="97"/>
      <c r="IO5" s="95">
        <v>8.74</v>
      </c>
      <c r="IP5" s="96">
        <f>IF(IO5=0,"",IF(IO5=VLOOKUP("PCS-10357",[3]ARBOR!$A:$C,3,0),0.0001,IF(IO5&gt;VLOOKUP("PCS-10357",[3]ARBOR!$A:$C,3,0),"Maior que CAP!",ROUND(-1*(IO5/VLOOKUP("PCS-10357",[3]ARBOR!$A:$C,3,0)-1),4))))</f>
        <v>0.8669</v>
      </c>
      <c r="IQ5" s="97" t="str">
        <f>IF(ISERROR(IF(IP5="","",VLOOKUP(("Oi Internet Pra Celular 1GB"&amp;IP5&amp;"Template Flat Instância Dados"),[3]BENEFICIOS!$A:$E,5,0))),"Criar",IF(IP5="","",VLOOKUP(("Oi Internet Pra Celular 1GB"&amp;IP5&amp;"Template Flat Instância Dados"),[3]BENEFICIOS!$A:$E,5,0)))</f>
        <v>MKT-1-9869952543</v>
      </c>
      <c r="IR5" s="95"/>
      <c r="IS5" s="96" t="str">
        <f>IF(IR5=0,"",IF(IR5=VLOOKUP("PCS-813565",[3]ARBOR!$A:$C,3,0),0.0001,IF(IR5&gt;VLOOKUP("PCS-813565",[3]ARBOR!$A:$C,3,0),"Maior que CAP!",ROUND(-1*(IR5/VLOOKUP("PCS-813565",[3]ARBOR!$A:$C,3,0)-1),4))))</f>
        <v/>
      </c>
      <c r="IT5" s="97" t="str">
        <f>IF(ISERROR(IF(IS5="","",VLOOKUP(("Oi Internet Pra Celular 2GB"&amp;IS5&amp;"Template Flat Instância Dados"),[3]BENEFICIOS!$A:$E,5,0))),"Criar",IF(IS5="","",VLOOKUP(("Oi Internet Pra Celular 2GB"&amp;IS5&amp;"Template Flat Instância Dados"),[3]BENEFICIOS!$A:$E,5,0)))</f>
        <v/>
      </c>
      <c r="IU5" s="95"/>
      <c r="IV5" s="96" t="str">
        <f>IF(IU5=0,"",IF(IU5=VLOOKUP("PCS-7171B",[3]ARBOR!$A:$C,3,0),0.0001,IF(IU5&gt;VLOOKUP("PCS-7171B",[3]ARBOR!$A:$C,3,0),"Maior que CAP!",ROUND(-1*(IU5/VLOOKUP("PCS-7171B",[3]ARBOR!$A:$C,3,0)-1),4))))</f>
        <v/>
      </c>
      <c r="IW5" s="97" t="str">
        <f>IF(ISERROR(IF(IV5="","",VLOOKUP(("Oi Internet Pra Celular 3GB"&amp;IV5&amp;"Template Flat Instância Dados"),[3]BENEFICIOS!$A:$E,5,0))),"Criar",IF(IV5="","",VLOOKUP(("Oi Internet Pra Celular 3GB"&amp;IV5&amp;"Template Flat Instância Dados"),[3]BENEFICIOS!$A:$E,5,0)))</f>
        <v/>
      </c>
      <c r="IX5" s="95"/>
      <c r="IY5" s="96" t="str">
        <f>IF(IX5=0,"",IF(IX5=VLOOKUP("PCS-51793o08",[3]ARBOR!$A:$C,3,0),0.0001,IF(IX5&gt;VLOOKUP("PCS-51793o08",[3]ARBOR!$A:$C,3,0),"Maior que CAP!",ROUND(-1*(IX5/VLOOKUP("PCS-51793o08",[3]ARBOR!$A:$C,3,0)-1),4))))</f>
        <v/>
      </c>
      <c r="IZ5" s="97" t="str">
        <f>IF(ISERROR(IF(IY5="","",VLOOKUP(("Oi Internet Pra Celular 5GB"&amp;IY5&amp;"Template Flat Instância Dados"),[3]BENEFICIOS!$A:$E,5,0))),"Criar",IF(IY5="","",VLOOKUP(("Oi Internet Pra Celular 5GB"&amp;IY5&amp;"Template Flat Instância Dados"),[3]BENEFICIOS!$A:$E,5,0)))</f>
        <v/>
      </c>
      <c r="JA5" s="95"/>
      <c r="JB5" s="96" t="str">
        <f>IF(JA5=0,"",IF(JA5=VLOOKUP("PCS-7171A",[3]ARBOR!$A:$C,3,0),0.0001,IF(JA5&gt;VLOOKUP("PCS-7171A",[3]ARBOR!$A:$C,3,0),"Maior que CAP!",ROUND(-1*(JA5/VLOOKUP("PCS-7171A",[3]ARBOR!$A:$C,3,0)-1),4))))</f>
        <v/>
      </c>
      <c r="JC5" s="98" t="str">
        <f>IF(ISERROR(IF(JB5="","",VLOOKUP(("Oi Internet Pra Celular 10GB"&amp;JB5&amp;"Template Flat Instância Dados"),[3]BENEFICIOS!$A:$E,5,0))),"Criar",IF(JB5="","",VLOOKUP(("Oi Internet Pra Celular 10GB"&amp;JB5&amp;"Template Flat Instância Dados"),[3]BENEFICIOS!$A:$E,5,0)))</f>
        <v/>
      </c>
      <c r="JD5" s="99">
        <v>0.74219999999999997</v>
      </c>
      <c r="JE5" s="100" t="s">
        <v>3134</v>
      </c>
      <c r="JF5" s="101" t="s">
        <v>3090</v>
      </c>
      <c r="JG5" s="102"/>
      <c r="JH5" s="56" t="s">
        <v>3098</v>
      </c>
      <c r="JI5" s="57" t="s">
        <v>3116</v>
      </c>
      <c r="JJ5" s="103">
        <v>999</v>
      </c>
      <c r="JK5" s="57">
        <v>12</v>
      </c>
      <c r="JL5" s="104" t="str">
        <f t="shared" si="2"/>
        <v>Oi benefício fidelização Multiprodutos</v>
      </c>
      <c r="JM5" s="105" t="str">
        <f t="shared" si="3"/>
        <v>PCS-Fk83324</v>
      </c>
      <c r="JN5" s="106" t="str">
        <f t="shared" si="4"/>
        <v>PCS-SBL553142</v>
      </c>
      <c r="JO5" s="107" t="s">
        <v>3117</v>
      </c>
      <c r="JP5" s="108" t="s">
        <v>3118</v>
      </c>
      <c r="JQ5" s="109" t="s">
        <v>3119</v>
      </c>
      <c r="JR5" s="107" t="s">
        <v>3120</v>
      </c>
      <c r="JS5" s="108" t="s">
        <v>3121</v>
      </c>
      <c r="JT5" s="109" t="s">
        <v>3122</v>
      </c>
      <c r="JU5" s="110" t="s">
        <v>3123</v>
      </c>
      <c r="JV5" s="111">
        <f t="shared" si="5"/>
        <v>276.06</v>
      </c>
      <c r="JW5" s="111">
        <f t="shared" si="6"/>
        <v>306.06</v>
      </c>
      <c r="JX5" s="111">
        <f t="shared" si="7"/>
        <v>341.06</v>
      </c>
      <c r="JY5" s="111">
        <f t="shared" si="8"/>
        <v>351.06</v>
      </c>
      <c r="JZ5" s="111">
        <f t="shared" si="9"/>
        <v>386.06</v>
      </c>
      <c r="KA5" s="111" t="e">
        <f t="shared" si="10"/>
        <v>#VALUE!</v>
      </c>
      <c r="KB5" s="111">
        <f t="shared" si="11"/>
        <v>361.06</v>
      </c>
      <c r="KC5" s="111">
        <f t="shared" si="12"/>
        <v>371.06</v>
      </c>
      <c r="KD5" s="111">
        <f t="shared" si="13"/>
        <v>406.06</v>
      </c>
      <c r="KE5" s="112">
        <f t="shared" si="14"/>
        <v>220.1302</v>
      </c>
      <c r="KF5" s="112" t="e">
        <f>IF(FJ5="","",FJ5+$BI5 + $CI5 +$HR5 +#REF!)</f>
        <v>#REF!</v>
      </c>
      <c r="KG5" s="112" t="str">
        <f>IF(FM5="","",FM5+$BI5 + $CI5 +$HR5 +#REF!)</f>
        <v/>
      </c>
      <c r="KH5" s="112" t="e">
        <f>IF(FP5="","",FP5+$BI5 + $CI5 +$HR5 +#REF!)</f>
        <v>#REF!</v>
      </c>
      <c r="KI5" s="112" t="e">
        <f>IF(FS5="","",FS5+$BI5 + $CI5 +$HR5 +#REF!)</f>
        <v>#REF!</v>
      </c>
      <c r="KJ5" s="112" t="e">
        <f>IF(FV5="","",FV5+$BI5 + $CI5 +$HR5 +#REF!)</f>
        <v>#REF!</v>
      </c>
      <c r="KK5" s="112" t="str">
        <f>IF(FY5="","",FY5+$BI5 + $CI5 +$HR5 +#REF!)</f>
        <v/>
      </c>
      <c r="KL5" s="113" t="e">
        <f>IF(GB5="","",GB5+$BI5 + $CI5 +$HR5 +#REF!)</f>
        <v>#REF!</v>
      </c>
      <c r="KM5" s="114" t="s">
        <v>3124</v>
      </c>
      <c r="KN5" s="115"/>
      <c r="KO5" s="116">
        <f>VLOOKUP(IH5,'[3]Dados e SVA'!C:G,5,0)</f>
        <v>14</v>
      </c>
      <c r="KP5" s="116">
        <f>VLOOKUP(IH5,'[3]Dados e SVA'!C:F,4,0)</f>
        <v>3.61</v>
      </c>
      <c r="KQ5" s="117">
        <f t="shared" ref="KQ5:KQ14" si="18">-IFERROR(TRUNC(KP5/KO5-1,4),100%)</f>
        <v>0.74209999999999998</v>
      </c>
      <c r="KR5" s="77">
        <f t="shared" ref="KR5:KR14" si="19">TRUNC(KO5*KQ5,2)+0.01</f>
        <v>10.39</v>
      </c>
      <c r="KS5" s="77">
        <f t="shared" si="15"/>
        <v>3.6099999999999994</v>
      </c>
      <c r="KT5" s="118" t="b">
        <f t="shared" si="16"/>
        <v>1</v>
      </c>
      <c r="KU5" s="120">
        <f t="shared" ref="KU5:KU14" si="20">KS5-KP5</f>
        <v>0</v>
      </c>
      <c r="KV5" s="77"/>
      <c r="KW5" s="77"/>
      <c r="KX5" s="77"/>
      <c r="KY5" s="120"/>
      <c r="KZ5" s="121">
        <f t="shared" si="17"/>
        <v>175</v>
      </c>
      <c r="LA5" s="122" t="s">
        <v>3135</v>
      </c>
      <c r="LB5" s="122" t="s">
        <v>3126</v>
      </c>
    </row>
    <row r="6" spans="1:314" s="122" customFormat="1" x14ac:dyDescent="0.25">
      <c r="A6" s="53" t="s">
        <v>3088</v>
      </c>
      <c r="B6" s="54" t="s">
        <v>2989</v>
      </c>
      <c r="C6" s="54" t="s">
        <v>3089</v>
      </c>
      <c r="D6" s="55" t="s">
        <v>3090</v>
      </c>
      <c r="E6" s="56"/>
      <c r="F6" s="57"/>
      <c r="G6" s="57"/>
      <c r="H6" s="57"/>
      <c r="I6" s="57" t="s">
        <v>3091</v>
      </c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 t="s">
        <v>3091</v>
      </c>
      <c r="AB6" s="57" t="s">
        <v>3091</v>
      </c>
      <c r="AC6" s="57" t="s">
        <v>3091</v>
      </c>
      <c r="AD6" s="57" t="s">
        <v>3091</v>
      </c>
      <c r="AE6" s="57" t="s">
        <v>3091</v>
      </c>
      <c r="AF6" s="57" t="s">
        <v>3091</v>
      </c>
      <c r="AG6" s="58"/>
      <c r="AH6" s="57" t="s">
        <v>3091</v>
      </c>
      <c r="AI6" s="57" t="s">
        <v>3091</v>
      </c>
      <c r="AJ6" s="57"/>
      <c r="AK6" s="57" t="s">
        <v>3091</v>
      </c>
      <c r="AL6" s="57" t="s">
        <v>3091</v>
      </c>
      <c r="AM6" s="57"/>
      <c r="AN6" s="57"/>
      <c r="AO6" s="57" t="s">
        <v>3091</v>
      </c>
      <c r="AP6" s="59" t="s">
        <v>3091</v>
      </c>
      <c r="AQ6" s="60" t="s">
        <v>3136</v>
      </c>
      <c r="AR6" s="54" t="s">
        <v>3093</v>
      </c>
      <c r="AS6" s="61" t="s">
        <v>3094</v>
      </c>
      <c r="AT6" s="62">
        <v>42972</v>
      </c>
      <c r="AU6" s="63">
        <v>43097</v>
      </c>
      <c r="AV6" s="64" t="s">
        <v>3095</v>
      </c>
      <c r="AW6" s="65" t="s">
        <v>3095</v>
      </c>
      <c r="AX6" s="66"/>
      <c r="AY6" s="66" t="s">
        <v>3096</v>
      </c>
      <c r="AZ6" s="66">
        <v>20</v>
      </c>
      <c r="BA6" s="66">
        <v>10000</v>
      </c>
      <c r="BB6" s="67" t="s">
        <v>3097</v>
      </c>
      <c r="BC6" s="68" t="s">
        <v>3098</v>
      </c>
      <c r="BD6" s="66" t="s">
        <v>3090</v>
      </c>
      <c r="BE6" s="59" t="s">
        <v>3090</v>
      </c>
      <c r="BF6" s="53" t="s">
        <v>3136</v>
      </c>
      <c r="BG6" s="69" t="s">
        <v>3099</v>
      </c>
      <c r="BH6" s="70" t="str">
        <f>IF(ISERROR(VLOOKUP(BG6,[3]PLANOS!B:C,2,0)),"",VLOOKUP(BG6,[3]PLANOS!B:C,2,0))</f>
        <v>PCS-4P6pi</v>
      </c>
      <c r="BI6" s="71">
        <v>50.1</v>
      </c>
      <c r="BJ6" s="72">
        <f>IF(BI6=0,"",IF(BI6=VLOOKUP("FIXO",[3]ARBOR!$A:$C,3,0),0.0001,IF(BI6&gt;VLOOKUP("FIXO",[3]ARBOR!$A:$C,3,0),"Maior que CAP!",IF((DOLLAR(BI6+(VLOOKUP("FIXO",[3]ARBOR!$A:$C,3,0)*-TRUNC(BI6/VLOOKUP("FIXO",[3]ARBOR!$A:$C,3,0)-1,4)),6))&lt;&gt;(DOLLAR(VLOOKUP("FIXO",[3]ARBOR!$A:$C,3,0),6)),-TRUNC(BI6/VLOOKUP("FIXO",[3]ARBOR!$A:$C,3,0)-1,4)+0.0001,-TRUNC(BI6/VLOOKUP("FIXO",[3]ARBOR!$A:$C,3,0)-1,4)))))</f>
        <v>0.33939999999999998</v>
      </c>
      <c r="BK6" s="73" t="str">
        <f>IF(ISERROR(IF(BJ6="","",VLOOKUP(($BG6&amp;BJ6&amp;"Template de desconto FLAT bundle - Fixo - Varejo - Ganho Tributário Cross"),[3]BENEFICIOS!$A:$E,5,0))),"Criar",IF(BJ6="","",VLOOKUP(($BG6&amp;BJ6&amp;"Template de desconto FLAT bundle - Fixo - Varejo - Ganho Tributário Cross"),[3]BENEFICIOS!$A:$E,5,0)))</f>
        <v>MKT-1-9856472058</v>
      </c>
      <c r="BL6" s="74"/>
      <c r="BM6" s="75"/>
      <c r="BN6" s="76" t="s">
        <v>3128</v>
      </c>
      <c r="BO6" s="77">
        <v>44.9</v>
      </c>
      <c r="BP6" s="78">
        <f>IF(BO6=0,"",IF(BO6=VLOOKUP("PCS-30874g",[3]ARBOR!$A:$C,3,0),0.0001,IF(BO6&gt;VLOOKUP("PCS-30874g",[3]ARBOR!$A:$C,3,0),"Maior que CAP!",IF((DOLLAR(BO6+(VLOOKUP("PCS-30874g",[3]ARBOR!$A:$C,3,0)*-TRUNC(BO6/VLOOKUP("PCS-30874g",[3]ARBOR!$A:$C,3,0)-1,4)),6))&lt;&gt;(DOLLAR(VLOOKUP("PCS-30874g",[3]ARBOR!$A:$C,3,0),6)),-TRUNC(BO6/VLOOKUP("PCS-30874g",[3]ARBOR!$A:$C,3,0)-1,4)+0.0001,-TRUNC(BO6/VLOOKUP("PCS-30874g",[3]ARBOR!$A:$C,3,0)-1,4)))))</f>
        <v>0.53679999999999994</v>
      </c>
      <c r="BQ6" s="79" t="str">
        <f>IF(ISERROR(IF(BP6="","",VLOOKUP(($BG6&amp;BP6&amp;"Template de desconto FLAT bundle - Velox XDSL - Varejo"),[3]BENEFICIOS!$A:$E,5,0))),"Criar",IF(BP6="","",VLOOKUP(($BG6&amp;BP6&amp;"Template de desconto FLAT bundle - Velox XDSL - Varejo"),[3]BENEFICIOS!$A:$E,5,0)))</f>
        <v>MKT-1-9865126733</v>
      </c>
      <c r="BR6" s="76" t="s">
        <v>3128</v>
      </c>
      <c r="BS6" s="77">
        <v>44.9</v>
      </c>
      <c r="BT6" s="78">
        <f>IF(BS6=0,"",IF(BS6=VLOOKUP("PCS-30577g",[3]ARBOR!$A:$C,3,0),0.0001,IF(BS6&gt;VLOOKUP("PCS-30577g",[3]ARBOR!$A:$C,3,0),"Maior que CAP!",IF((DOLLAR(BS6+(VLOOKUP("PCS-30577g",[3]ARBOR!$A:$C,3,0)*-TRUNC(BS6/VLOOKUP("PCS-30577g",[3]ARBOR!$A:$C,3,0)-1,4)),6))&lt;&gt;(DOLLAR(VLOOKUP("PCS-30577g",[3]ARBOR!$A:$C,3,0),6)),-TRUNC(BS6/VLOOKUP("PCS-30577g",[3]ARBOR!$A:$C,3,0)-1,4)+0.0001,-TRUNC(BS6/VLOOKUP("PCS-30577g",[3]ARBOR!$A:$C,3,0)-1,4)))))</f>
        <v>0.53679999999999994</v>
      </c>
      <c r="BU6" s="79" t="str">
        <f>IF(ISERROR(IF(BT6="","",VLOOKUP(($BG6&amp;BT6&amp;"Template de desconto FLAT bundle - Velox XDSL - Varejo"),[3]BENEFICIOS!$A:$E,5,0))),"Criar",IF(BT6="","",VLOOKUP(($BG6&amp;BT6&amp;"Template de desconto FLAT bundle - Velox XDSL - Varejo"),[3]BENEFICIOS!$A:$E,5,0)))</f>
        <v>MKT-1-9865126733</v>
      </c>
      <c r="BV6" s="76" t="s">
        <v>3128</v>
      </c>
      <c r="BW6" s="77">
        <v>44.9</v>
      </c>
      <c r="BX6" s="78">
        <f>IF(BW6=0,"",IF(BW6=VLOOKUP("PCS-30604g",[3]ARBOR!$A:$C,3,0),0.0001,IF(BW6&gt;VLOOKUP("PCS-30604g",[3]ARBOR!$A:$C,3,0),"Maior que CAP!",IF((DOLLAR(BW6+(VLOOKUP("PCS-30604g",[3]ARBOR!$A:$C,3,0)*-TRUNC(BW6/VLOOKUP("PCS-30604g",[3]ARBOR!$A:$C,3,0)-1,4)),6))&lt;&gt;(DOLLAR(VLOOKUP("PCS-30604g",[3]ARBOR!$A:$C,3,0),6)),-TRUNC(BW6/VLOOKUP("PCS-30604g",[3]ARBOR!$A:$C,3,0)-1,4)+0.0001,-TRUNC(BW6/VLOOKUP("PCS-30604g",[3]ARBOR!$A:$C,3,0)-1,4)))))</f>
        <v>0.53679999999999994</v>
      </c>
      <c r="BY6" s="79" t="str">
        <f>IF(ISERROR(IF(BX6="","",VLOOKUP(($BG6&amp;BX6&amp;"Template de desconto FLAT bundle - Velox XDSL - Varejo"),[3]BENEFICIOS!$A:$E,5,0))),"Criar",IF(BX6="","",VLOOKUP(($BG6&amp;BX6&amp;"Template de desconto FLAT bundle - Velox XDSL - Varejo"),[3]BENEFICIOS!$A:$E,5,0)))</f>
        <v>MKT-1-9865126733</v>
      </c>
      <c r="BZ6" s="76" t="s">
        <v>3128</v>
      </c>
      <c r="CA6" s="77">
        <v>44.9</v>
      </c>
      <c r="CB6" s="78">
        <f>IF(CA6=0,"",IF(CA6=VLOOKUP("PCS-30631g",[3]ARBOR!$A:$C,3,0),0.0001,IF(CA6&gt;VLOOKUP("PCS-30631g",[3]ARBOR!$A:$C,3,0),"Maior que CAP!",IF((DOLLAR(CA6+(VLOOKUP("PCS-30631g",[3]ARBOR!$A:$C,3,0)*-TRUNC(CA6/VLOOKUP("PCS-30631g",[3]ARBOR!$A:$C,3,0)-1,4)),6))&lt;&gt;(DOLLAR(VLOOKUP("PCS-30631g",[3]ARBOR!$A:$C,3,0),6)),-TRUNC(CA6/VLOOKUP("PCS-30631g",[3]ARBOR!$A:$C,3,0)-1,4)+0.0001,-TRUNC(CA6/VLOOKUP("PCS-30631g",[3]ARBOR!$A:$C,3,0)-1,4)))))</f>
        <v>0.54310000000000003</v>
      </c>
      <c r="CC6" s="79" t="str">
        <f>IF(ISERROR(IF(CB6="","",VLOOKUP(($BG6&amp;CB6&amp;"Template de desconto FLAT bundle - Velox XDSL - Varejo"),[3]BENEFICIOS!$A:$E,5,0))),"Criar",IF(CB6="","",VLOOKUP(($BG6&amp;CB6&amp;"Template de desconto FLAT bundle - Velox XDSL - Varejo"),[3]BENEFICIOS!$A:$E,5,0)))</f>
        <v>MKT-1-9865126826</v>
      </c>
      <c r="CD6" s="76" t="s">
        <v>3022</v>
      </c>
      <c r="CE6" s="77">
        <v>49.9</v>
      </c>
      <c r="CF6" s="78">
        <f>IF(CE6=0,"",IF(CE6=VLOOKUP("PCS-30658g",[3]ARBOR!$A:$C,3,0),0.0001,IF(CE6&gt;VLOOKUP("PCS-30658g",[3]ARBOR!$A:$C,3,0),"Maior que CAP!",IF((DOLLAR(CE6+(VLOOKUP("PCS-30658g",[3]ARBOR!$A:$C,3,0)*-TRUNC(CE6/VLOOKUP("PCS-30658g",[3]ARBOR!$A:$C,3,0)-1,4)),6))&lt;&gt;(DOLLAR(VLOOKUP("PCS-30658g",[3]ARBOR!$A:$C,3,0),6)),-TRUNC(CE6/VLOOKUP("PCS-30658g",[3]ARBOR!$A:$C,3,0)-1,4)+0.0001,-TRUNC(CE6/VLOOKUP("PCS-30658g",[3]ARBOR!$A:$C,3,0)-1,4)))))</f>
        <v>0.55569999999999997</v>
      </c>
      <c r="CG6" s="79" t="str">
        <f>IF(ISERROR(IF(CF6="","",VLOOKUP(($BG6&amp;CF6&amp;"Template de desconto FLAT bundle - Velox XDSL - Varejo"),[3]BENEFICIOS!$A:$E,5,0))),"Criar",IF(CF6="","",VLOOKUP(($BG6&amp;CF6&amp;"Template de desconto FLAT bundle - Velox XDSL - Varejo"),[3]BENEFICIOS!$A:$E,5,0)))</f>
        <v>MKT-1-9865126919</v>
      </c>
      <c r="CH6" s="76" t="s">
        <v>3022</v>
      </c>
      <c r="CI6" s="77">
        <v>49.9</v>
      </c>
      <c r="CJ6" s="78">
        <f>IF(CI6=0,"",IF(CI6=VLOOKUP("PCS-30685g",[3]ARBOR!$A:$C,3,0),0.0001,IF(CI6&gt;VLOOKUP("PCS-30685g",[3]ARBOR!$A:$C,3,0),"Maior que CAP!",IF((DOLLAR(CI6+(VLOOKUP("PCS-30685g",[3]ARBOR!$A:$C,3,0)*-TRUNC(CI6/VLOOKUP("PCS-30685g",[3]ARBOR!$A:$C,3,0)-1,4)),6))&lt;&gt;(DOLLAR(VLOOKUP("PCS-30685g",[3]ARBOR!$A:$C,3,0),6)),-TRUNC(CI6/VLOOKUP("PCS-30685g",[3]ARBOR!$A:$C,3,0)-1,4)+0.0001,-TRUNC(CI6/VLOOKUP("PCS-30685g",[3]ARBOR!$A:$C,3,0)-1,4)))))</f>
        <v>0.60509999999999997</v>
      </c>
      <c r="CK6" s="79" t="str">
        <f>IF(ISERROR(IF(CJ6="","",VLOOKUP(($BG6&amp;CJ6&amp;"Template de desconto FLAT bundle - Velox XDSL - Varejo"),[3]BENEFICIOS!$A:$E,5,0))),"Criar",IF(CJ6="","",VLOOKUP(($BG6&amp;CJ6&amp;"Template de desconto FLAT bundle - Velox XDSL - Varejo"),[3]BENEFICIOS!$A:$E,5,0)))</f>
        <v>MKT-1-9865694381</v>
      </c>
      <c r="CL6" s="76" t="s">
        <v>3022</v>
      </c>
      <c r="CM6" s="77">
        <v>49.9</v>
      </c>
      <c r="CN6" s="78">
        <f>IF(CM6=0,"",IF(CM6=VLOOKUP("PCS-30712g",[3]ARBOR!$A:$C,3,0),0.0001,IF(CM6&gt;VLOOKUP("PCS-30712g",[3]ARBOR!$A:$C,3,0),"Maior que CAP!",IF((DOLLAR(CM6+(VLOOKUP("PCS-30712g",[3]ARBOR!$A:$C,3,0)*-TRUNC(CM6/VLOOKUP("PCS-30712g",[3]ARBOR!$A:$C,3,0)-1,4)),6))&lt;&gt;(DOLLAR(VLOOKUP("PCS-30712g",[3]ARBOR!$A:$C,3,0),6)),-TRUNC(CM6/VLOOKUP("PCS-30712g",[3]ARBOR!$A:$C,3,0)-1,4)+0.0001,-TRUNC(CM6/VLOOKUP("PCS-30712g",[3]ARBOR!$A:$C,3,0)-1,4)))))</f>
        <v>0.64459999999999995</v>
      </c>
      <c r="CO6" s="79" t="str">
        <f>IF(ISERROR(IF(CN6="","",VLOOKUP(($BG6&amp;CN6&amp;"Template de desconto FLAT bundle - Velox XDSL - Varejo"),[3]BENEFICIOS!$A:$E,5,0))),"Criar",IF(CN6="","",VLOOKUP(($BG6&amp;CN6&amp;"Template de desconto FLAT bundle - Velox XDSL - Varejo"),[3]BENEFICIOS!$A:$E,5,0)))</f>
        <v>MKT-1-9865191105</v>
      </c>
      <c r="CP6" s="76" t="s">
        <v>3022</v>
      </c>
      <c r="CQ6" s="77">
        <v>59.9</v>
      </c>
      <c r="CR6" s="78">
        <f>IF(CQ6=0,"",IF(CQ6=VLOOKUP("PCS-30739g",[3]ARBOR!$A:$C,3,0),0.0001,IF(CQ6&gt;VLOOKUP("PCS-30739g",[3]ARBOR!$A:$C,3,0),"Maior que CAP!",IF((DOLLAR(CQ6+(VLOOKUP("PCS-30739g",[3]ARBOR!$A:$C,3,0)*-TRUNC(CQ6/VLOOKUP("PCS-30739g",[3]ARBOR!$A:$C,3,0)-1,4)),6))&lt;&gt;(DOLLAR(VLOOKUP("PCS-30739g",[3]ARBOR!$A:$C,3,0),6)),-TRUNC(CQ6/VLOOKUP("PCS-30739g",[3]ARBOR!$A:$C,3,0)-1,4)+0.0001,-TRUNC(CQ6/VLOOKUP("PCS-30739g",[3]ARBOR!$A:$C,3,0)-1,4)))))</f>
        <v>0.71560000000000001</v>
      </c>
      <c r="CS6" s="79" t="str">
        <f>IF(ISERROR(IF(CR6="","",VLOOKUP(($BG6&amp;CR6&amp;"Template de desconto FLAT bundle - Velox XDSL - Varejo"),[3]BENEFICIOS!$A:$E,5,0))),"Criar",IF(CR6="","",VLOOKUP(($BG6&amp;CR6&amp;"Template de desconto FLAT bundle - Velox XDSL - Varejo"),[3]BENEFICIOS!$A:$E,5,0)))</f>
        <v>MKT-1-9865191198</v>
      </c>
      <c r="CT6" s="77"/>
      <c r="CU6" s="80"/>
      <c r="CV6" s="72"/>
      <c r="CW6" s="73"/>
      <c r="CX6" s="76" t="s">
        <v>3022</v>
      </c>
      <c r="CY6" s="77">
        <v>59.9</v>
      </c>
      <c r="CZ6" s="78">
        <f>IF(CY6=0,"",IF(CY6=VLOOKUP("PCS-30766g",[3]ARBOR!$A:$C,3,0),0.0001,IF(CY6&gt;VLOOKUP("PCS-30766g",[3]ARBOR!$A:$C,3,0),"Maior que CAP!",IF((DOLLAR(CY6+(VLOOKUP("PCS-30766g",[3]ARBOR!$A:$C,3,0)*-TRUNC(CY6/VLOOKUP("PCS-30766g",[3]ARBOR!$A:$C,3,0)-1,4)),6))&lt;&gt;(DOLLAR(VLOOKUP("PCS-30766g",[3]ARBOR!$A:$C,3,0),6)),-TRUNC(CY6/VLOOKUP("PCS-30766g",[3]ARBOR!$A:$C,3,0)-1,4)+0.0001,-TRUNC(CY6/VLOOKUP("PCS-30766g",[3]ARBOR!$A:$C,3,0)-1,4)))))</f>
        <v>0.78669999999999995</v>
      </c>
      <c r="DA6" s="79" t="str">
        <f>IF(ISERROR(IF(CZ6="","",VLOOKUP(($BG6&amp;CZ6&amp;"Template de desconto FLAT bundle - Velox XDSL - Varejo"),[3]BENEFICIOS!$A:$E,5,0))),"Criar",IF(CZ6="","",VLOOKUP(($BG6&amp;CZ6&amp;"Template de desconto FLAT bundle - Velox XDSL - Varejo"),[3]BENEFICIOS!$A:$E,5,0)))</f>
        <v>MKT-1-9865191291</v>
      </c>
      <c r="DB6" s="77"/>
      <c r="DC6" s="80"/>
      <c r="DD6" s="72"/>
      <c r="DE6" s="73"/>
      <c r="DF6" s="76" t="s">
        <v>3128</v>
      </c>
      <c r="DG6" s="77">
        <v>69.900000000000006</v>
      </c>
      <c r="DH6" s="78">
        <f>IF(DG6=0,"",IF(DG6=VLOOKUP("PCS-30793g",[3]ARBOR!$A:$C,3,0),0.0001,IF(DG6&gt;VLOOKUP("PCS-30793g",[3]ARBOR!$A:$C,3,0),"Maior que CAP!",IF((DOLLAR(DG6+(VLOOKUP("PCS-30793g",[3]ARBOR!$A:$C,3,0)*-TRUNC(DG6/VLOOKUP("PCS-30793g",[3]ARBOR!$A:$C,3,0)-1,4)),6))&lt;&gt;(DOLLAR(VLOOKUP("PCS-30793g",[3]ARBOR!$A:$C,3,0),6)),-TRUNC(DG6/VLOOKUP("PCS-30793g",[3]ARBOR!$A:$C,3,0)-1,4)+0.0001,-TRUNC(DG6/VLOOKUP("PCS-30793g",[3]ARBOR!$A:$C,3,0)-1,4)))))</f>
        <v>0.75109999999999999</v>
      </c>
      <c r="DI6" s="79" t="str">
        <f>IF(ISERROR(IF(DH6="","",VLOOKUP(($BG6&amp;DH6&amp;"Template de desconto FLAT bundle - Velox XDSL - Varejo"),[3]BENEFICIOS!$A:$E,5,0))),"Criar",IF(DH6="","",VLOOKUP(($BG6&amp;DH6&amp;"Template de desconto FLAT bundle - Velox XDSL - Varejo"),[3]BENEFICIOS!$A:$E,5,0)))</f>
        <v>MKT-1-9865191384</v>
      </c>
      <c r="DJ6" s="77"/>
      <c r="DK6" s="80"/>
      <c r="DL6" s="72"/>
      <c r="DM6" s="73"/>
      <c r="DN6" s="76" t="s">
        <v>3022</v>
      </c>
      <c r="DO6" s="77">
        <v>69.900000000000006</v>
      </c>
      <c r="DP6" s="78">
        <f>IF(DO6=0,"",IF(DO6=VLOOKUP("PCS-30820g",[3]ARBOR!$A:$C,3,0),0.0001,IF(DO6&gt;VLOOKUP("PCS-30820g",[3]ARBOR!$A:$C,3,0),"Maior que CAP!",IF((DOLLAR(DO6+(VLOOKUP("PCS-30820g",[3]ARBOR!$A:$C,3,0)*-TRUNC(DO6/VLOOKUP("PCS-30820g",[3]ARBOR!$A:$C,3,0)-1,4)),6))&lt;&gt;(DOLLAR(VLOOKUP("PCS-30820g",[3]ARBOR!$A:$C,3,0),6)),-TRUNC(DO6/VLOOKUP("PCS-30820g",[3]ARBOR!$A:$C,3,0)-1,4)+0.0001,-TRUNC(DO6/VLOOKUP("PCS-30820g",[3]ARBOR!$A:$C,3,0)-1,4)))))</f>
        <v>0.75109999999999999</v>
      </c>
      <c r="DQ6" s="79" t="str">
        <f>IF(ISERROR(IF(DP6="","",VLOOKUP(($BG6&amp;DP6&amp;"Template de desconto FLAT bundle - Velox XDSL - Varejo"),[3]BENEFICIOS!$A:$E,5,0))),"Criar",IF(DP6="","",VLOOKUP(($BG6&amp;DP6&amp;"Template de desconto FLAT bundle - Velox XDSL - Varejo"),[3]BENEFICIOS!$A:$E,5,0)))</f>
        <v>MKT-1-9865191384</v>
      </c>
      <c r="DR6" s="77"/>
      <c r="DS6" s="80"/>
      <c r="DT6" s="72"/>
      <c r="DU6" s="73"/>
      <c r="DV6" s="81"/>
      <c r="DW6" s="78" t="str">
        <f>IF(DV6=0,"",IF(DV6=VLOOKUP("PCS-21448p2",[3]ARBOR!$A:$C,3,0),0.0001,IF(DV6&gt;VLOOKUP("PCS-21448p2",[3]ARBOR!$A:$C,3,0),"Maior que CAP!",IF((DOLLAR(DV6+(VLOOKUP("PCS-21448p2",[3]ARBOR!$A:$C,3,0)*-TRUNC(DV6/VLOOKUP("PCS-21448p2",[3]ARBOR!$A:$C,3,0)-1,4)),6))&lt;&gt;(DOLLAR(VLOOKUP("PCS-21448p2",[3]ARBOR!$A:$C,3,0),6)),-TRUNC(DV6/VLOOKUP("PCS-21448p2",[3]ARBOR!$A:$C,3,0)-1,4)+0.0001,-TRUNC(DV6/VLOOKUP("PCS-21448p2",[3]ARBOR!$A:$C,3,0)-1,4)))))</f>
        <v/>
      </c>
      <c r="DX6" s="79" t="str">
        <f>IF(ISERROR(IF(DW6="","",VLOOKUP(("Oi Conta Total Plug 10GB Downgrade"&amp;DW6&amp;"Template de desconto percentual BL Móvel - Internet Total - Varejo"),[3]BENEFICIOS!$A:$E,5,0))),"Criar",IF(DW6="","",VLOOKUP(("Oi Conta Total Plug 10GB Downgrade"&amp;DW6&amp;"Template de desconto percentual BL Móvel - Internet Total - Varejo"),[3]BENEFICIOS!$A:$E,5,0)))</f>
        <v/>
      </c>
      <c r="DY6" s="81">
        <f t="shared" si="0"/>
        <v>19.899999999999999</v>
      </c>
      <c r="DZ6" s="82">
        <f>IF(DY6=0,"",IF(DY6=VLOOKUP("SVA",[3]ARBOR!$A:$C,3,0),0.0001,IF(DY6&gt;VLOOKUP("SVA",[3]ARBOR!$A:$C,3,0),"Maior que CAP!",IF((DOLLAR(DY6+(VLOOKUP("SVA",[3]ARBOR!$A:$C,3,0)*-TRUNC(DY6/VLOOKUP("SVA",[3]ARBOR!$A:$C,3,0)-1,4)),6))&lt;&gt;(DOLLAR(VLOOKUP("SVA",[3]ARBOR!$A:$C,3,0),6)),-TRUNC(DY6/VLOOKUP("SVA",[3]ARBOR!$A:$C,3,0)-1,4)+0.0001,-TRUNC(DY6/VLOOKUP("SVA",[3]ARBOR!$A:$C,3,0)-1,4)))))</f>
        <v>7.1400000000000005E-2</v>
      </c>
      <c r="EA6" s="79" t="s">
        <v>3129</v>
      </c>
      <c r="EB6" s="77"/>
      <c r="EC6" s="83"/>
      <c r="ED6" s="84"/>
      <c r="EE6" s="73"/>
      <c r="EF6" s="85">
        <v>64.900000000000006</v>
      </c>
      <c r="EG6" s="78">
        <f>IF(EF6=0,"",IF(EF6=VLOOKUP("PCS-OzTL40",[3]ARBOR!$A:$C,3,0),0.0001,IF(EF6&gt;VLOOKUP("PCS-OzTL40",[3]ARBOR!$A:$C,3,0),"Maior que CAP!",IF((DOLLAR(EF6+(VLOOKUP("PCS-OzTL40",[3]ARBOR!$A:$C,3,0)*-TRUNC(EF6/VLOOKUP("PCS-OzTL40",[3]ARBOR!$A:$C,3,0)-1,4)),6))&lt;&gt;(DOLLAR(VLOOKUP("PCS-OzTL40",[3]ARBOR!$A:$C,3,0),6)),-TRUNC(EF6/VLOOKUP("PCS-OzTL40",[3]ARBOR!$A:$C,3,0)-1,4)+0.0001,-TRUNC(EF6/VLOOKUP("PCS-OzTL40",[3]ARBOR!$A:$C,3,0)-1,4)))))</f>
        <v>0.34449999999999997</v>
      </c>
      <c r="EH6" s="79" t="str">
        <f>IF(ISERROR(IF(EG6="","",VLOOKUP(($BG6&amp;EG6&amp;"Template desconto FLAT Plano Principal Oi TV nível conta"),[3]BENEFICIOS!$A:$G,5,0))),"Criar",IF(EG6="","",VLOOKUP(($BG6&amp;EG6&amp;"Template desconto FLAT Plano Principal Oi TV nível conta"),[3]BENEFICIOS!$A:$G,5,0)))</f>
        <v>MKT-1-9865456396</v>
      </c>
      <c r="EI6" s="85">
        <v>94.9</v>
      </c>
      <c r="EJ6" s="78">
        <f>IF(EI6=0,"",IF(EI6=VLOOKUP("PCS-OzTL41",[3]ARBOR!$A:$C,3,0),0.0001,IF(EI6&gt;VLOOKUP("PCS-OzTL41",[3]ARBOR!$A:$C,3,0),"Maior que CAP!",IF((DOLLAR(EI6+(VLOOKUP("PCS-OzTL41",[3]ARBOR!$A:$C,3,0)*-TRUNC(EI6/VLOOKUP("PCS-OzTL41",[3]ARBOR!$A:$C,3,0)-1,4)),6))&lt;&gt;(DOLLAR(VLOOKUP("PCS-OzTL41",[3]ARBOR!$A:$C,3,0),6)),-TRUNC(EI6/VLOOKUP("PCS-OzTL41",[3]ARBOR!$A:$C,3,0)-1,4)+0.0001,-TRUNC(EI6/VLOOKUP("PCS-OzTL41",[3]ARBOR!$A:$C,3,0)-1,4)))))</f>
        <v>0.21589999999999998</v>
      </c>
      <c r="EK6" s="86" t="str">
        <f>IF(ISERROR(IF(EJ6="","",VLOOKUP(($BG6&amp;EJ6&amp;"Template desconto FLAT Plano Principal Oi TV nível conta"),[3]BENEFICIOS!$A:$G,5,0))),"Criar",IF(EJ6="","",VLOOKUP(($BG6&amp;EJ6&amp;"Template desconto FLAT Plano Principal Oi TV nível conta"),[3]BENEFICIOS!$A:$G,5,0)))</f>
        <v>MKT-1-10031838901</v>
      </c>
      <c r="EL6" s="85">
        <v>129.9</v>
      </c>
      <c r="EM6" s="78">
        <f>IF(EL6=0,"",IF(EL6=VLOOKUP("PCS-OzTL44",[3]ARBOR!$A:$C,3,0),0.0001,IF(EL6&gt;VLOOKUP("PCS-OzTL44",[3]ARBOR!$A:$C,3,0),"Maior que CAP!",IF((DOLLAR(EL6+(VLOOKUP("PCS-OzTL44",[3]ARBOR!$A:$C,3,0)*-TRUNC(EL6/VLOOKUP("PCS-OzTL44",[3]ARBOR!$A:$C,3,0)-1,4)),6))&lt;&gt;(DOLLAR(VLOOKUP("PCS-OzTL44",[3]ARBOR!$A:$C,3,0),6)),-TRUNC(EL6/VLOOKUP("PCS-OzTL44",[3]ARBOR!$A:$C,3,0)-1,4)+0.0001,-TRUNC(EL6/VLOOKUP("PCS-OzTL44",[3]ARBOR!$A:$C,3,0)-1,4)))))</f>
        <v>0.3256</v>
      </c>
      <c r="EN6" s="86" t="str">
        <f>IF(ISERROR(IF(EM6="","",VLOOKUP(($BG6&amp;EM6&amp;"Template desconto FLAT Plano Principal Oi TV nível conta"),[3]BENEFICIOS!$A:$G,5,0))),"Criar",IF(EM6="","",VLOOKUP(($BG6&amp;EM6&amp;"Template desconto FLAT Plano Principal Oi TV nível conta"),[3]BENEFICIOS!$A:$G,5,0)))</f>
        <v>MKT-1-10031792211</v>
      </c>
      <c r="EO6" s="85">
        <v>139.9</v>
      </c>
      <c r="EP6" s="78">
        <f>IF(EO6=0,"",IF(EO6=VLOOKUP("PCS-OzTL43",[3]ARBOR!$A:$C,3,0),0.0001,IF(EO6&gt;VLOOKUP("PCS-OzTL43",[3]ARBOR!$A:$C,3,0),"Maior que CAP!",IF((DOLLAR(EO6+(VLOOKUP("PCS-OzTL43",[3]ARBOR!$A:$C,3,0)*-TRUNC(EO6/VLOOKUP("PCS-OzTL43",[3]ARBOR!$A:$C,3,0)-1,4)),6))&lt;&gt;(DOLLAR(VLOOKUP("PCS-OzTL43",[3]ARBOR!$A:$C,3,0),6)),-TRUNC(EO6/VLOOKUP("PCS-OzTL43",[3]ARBOR!$A:$C,3,0)-1,4)+0.0001,-TRUNC(EO6/VLOOKUP("PCS-OzTL43",[3]ARBOR!$A:$C,3,0)-1,4)))))</f>
        <v>0.313</v>
      </c>
      <c r="EQ6" s="86" t="str">
        <f>IF(ISERROR(IF(EP6="","",VLOOKUP(($BG6&amp;EP6&amp;"Template desconto FLAT Plano Principal Oi TV nível conta"),[3]BENEFICIOS!$A:$G,5,0))),"Criar",IF(EP6="","",VLOOKUP(($BG6&amp;EP6&amp;"Template desconto FLAT Plano Principal Oi TV nível conta"),[3]BENEFICIOS!$A:$G,5,0)))</f>
        <v>MKT-1-10031864481</v>
      </c>
      <c r="ER6" s="85">
        <v>174.9</v>
      </c>
      <c r="ES6" s="78">
        <f>IF(ER6=0,"",IF(ER6=VLOOKUP("PCS-OzTL45",[3]ARBOR!$A:$C,3,0),0.0001,IF(ER6&gt;VLOOKUP("PCS-OzTL45",[3]ARBOR!$A:$C,3,0),"Maior que CAP!",IF((DOLLAR(ER6+(VLOOKUP("PCS-OzTL45",[3]ARBOR!$A:$C,3,0)*-TRUNC(ER6/VLOOKUP("PCS-OzTL45",[3]ARBOR!$A:$C,3,0)-1,4)),6))&lt;&gt;(DOLLAR(VLOOKUP("PCS-OzTL45",[3]ARBOR!$A:$C,3,0),6)),-TRUNC(ER6/VLOOKUP("PCS-OzTL45",[3]ARBOR!$A:$C,3,0)-1,4)+0.0001,-TRUNC(ER6/VLOOKUP("PCS-OzTL45",[3]ARBOR!$A:$C,3,0)-1,4)))))</f>
        <v>0.16369999999999998</v>
      </c>
      <c r="ET6" s="86" t="str">
        <f>IF(ISERROR(IF(ES6="","",VLOOKUP(($BG6&amp;ES6&amp;"Template desconto FLAT Plano Principal Oi TV nível conta"),[3]BENEFICIOS!$A:$G,5,0))),"Criar",IF(ES6="","",VLOOKUP(($BG6&amp;ES6&amp;"Template desconto FLAT Plano Principal Oi TV nível conta"),[3]BENEFICIOS!$A:$G,5,0)))</f>
        <v>MKT-1-10031864751</v>
      </c>
      <c r="EU6" s="85"/>
      <c r="EV6" s="72" t="str">
        <f>IF(EU6=0,"",IF(EU6=VLOOKUP("PCS-OzTL741",[3]ARBOR!$A:$C,3,0),0.0001,IF(EU6&gt;VLOOKUP("PCS-OzTL741",[3]ARBOR!$A:$C,3,0),"Maior que CAP!",IF((DOLLAR(EU6+(VLOOKUP("PCS-OzTL741",[3]ARBOR!$A:$C,3,0)*-TRUNC(EU6/VLOOKUP("PCS-OzTL741",[3]ARBOR!$A:$C,3,0)-1,4)),6))&lt;&gt;(DOLLAR(VLOOKUP("PCS-OzTL741",[3]ARBOR!$A:$C,3,0),6)),-TRUNC(EU6/VLOOKUP("PCS-OzTL741",[3]ARBOR!$A:$C,3,0)-1,4)+0.0001,-TRUNC(EU6/VLOOKUP("PCS-OzTL741",[3]ARBOR!$A:$C,3,0)-1,4)))))</f>
        <v/>
      </c>
      <c r="EW6" s="87" t="str">
        <f>IF(ISERROR(IF(EV6="","",VLOOKUP((#REF!&amp;EV6&amp;"Template desconto FLAT Plano Principal Oi TV nível conta"),[3]BENEFICIOS!$A:$G,5,0))),"Criar",IF(EV6="","",VLOOKUP((#REF!&amp;EV6&amp;"Template desconto FLAT Plano Principal Oi TV nível conta"),[3]BENEFICIOS!$A:$G,5,0)))</f>
        <v/>
      </c>
      <c r="EX6" s="85">
        <v>149.9</v>
      </c>
      <c r="EY6" s="78">
        <f>IF(EX6=0,"",IF(EX6=VLOOKUP("PCS-OzTL744",[3]ARBOR!$A:$C,3,0),0.0001,IF(EX6&gt;VLOOKUP("PCS-OzTL744",[3]ARBOR!$A:$C,3,0),"Maior que CAP!",IF((DOLLAR(EX6+(VLOOKUP("PCS-OzTL744",[3]ARBOR!$A:$C,3,0)*-TRUNC(EX6/VLOOKUP("PCS-OzTL744",[3]ARBOR!$A:$C,3,0)-1,4)),6))&lt;&gt;(DOLLAR(VLOOKUP("PCS-OzTL744",[3]ARBOR!$A:$C,3,0),6)),-TRUNC(EX6/VLOOKUP("PCS-OzTL744",[3]ARBOR!$A:$C,3,0)-1,4)+0.0001,-TRUNC(EX6/VLOOKUP("PCS-OzTL744",[3]ARBOR!$A:$C,3,0)-1,4)))))</f>
        <v>0.2833</v>
      </c>
      <c r="EZ6" s="86" t="str">
        <f>IF(ISERROR(IF(EY6="","",VLOOKUP(($BG6&amp;EY6&amp;"Template desconto FLAT Plano Principal Oi TV nível conta"),[3]BENEFICIOS!$A:$G,5,0))),"Criar",IF(EY6="","",VLOOKUP(($BG6&amp;EY6&amp;"Template desconto FLAT Plano Principal Oi TV nível conta"),[3]BENEFICIOS!$A:$G,5,0)))</f>
        <v>MKT-1-10031865251</v>
      </c>
      <c r="FA6" s="85">
        <v>159.9</v>
      </c>
      <c r="FB6" s="78">
        <f>IF(FA6=0,"",IF(FA6=VLOOKUP("PCS-OzTL743",[3]ARBOR!$A:$C,3,0),0.0001,IF(FA6&gt;VLOOKUP("PCS-OzTL743",[3]ARBOR!$A:$C,3,0),"Maior que CAP!",IF((DOLLAR(FA6+(VLOOKUP("PCS-OzTL743",[3]ARBOR!$A:$C,3,0)*-TRUNC(FA6/VLOOKUP("PCS-OzTL743",[3]ARBOR!$A:$C,3,0)-1,4)),6))&lt;&gt;(DOLLAR(VLOOKUP("PCS-OzTL743",[3]ARBOR!$A:$C,3,0),6)),-TRUNC(FA6/VLOOKUP("PCS-OzTL743",[3]ARBOR!$A:$C,3,0)-1,4)+0.0001,-TRUNC(FA6/VLOOKUP("PCS-OzTL743",[3]ARBOR!$A:$C,3,0)-1,4)))))</f>
        <v>0.2737</v>
      </c>
      <c r="FC6" s="86" t="str">
        <f>IF(ISERROR(IF(FB6="","",VLOOKUP(($BG6&amp;FB6&amp;"Template desconto FLAT Plano Principal Oi TV nível conta"),[3]BENEFICIOS!$A:$G,5,0))),"Criar",IF(FB6="","",VLOOKUP(($BG6&amp;FB6&amp;"Template desconto FLAT Plano Principal Oi TV nível conta"),[3]BENEFICIOS!$A:$G,5,0)))</f>
        <v>MKT-1-10031879521</v>
      </c>
      <c r="FD6" s="85">
        <v>194.9</v>
      </c>
      <c r="FE6" s="78">
        <f>IF(FD6=0,"",IF(FD6=VLOOKUP("PCS-OzTL745",[3]ARBOR!$A:$C,3,0),0.0001,IF(FD6&gt;VLOOKUP("PCS-OzTL745",[3]ARBOR!$A:$C,3,0),"Maior que CAP!",IF((DOLLAR(FD6+(VLOOKUP("PCS-OzTL745",[3]ARBOR!$A:$C,3,0)*-TRUNC(FD6/VLOOKUP("PCS-OzTL745",[3]ARBOR!$A:$C,3,0)-1,4)),6))&lt;&gt;(DOLLAR(VLOOKUP("PCS-OzTL745",[3]ARBOR!$A:$C,3,0),6)),-TRUNC(FD6/VLOOKUP("PCS-OzTL745",[3]ARBOR!$A:$C,3,0)-1,4)+0.0001,-TRUNC(FD6/VLOOKUP("PCS-OzTL745",[3]ARBOR!$A:$C,3,0)-1,4)))))</f>
        <v>0.23019999999999999</v>
      </c>
      <c r="FF6" s="86" t="str">
        <f>IF(ISERROR(IF(FE6="","",VLOOKUP(($BG6&amp;FE6&amp;"Template desconto FLAT Plano Principal Oi TV nível conta"),[3]BENEFICIOS!$A:$G,5,0))),"Criar",IF(FE6="","",VLOOKUP(($BG6&amp;FE6&amp;"Template desconto FLAT Plano Principal Oi TV nível conta"),[3]BENEFICIOS!$A:$G,5,0)))</f>
        <v>MKT-1-9865510683</v>
      </c>
      <c r="FG6" s="85"/>
      <c r="FH6" s="78" t="str">
        <f>IF(FG6=0,"",IF(FG6=VLOOKUP("PCS-OzTL42",[3]ARBOR!$A:$C,3,0),0.0001,IF(FG6&gt;VLOOKUP("PCS-OzTL42",[3]ARBOR!$A:$C,3,0),"Maior que CAP!",IF((DOLLAR(FG6+(VLOOKUP("PCS-OzTL42",[3]ARBOR!$A:$C,3,0)*-TRUNC(FG6/VLOOKUP("PCS-OzTL42",[3]ARBOR!$A:$C,3,0)-1,4)),6))&lt;&gt;(DOLLAR(VLOOKUP("PCS-OzTL42",[3]ARBOR!$A:$C,3,0),6)),-TRUNC(FG6/VLOOKUP("PCS-OzTL42",[3]ARBOR!$A:$C,3,0)-1,4)+0.0001,-TRUNC(FG6/VLOOKUP("PCS-OzTL42",[3]ARBOR!$A:$C,3,0)-1,4)))))</f>
        <v/>
      </c>
      <c r="FI6" s="86" t="str">
        <f>IF(ISERROR(IF(FH6="","",VLOOKUP(($BG6&amp;FH6&amp;"Template desconto FLAT Plano Principal Oi TV nível conta"),[3]BENEFICIOS!$A:$G,5,0))),"Criar",IF(FH6="","",VLOOKUP(($BG6&amp;FH6&amp;"Template desconto FLAT Plano Principal Oi TV nível conta"),[3]BENEFICIOS!$A:$G,5,0)))</f>
        <v/>
      </c>
      <c r="FJ6" s="85">
        <v>124.9</v>
      </c>
      <c r="FK6" s="78">
        <f>IF(FJ6=0,"",IF(FJ6=VLOOKUP("PCS-OzTL47",[3]ARBOR!$A:$C,3,0),0.0001,IF(FJ6&gt;VLOOKUP("PCS-OzTL47",[3]ARBOR!$A:$C,3,0),"Maior que CAP!",IF((DOLLAR(FJ6+(VLOOKUP("PCS-OzTL47",[3]ARBOR!$A:$C,3,0)*-TRUNC(FJ6/VLOOKUP("PCS-OzTL47",[3]ARBOR!$A:$C,3,0)-1,4)),6))&lt;&gt;(DOLLAR(VLOOKUP("PCS-OzTL47",[3]ARBOR!$A:$C,3,0),6)),-TRUNC(FJ6/VLOOKUP("PCS-OzTL47",[3]ARBOR!$A:$C,3,0)-1,4)+0.0001,-TRUNC(FJ6/VLOOKUP("PCS-OzTL47",[3]ARBOR!$A:$C,3,0)-1,4)))))</f>
        <v>0.38669999999999999</v>
      </c>
      <c r="FL6" s="86" t="str">
        <f>IF(ISERROR(IF(FK6="","",VLOOKUP(($BG6&amp;FK6&amp;"Template desconto FLAT Plano Principal Oi TV nível conta"),[3]BENEFICIOS!$A:$G,5,0))),"Criar",IF(FK6="","",VLOOKUP(($BG6&amp;FK6&amp;"Template desconto FLAT Plano Principal Oi TV nível conta"),[3]BENEFICIOS!$A:$G,5,0)))</f>
        <v>MKT-1-10031884061</v>
      </c>
      <c r="FM6" s="85"/>
      <c r="FN6" s="78" t="str">
        <f>IF(FM6=0,"",IF(FM6=VLOOKUP("PCS-OzTL46",[3]ARBOR!$A:$C,3,0),0.0001,IF(FM6&gt;VLOOKUP("PCS-OzTL46",[3]ARBOR!$A:$C,3,0),"Maior que CAP!",IF((DOLLAR(FM6+(VLOOKUP("PCS-OzTL46",[3]ARBOR!$A:$C,3,0)*-TRUNC(FM6/VLOOKUP("PCS-OzTL46",[3]ARBOR!$A:$C,3,0)-1,4)),6))&lt;&gt;(DOLLAR(VLOOKUP("PCS-OzTL46",[3]ARBOR!$A:$C,3,0),6)),-TRUNC(FM6/VLOOKUP("PCS-OzTL46",[3]ARBOR!$A:$C,3,0)-1,4)+0.0001,-TRUNC(FM6/VLOOKUP("PCS-OzTL46",[3]ARBOR!$A:$C,3,0)-1,4)))))</f>
        <v/>
      </c>
      <c r="FO6" s="86" t="str">
        <f>IF(ISERROR(IF(FN6="","",VLOOKUP(($BG6&amp;FN6&amp;"Template desconto FLAT Plano Principal Oi TV nível conta"),[3]BENEFICIOS!$A:$G,5,0))),"Criar",IF(FN6="","",VLOOKUP(($BG6&amp;FN6&amp;"Template desconto FLAT Plano Principal Oi TV nível conta"),[3]BENEFICIOS!$A:$G,5,0)))</f>
        <v/>
      </c>
      <c r="FP6" s="85">
        <v>169.9</v>
      </c>
      <c r="FQ6" s="78">
        <f>IF(FP6=0,"",IF(FP6=VLOOKUP("PCS-OzTL48",[3]ARBOR!$A:$C,3,0),0.0001,IF(FP6&gt;VLOOKUP("PCS-OzTL48",[3]ARBOR!$A:$C,3,0),"Maior que CAP!",IF((DOLLAR(FP6+(VLOOKUP("PCS-OzTL48",[3]ARBOR!$A:$C,3,0)*-TRUNC(FP6/VLOOKUP("PCS-OzTL48",[3]ARBOR!$A:$C,3,0)-1,4)),6))&lt;&gt;(DOLLAR(VLOOKUP("PCS-OzTL48",[3]ARBOR!$A:$C,3,0),6)),-TRUNC(FP6/VLOOKUP("PCS-OzTL48",[3]ARBOR!$A:$C,3,0)-1,4)+0.0001,-TRUNC(FP6/VLOOKUP("PCS-OzTL48",[3]ARBOR!$A:$C,3,0)-1,4)))))</f>
        <v>0.32900000000000001</v>
      </c>
      <c r="FR6" s="86" t="str">
        <f>IF(ISERROR(IF(FQ6="","",VLOOKUP(($BG6&amp;FQ6&amp;"Template desconto FLAT Plano Principal Oi TV nível conta"),[3]BENEFICIOS!$A:$G,5,0))),"Criar",IF(FQ6="","",VLOOKUP(($BG6&amp;FQ6&amp;"Template desconto FLAT Plano Principal Oi TV nível conta"),[3]BENEFICIOS!$A:$G,5,0)))</f>
        <v>MKT-1-10031858741</v>
      </c>
      <c r="FS6" s="85">
        <v>114.9</v>
      </c>
      <c r="FT6" s="78">
        <f>IF(FS6=0,"",IF(FS6=VLOOKUP("PCS-OzTL742",[3]ARBOR!$A:$C,3,0),0.0001,IF(FS6&gt;VLOOKUP("PCS-OzTL742",[3]ARBOR!$A:$C,3,0),"Maior que CAP!",IF((DOLLAR(FS6+(VLOOKUP("PCS-OzTL742",[3]ARBOR!$A:$C,3,0)*-TRUNC(FS6/VLOOKUP("PCS-OzTL742",[3]ARBOR!$A:$C,3,0)-1,4)),6))&lt;&gt;(DOLLAR(VLOOKUP("PCS-OzTL742",[3]ARBOR!$A:$C,3,0),6)),-TRUNC(FS6/VLOOKUP("PCS-OzTL742",[3]ARBOR!$A:$C,3,0)-1,4)+0.0001,-TRUNC(FS6/VLOOKUP("PCS-OzTL742",[3]ARBOR!$A:$C,3,0)-1,4)))))</f>
        <v>0.47809999999999997</v>
      </c>
      <c r="FU6" s="86" t="str">
        <f>IF(ISERROR(IF(FT6="","",VLOOKUP(($BG6&amp;FT6&amp;"Template desconto FLAT Plano Principal Oi TV nível conta"),[3]BENEFICIOS!$A:$G,5,0))),"Criar",IF(FT6="","",VLOOKUP(($BG6&amp;FT6&amp;"Template desconto FLAT Plano Principal Oi TV nível conta"),[3]BENEFICIOS!$A:$G,5,0)))</f>
        <v>MKT-1-10031915481</v>
      </c>
      <c r="FV6" s="85">
        <v>144.9</v>
      </c>
      <c r="FW6" s="78">
        <f>IF(FV6=0,"",IF(FV6=VLOOKUP("PCS-OzTL747",[3]ARBOR!$A:$C,3,0),0.0001,IF(FV6&gt;VLOOKUP("PCS-OzTL747",[3]ARBOR!$A:$C,3,0),"Maior que CAP!",IF((DOLLAR(FV6+(VLOOKUP("PCS-OzTL747",[3]ARBOR!$A:$C,3,0)*-TRUNC(FV6/VLOOKUP("PCS-OzTL747",[3]ARBOR!$A:$C,3,0)-1,4)),6))&lt;&gt;(DOLLAR(VLOOKUP("PCS-OzTL747",[3]ARBOR!$A:$C,3,0),6)),-TRUNC(FV6/VLOOKUP("PCS-OzTL747",[3]ARBOR!$A:$C,3,0)-1,4)+0.0001,-TRUNC(FV6/VLOOKUP("PCS-OzTL747",[3]ARBOR!$A:$C,3,0)-1,4)))))</f>
        <v>0.43990000000000001</v>
      </c>
      <c r="FX6" s="86" t="str">
        <f>IF(ISERROR(IF(FW6="","",VLOOKUP(($BG6&amp;FW6&amp;"Template desconto FLAT Plano Principal Oi TV nível conta"),[3]BENEFICIOS!$A:$G,5,0))),"Criar",IF(FW6="","",VLOOKUP(($BG6&amp;FW6&amp;"Template desconto FLAT Plano Principal Oi TV nível conta"),[3]BENEFICIOS!$A:$G,5,0)))</f>
        <v>MKT-1-10031859011</v>
      </c>
      <c r="FY6" s="85"/>
      <c r="FZ6" s="78" t="str">
        <f>IF(FY6=0,"",IF(FY6=VLOOKUP("PCS-OzTL746",[3]ARBOR!$A:$C,3,0),0.0001,IF(FY6&gt;VLOOKUP("PCS-OzTL746",[3]ARBOR!$A:$C,3,0),"Maior que CAP!",IF((DOLLAR(FY6+(VLOOKUP("PCS-OzTL746",[3]ARBOR!$A:$C,3,0)*-TRUNC(FY6/VLOOKUP("PCS-OzTL746",[3]ARBOR!$A:$C,3,0)-1,4)),6))&lt;&gt;(DOLLAR(VLOOKUP("PCS-OzTL746",[3]ARBOR!$A:$C,3,0),6)),-TRUNC(FY6/VLOOKUP("PCS-OzTL746",[3]ARBOR!$A:$C,3,0)-1,4)+0.0001,-TRUNC(FY6/VLOOKUP("PCS-OzTL746",[3]ARBOR!$A:$C,3,0)-1,4)))))</f>
        <v/>
      </c>
      <c r="GA6" s="86" t="str">
        <f>IF(ISERROR(IF(FZ6="","",VLOOKUP(($BG6&amp;FZ6&amp;"Template desconto FLAT Plano Principal Oi TV nível conta"),[3]BENEFICIOS!$A:$G,5,0))),"Criar",IF(FZ6="","",VLOOKUP(($BG6&amp;FZ6&amp;"Template desconto FLAT Plano Principal Oi TV nível conta"),[3]BENEFICIOS!$A:$G,5,0)))</f>
        <v/>
      </c>
      <c r="GB6" s="85">
        <v>174.9</v>
      </c>
      <c r="GC6" s="78">
        <f>IF(GB6=0,"",IF(GB6=VLOOKUP("PCS-OzTL748",[3]ARBOR!$A:$C,3,0),0.0001,IF(GB6&gt;VLOOKUP("PCS-OzTL748",[3]ARBOR!$A:$C,3,0),"Maior que CAP!",IF((DOLLAR(GB6+(VLOOKUP("PCS-OzTL748",[3]ARBOR!$A:$C,3,0)*-TRUNC(GB6/VLOOKUP("PCS-OzTL748",[3]ARBOR!$A:$C,3,0)-1,4)),6))&lt;&gt;(DOLLAR(VLOOKUP("PCS-OzTL748",[3]ARBOR!$A:$C,3,0),6)),-TRUNC(GB6/VLOOKUP("PCS-OzTL748",[3]ARBOR!$A:$C,3,0)-1,4)+0.0001,-TRUNC(GB6/VLOOKUP("PCS-OzTL748",[3]ARBOR!$A:$C,3,0)-1,4)))))</f>
        <v>0.43269999999999997</v>
      </c>
      <c r="GD6" s="86" t="str">
        <f>IF(ISERROR(IF(GC6="","",VLOOKUP(($BG6&amp;GC6&amp;"Template desconto FLAT Plano Principal Oi TV nível conta"),[3]BENEFICIOS!$A:$G,5,0))),"Criar",IF(GC6="","",VLOOKUP(($BG6&amp;GC6&amp;"Template desconto FLAT Plano Principal Oi TV nível conta"),[3]BENEFICIOS!$A:$G,5,0)))</f>
        <v>MKT-1-10031989881</v>
      </c>
      <c r="GE6" s="85">
        <v>75</v>
      </c>
      <c r="GF6" s="78">
        <f>IF(GE6=0,"",IF(GE6=VLOOKUP("PCS-OzTL34",[3]ARBOR!$A:$C,3,0),0.0001,IF(GE6&gt;VLOOKUP("PCS-OzTL34",[3]ARBOR!$A:$C,3,0),"Maior que CAP!",IF((DOLLAR(GE6+(VLOOKUP("PCS-OzTL34",[3]ARBOR!$A:$C,3,0)*-TRUNC(GE6/VLOOKUP("PCS-OzTL34",[3]ARBOR!$A:$C,3,0)-1,4)),6))&lt;&gt;(DOLLAR(VLOOKUP("PCS-OzTL34",[3]ARBOR!$A:$C,3,0),6)),-TRUNC(GE6/VLOOKUP("PCS-OzTL34",[3]ARBOR!$A:$C,3,0)-1,4)+0.0001,-TRUNC(GE6/VLOOKUP("PCS-OzTL34",[3]ARBOR!$A:$C,3,0)-1,4)))))</f>
        <v>0.31900000000000001</v>
      </c>
      <c r="GG6" s="86" t="s">
        <v>3101</v>
      </c>
      <c r="GH6" s="85">
        <v>19.899999999999999</v>
      </c>
      <c r="GI6" s="78">
        <f>IF(GH6=0,"",IF(GH6=VLOOKUP("PCS-OzTL31",[3]ARBOR!$A:$C,3,0),0.0001,IF(GH6&gt;VLOOKUP("PCS-OzTL31",[3]ARBOR!$A:$C,3,0),"Maior que CAP!",IF((DOLLAR(GH6+(VLOOKUP("PCS-OzTL31",[3]ARBOR!$A:$C,3,0)*-TRUNC(GH6/VLOOKUP("PCS-OzTL31",[3]ARBOR!$A:$C,3,0)-1,4)),6))&lt;&gt;(DOLLAR(VLOOKUP("PCS-OzTL31",[3]ARBOR!$A:$C,3,0),6)),-TRUNC(GH6/VLOOKUP("PCS-OzTL31",[3]ARBOR!$A:$C,3,0)-1,4)+0.0001,-TRUNC(GH6/VLOOKUP("PCS-OzTL31",[3]ARBOR!$A:$C,3,0)-1,4)))))</f>
        <v>9.1800000000000007E-2</v>
      </c>
      <c r="GJ6" s="86" t="s">
        <v>3102</v>
      </c>
      <c r="GK6" s="85">
        <v>19.899999999999999</v>
      </c>
      <c r="GL6" s="78">
        <f>IF(GK6=0,"",IF(GK6=VLOOKUP("PCS-OzTL32",[3]ARBOR!$A:$C,3,0),0.0001,IF(GK6&gt;VLOOKUP("PCS-OzTL32",[3]ARBOR!$A:$C,3,0),"Maior que CAP!",IF((DOLLAR(GK6+(VLOOKUP("PCS-OzTL32",[3]ARBOR!$A:$C,3,0)*-TRUNC(GK6/VLOOKUP("PCS-OzTL32",[3]ARBOR!$A:$C,3,0)-1,4)),6))&lt;&gt;(DOLLAR(VLOOKUP("PCS-OzTL32",[3]ARBOR!$A:$C,3,0),6)),-TRUNC(GK6/VLOOKUP("PCS-OzTL32",[3]ARBOR!$A:$C,3,0)-1,4)+0.0001,-TRUNC(GK6/VLOOKUP("PCS-OzTL32",[3]ARBOR!$A:$C,3,0)-1,4)))))</f>
        <v>9.1800000000000007E-2</v>
      </c>
      <c r="GM6" s="86" t="s">
        <v>3103</v>
      </c>
      <c r="GN6" s="85">
        <v>29.9</v>
      </c>
      <c r="GO6" s="78">
        <f>IF(GN6=0,"",IF(GN6=VLOOKUP("PCS-OzTL33",[3]ARBOR!$A:$C,3,0),0.0001,IF(GN6&gt;VLOOKUP("PCS-OzTL33",[3]ARBOR!$A:$C,3,0),"Maior que CAP!",IF((DOLLAR(GN6+(VLOOKUP("PCS-OzTL33",[3]ARBOR!$A:$C,3,0)*-TRUNC(GN6/VLOOKUP("PCS-OzTL33",[3]ARBOR!$A:$C,3,0)-1,4)),6))&lt;&gt;(DOLLAR(VLOOKUP("PCS-OzTL33",[3]ARBOR!$A:$C,3,0),6)),-TRUNC(GN6/VLOOKUP("PCS-OzTL33",[3]ARBOR!$A:$C,3,0)-1,4)+0.0001,-TRUNC(GN6/VLOOKUP("PCS-OzTL33",[3]ARBOR!$A:$C,3,0)-1,4)))))</f>
        <v>9.1800000000000007E-2</v>
      </c>
      <c r="GP6" s="86" t="s">
        <v>3104</v>
      </c>
      <c r="GQ6" s="85">
        <v>14.9</v>
      </c>
      <c r="GR6" s="78">
        <f>IF(GQ6=0,"",IF(GQ6=VLOOKUP("PCS-OzTL503",[3]ARBOR!$A:$C,3,0),0.0001,IF(GQ6&gt;VLOOKUP("PCS-OzTL503",[3]ARBOR!$A:$C,3,0),"Maior que CAP!",IF((DOLLAR(GQ6+(VLOOKUP("PCS-OzTL503",[3]ARBOR!$A:$C,3,0)*-TRUNC(GQ6/VLOOKUP("PCS-OzTL503",[3]ARBOR!$A:$C,3,0)-1,4)),6))&lt;&gt;(DOLLAR(VLOOKUP("PCS-OzTL503",[3]ARBOR!$A:$C,3,0),6)),-TRUNC(GQ6/VLOOKUP("PCS-OzTL503",[3]ARBOR!$A:$C,3,0)-1,4)+0.0001,-TRUNC(GQ6/VLOOKUP("PCS-OzTL503",[3]ARBOR!$A:$C,3,0)-1,4)))))</f>
        <v>9.1499999999999998E-2</v>
      </c>
      <c r="GS6" s="86" t="s">
        <v>3105</v>
      </c>
      <c r="GT6" s="85">
        <v>10</v>
      </c>
      <c r="GU6" s="78">
        <f>IF(GT6=0,"",IF(GT6=VLOOKUP("PCS-OzTL500",[3]ARBOR!$A:$C,3,0),0.0001,IF(GT6&gt;VLOOKUP("PCS-OzTL500",[3]ARBOR!$A:$C,3,0),"Maior que CAP!",IF((DOLLAR(GT6+(VLOOKUP("PCS-OzTL500",[3]ARBOR!$A:$C,3,0)*-TRUNC(GT6/VLOOKUP("PCS-OzTL500",[3]ARBOR!$A:$C,3,0)-1,4)),6))&lt;&gt;(DOLLAR(VLOOKUP("PCS-OzTL500",[3]ARBOR!$A:$C,3,0),6)),-TRUNC(GT6/VLOOKUP("PCS-OzTL500",[3]ARBOR!$A:$C,3,0)-1,4)+0.0001,-TRUNC(GT6/VLOOKUP("PCS-OzTL500",[3]ARBOR!$A:$C,3,0)-1,4)))))</f>
        <v>9.1800000000000007E-2</v>
      </c>
      <c r="GV6" s="86" t="s">
        <v>3106</v>
      </c>
      <c r="GW6" s="85" t="s">
        <v>3107</v>
      </c>
      <c r="GX6" s="78"/>
      <c r="GY6" s="86"/>
      <c r="GZ6" s="85" t="s">
        <v>3108</v>
      </c>
      <c r="HA6" s="78"/>
      <c r="HB6" s="86"/>
      <c r="HC6" s="85" t="s">
        <v>3109</v>
      </c>
      <c r="HD6" s="78"/>
      <c r="HE6" s="86"/>
      <c r="HF6" s="85" t="s">
        <v>3110</v>
      </c>
      <c r="HG6" s="78"/>
      <c r="HH6" s="86"/>
      <c r="HI6" s="85" t="s">
        <v>3111</v>
      </c>
      <c r="HJ6" s="78"/>
      <c r="HK6" s="86"/>
      <c r="HL6" s="85">
        <v>24.9</v>
      </c>
      <c r="HM6" s="78">
        <f>IF(HL6=0,"",IF(HL6=VLOOKUP("PCS-OzTL99",[3]ARBOR!$A:$C,3,0),0.0001,IF(HL6&gt;VLOOKUP("PCS-OzTL99",[3]ARBOR!$A:$C,3,0),"Maior que CAP!",IF((DOLLAR(HL6+(VLOOKUP("PCS-OzTL99",[3]ARBOR!$A:$C,3,0)*-TRUNC(HL6/VLOOKUP("PCS-OzTL99",[3]ARBOR!$A:$C,3,0)-1,4)),6))&lt;&gt;(DOLLAR(VLOOKUP("PCS-OzTL99",[3]ARBOR!$A:$C,3,0),6)),-TRUNC(HL6/VLOOKUP("PCS-OzTL99",[3]ARBOR!$A:$C,3,0)-1,4)+0.0001,-TRUNC(HL6/VLOOKUP("PCS-OzTL99",[3]ARBOR!$A:$C,3,0)-1,4)))))</f>
        <v>0.16729999999999998</v>
      </c>
      <c r="HN6" s="86" t="s">
        <v>3112</v>
      </c>
      <c r="HO6" s="85"/>
      <c r="HP6" s="87" t="str">
        <f t="shared" si="1"/>
        <v/>
      </c>
      <c r="HQ6" s="88">
        <f>IF(BH6="","",VLOOKUP(BH6,[3]ARBOR!A:C,3,0))</f>
        <v>479.46</v>
      </c>
      <c r="HR6" s="77">
        <v>15</v>
      </c>
      <c r="HS6" s="89">
        <f>IF(HR6="","",1-(HR6/VLOOKUP(BH6&amp;"ASS",[3]ARBOR!A:C,3,0)))</f>
        <v>0.34725848563968664</v>
      </c>
      <c r="HT6" s="72" t="s">
        <v>3113</v>
      </c>
      <c r="HU6" s="90" t="s">
        <v>3114</v>
      </c>
      <c r="HV6" s="77">
        <v>116.16000000000001</v>
      </c>
      <c r="HW6" s="78">
        <f>ROUND(IF(HV6=0,"",IF(HV6=HQ6,0.0001,1-((HV6+(VLOOKUP(BH6&amp;"ASS",[3]ARBOR!A:C,3,0)-HR6))/HQ6))),4)</f>
        <v>0.74109999999999998</v>
      </c>
      <c r="HX6" s="79" t="str">
        <f>IF(ISERROR(IF(HW6="","",VLOOKUP(($BG6&amp;HW6&amp;"Template de desconto percentual FLAT Móvel - Conta Total - Varejo - Ganho Tributário Cross"),[3]BENEFICIOS!$A:$E,5,0))),"Criar",IF(HW6="","",VLOOKUP(($BG6&amp;HW6&amp;"Template de desconto percentual FLAT Móvel - Conta Total - Varejo - Ganho Tributário Cross"),[3]BENEFICIOS!$A:$E,5,0)))</f>
        <v>MKT-1-10033171611</v>
      </c>
      <c r="HY6" s="91"/>
      <c r="HZ6" s="72"/>
      <c r="IA6" s="72"/>
      <c r="IB6" s="92"/>
      <c r="IC6" s="92"/>
      <c r="ID6" s="92"/>
      <c r="IE6" s="72"/>
      <c r="IF6" s="93"/>
      <c r="IG6" s="94" t="s">
        <v>3132</v>
      </c>
      <c r="IH6" s="94" t="s">
        <v>3133</v>
      </c>
      <c r="II6" s="95"/>
      <c r="IJ6" s="96"/>
      <c r="IK6" s="97"/>
      <c r="IL6" s="95"/>
      <c r="IM6" s="96"/>
      <c r="IN6" s="97"/>
      <c r="IO6" s="95">
        <v>8.74</v>
      </c>
      <c r="IP6" s="96">
        <f>IF(IO6=0,"",IF(IO6=VLOOKUP("PCS-10357",[3]ARBOR!$A:$C,3,0),0.0001,IF(IO6&gt;VLOOKUP("PCS-10357",[3]ARBOR!$A:$C,3,0),"Maior que CAP!",ROUND(-1*(IO6/VLOOKUP("PCS-10357",[3]ARBOR!$A:$C,3,0)-1),4))))</f>
        <v>0.8669</v>
      </c>
      <c r="IQ6" s="97" t="str">
        <f>IF(ISERROR(IF(IP6="","",VLOOKUP(("Oi Internet Pra Celular 1GB"&amp;IP6&amp;"Template Flat Instância Dados"),[3]BENEFICIOS!$A:$E,5,0))),"Criar",IF(IP6="","",VLOOKUP(("Oi Internet Pra Celular 1GB"&amp;IP6&amp;"Template Flat Instância Dados"),[3]BENEFICIOS!$A:$E,5,0)))</f>
        <v>MKT-1-9869952543</v>
      </c>
      <c r="IR6" s="95"/>
      <c r="IS6" s="96" t="str">
        <f>IF(IR6=0,"",IF(IR6=VLOOKUP("PCS-813565",[3]ARBOR!$A:$C,3,0),0.0001,IF(IR6&gt;VLOOKUP("PCS-813565",[3]ARBOR!$A:$C,3,0),"Maior que CAP!",ROUND(-1*(IR6/VLOOKUP("PCS-813565",[3]ARBOR!$A:$C,3,0)-1),4))))</f>
        <v/>
      </c>
      <c r="IT6" s="97" t="str">
        <f>IF(ISERROR(IF(IS6="","",VLOOKUP(("Oi Internet Pra Celular 2GB"&amp;IS6&amp;"Template Flat Instância Dados"),[3]BENEFICIOS!$A:$E,5,0))),"Criar",IF(IS6="","",VLOOKUP(("Oi Internet Pra Celular 2GB"&amp;IS6&amp;"Template Flat Instância Dados"),[3]BENEFICIOS!$A:$E,5,0)))</f>
        <v/>
      </c>
      <c r="IU6" s="95"/>
      <c r="IV6" s="96" t="str">
        <f>IF(IU6=0,"",IF(IU6=VLOOKUP("PCS-7171B",[3]ARBOR!$A:$C,3,0),0.0001,IF(IU6&gt;VLOOKUP("PCS-7171B",[3]ARBOR!$A:$C,3,0),"Maior que CAP!",ROUND(-1*(IU6/VLOOKUP("PCS-7171B",[3]ARBOR!$A:$C,3,0)-1),4))))</f>
        <v/>
      </c>
      <c r="IW6" s="97" t="str">
        <f>IF(ISERROR(IF(IV6="","",VLOOKUP(("Oi Internet Pra Celular 3GB"&amp;IV6&amp;"Template Flat Instância Dados"),[3]BENEFICIOS!$A:$E,5,0))),"Criar",IF(IV6="","",VLOOKUP(("Oi Internet Pra Celular 3GB"&amp;IV6&amp;"Template Flat Instância Dados"),[3]BENEFICIOS!$A:$E,5,0)))</f>
        <v/>
      </c>
      <c r="IX6" s="95"/>
      <c r="IY6" s="96" t="str">
        <f>IF(IX6=0,"",IF(IX6=VLOOKUP("PCS-51793o08",[3]ARBOR!$A:$C,3,0),0.0001,IF(IX6&gt;VLOOKUP("PCS-51793o08",[3]ARBOR!$A:$C,3,0),"Maior que CAP!",ROUND(-1*(IX6/VLOOKUP("PCS-51793o08",[3]ARBOR!$A:$C,3,0)-1),4))))</f>
        <v/>
      </c>
      <c r="IZ6" s="97" t="str">
        <f>IF(ISERROR(IF(IY6="","",VLOOKUP(("Oi Internet Pra Celular 5GB"&amp;IY6&amp;"Template Flat Instância Dados"),[3]BENEFICIOS!$A:$E,5,0))),"Criar",IF(IY6="","",VLOOKUP(("Oi Internet Pra Celular 5GB"&amp;IY6&amp;"Template Flat Instância Dados"),[3]BENEFICIOS!$A:$E,5,0)))</f>
        <v/>
      </c>
      <c r="JA6" s="95"/>
      <c r="JB6" s="96" t="str">
        <f>IF(JA6=0,"",IF(JA6=VLOOKUP("PCS-7171A",[3]ARBOR!$A:$C,3,0),0.0001,IF(JA6&gt;VLOOKUP("PCS-7171A",[3]ARBOR!$A:$C,3,0),"Maior que CAP!",ROUND(-1*(JA6/VLOOKUP("PCS-7171A",[3]ARBOR!$A:$C,3,0)-1),4))))</f>
        <v/>
      </c>
      <c r="JC6" s="98" t="str">
        <f>IF(ISERROR(IF(JB6="","",VLOOKUP(("Oi Internet Pra Celular 10GB"&amp;JB6&amp;"Template Flat Instância Dados"),[3]BENEFICIOS!$A:$E,5,0))),"Criar",IF(JB6="","",VLOOKUP(("Oi Internet Pra Celular 10GB"&amp;JB6&amp;"Template Flat Instância Dados"),[3]BENEFICIOS!$A:$E,5,0)))</f>
        <v/>
      </c>
      <c r="JD6" s="99">
        <v>0.74219999999999997</v>
      </c>
      <c r="JE6" s="100" t="s">
        <v>3134</v>
      </c>
      <c r="JF6" s="101" t="s">
        <v>3090</v>
      </c>
      <c r="JG6" s="102"/>
      <c r="JH6" s="56" t="s">
        <v>3098</v>
      </c>
      <c r="JI6" s="57" t="s">
        <v>3116</v>
      </c>
      <c r="JJ6" s="103">
        <v>999</v>
      </c>
      <c r="JK6" s="57">
        <v>12</v>
      </c>
      <c r="JL6" s="104" t="str">
        <f t="shared" si="2"/>
        <v>Oi benefício fidelização Multiprodutos</v>
      </c>
      <c r="JM6" s="105" t="str">
        <f t="shared" si="3"/>
        <v>PCS-Fk83324</v>
      </c>
      <c r="JN6" s="106" t="str">
        <f t="shared" si="4"/>
        <v>PCS-SBL553142</v>
      </c>
      <c r="JO6" s="107" t="s">
        <v>3117</v>
      </c>
      <c r="JP6" s="108" t="s">
        <v>3118</v>
      </c>
      <c r="JQ6" s="109" t="s">
        <v>3119</v>
      </c>
      <c r="JR6" s="107" t="s">
        <v>3120</v>
      </c>
      <c r="JS6" s="108" t="s">
        <v>3121</v>
      </c>
      <c r="JT6" s="109" t="s">
        <v>3122</v>
      </c>
      <c r="JU6" s="110" t="s">
        <v>3123</v>
      </c>
      <c r="JV6" s="111">
        <f t="shared" si="5"/>
        <v>276.06</v>
      </c>
      <c r="JW6" s="111">
        <f t="shared" si="6"/>
        <v>306.06</v>
      </c>
      <c r="JX6" s="111">
        <f t="shared" si="7"/>
        <v>341.06</v>
      </c>
      <c r="JY6" s="111">
        <f t="shared" si="8"/>
        <v>351.06</v>
      </c>
      <c r="JZ6" s="111">
        <f t="shared" si="9"/>
        <v>386.06</v>
      </c>
      <c r="KA6" s="111" t="e">
        <f t="shared" si="10"/>
        <v>#VALUE!</v>
      </c>
      <c r="KB6" s="111">
        <f t="shared" si="11"/>
        <v>361.06</v>
      </c>
      <c r="KC6" s="111">
        <f t="shared" si="12"/>
        <v>371.06</v>
      </c>
      <c r="KD6" s="111">
        <f t="shared" si="13"/>
        <v>406.06</v>
      </c>
      <c r="KE6" s="112">
        <f t="shared" si="14"/>
        <v>220.1302</v>
      </c>
      <c r="KF6" s="112" t="e">
        <f>IF(FJ6="","",FJ6+$BI6 + $CI6 +$HR6 +#REF!)</f>
        <v>#REF!</v>
      </c>
      <c r="KG6" s="112" t="str">
        <f>IF(FM6="","",FM6+$BI6 + $CI6 +$HR6 +#REF!)</f>
        <v/>
      </c>
      <c r="KH6" s="112" t="e">
        <f>IF(FP6="","",FP6+$BI6 + $CI6 +$HR6 +#REF!)</f>
        <v>#REF!</v>
      </c>
      <c r="KI6" s="112" t="e">
        <f>IF(FS6="","",FS6+$BI6 + $CI6 +$HR6 +#REF!)</f>
        <v>#REF!</v>
      </c>
      <c r="KJ6" s="112" t="e">
        <f>IF(FV6="","",FV6+$BI6 + $CI6 +$HR6 +#REF!)</f>
        <v>#REF!</v>
      </c>
      <c r="KK6" s="112" t="str">
        <f>IF(FY6="","",FY6+$BI6 + $CI6 +$HR6 +#REF!)</f>
        <v/>
      </c>
      <c r="KL6" s="113" t="e">
        <f>IF(GB6="","",GB6+$BI6 + $CI6 +$HR6 +#REF!)</f>
        <v>#REF!</v>
      </c>
      <c r="KM6" s="114" t="s">
        <v>3124</v>
      </c>
      <c r="KN6" s="115"/>
      <c r="KO6" s="116">
        <f>VLOOKUP(IH6,'[3]Dados e SVA'!C:G,5,0)</f>
        <v>14</v>
      </c>
      <c r="KP6" s="116">
        <f>VLOOKUP(IH6,'[3]Dados e SVA'!C:F,4,0)</f>
        <v>3.61</v>
      </c>
      <c r="KQ6" s="117">
        <f t="shared" si="18"/>
        <v>0.74209999999999998</v>
      </c>
      <c r="KR6" s="77">
        <f t="shared" si="19"/>
        <v>10.39</v>
      </c>
      <c r="KS6" s="77">
        <f t="shared" si="15"/>
        <v>3.6099999999999994</v>
      </c>
      <c r="KT6" s="118" t="b">
        <f t="shared" si="16"/>
        <v>1</v>
      </c>
      <c r="KU6" s="120">
        <f t="shared" si="20"/>
        <v>0</v>
      </c>
      <c r="KV6" s="77"/>
      <c r="KW6" s="77"/>
      <c r="KX6" s="77"/>
      <c r="KY6" s="120"/>
      <c r="KZ6" s="121">
        <f t="shared" si="17"/>
        <v>224.9</v>
      </c>
      <c r="LA6" s="122" t="s">
        <v>3137</v>
      </c>
      <c r="LB6" s="122" t="s">
        <v>3126</v>
      </c>
    </row>
    <row r="7" spans="1:314" s="122" customFormat="1" x14ac:dyDescent="0.25">
      <c r="A7" s="53" t="s">
        <v>3088</v>
      </c>
      <c r="B7" s="54" t="s">
        <v>2989</v>
      </c>
      <c r="C7" s="54" t="s">
        <v>3089</v>
      </c>
      <c r="D7" s="55" t="s">
        <v>3090</v>
      </c>
      <c r="E7" s="56"/>
      <c r="F7" s="57"/>
      <c r="G7" s="57"/>
      <c r="H7" s="57"/>
      <c r="I7" s="57" t="s">
        <v>3091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 t="s">
        <v>3091</v>
      </c>
      <c r="AB7" s="57" t="s">
        <v>3091</v>
      </c>
      <c r="AC7" s="57" t="s">
        <v>3091</v>
      </c>
      <c r="AD7" s="57" t="s">
        <v>3091</v>
      </c>
      <c r="AE7" s="57" t="s">
        <v>3091</v>
      </c>
      <c r="AF7" s="57" t="s">
        <v>3091</v>
      </c>
      <c r="AG7" s="58"/>
      <c r="AH7" s="57" t="s">
        <v>3091</v>
      </c>
      <c r="AI7" s="57" t="s">
        <v>3091</v>
      </c>
      <c r="AJ7" s="57"/>
      <c r="AK7" s="57" t="s">
        <v>3091</v>
      </c>
      <c r="AL7" s="57" t="s">
        <v>3091</v>
      </c>
      <c r="AM7" s="57"/>
      <c r="AN7" s="57"/>
      <c r="AO7" s="57" t="s">
        <v>3091</v>
      </c>
      <c r="AP7" s="59" t="s">
        <v>3091</v>
      </c>
      <c r="AQ7" s="60" t="s">
        <v>3138</v>
      </c>
      <c r="AR7" s="54" t="s">
        <v>3093</v>
      </c>
      <c r="AS7" s="61" t="s">
        <v>3094</v>
      </c>
      <c r="AT7" s="62">
        <v>42972</v>
      </c>
      <c r="AU7" s="63">
        <v>43097</v>
      </c>
      <c r="AV7" s="64" t="s">
        <v>3095</v>
      </c>
      <c r="AW7" s="65" t="s">
        <v>3095</v>
      </c>
      <c r="AX7" s="66"/>
      <c r="AY7" s="66" t="s">
        <v>3096</v>
      </c>
      <c r="AZ7" s="66">
        <v>20</v>
      </c>
      <c r="BA7" s="66">
        <v>10000</v>
      </c>
      <c r="BB7" s="67" t="s">
        <v>3097</v>
      </c>
      <c r="BC7" s="68" t="s">
        <v>3098</v>
      </c>
      <c r="BD7" s="66" t="s">
        <v>3090</v>
      </c>
      <c r="BE7" s="59" t="s">
        <v>3090</v>
      </c>
      <c r="BF7" s="53" t="s">
        <v>3138</v>
      </c>
      <c r="BG7" s="69" t="s">
        <v>3099</v>
      </c>
      <c r="BH7" s="70" t="str">
        <f>IF(ISERROR(VLOOKUP(BG7,[3]PLANOS!B:C,2,0)),"",VLOOKUP(BG7,[3]PLANOS!B:C,2,0))</f>
        <v>PCS-4P6pi</v>
      </c>
      <c r="BI7" s="71">
        <v>50.1</v>
      </c>
      <c r="BJ7" s="72">
        <f>IF(BI7=0,"",IF(BI7=VLOOKUP("FIXO",[3]ARBOR!$A:$C,3,0),0.0001,IF(BI7&gt;VLOOKUP("FIXO",[3]ARBOR!$A:$C,3,0),"Maior que CAP!",IF((DOLLAR(BI7+(VLOOKUP("FIXO",[3]ARBOR!$A:$C,3,0)*-TRUNC(BI7/VLOOKUP("FIXO",[3]ARBOR!$A:$C,3,0)-1,4)),6))&lt;&gt;(DOLLAR(VLOOKUP("FIXO",[3]ARBOR!$A:$C,3,0),6)),-TRUNC(BI7/VLOOKUP("FIXO",[3]ARBOR!$A:$C,3,0)-1,4)+0.0001,-TRUNC(BI7/VLOOKUP("FIXO",[3]ARBOR!$A:$C,3,0)-1,4)))))</f>
        <v>0.33939999999999998</v>
      </c>
      <c r="BK7" s="73" t="str">
        <f>IF(ISERROR(IF(BJ7="","",VLOOKUP(($BG7&amp;BJ7&amp;"Template de desconto FLAT bundle - Fixo - Varejo - Ganho Tributário Cross"),[3]BENEFICIOS!$A:$E,5,0))),"Criar",IF(BJ7="","",VLOOKUP(($BG7&amp;BJ7&amp;"Template de desconto FLAT bundle - Fixo - Varejo - Ganho Tributário Cross"),[3]BENEFICIOS!$A:$E,5,0)))</f>
        <v>MKT-1-9856472058</v>
      </c>
      <c r="BL7" s="74"/>
      <c r="BM7" s="75"/>
      <c r="BN7" s="76" t="s">
        <v>3022</v>
      </c>
      <c r="BO7" s="77">
        <v>44.9</v>
      </c>
      <c r="BP7" s="78">
        <f>IF(BO7=0,"",IF(BO7=VLOOKUP("PCS-30874g",[3]ARBOR!$A:$C,3,0),0.0001,IF(BO7&gt;VLOOKUP("PCS-30874g",[3]ARBOR!$A:$C,3,0),"Maior que CAP!",IF((DOLLAR(BO7+(VLOOKUP("PCS-30874g",[3]ARBOR!$A:$C,3,0)*-TRUNC(BO7/VLOOKUP("PCS-30874g",[3]ARBOR!$A:$C,3,0)-1,4)),6))&lt;&gt;(DOLLAR(VLOOKUP("PCS-30874g",[3]ARBOR!$A:$C,3,0),6)),-TRUNC(BO7/VLOOKUP("PCS-30874g",[3]ARBOR!$A:$C,3,0)-1,4)+0.0001,-TRUNC(BO7/VLOOKUP("PCS-30874g",[3]ARBOR!$A:$C,3,0)-1,4)))))</f>
        <v>0.53679999999999994</v>
      </c>
      <c r="BQ7" s="79" t="str">
        <f>IF(ISERROR(IF(BP7="","",VLOOKUP(($BG7&amp;BP7&amp;"Template de desconto FLAT bundle - Velox XDSL - Varejo"),[3]BENEFICIOS!$A:$E,5,0))),"Criar",IF(BP7="","",VLOOKUP(($BG7&amp;BP7&amp;"Template de desconto FLAT bundle - Velox XDSL - Varejo"),[3]BENEFICIOS!$A:$E,5,0)))</f>
        <v>MKT-1-9865126733</v>
      </c>
      <c r="BR7" s="76" t="s">
        <v>3022</v>
      </c>
      <c r="BS7" s="77">
        <v>44.9</v>
      </c>
      <c r="BT7" s="78">
        <f>IF(BS7=0,"",IF(BS7=VLOOKUP("PCS-30577g",[3]ARBOR!$A:$C,3,0),0.0001,IF(BS7&gt;VLOOKUP("PCS-30577g",[3]ARBOR!$A:$C,3,0),"Maior que CAP!",IF((DOLLAR(BS7+(VLOOKUP("PCS-30577g",[3]ARBOR!$A:$C,3,0)*-TRUNC(BS7/VLOOKUP("PCS-30577g",[3]ARBOR!$A:$C,3,0)-1,4)),6))&lt;&gt;(DOLLAR(VLOOKUP("PCS-30577g",[3]ARBOR!$A:$C,3,0),6)),-TRUNC(BS7/VLOOKUP("PCS-30577g",[3]ARBOR!$A:$C,3,0)-1,4)+0.0001,-TRUNC(BS7/VLOOKUP("PCS-30577g",[3]ARBOR!$A:$C,3,0)-1,4)))))</f>
        <v>0.53679999999999994</v>
      </c>
      <c r="BU7" s="79" t="str">
        <f>IF(ISERROR(IF(BT7="","",VLOOKUP(($BG7&amp;BT7&amp;"Template de desconto FLAT bundle - Velox XDSL - Varejo"),[3]BENEFICIOS!$A:$E,5,0))),"Criar",IF(BT7="","",VLOOKUP(($BG7&amp;BT7&amp;"Template de desconto FLAT bundle - Velox XDSL - Varejo"),[3]BENEFICIOS!$A:$E,5,0)))</f>
        <v>MKT-1-9865126733</v>
      </c>
      <c r="BV7" s="76" t="s">
        <v>3022</v>
      </c>
      <c r="BW7" s="77">
        <v>44.9</v>
      </c>
      <c r="BX7" s="78">
        <f>IF(BW7=0,"",IF(BW7=VLOOKUP("PCS-30604g",[3]ARBOR!$A:$C,3,0),0.0001,IF(BW7&gt;VLOOKUP("PCS-30604g",[3]ARBOR!$A:$C,3,0),"Maior que CAP!",IF((DOLLAR(BW7+(VLOOKUP("PCS-30604g",[3]ARBOR!$A:$C,3,0)*-TRUNC(BW7/VLOOKUP("PCS-30604g",[3]ARBOR!$A:$C,3,0)-1,4)),6))&lt;&gt;(DOLLAR(VLOOKUP("PCS-30604g",[3]ARBOR!$A:$C,3,0),6)),-TRUNC(BW7/VLOOKUP("PCS-30604g",[3]ARBOR!$A:$C,3,0)-1,4)+0.0001,-TRUNC(BW7/VLOOKUP("PCS-30604g",[3]ARBOR!$A:$C,3,0)-1,4)))))</f>
        <v>0.53679999999999994</v>
      </c>
      <c r="BY7" s="79" t="str">
        <f>IF(ISERROR(IF(BX7="","",VLOOKUP(($BG7&amp;BX7&amp;"Template de desconto FLAT bundle - Velox XDSL - Varejo"),[3]BENEFICIOS!$A:$E,5,0))),"Criar",IF(BX7="","",VLOOKUP(($BG7&amp;BX7&amp;"Template de desconto FLAT bundle - Velox XDSL - Varejo"),[3]BENEFICIOS!$A:$E,5,0)))</f>
        <v>MKT-1-9865126733</v>
      </c>
      <c r="BZ7" s="76" t="s">
        <v>3022</v>
      </c>
      <c r="CA7" s="77">
        <v>44.9</v>
      </c>
      <c r="CB7" s="78">
        <f>IF(CA7=0,"",IF(CA7=VLOOKUP("PCS-30631g",[3]ARBOR!$A:$C,3,0),0.0001,IF(CA7&gt;VLOOKUP("PCS-30631g",[3]ARBOR!$A:$C,3,0),"Maior que CAP!",IF((DOLLAR(CA7+(VLOOKUP("PCS-30631g",[3]ARBOR!$A:$C,3,0)*-TRUNC(CA7/VLOOKUP("PCS-30631g",[3]ARBOR!$A:$C,3,0)-1,4)),6))&lt;&gt;(DOLLAR(VLOOKUP("PCS-30631g",[3]ARBOR!$A:$C,3,0),6)),-TRUNC(CA7/VLOOKUP("PCS-30631g",[3]ARBOR!$A:$C,3,0)-1,4)+0.0001,-TRUNC(CA7/VLOOKUP("PCS-30631g",[3]ARBOR!$A:$C,3,0)-1,4)))))</f>
        <v>0.54310000000000003</v>
      </c>
      <c r="CC7" s="79" t="str">
        <f>IF(ISERROR(IF(CB7="","",VLOOKUP(($BG7&amp;CB7&amp;"Template de desconto FLAT bundle - Velox XDSL - Varejo"),[3]BENEFICIOS!$A:$E,5,0))),"Criar",IF(CB7="","",VLOOKUP(($BG7&amp;CB7&amp;"Template de desconto FLAT bundle - Velox XDSL - Varejo"),[3]BENEFICIOS!$A:$E,5,0)))</f>
        <v>MKT-1-9865126826</v>
      </c>
      <c r="CD7" s="76"/>
      <c r="CE7" s="77"/>
      <c r="CF7" s="78" t="str">
        <f>IF(CE7=0,"",IF(CE7=VLOOKUP("PCS-30658g",[3]ARBOR!$A:$C,3,0),0.0001,IF(CE7&gt;VLOOKUP("PCS-30658g",[3]ARBOR!$A:$C,3,0),"Maior que CAP!",IF((DOLLAR(CE7+(VLOOKUP("PCS-30658g",[3]ARBOR!$A:$C,3,0)*-TRUNC(CE7/VLOOKUP("PCS-30658g",[3]ARBOR!$A:$C,3,0)-1,4)),6))&lt;&gt;(DOLLAR(VLOOKUP("PCS-30658g",[3]ARBOR!$A:$C,3,0),6)),-TRUNC(CE7/VLOOKUP("PCS-30658g",[3]ARBOR!$A:$C,3,0)-1,4)+0.0001,-TRUNC(CE7/VLOOKUP("PCS-30658g",[3]ARBOR!$A:$C,3,0)-1,4)))))</f>
        <v/>
      </c>
      <c r="CG7" s="79" t="str">
        <f>IF(ISERROR(IF(CF7="","",VLOOKUP(($BG7&amp;CF7&amp;"Template de desconto FLAT bundle - Velox XDSL - Varejo"),[3]BENEFICIOS!$A:$E,5,0))),"Criar",IF(CF7="","",VLOOKUP(($BG7&amp;CF7&amp;"Template de desconto FLAT bundle - Velox XDSL - Varejo"),[3]BENEFICIOS!$A:$E,5,0)))</f>
        <v/>
      </c>
      <c r="CH7" s="76"/>
      <c r="CI7" s="77"/>
      <c r="CJ7" s="78" t="str">
        <f>IF(CI7=0,"",IF(CI7=VLOOKUP("PCS-30685g",[3]ARBOR!$A:$C,3,0),0.0001,IF(CI7&gt;VLOOKUP("PCS-30685g",[3]ARBOR!$A:$C,3,0),"Maior que CAP!",IF((DOLLAR(CI7+(VLOOKUP("PCS-30685g",[3]ARBOR!$A:$C,3,0)*-TRUNC(CI7/VLOOKUP("PCS-30685g",[3]ARBOR!$A:$C,3,0)-1,4)),6))&lt;&gt;(DOLLAR(VLOOKUP("PCS-30685g",[3]ARBOR!$A:$C,3,0),6)),-TRUNC(CI7/VLOOKUP("PCS-30685g",[3]ARBOR!$A:$C,3,0)-1,4)+0.0001,-TRUNC(CI7/VLOOKUP("PCS-30685g",[3]ARBOR!$A:$C,3,0)-1,4)))))</f>
        <v/>
      </c>
      <c r="CK7" s="79" t="str">
        <f>IF(ISERROR(IF(CJ7="","",VLOOKUP(($BG7&amp;CJ7&amp;"Template de desconto FLAT bundle - Velox XDSL - Varejo"),[3]BENEFICIOS!$A:$E,5,0))),"Criar",IF(CJ7="","",VLOOKUP(($BG7&amp;CJ7&amp;"Template de desconto FLAT bundle - Velox XDSL - Varejo"),[3]BENEFICIOS!$A:$E,5,0)))</f>
        <v/>
      </c>
      <c r="CL7" s="76"/>
      <c r="CM7" s="77"/>
      <c r="CN7" s="78" t="str">
        <f>IF(CM7=0,"",IF(CM7=VLOOKUP("PCS-30712g",[3]ARBOR!$A:$C,3,0),0.0001,IF(CM7&gt;VLOOKUP("PCS-30712g",[3]ARBOR!$A:$C,3,0),"Maior que CAP!",IF((DOLLAR(CM7+(VLOOKUP("PCS-30712g",[3]ARBOR!$A:$C,3,0)*-TRUNC(CM7/VLOOKUP("PCS-30712g",[3]ARBOR!$A:$C,3,0)-1,4)),6))&lt;&gt;(DOLLAR(VLOOKUP("PCS-30712g",[3]ARBOR!$A:$C,3,0),6)),-TRUNC(CM7/VLOOKUP("PCS-30712g",[3]ARBOR!$A:$C,3,0)-1,4)+0.0001,-TRUNC(CM7/VLOOKUP("PCS-30712g",[3]ARBOR!$A:$C,3,0)-1,4)))))</f>
        <v/>
      </c>
      <c r="CO7" s="79" t="str">
        <f>IF(ISERROR(IF(CN7="","",VLOOKUP(($BG7&amp;CN7&amp;"Template de desconto FLAT bundle - Velox XDSL - Varejo"),[3]BENEFICIOS!$A:$E,5,0))),"Criar",IF(CN7="","",VLOOKUP(($BG7&amp;CN7&amp;"Template de desconto FLAT bundle - Velox XDSL - Varejo"),[3]BENEFICIOS!$A:$E,5,0)))</f>
        <v/>
      </c>
      <c r="CP7" s="76"/>
      <c r="CQ7" s="77"/>
      <c r="CR7" s="78" t="str">
        <f>IF(CQ7=0,"",IF(CQ7=VLOOKUP("PCS-30739g",[3]ARBOR!$A:$C,3,0),0.0001,IF(CQ7&gt;VLOOKUP("PCS-30739g",[3]ARBOR!$A:$C,3,0),"Maior que CAP!",IF((DOLLAR(CQ7+(VLOOKUP("PCS-30739g",[3]ARBOR!$A:$C,3,0)*-TRUNC(CQ7/VLOOKUP("PCS-30739g",[3]ARBOR!$A:$C,3,0)-1,4)),6))&lt;&gt;(DOLLAR(VLOOKUP("PCS-30739g",[3]ARBOR!$A:$C,3,0),6)),-TRUNC(CQ7/VLOOKUP("PCS-30739g",[3]ARBOR!$A:$C,3,0)-1,4)+0.0001,-TRUNC(CQ7/VLOOKUP("PCS-30739g",[3]ARBOR!$A:$C,3,0)-1,4)))))</f>
        <v/>
      </c>
      <c r="CS7" s="79" t="str">
        <f>IF(ISERROR(IF(CR7="","",VLOOKUP(($BG7&amp;CR7&amp;"Template de desconto FLAT bundle - Velox XDSL - Varejo"),[3]BENEFICIOS!$A:$E,5,0))),"Criar",IF(CR7="","",VLOOKUP(($BG7&amp;CR7&amp;"Template de desconto FLAT bundle - Velox XDSL - Varejo"),[3]BENEFICIOS!$A:$E,5,0)))</f>
        <v/>
      </c>
      <c r="CT7" s="77"/>
      <c r="CU7" s="80"/>
      <c r="CV7" s="72"/>
      <c r="CW7" s="73"/>
      <c r="CX7" s="76"/>
      <c r="CY7" s="77"/>
      <c r="CZ7" s="78" t="str">
        <f>IF(CY7=0,"",IF(CY7=VLOOKUP("PCS-30766g",[3]ARBOR!$A:$C,3,0),0.0001,IF(CY7&gt;VLOOKUP("PCS-30766g",[3]ARBOR!$A:$C,3,0),"Maior que CAP!",IF((DOLLAR(CY7+(VLOOKUP("PCS-30766g",[3]ARBOR!$A:$C,3,0)*-TRUNC(CY7/VLOOKUP("PCS-30766g",[3]ARBOR!$A:$C,3,0)-1,4)),6))&lt;&gt;(DOLLAR(VLOOKUP("PCS-30766g",[3]ARBOR!$A:$C,3,0),6)),-TRUNC(CY7/VLOOKUP("PCS-30766g",[3]ARBOR!$A:$C,3,0)-1,4)+0.0001,-TRUNC(CY7/VLOOKUP("PCS-30766g",[3]ARBOR!$A:$C,3,0)-1,4)))))</f>
        <v/>
      </c>
      <c r="DA7" s="79" t="str">
        <f>IF(ISERROR(IF(CZ7="","",VLOOKUP(($BG7&amp;CZ7&amp;"Template de desconto FLAT bundle - Velox XDSL - Varejo"),[3]BENEFICIOS!$A:$E,5,0))),"Criar",IF(CZ7="","",VLOOKUP(($BG7&amp;CZ7&amp;"Template de desconto FLAT bundle - Velox XDSL - Varejo"),[3]BENEFICIOS!$A:$E,5,0)))</f>
        <v/>
      </c>
      <c r="DB7" s="77"/>
      <c r="DC7" s="80"/>
      <c r="DD7" s="72"/>
      <c r="DE7" s="73"/>
      <c r="DF7" s="76"/>
      <c r="DG7" s="77"/>
      <c r="DH7" s="78" t="str">
        <f>IF(DG7=0,"",IF(DG7=VLOOKUP("PCS-30793g",[3]ARBOR!$A:$C,3,0),0.0001,IF(DG7&gt;VLOOKUP("PCS-30793g",[3]ARBOR!$A:$C,3,0),"Maior que CAP!",IF((DOLLAR(DG7+(VLOOKUP("PCS-30793g",[3]ARBOR!$A:$C,3,0)*-TRUNC(DG7/VLOOKUP("PCS-30793g",[3]ARBOR!$A:$C,3,0)-1,4)),6))&lt;&gt;(DOLLAR(VLOOKUP("PCS-30793g",[3]ARBOR!$A:$C,3,0),6)),-TRUNC(DG7/VLOOKUP("PCS-30793g",[3]ARBOR!$A:$C,3,0)-1,4)+0.0001,-TRUNC(DG7/VLOOKUP("PCS-30793g",[3]ARBOR!$A:$C,3,0)-1,4)))))</f>
        <v/>
      </c>
      <c r="DI7" s="79" t="str">
        <f>IF(ISERROR(IF(DH7="","",VLOOKUP(($BG7&amp;DH7&amp;"Template de desconto FLAT bundle - Velox XDSL - Varejo"),[3]BENEFICIOS!$A:$E,5,0))),"Criar",IF(DH7="","",VLOOKUP(($BG7&amp;DH7&amp;"Template de desconto FLAT bundle - Velox XDSL - Varejo"),[3]BENEFICIOS!$A:$E,5,0)))</f>
        <v/>
      </c>
      <c r="DJ7" s="77"/>
      <c r="DK7" s="80"/>
      <c r="DL7" s="72"/>
      <c r="DM7" s="73"/>
      <c r="DN7" s="76"/>
      <c r="DO7" s="77"/>
      <c r="DP7" s="78" t="str">
        <f>IF(DO7=0,"",IF(DO7=VLOOKUP("PCS-30820g",[3]ARBOR!$A:$C,3,0),0.0001,IF(DO7&gt;VLOOKUP("PCS-30820g",[3]ARBOR!$A:$C,3,0),"Maior que CAP!",IF((DOLLAR(DO7+(VLOOKUP("PCS-30820g",[3]ARBOR!$A:$C,3,0)*-TRUNC(DO7/VLOOKUP("PCS-30820g",[3]ARBOR!$A:$C,3,0)-1,4)),6))&lt;&gt;(DOLLAR(VLOOKUP("PCS-30820g",[3]ARBOR!$A:$C,3,0),6)),-TRUNC(DO7/VLOOKUP("PCS-30820g",[3]ARBOR!$A:$C,3,0)-1,4)+0.0001,-TRUNC(DO7/VLOOKUP("PCS-30820g",[3]ARBOR!$A:$C,3,0)-1,4)))))</f>
        <v/>
      </c>
      <c r="DQ7" s="79" t="str">
        <f>IF(ISERROR(IF(DP7="","",VLOOKUP(($BG7&amp;DP7&amp;"Template de desconto FLAT bundle - Velox XDSL - Varejo"),[3]BENEFICIOS!$A:$E,5,0))),"Criar",IF(DP7="","",VLOOKUP(($BG7&amp;DP7&amp;"Template de desconto FLAT bundle - Velox XDSL - Varejo"),[3]BENEFICIOS!$A:$E,5,0)))</f>
        <v/>
      </c>
      <c r="DR7" s="77"/>
      <c r="DS7" s="80"/>
      <c r="DT7" s="72"/>
      <c r="DU7" s="73"/>
      <c r="DV7" s="81">
        <v>44.9</v>
      </c>
      <c r="DW7" s="78">
        <f>IF(DV7=0,"",IF(DV7=VLOOKUP("PCS-21448p2",[3]ARBOR!$A:$C,3,0),0.0001,IF(DV7&gt;VLOOKUP("PCS-21448p2",[3]ARBOR!$A:$C,3,0),"Maior que CAP!",IF((DOLLAR(DV7+(VLOOKUP("PCS-21448p2",[3]ARBOR!$A:$C,3,0)*-TRUNC(DV7/VLOOKUP("PCS-21448p2",[3]ARBOR!$A:$C,3,0)-1,4)),6))&lt;&gt;(DOLLAR(VLOOKUP("PCS-21448p2",[3]ARBOR!$A:$C,3,0),6)),-TRUNC(DV7/VLOOKUP("PCS-21448p2",[3]ARBOR!$A:$C,3,0)-1,4)+0.0001,-TRUNC(DV7/VLOOKUP("PCS-21448p2",[3]ARBOR!$A:$C,3,0)-1,4)))))</f>
        <v>0.64900000000000002</v>
      </c>
      <c r="DX7" s="79" t="str">
        <f>IF(ISERROR(IF(DW7="","",VLOOKUP(("Oi Conta Total Plug 10GB Downgrade"&amp;DW7&amp;"Template de desconto percentual BL Móvel - Internet Total - Varejo"),[3]BENEFICIOS!$A:$E,5,0))),"Criar",IF(DW7="","",VLOOKUP(("Oi Conta Total Plug 10GB Downgrade"&amp;DW7&amp;"Template de desconto percentual BL Móvel - Internet Total - Varejo"),[3]BENEFICIOS!$A:$E,5,0)))</f>
        <v>MKT-1-9825544790</v>
      </c>
      <c r="DY7" s="81">
        <f t="shared" si="0"/>
        <v>16.5</v>
      </c>
      <c r="DZ7" s="82">
        <f>IF(DY7=0,"",IF(DY7=VLOOKUP("SVA",[3]ARBOR!$A:$C,3,0),0.0001,IF(DY7&gt;VLOOKUP("SVA",[3]ARBOR!$A:$C,3,0),"Maior que CAP!",IF((DOLLAR(DY7+(VLOOKUP("SVA",[3]ARBOR!$A:$C,3,0)*-TRUNC(DY7/VLOOKUP("SVA",[3]ARBOR!$A:$C,3,0)-1,4)),6))&lt;&gt;(DOLLAR(VLOOKUP("SVA",[3]ARBOR!$A:$C,3,0),6)),-TRUNC(DY7/VLOOKUP("SVA",[3]ARBOR!$A:$C,3,0)-1,4)+0.0001,-TRUNC(DY7/VLOOKUP("SVA",[3]ARBOR!$A:$C,3,0)-1,4)))))</f>
        <v>0.2301</v>
      </c>
      <c r="EA7" s="79" t="s">
        <v>3100</v>
      </c>
      <c r="EB7" s="77"/>
      <c r="EC7" s="83"/>
      <c r="ED7" s="84"/>
      <c r="EE7" s="73"/>
      <c r="EF7" s="85">
        <v>64.900000000000006</v>
      </c>
      <c r="EG7" s="78">
        <f>IF(EF7=0,"",IF(EF7=VLOOKUP("PCS-OzTL40",[3]ARBOR!$A:$C,3,0),0.0001,IF(EF7&gt;VLOOKUP("PCS-OzTL40",[3]ARBOR!$A:$C,3,0),"Maior que CAP!",IF((DOLLAR(EF7+(VLOOKUP("PCS-OzTL40",[3]ARBOR!$A:$C,3,0)*-TRUNC(EF7/VLOOKUP("PCS-OzTL40",[3]ARBOR!$A:$C,3,0)-1,4)),6))&lt;&gt;(DOLLAR(VLOOKUP("PCS-OzTL40",[3]ARBOR!$A:$C,3,0),6)),-TRUNC(EF7/VLOOKUP("PCS-OzTL40",[3]ARBOR!$A:$C,3,0)-1,4)+0.0001,-TRUNC(EF7/VLOOKUP("PCS-OzTL40",[3]ARBOR!$A:$C,3,0)-1,4)))))</f>
        <v>0.34449999999999997</v>
      </c>
      <c r="EH7" s="79" t="str">
        <f>IF(ISERROR(IF(EG7="","",VLOOKUP(($BG7&amp;EG7&amp;"Template desconto FLAT Plano Principal Oi TV nível conta"),[3]BENEFICIOS!$A:$G,5,0))),"Criar",IF(EG7="","",VLOOKUP(($BG7&amp;EG7&amp;"Template desconto FLAT Plano Principal Oi TV nível conta"),[3]BENEFICIOS!$A:$G,5,0)))</f>
        <v>MKT-1-9865456396</v>
      </c>
      <c r="EI7" s="85">
        <v>94.9</v>
      </c>
      <c r="EJ7" s="78">
        <f>IF(EI7=0,"",IF(EI7=VLOOKUP("PCS-OzTL41",[3]ARBOR!$A:$C,3,0),0.0001,IF(EI7&gt;VLOOKUP("PCS-OzTL41",[3]ARBOR!$A:$C,3,0),"Maior que CAP!",IF((DOLLAR(EI7+(VLOOKUP("PCS-OzTL41",[3]ARBOR!$A:$C,3,0)*-TRUNC(EI7/VLOOKUP("PCS-OzTL41",[3]ARBOR!$A:$C,3,0)-1,4)),6))&lt;&gt;(DOLLAR(VLOOKUP("PCS-OzTL41",[3]ARBOR!$A:$C,3,0),6)),-TRUNC(EI7/VLOOKUP("PCS-OzTL41",[3]ARBOR!$A:$C,3,0)-1,4)+0.0001,-TRUNC(EI7/VLOOKUP("PCS-OzTL41",[3]ARBOR!$A:$C,3,0)-1,4)))))</f>
        <v>0.21589999999999998</v>
      </c>
      <c r="EK7" s="86" t="str">
        <f>IF(ISERROR(IF(EJ7="","",VLOOKUP(($BG7&amp;EJ7&amp;"Template desconto FLAT Plano Principal Oi TV nível conta"),[3]BENEFICIOS!$A:$G,5,0))),"Criar",IF(EJ7="","",VLOOKUP(($BG7&amp;EJ7&amp;"Template desconto FLAT Plano Principal Oi TV nível conta"),[3]BENEFICIOS!$A:$G,5,0)))</f>
        <v>MKT-1-10031838901</v>
      </c>
      <c r="EL7" s="85">
        <v>129.9</v>
      </c>
      <c r="EM7" s="78">
        <f>IF(EL7=0,"",IF(EL7=VLOOKUP("PCS-OzTL44",[3]ARBOR!$A:$C,3,0),0.0001,IF(EL7&gt;VLOOKUP("PCS-OzTL44",[3]ARBOR!$A:$C,3,0),"Maior que CAP!",IF((DOLLAR(EL7+(VLOOKUP("PCS-OzTL44",[3]ARBOR!$A:$C,3,0)*-TRUNC(EL7/VLOOKUP("PCS-OzTL44",[3]ARBOR!$A:$C,3,0)-1,4)),6))&lt;&gt;(DOLLAR(VLOOKUP("PCS-OzTL44",[3]ARBOR!$A:$C,3,0),6)),-TRUNC(EL7/VLOOKUP("PCS-OzTL44",[3]ARBOR!$A:$C,3,0)-1,4)+0.0001,-TRUNC(EL7/VLOOKUP("PCS-OzTL44",[3]ARBOR!$A:$C,3,0)-1,4)))))</f>
        <v>0.3256</v>
      </c>
      <c r="EN7" s="86" t="str">
        <f>IF(ISERROR(IF(EM7="","",VLOOKUP(($BG7&amp;EM7&amp;"Template desconto FLAT Plano Principal Oi TV nível conta"),[3]BENEFICIOS!$A:$G,5,0))),"Criar",IF(EM7="","",VLOOKUP(($BG7&amp;EM7&amp;"Template desconto FLAT Plano Principal Oi TV nível conta"),[3]BENEFICIOS!$A:$G,5,0)))</f>
        <v>MKT-1-10031792211</v>
      </c>
      <c r="EO7" s="85">
        <v>139.9</v>
      </c>
      <c r="EP7" s="78">
        <f>IF(EO7=0,"",IF(EO7=VLOOKUP("PCS-OzTL43",[3]ARBOR!$A:$C,3,0),0.0001,IF(EO7&gt;VLOOKUP("PCS-OzTL43",[3]ARBOR!$A:$C,3,0),"Maior que CAP!",IF((DOLLAR(EO7+(VLOOKUP("PCS-OzTL43",[3]ARBOR!$A:$C,3,0)*-TRUNC(EO7/VLOOKUP("PCS-OzTL43",[3]ARBOR!$A:$C,3,0)-1,4)),6))&lt;&gt;(DOLLAR(VLOOKUP("PCS-OzTL43",[3]ARBOR!$A:$C,3,0),6)),-TRUNC(EO7/VLOOKUP("PCS-OzTL43",[3]ARBOR!$A:$C,3,0)-1,4)+0.0001,-TRUNC(EO7/VLOOKUP("PCS-OzTL43",[3]ARBOR!$A:$C,3,0)-1,4)))))</f>
        <v>0.313</v>
      </c>
      <c r="EQ7" s="86" t="str">
        <f>IF(ISERROR(IF(EP7="","",VLOOKUP(($BG7&amp;EP7&amp;"Template desconto FLAT Plano Principal Oi TV nível conta"),[3]BENEFICIOS!$A:$G,5,0))),"Criar",IF(EP7="","",VLOOKUP(($BG7&amp;EP7&amp;"Template desconto FLAT Plano Principal Oi TV nível conta"),[3]BENEFICIOS!$A:$G,5,0)))</f>
        <v>MKT-1-10031864481</v>
      </c>
      <c r="ER7" s="85">
        <v>174.9</v>
      </c>
      <c r="ES7" s="78">
        <f>IF(ER7=0,"",IF(ER7=VLOOKUP("PCS-OzTL45",[3]ARBOR!$A:$C,3,0),0.0001,IF(ER7&gt;VLOOKUP("PCS-OzTL45",[3]ARBOR!$A:$C,3,0),"Maior que CAP!",IF((DOLLAR(ER7+(VLOOKUP("PCS-OzTL45",[3]ARBOR!$A:$C,3,0)*-TRUNC(ER7/VLOOKUP("PCS-OzTL45",[3]ARBOR!$A:$C,3,0)-1,4)),6))&lt;&gt;(DOLLAR(VLOOKUP("PCS-OzTL45",[3]ARBOR!$A:$C,3,0),6)),-TRUNC(ER7/VLOOKUP("PCS-OzTL45",[3]ARBOR!$A:$C,3,0)-1,4)+0.0001,-TRUNC(ER7/VLOOKUP("PCS-OzTL45",[3]ARBOR!$A:$C,3,0)-1,4)))))</f>
        <v>0.16369999999999998</v>
      </c>
      <c r="ET7" s="86" t="str">
        <f>IF(ISERROR(IF(ES7="","",VLOOKUP(($BG7&amp;ES7&amp;"Template desconto FLAT Plano Principal Oi TV nível conta"),[3]BENEFICIOS!$A:$G,5,0))),"Criar",IF(ES7="","",VLOOKUP(($BG7&amp;ES7&amp;"Template desconto FLAT Plano Principal Oi TV nível conta"),[3]BENEFICIOS!$A:$G,5,0)))</f>
        <v>MKT-1-10031864751</v>
      </c>
      <c r="EU7" s="85"/>
      <c r="EV7" s="72" t="str">
        <f>IF(EU7=0,"",IF(EU7=VLOOKUP("PCS-OzTL741",[3]ARBOR!$A:$C,3,0),0.0001,IF(EU7&gt;VLOOKUP("PCS-OzTL741",[3]ARBOR!$A:$C,3,0),"Maior que CAP!",IF((DOLLAR(EU7+(VLOOKUP("PCS-OzTL741",[3]ARBOR!$A:$C,3,0)*-TRUNC(EU7/VLOOKUP("PCS-OzTL741",[3]ARBOR!$A:$C,3,0)-1,4)),6))&lt;&gt;(DOLLAR(VLOOKUP("PCS-OzTL741",[3]ARBOR!$A:$C,3,0),6)),-TRUNC(EU7/VLOOKUP("PCS-OzTL741",[3]ARBOR!$A:$C,3,0)-1,4)+0.0001,-TRUNC(EU7/VLOOKUP("PCS-OzTL741",[3]ARBOR!$A:$C,3,0)-1,4)))))</f>
        <v/>
      </c>
      <c r="EW7" s="87" t="str">
        <f>IF(ISERROR(IF(EV7="","",VLOOKUP((#REF!&amp;EV7&amp;"Template desconto FLAT Plano Principal Oi TV nível conta"),[3]BENEFICIOS!$A:$G,5,0))),"Criar",IF(EV7="","",VLOOKUP((#REF!&amp;EV7&amp;"Template desconto FLAT Plano Principal Oi TV nível conta"),[3]BENEFICIOS!$A:$G,5,0)))</f>
        <v/>
      </c>
      <c r="EX7" s="85">
        <v>149.9</v>
      </c>
      <c r="EY7" s="78">
        <f>IF(EX7=0,"",IF(EX7=VLOOKUP("PCS-OzTL744",[3]ARBOR!$A:$C,3,0),0.0001,IF(EX7&gt;VLOOKUP("PCS-OzTL744",[3]ARBOR!$A:$C,3,0),"Maior que CAP!",IF((DOLLAR(EX7+(VLOOKUP("PCS-OzTL744",[3]ARBOR!$A:$C,3,0)*-TRUNC(EX7/VLOOKUP("PCS-OzTL744",[3]ARBOR!$A:$C,3,0)-1,4)),6))&lt;&gt;(DOLLAR(VLOOKUP("PCS-OzTL744",[3]ARBOR!$A:$C,3,0),6)),-TRUNC(EX7/VLOOKUP("PCS-OzTL744",[3]ARBOR!$A:$C,3,0)-1,4)+0.0001,-TRUNC(EX7/VLOOKUP("PCS-OzTL744",[3]ARBOR!$A:$C,3,0)-1,4)))))</f>
        <v>0.2833</v>
      </c>
      <c r="EZ7" s="86" t="str">
        <f>IF(ISERROR(IF(EY7="","",VLOOKUP(($BG7&amp;EY7&amp;"Template desconto FLAT Plano Principal Oi TV nível conta"),[3]BENEFICIOS!$A:$G,5,0))),"Criar",IF(EY7="","",VLOOKUP(($BG7&amp;EY7&amp;"Template desconto FLAT Plano Principal Oi TV nível conta"),[3]BENEFICIOS!$A:$G,5,0)))</f>
        <v>MKT-1-10031865251</v>
      </c>
      <c r="FA7" s="85">
        <v>159.9</v>
      </c>
      <c r="FB7" s="78">
        <f>IF(FA7=0,"",IF(FA7=VLOOKUP("PCS-OzTL743",[3]ARBOR!$A:$C,3,0),0.0001,IF(FA7&gt;VLOOKUP("PCS-OzTL743",[3]ARBOR!$A:$C,3,0),"Maior que CAP!",IF((DOLLAR(FA7+(VLOOKUP("PCS-OzTL743",[3]ARBOR!$A:$C,3,0)*-TRUNC(FA7/VLOOKUP("PCS-OzTL743",[3]ARBOR!$A:$C,3,0)-1,4)),6))&lt;&gt;(DOLLAR(VLOOKUP("PCS-OzTL743",[3]ARBOR!$A:$C,3,0),6)),-TRUNC(FA7/VLOOKUP("PCS-OzTL743",[3]ARBOR!$A:$C,3,0)-1,4)+0.0001,-TRUNC(FA7/VLOOKUP("PCS-OzTL743",[3]ARBOR!$A:$C,3,0)-1,4)))))</f>
        <v>0.2737</v>
      </c>
      <c r="FC7" s="86" t="str">
        <f>IF(ISERROR(IF(FB7="","",VLOOKUP(($BG7&amp;FB7&amp;"Template desconto FLAT Plano Principal Oi TV nível conta"),[3]BENEFICIOS!$A:$G,5,0))),"Criar",IF(FB7="","",VLOOKUP(($BG7&amp;FB7&amp;"Template desconto FLAT Plano Principal Oi TV nível conta"),[3]BENEFICIOS!$A:$G,5,0)))</f>
        <v>MKT-1-10031879521</v>
      </c>
      <c r="FD7" s="85">
        <v>194.9</v>
      </c>
      <c r="FE7" s="78">
        <f>IF(FD7=0,"",IF(FD7=VLOOKUP("PCS-OzTL745",[3]ARBOR!$A:$C,3,0),0.0001,IF(FD7&gt;VLOOKUP("PCS-OzTL745",[3]ARBOR!$A:$C,3,0),"Maior que CAP!",IF((DOLLAR(FD7+(VLOOKUP("PCS-OzTL745",[3]ARBOR!$A:$C,3,0)*-TRUNC(FD7/VLOOKUP("PCS-OzTL745",[3]ARBOR!$A:$C,3,0)-1,4)),6))&lt;&gt;(DOLLAR(VLOOKUP("PCS-OzTL745",[3]ARBOR!$A:$C,3,0),6)),-TRUNC(FD7/VLOOKUP("PCS-OzTL745",[3]ARBOR!$A:$C,3,0)-1,4)+0.0001,-TRUNC(FD7/VLOOKUP("PCS-OzTL745",[3]ARBOR!$A:$C,3,0)-1,4)))))</f>
        <v>0.23019999999999999</v>
      </c>
      <c r="FF7" s="86" t="str">
        <f>IF(ISERROR(IF(FE7="","",VLOOKUP(($BG7&amp;FE7&amp;"Template desconto FLAT Plano Principal Oi TV nível conta"),[3]BENEFICIOS!$A:$G,5,0))),"Criar",IF(FE7="","",VLOOKUP(($BG7&amp;FE7&amp;"Template desconto FLAT Plano Principal Oi TV nível conta"),[3]BENEFICIOS!$A:$G,5,0)))</f>
        <v>MKT-1-9865510683</v>
      </c>
      <c r="FG7" s="85"/>
      <c r="FH7" s="78" t="str">
        <f>IF(FG7=0,"",IF(FG7=VLOOKUP("PCS-OzTL42",[3]ARBOR!$A:$C,3,0),0.0001,IF(FG7&gt;VLOOKUP("PCS-OzTL42",[3]ARBOR!$A:$C,3,0),"Maior que CAP!",IF((DOLLAR(FG7+(VLOOKUP("PCS-OzTL42",[3]ARBOR!$A:$C,3,0)*-TRUNC(FG7/VLOOKUP("PCS-OzTL42",[3]ARBOR!$A:$C,3,0)-1,4)),6))&lt;&gt;(DOLLAR(VLOOKUP("PCS-OzTL42",[3]ARBOR!$A:$C,3,0),6)),-TRUNC(FG7/VLOOKUP("PCS-OzTL42",[3]ARBOR!$A:$C,3,0)-1,4)+0.0001,-TRUNC(FG7/VLOOKUP("PCS-OzTL42",[3]ARBOR!$A:$C,3,0)-1,4)))))</f>
        <v/>
      </c>
      <c r="FI7" s="86" t="str">
        <f>IF(ISERROR(IF(FH7="","",VLOOKUP(($BG7&amp;FH7&amp;"Template desconto FLAT Plano Principal Oi TV nível conta"),[3]BENEFICIOS!$A:$G,5,0))),"Criar",IF(FH7="","",VLOOKUP(($BG7&amp;FH7&amp;"Template desconto FLAT Plano Principal Oi TV nível conta"),[3]BENEFICIOS!$A:$G,5,0)))</f>
        <v/>
      </c>
      <c r="FJ7" s="85">
        <v>124.9</v>
      </c>
      <c r="FK7" s="78">
        <f>IF(FJ7=0,"",IF(FJ7=VLOOKUP("PCS-OzTL47",[3]ARBOR!$A:$C,3,0),0.0001,IF(FJ7&gt;VLOOKUP("PCS-OzTL47",[3]ARBOR!$A:$C,3,0),"Maior que CAP!",IF((DOLLAR(FJ7+(VLOOKUP("PCS-OzTL47",[3]ARBOR!$A:$C,3,0)*-TRUNC(FJ7/VLOOKUP("PCS-OzTL47",[3]ARBOR!$A:$C,3,0)-1,4)),6))&lt;&gt;(DOLLAR(VLOOKUP("PCS-OzTL47",[3]ARBOR!$A:$C,3,0),6)),-TRUNC(FJ7/VLOOKUP("PCS-OzTL47",[3]ARBOR!$A:$C,3,0)-1,4)+0.0001,-TRUNC(FJ7/VLOOKUP("PCS-OzTL47",[3]ARBOR!$A:$C,3,0)-1,4)))))</f>
        <v>0.38669999999999999</v>
      </c>
      <c r="FL7" s="86" t="str">
        <f>IF(ISERROR(IF(FK7="","",VLOOKUP(($BG7&amp;FK7&amp;"Template desconto FLAT Plano Principal Oi TV nível conta"),[3]BENEFICIOS!$A:$G,5,0))),"Criar",IF(FK7="","",VLOOKUP(($BG7&amp;FK7&amp;"Template desconto FLAT Plano Principal Oi TV nível conta"),[3]BENEFICIOS!$A:$G,5,0)))</f>
        <v>MKT-1-10031884061</v>
      </c>
      <c r="FM7" s="85"/>
      <c r="FN7" s="78" t="str">
        <f>IF(FM7=0,"",IF(FM7=VLOOKUP("PCS-OzTL46",[3]ARBOR!$A:$C,3,0),0.0001,IF(FM7&gt;VLOOKUP("PCS-OzTL46",[3]ARBOR!$A:$C,3,0),"Maior que CAP!",IF((DOLLAR(FM7+(VLOOKUP("PCS-OzTL46",[3]ARBOR!$A:$C,3,0)*-TRUNC(FM7/VLOOKUP("PCS-OzTL46",[3]ARBOR!$A:$C,3,0)-1,4)),6))&lt;&gt;(DOLLAR(VLOOKUP("PCS-OzTL46",[3]ARBOR!$A:$C,3,0),6)),-TRUNC(FM7/VLOOKUP("PCS-OzTL46",[3]ARBOR!$A:$C,3,0)-1,4)+0.0001,-TRUNC(FM7/VLOOKUP("PCS-OzTL46",[3]ARBOR!$A:$C,3,0)-1,4)))))</f>
        <v/>
      </c>
      <c r="FO7" s="86" t="str">
        <f>IF(ISERROR(IF(FN7="","",VLOOKUP(($BG7&amp;FN7&amp;"Template desconto FLAT Plano Principal Oi TV nível conta"),[3]BENEFICIOS!$A:$G,5,0))),"Criar",IF(FN7="","",VLOOKUP(($BG7&amp;FN7&amp;"Template desconto FLAT Plano Principal Oi TV nível conta"),[3]BENEFICIOS!$A:$G,5,0)))</f>
        <v/>
      </c>
      <c r="FP7" s="85">
        <v>169.9</v>
      </c>
      <c r="FQ7" s="78">
        <f>IF(FP7=0,"",IF(FP7=VLOOKUP("PCS-OzTL48",[3]ARBOR!$A:$C,3,0),0.0001,IF(FP7&gt;VLOOKUP("PCS-OzTL48",[3]ARBOR!$A:$C,3,0),"Maior que CAP!",IF((DOLLAR(FP7+(VLOOKUP("PCS-OzTL48",[3]ARBOR!$A:$C,3,0)*-TRUNC(FP7/VLOOKUP("PCS-OzTL48",[3]ARBOR!$A:$C,3,0)-1,4)),6))&lt;&gt;(DOLLAR(VLOOKUP("PCS-OzTL48",[3]ARBOR!$A:$C,3,0),6)),-TRUNC(FP7/VLOOKUP("PCS-OzTL48",[3]ARBOR!$A:$C,3,0)-1,4)+0.0001,-TRUNC(FP7/VLOOKUP("PCS-OzTL48",[3]ARBOR!$A:$C,3,0)-1,4)))))</f>
        <v>0.32900000000000001</v>
      </c>
      <c r="FR7" s="86" t="str">
        <f>IF(ISERROR(IF(FQ7="","",VLOOKUP(($BG7&amp;FQ7&amp;"Template desconto FLAT Plano Principal Oi TV nível conta"),[3]BENEFICIOS!$A:$G,5,0))),"Criar",IF(FQ7="","",VLOOKUP(($BG7&amp;FQ7&amp;"Template desconto FLAT Plano Principal Oi TV nível conta"),[3]BENEFICIOS!$A:$G,5,0)))</f>
        <v>MKT-1-10031858741</v>
      </c>
      <c r="FS7" s="85">
        <v>114.9</v>
      </c>
      <c r="FT7" s="78">
        <f>IF(FS7=0,"",IF(FS7=VLOOKUP("PCS-OzTL742",[3]ARBOR!$A:$C,3,0),0.0001,IF(FS7&gt;VLOOKUP("PCS-OzTL742",[3]ARBOR!$A:$C,3,0),"Maior que CAP!",IF((DOLLAR(FS7+(VLOOKUP("PCS-OzTL742",[3]ARBOR!$A:$C,3,0)*-TRUNC(FS7/VLOOKUP("PCS-OzTL742",[3]ARBOR!$A:$C,3,0)-1,4)),6))&lt;&gt;(DOLLAR(VLOOKUP("PCS-OzTL742",[3]ARBOR!$A:$C,3,0),6)),-TRUNC(FS7/VLOOKUP("PCS-OzTL742",[3]ARBOR!$A:$C,3,0)-1,4)+0.0001,-TRUNC(FS7/VLOOKUP("PCS-OzTL742",[3]ARBOR!$A:$C,3,0)-1,4)))))</f>
        <v>0.47809999999999997</v>
      </c>
      <c r="FU7" s="86" t="str">
        <f>IF(ISERROR(IF(FT7="","",VLOOKUP(($BG7&amp;FT7&amp;"Template desconto FLAT Plano Principal Oi TV nível conta"),[3]BENEFICIOS!$A:$G,5,0))),"Criar",IF(FT7="","",VLOOKUP(($BG7&amp;FT7&amp;"Template desconto FLAT Plano Principal Oi TV nível conta"),[3]BENEFICIOS!$A:$G,5,0)))</f>
        <v>MKT-1-10031915481</v>
      </c>
      <c r="FV7" s="85">
        <v>144.9</v>
      </c>
      <c r="FW7" s="78">
        <f>IF(FV7=0,"",IF(FV7=VLOOKUP("PCS-OzTL747",[3]ARBOR!$A:$C,3,0),0.0001,IF(FV7&gt;VLOOKUP("PCS-OzTL747",[3]ARBOR!$A:$C,3,0),"Maior que CAP!",IF((DOLLAR(FV7+(VLOOKUP("PCS-OzTL747",[3]ARBOR!$A:$C,3,0)*-TRUNC(FV7/VLOOKUP("PCS-OzTL747",[3]ARBOR!$A:$C,3,0)-1,4)),6))&lt;&gt;(DOLLAR(VLOOKUP("PCS-OzTL747",[3]ARBOR!$A:$C,3,0),6)),-TRUNC(FV7/VLOOKUP("PCS-OzTL747",[3]ARBOR!$A:$C,3,0)-1,4)+0.0001,-TRUNC(FV7/VLOOKUP("PCS-OzTL747",[3]ARBOR!$A:$C,3,0)-1,4)))))</f>
        <v>0.43990000000000001</v>
      </c>
      <c r="FX7" s="86" t="str">
        <f>IF(ISERROR(IF(FW7="","",VLOOKUP(($BG7&amp;FW7&amp;"Template desconto FLAT Plano Principal Oi TV nível conta"),[3]BENEFICIOS!$A:$G,5,0))),"Criar",IF(FW7="","",VLOOKUP(($BG7&amp;FW7&amp;"Template desconto FLAT Plano Principal Oi TV nível conta"),[3]BENEFICIOS!$A:$G,5,0)))</f>
        <v>MKT-1-10031859011</v>
      </c>
      <c r="FY7" s="85"/>
      <c r="FZ7" s="78" t="str">
        <f>IF(FY7=0,"",IF(FY7=VLOOKUP("PCS-OzTL746",[3]ARBOR!$A:$C,3,0),0.0001,IF(FY7&gt;VLOOKUP("PCS-OzTL746",[3]ARBOR!$A:$C,3,0),"Maior que CAP!",IF((DOLLAR(FY7+(VLOOKUP("PCS-OzTL746",[3]ARBOR!$A:$C,3,0)*-TRUNC(FY7/VLOOKUP("PCS-OzTL746",[3]ARBOR!$A:$C,3,0)-1,4)),6))&lt;&gt;(DOLLAR(VLOOKUP("PCS-OzTL746",[3]ARBOR!$A:$C,3,0),6)),-TRUNC(FY7/VLOOKUP("PCS-OzTL746",[3]ARBOR!$A:$C,3,0)-1,4)+0.0001,-TRUNC(FY7/VLOOKUP("PCS-OzTL746",[3]ARBOR!$A:$C,3,0)-1,4)))))</f>
        <v/>
      </c>
      <c r="GA7" s="86" t="str">
        <f>IF(ISERROR(IF(FZ7="","",VLOOKUP(($BG7&amp;FZ7&amp;"Template desconto FLAT Plano Principal Oi TV nível conta"),[3]BENEFICIOS!$A:$G,5,0))),"Criar",IF(FZ7="","",VLOOKUP(($BG7&amp;FZ7&amp;"Template desconto FLAT Plano Principal Oi TV nível conta"),[3]BENEFICIOS!$A:$G,5,0)))</f>
        <v/>
      </c>
      <c r="GB7" s="85">
        <v>174.9</v>
      </c>
      <c r="GC7" s="78">
        <f>IF(GB7=0,"",IF(GB7=VLOOKUP("PCS-OzTL748",[3]ARBOR!$A:$C,3,0),0.0001,IF(GB7&gt;VLOOKUP("PCS-OzTL748",[3]ARBOR!$A:$C,3,0),"Maior que CAP!",IF((DOLLAR(GB7+(VLOOKUP("PCS-OzTL748",[3]ARBOR!$A:$C,3,0)*-TRUNC(GB7/VLOOKUP("PCS-OzTL748",[3]ARBOR!$A:$C,3,0)-1,4)),6))&lt;&gt;(DOLLAR(VLOOKUP("PCS-OzTL748",[3]ARBOR!$A:$C,3,0),6)),-TRUNC(GB7/VLOOKUP("PCS-OzTL748",[3]ARBOR!$A:$C,3,0)-1,4)+0.0001,-TRUNC(GB7/VLOOKUP("PCS-OzTL748",[3]ARBOR!$A:$C,3,0)-1,4)))))</f>
        <v>0.43269999999999997</v>
      </c>
      <c r="GD7" s="86" t="str">
        <f>IF(ISERROR(IF(GC7="","",VLOOKUP(($BG7&amp;GC7&amp;"Template desconto FLAT Plano Principal Oi TV nível conta"),[3]BENEFICIOS!$A:$G,5,0))),"Criar",IF(GC7="","",VLOOKUP(($BG7&amp;GC7&amp;"Template desconto FLAT Plano Principal Oi TV nível conta"),[3]BENEFICIOS!$A:$G,5,0)))</f>
        <v>MKT-1-10031989881</v>
      </c>
      <c r="GE7" s="85">
        <v>75</v>
      </c>
      <c r="GF7" s="78">
        <f>IF(GE7=0,"",IF(GE7=VLOOKUP("PCS-OzTL34",[3]ARBOR!$A:$C,3,0),0.0001,IF(GE7&gt;VLOOKUP("PCS-OzTL34",[3]ARBOR!$A:$C,3,0),"Maior que CAP!",IF((DOLLAR(GE7+(VLOOKUP("PCS-OzTL34",[3]ARBOR!$A:$C,3,0)*-TRUNC(GE7/VLOOKUP("PCS-OzTL34",[3]ARBOR!$A:$C,3,0)-1,4)),6))&lt;&gt;(DOLLAR(VLOOKUP("PCS-OzTL34",[3]ARBOR!$A:$C,3,0),6)),-TRUNC(GE7/VLOOKUP("PCS-OzTL34",[3]ARBOR!$A:$C,3,0)-1,4)+0.0001,-TRUNC(GE7/VLOOKUP("PCS-OzTL34",[3]ARBOR!$A:$C,3,0)-1,4)))))</f>
        <v>0.31900000000000001</v>
      </c>
      <c r="GG7" s="86" t="s">
        <v>3101</v>
      </c>
      <c r="GH7" s="85">
        <v>19.899999999999999</v>
      </c>
      <c r="GI7" s="78">
        <f>IF(GH7=0,"",IF(GH7=VLOOKUP("PCS-OzTL31",[3]ARBOR!$A:$C,3,0),0.0001,IF(GH7&gt;VLOOKUP("PCS-OzTL31",[3]ARBOR!$A:$C,3,0),"Maior que CAP!",IF((DOLLAR(GH7+(VLOOKUP("PCS-OzTL31",[3]ARBOR!$A:$C,3,0)*-TRUNC(GH7/VLOOKUP("PCS-OzTL31",[3]ARBOR!$A:$C,3,0)-1,4)),6))&lt;&gt;(DOLLAR(VLOOKUP("PCS-OzTL31",[3]ARBOR!$A:$C,3,0),6)),-TRUNC(GH7/VLOOKUP("PCS-OzTL31",[3]ARBOR!$A:$C,3,0)-1,4)+0.0001,-TRUNC(GH7/VLOOKUP("PCS-OzTL31",[3]ARBOR!$A:$C,3,0)-1,4)))))</f>
        <v>9.1800000000000007E-2</v>
      </c>
      <c r="GJ7" s="86" t="s">
        <v>3102</v>
      </c>
      <c r="GK7" s="85">
        <v>19.899999999999999</v>
      </c>
      <c r="GL7" s="78">
        <f>IF(GK7=0,"",IF(GK7=VLOOKUP("PCS-OzTL32",[3]ARBOR!$A:$C,3,0),0.0001,IF(GK7&gt;VLOOKUP("PCS-OzTL32",[3]ARBOR!$A:$C,3,0),"Maior que CAP!",IF((DOLLAR(GK7+(VLOOKUP("PCS-OzTL32",[3]ARBOR!$A:$C,3,0)*-TRUNC(GK7/VLOOKUP("PCS-OzTL32",[3]ARBOR!$A:$C,3,0)-1,4)),6))&lt;&gt;(DOLLAR(VLOOKUP("PCS-OzTL32",[3]ARBOR!$A:$C,3,0),6)),-TRUNC(GK7/VLOOKUP("PCS-OzTL32",[3]ARBOR!$A:$C,3,0)-1,4)+0.0001,-TRUNC(GK7/VLOOKUP("PCS-OzTL32",[3]ARBOR!$A:$C,3,0)-1,4)))))</f>
        <v>9.1800000000000007E-2</v>
      </c>
      <c r="GM7" s="86" t="s">
        <v>3103</v>
      </c>
      <c r="GN7" s="85">
        <v>29.9</v>
      </c>
      <c r="GO7" s="78">
        <f>IF(GN7=0,"",IF(GN7=VLOOKUP("PCS-OzTL33",[3]ARBOR!$A:$C,3,0),0.0001,IF(GN7&gt;VLOOKUP("PCS-OzTL33",[3]ARBOR!$A:$C,3,0),"Maior que CAP!",IF((DOLLAR(GN7+(VLOOKUP("PCS-OzTL33",[3]ARBOR!$A:$C,3,0)*-TRUNC(GN7/VLOOKUP("PCS-OzTL33",[3]ARBOR!$A:$C,3,0)-1,4)),6))&lt;&gt;(DOLLAR(VLOOKUP("PCS-OzTL33",[3]ARBOR!$A:$C,3,0),6)),-TRUNC(GN7/VLOOKUP("PCS-OzTL33",[3]ARBOR!$A:$C,3,0)-1,4)+0.0001,-TRUNC(GN7/VLOOKUP("PCS-OzTL33",[3]ARBOR!$A:$C,3,0)-1,4)))))</f>
        <v>9.1800000000000007E-2</v>
      </c>
      <c r="GP7" s="86" t="s">
        <v>3104</v>
      </c>
      <c r="GQ7" s="85">
        <v>14.9</v>
      </c>
      <c r="GR7" s="78">
        <f>IF(GQ7=0,"",IF(GQ7=VLOOKUP("PCS-OzTL503",[3]ARBOR!$A:$C,3,0),0.0001,IF(GQ7&gt;VLOOKUP("PCS-OzTL503",[3]ARBOR!$A:$C,3,0),"Maior que CAP!",IF((DOLLAR(GQ7+(VLOOKUP("PCS-OzTL503",[3]ARBOR!$A:$C,3,0)*-TRUNC(GQ7/VLOOKUP("PCS-OzTL503",[3]ARBOR!$A:$C,3,0)-1,4)),6))&lt;&gt;(DOLLAR(VLOOKUP("PCS-OzTL503",[3]ARBOR!$A:$C,3,0),6)),-TRUNC(GQ7/VLOOKUP("PCS-OzTL503",[3]ARBOR!$A:$C,3,0)-1,4)+0.0001,-TRUNC(GQ7/VLOOKUP("PCS-OzTL503",[3]ARBOR!$A:$C,3,0)-1,4)))))</f>
        <v>9.1499999999999998E-2</v>
      </c>
      <c r="GS7" s="86" t="s">
        <v>3105</v>
      </c>
      <c r="GT7" s="85">
        <v>10</v>
      </c>
      <c r="GU7" s="78">
        <f>IF(GT7=0,"",IF(GT7=VLOOKUP("PCS-OzTL500",[3]ARBOR!$A:$C,3,0),0.0001,IF(GT7&gt;VLOOKUP("PCS-OzTL500",[3]ARBOR!$A:$C,3,0),"Maior que CAP!",IF((DOLLAR(GT7+(VLOOKUP("PCS-OzTL500",[3]ARBOR!$A:$C,3,0)*-TRUNC(GT7/VLOOKUP("PCS-OzTL500",[3]ARBOR!$A:$C,3,0)-1,4)),6))&lt;&gt;(DOLLAR(VLOOKUP("PCS-OzTL500",[3]ARBOR!$A:$C,3,0),6)),-TRUNC(GT7/VLOOKUP("PCS-OzTL500",[3]ARBOR!$A:$C,3,0)-1,4)+0.0001,-TRUNC(GT7/VLOOKUP("PCS-OzTL500",[3]ARBOR!$A:$C,3,0)-1,4)))))</f>
        <v>9.1800000000000007E-2</v>
      </c>
      <c r="GV7" s="86" t="s">
        <v>3106</v>
      </c>
      <c r="GW7" s="85" t="s">
        <v>3107</v>
      </c>
      <c r="GX7" s="78"/>
      <c r="GY7" s="86"/>
      <c r="GZ7" s="85" t="s">
        <v>3108</v>
      </c>
      <c r="HA7" s="78"/>
      <c r="HB7" s="86"/>
      <c r="HC7" s="85" t="s">
        <v>3109</v>
      </c>
      <c r="HD7" s="78"/>
      <c r="HE7" s="86"/>
      <c r="HF7" s="85" t="s">
        <v>3110</v>
      </c>
      <c r="HG7" s="78"/>
      <c r="HH7" s="86"/>
      <c r="HI7" s="85" t="s">
        <v>3111</v>
      </c>
      <c r="HJ7" s="78"/>
      <c r="HK7" s="86"/>
      <c r="HL7" s="85">
        <v>24.9</v>
      </c>
      <c r="HM7" s="78">
        <f>IF(HL7=0,"",IF(HL7=VLOOKUP("PCS-OzTL99",[3]ARBOR!$A:$C,3,0),0.0001,IF(HL7&gt;VLOOKUP("PCS-OzTL99",[3]ARBOR!$A:$C,3,0),"Maior que CAP!",IF((DOLLAR(HL7+(VLOOKUP("PCS-OzTL99",[3]ARBOR!$A:$C,3,0)*-TRUNC(HL7/VLOOKUP("PCS-OzTL99",[3]ARBOR!$A:$C,3,0)-1,4)),6))&lt;&gt;(DOLLAR(VLOOKUP("PCS-OzTL99",[3]ARBOR!$A:$C,3,0),6)),-TRUNC(HL7/VLOOKUP("PCS-OzTL99",[3]ARBOR!$A:$C,3,0)-1,4)+0.0001,-TRUNC(HL7/VLOOKUP("PCS-OzTL99",[3]ARBOR!$A:$C,3,0)-1,4)))))</f>
        <v>0.16729999999999998</v>
      </c>
      <c r="HN7" s="86" t="s">
        <v>3112</v>
      </c>
      <c r="HO7" s="85"/>
      <c r="HP7" s="87" t="str">
        <f t="shared" si="1"/>
        <v/>
      </c>
      <c r="HQ7" s="88">
        <f>IF(BH7="","",VLOOKUP(BH7,[3]ARBOR!A:C,3,0))</f>
        <v>479.46</v>
      </c>
      <c r="HR7" s="77">
        <v>15</v>
      </c>
      <c r="HS7" s="89">
        <f>IF(HR7="","",1-(HR7/VLOOKUP(BH7&amp;"ASS",[3]ARBOR!A:C,3,0)))</f>
        <v>0.34725848563968664</v>
      </c>
      <c r="HT7" s="72" t="s">
        <v>3113</v>
      </c>
      <c r="HU7" s="90" t="s">
        <v>3114</v>
      </c>
      <c r="HV7" s="77">
        <v>125.13000000000001</v>
      </c>
      <c r="HW7" s="78">
        <f>ROUND(IF(HV7=0,"",IF(HV7=HQ7,0.0001,1-((HV7+(VLOOKUP(BH7&amp;"ASS",[3]ARBOR!A:C,3,0)-HR7))/HQ7))),4)</f>
        <v>0.72240000000000004</v>
      </c>
      <c r="HX7" s="79" t="str">
        <f>IF(ISERROR(IF(HW7="","",VLOOKUP(($BG7&amp;HW7&amp;"Template de desconto percentual FLAT Móvel - Conta Total - Varejo - Ganho Tributário Cross"),[3]BENEFICIOS!$A:$E,5,0))),"Criar",IF(HW7="","",VLOOKUP(($BG7&amp;HW7&amp;"Template de desconto percentual FLAT Móvel - Conta Total - Varejo - Ganho Tributário Cross"),[3]BENEFICIOS!$A:$E,5,0)))</f>
        <v>MKT-1-10032167651</v>
      </c>
      <c r="HY7" s="91"/>
      <c r="HZ7" s="72"/>
      <c r="IA7" s="72"/>
      <c r="IB7" s="92"/>
      <c r="IC7" s="92"/>
      <c r="ID7" s="92"/>
      <c r="IE7" s="72"/>
      <c r="IF7" s="93"/>
      <c r="IG7" s="94" t="s">
        <v>3132</v>
      </c>
      <c r="IH7" s="94" t="s">
        <v>3139</v>
      </c>
      <c r="II7" s="95"/>
      <c r="IJ7" s="96"/>
      <c r="IK7" s="97"/>
      <c r="IL7" s="95"/>
      <c r="IM7" s="96"/>
      <c r="IN7" s="97"/>
      <c r="IO7" s="95"/>
      <c r="IP7" s="96" t="str">
        <f>IF(IO7=0,"",IF(IO7=VLOOKUP("PCS-10357",[3]ARBOR!$A:$C,3,0),0.0001,IF(IO7&gt;VLOOKUP("PCS-10357",[3]ARBOR!$A:$C,3,0),"Maior que CAP!",ROUND(-1*(IO7/VLOOKUP("PCS-10357",[3]ARBOR!$A:$C,3,0)-1),4))))</f>
        <v/>
      </c>
      <c r="IQ7" s="97" t="str">
        <f>IF(ISERROR(IF(IP7="","",VLOOKUP(("Oi Internet Pra Celular 1GB"&amp;IP7&amp;"Template Flat Instância Dados"),[3]BENEFICIOS!$A:$E,5,0))),"Criar",IF(IP7="","",VLOOKUP(("Oi Internet Pra Celular 1GB"&amp;IP7&amp;"Template Flat Instância Dados"),[3]BENEFICIOS!$A:$E,5,0)))</f>
        <v/>
      </c>
      <c r="IR7" s="95">
        <v>9.77</v>
      </c>
      <c r="IS7" s="96">
        <f>IF(IR7=0,"",IF(IR7=VLOOKUP("PCS-813565",[3]ARBOR!$A:$C,3,0),0.0001,IF(IR7&gt;VLOOKUP("PCS-813565",[3]ARBOR!$A:$C,3,0),"Maior que CAP!",ROUND(-1*(IR7/VLOOKUP("PCS-813565",[3]ARBOR!$A:$C,3,0)-1),4))))</f>
        <v>0.74260000000000004</v>
      </c>
      <c r="IT7" s="97" t="str">
        <f>IF(ISERROR(IF(IS7="","",VLOOKUP(("Oi Internet Pra Celular 2GB"&amp;IS7&amp;"Template Flat Instância Dados"),[3]BENEFICIOS!$A:$E,5,0))),"Criar",IF(IS7="","",VLOOKUP(("Oi Internet Pra Celular 2GB"&amp;IS7&amp;"Template Flat Instância Dados"),[3]BENEFICIOS!$A:$E,5,0)))</f>
        <v>MKT-1-9870023571</v>
      </c>
      <c r="IU7" s="95"/>
      <c r="IV7" s="96" t="str">
        <f>IF(IU7=0,"",IF(IU7=VLOOKUP("PCS-7171B",[3]ARBOR!$A:$C,3,0),0.0001,IF(IU7&gt;VLOOKUP("PCS-7171B",[3]ARBOR!$A:$C,3,0),"Maior que CAP!",ROUND(-1*(IU7/VLOOKUP("PCS-7171B",[3]ARBOR!$A:$C,3,0)-1),4))))</f>
        <v/>
      </c>
      <c r="IW7" s="97" t="str">
        <f>IF(ISERROR(IF(IV7="","",VLOOKUP(("Oi Internet Pra Celular 3GB"&amp;IV7&amp;"Template Flat Instância Dados"),[3]BENEFICIOS!$A:$E,5,0))),"Criar",IF(IV7="","",VLOOKUP(("Oi Internet Pra Celular 3GB"&amp;IV7&amp;"Template Flat Instância Dados"),[3]BENEFICIOS!$A:$E,5,0)))</f>
        <v/>
      </c>
      <c r="IX7" s="95"/>
      <c r="IY7" s="96" t="str">
        <f>IF(IX7=0,"",IF(IX7=VLOOKUP("PCS-51793o08",[3]ARBOR!$A:$C,3,0),0.0001,IF(IX7&gt;VLOOKUP("PCS-51793o08",[3]ARBOR!$A:$C,3,0),"Maior que CAP!",ROUND(-1*(IX7/VLOOKUP("PCS-51793o08",[3]ARBOR!$A:$C,3,0)-1),4))))</f>
        <v/>
      </c>
      <c r="IZ7" s="97" t="str">
        <f>IF(ISERROR(IF(IY7="","",VLOOKUP(("Oi Internet Pra Celular 5GB"&amp;IY7&amp;"Template Flat Instância Dados"),[3]BENEFICIOS!$A:$E,5,0))),"Criar",IF(IY7="","",VLOOKUP(("Oi Internet Pra Celular 5GB"&amp;IY7&amp;"Template Flat Instância Dados"),[3]BENEFICIOS!$A:$E,5,0)))</f>
        <v/>
      </c>
      <c r="JA7" s="95"/>
      <c r="JB7" s="96" t="str">
        <f>IF(JA7=0,"",IF(JA7=VLOOKUP("PCS-7171A",[3]ARBOR!$A:$C,3,0),0.0001,IF(JA7&gt;VLOOKUP("PCS-7171A",[3]ARBOR!$A:$C,3,0),"Maior que CAP!",ROUND(-1*(JA7/VLOOKUP("PCS-7171A",[3]ARBOR!$A:$C,3,0)-1),4))))</f>
        <v/>
      </c>
      <c r="JC7" s="98" t="str">
        <f>IF(ISERROR(IF(JB7="","",VLOOKUP(("Oi Internet Pra Celular 10GB"&amp;JB7&amp;"Template Flat Instância Dados"),[3]BENEFICIOS!$A:$E,5,0))),"Criar",IF(JB7="","",VLOOKUP(("Oi Internet Pra Celular 10GB"&amp;JB7&amp;"Template Flat Instância Dados"),[3]BENEFICIOS!$A:$E,5,0)))</f>
        <v/>
      </c>
      <c r="JD7" s="99">
        <v>0.74219999999999997</v>
      </c>
      <c r="JE7" s="100" t="s">
        <v>3134</v>
      </c>
      <c r="JF7" s="101" t="s">
        <v>3090</v>
      </c>
      <c r="JG7" s="102"/>
      <c r="JH7" s="56" t="s">
        <v>3098</v>
      </c>
      <c r="JI7" s="57" t="s">
        <v>3116</v>
      </c>
      <c r="JJ7" s="103">
        <v>999</v>
      </c>
      <c r="JK7" s="57">
        <v>12</v>
      </c>
      <c r="JL7" s="104" t="str">
        <f t="shared" si="2"/>
        <v>Oi benefício fidelização Multiprodutos</v>
      </c>
      <c r="JM7" s="105" t="str">
        <f t="shared" si="3"/>
        <v>PCS-Fk83324</v>
      </c>
      <c r="JN7" s="106" t="str">
        <f t="shared" si="4"/>
        <v>PCS-SBL553142</v>
      </c>
      <c r="JO7" s="107" t="s">
        <v>3117</v>
      </c>
      <c r="JP7" s="108" t="s">
        <v>3118</v>
      </c>
      <c r="JQ7" s="109" t="s">
        <v>3119</v>
      </c>
      <c r="JR7" s="107" t="s">
        <v>3120</v>
      </c>
      <c r="JS7" s="108" t="s">
        <v>3121</v>
      </c>
      <c r="JT7" s="109" t="s">
        <v>3122</v>
      </c>
      <c r="JU7" s="110" t="s">
        <v>3123</v>
      </c>
      <c r="JV7" s="111">
        <f t="shared" si="5"/>
        <v>285.03000000000003</v>
      </c>
      <c r="JW7" s="111">
        <f t="shared" si="6"/>
        <v>315.03000000000003</v>
      </c>
      <c r="JX7" s="111">
        <f t="shared" si="7"/>
        <v>350.03000000000003</v>
      </c>
      <c r="JY7" s="111">
        <f t="shared" si="8"/>
        <v>360.03000000000003</v>
      </c>
      <c r="JZ7" s="111">
        <f t="shared" si="9"/>
        <v>395.03000000000003</v>
      </c>
      <c r="KA7" s="111" t="e">
        <f t="shared" si="10"/>
        <v>#VALUE!</v>
      </c>
      <c r="KB7" s="111">
        <f t="shared" si="11"/>
        <v>370.03000000000003</v>
      </c>
      <c r="KC7" s="111">
        <f t="shared" si="12"/>
        <v>380.03000000000003</v>
      </c>
      <c r="KD7" s="111">
        <f t="shared" si="13"/>
        <v>415.03000000000003</v>
      </c>
      <c r="KE7" s="112">
        <f t="shared" si="14"/>
        <v>220.1302</v>
      </c>
      <c r="KF7" s="112" t="e">
        <f>IF(FJ7="","",FJ7+$BI7 + $CI7 +$HR7 +#REF!)</f>
        <v>#REF!</v>
      </c>
      <c r="KG7" s="112" t="str">
        <f>IF(FM7="","",FM7+$BI7 + $CI7 +$HR7 +#REF!)</f>
        <v/>
      </c>
      <c r="KH7" s="112" t="e">
        <f>IF(FP7="","",FP7+$BI7 + $CI7 +$HR7 +#REF!)</f>
        <v>#REF!</v>
      </c>
      <c r="KI7" s="112" t="e">
        <f>IF(FS7="","",FS7+$BI7 + $CI7 +$HR7 +#REF!)</f>
        <v>#REF!</v>
      </c>
      <c r="KJ7" s="112" t="e">
        <f>IF(FV7="","",FV7+$BI7 + $CI7 +$HR7 +#REF!)</f>
        <v>#REF!</v>
      </c>
      <c r="KK7" s="112" t="str">
        <f>IF(FY7="","",FY7+$BI7 + $CI7 +$HR7 +#REF!)</f>
        <v/>
      </c>
      <c r="KL7" s="113" t="e">
        <f>IF(GB7="","",GB7+$BI7 + $CI7 +$HR7 +#REF!)</f>
        <v>#REF!</v>
      </c>
      <c r="KM7" s="114" t="s">
        <v>3124</v>
      </c>
      <c r="KN7" s="115"/>
      <c r="KO7" s="116">
        <f>VLOOKUP(IH7,'[3]Dados e SVA'!C:G,5,0)</f>
        <v>14</v>
      </c>
      <c r="KP7" s="116">
        <f>VLOOKUP(IH7,'[3]Dados e SVA'!C:F,4,0)</f>
        <v>3.61</v>
      </c>
      <c r="KQ7" s="117">
        <f t="shared" si="18"/>
        <v>0.74209999999999998</v>
      </c>
      <c r="KR7" s="77">
        <f t="shared" si="19"/>
        <v>10.39</v>
      </c>
      <c r="KS7" s="77">
        <f t="shared" si="15"/>
        <v>3.6099999999999994</v>
      </c>
      <c r="KT7" s="118" t="b">
        <f t="shared" si="16"/>
        <v>1</v>
      </c>
      <c r="KU7" s="120">
        <f t="shared" si="20"/>
        <v>0</v>
      </c>
      <c r="KV7" s="77"/>
      <c r="KW7" s="77"/>
      <c r="KX7" s="77"/>
      <c r="KY7" s="120"/>
      <c r="KZ7" s="121">
        <f t="shared" si="17"/>
        <v>185</v>
      </c>
      <c r="LA7" s="122" t="s">
        <v>3140</v>
      </c>
      <c r="LB7" s="122" t="s">
        <v>3126</v>
      </c>
    </row>
    <row r="8" spans="1:314" s="122" customFormat="1" x14ac:dyDescent="0.25">
      <c r="A8" s="53" t="s">
        <v>3088</v>
      </c>
      <c r="B8" s="54" t="s">
        <v>2989</v>
      </c>
      <c r="C8" s="54" t="s">
        <v>3089</v>
      </c>
      <c r="D8" s="55" t="s">
        <v>3090</v>
      </c>
      <c r="E8" s="56"/>
      <c r="F8" s="57"/>
      <c r="G8" s="57"/>
      <c r="H8" s="57"/>
      <c r="I8" s="57" t="s">
        <v>3091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 t="s">
        <v>3091</v>
      </c>
      <c r="AB8" s="57" t="s">
        <v>3091</v>
      </c>
      <c r="AC8" s="57" t="s">
        <v>3091</v>
      </c>
      <c r="AD8" s="57" t="s">
        <v>3091</v>
      </c>
      <c r="AE8" s="57" t="s">
        <v>3091</v>
      </c>
      <c r="AF8" s="57" t="s">
        <v>3091</v>
      </c>
      <c r="AG8" s="58"/>
      <c r="AH8" s="57" t="s">
        <v>3091</v>
      </c>
      <c r="AI8" s="57" t="s">
        <v>3091</v>
      </c>
      <c r="AJ8" s="57"/>
      <c r="AK8" s="57" t="s">
        <v>3091</v>
      </c>
      <c r="AL8" s="57" t="s">
        <v>3091</v>
      </c>
      <c r="AM8" s="57"/>
      <c r="AN8" s="57"/>
      <c r="AO8" s="57" t="s">
        <v>3091</v>
      </c>
      <c r="AP8" s="59" t="s">
        <v>3091</v>
      </c>
      <c r="AQ8" s="60" t="s">
        <v>3141</v>
      </c>
      <c r="AR8" s="54" t="s">
        <v>3093</v>
      </c>
      <c r="AS8" s="61" t="s">
        <v>3094</v>
      </c>
      <c r="AT8" s="62">
        <v>42972</v>
      </c>
      <c r="AU8" s="63">
        <v>43097</v>
      </c>
      <c r="AV8" s="64" t="s">
        <v>3095</v>
      </c>
      <c r="AW8" s="65" t="s">
        <v>3095</v>
      </c>
      <c r="AX8" s="66"/>
      <c r="AY8" s="66" t="s">
        <v>3096</v>
      </c>
      <c r="AZ8" s="66">
        <v>20</v>
      </c>
      <c r="BA8" s="66">
        <v>10000</v>
      </c>
      <c r="BB8" s="67" t="s">
        <v>3097</v>
      </c>
      <c r="BC8" s="68" t="s">
        <v>3098</v>
      </c>
      <c r="BD8" s="66" t="s">
        <v>3090</v>
      </c>
      <c r="BE8" s="59" t="s">
        <v>3090</v>
      </c>
      <c r="BF8" s="53" t="s">
        <v>3141</v>
      </c>
      <c r="BG8" s="69" t="s">
        <v>3099</v>
      </c>
      <c r="BH8" s="70" t="str">
        <f>IF(ISERROR(VLOOKUP(BG8,[3]PLANOS!B:C,2,0)),"",VLOOKUP(BG8,[3]PLANOS!B:C,2,0))</f>
        <v>PCS-4P6pi</v>
      </c>
      <c r="BI8" s="71">
        <v>50.1</v>
      </c>
      <c r="BJ8" s="72">
        <f>IF(BI8=0,"",IF(BI8=VLOOKUP("FIXO",[3]ARBOR!$A:$C,3,0),0.0001,IF(BI8&gt;VLOOKUP("FIXO",[3]ARBOR!$A:$C,3,0),"Maior que CAP!",IF((DOLLAR(BI8+(VLOOKUP("FIXO",[3]ARBOR!$A:$C,3,0)*-TRUNC(BI8/VLOOKUP("FIXO",[3]ARBOR!$A:$C,3,0)-1,4)),6))&lt;&gt;(DOLLAR(VLOOKUP("FIXO",[3]ARBOR!$A:$C,3,0),6)),-TRUNC(BI8/VLOOKUP("FIXO",[3]ARBOR!$A:$C,3,0)-1,4)+0.0001,-TRUNC(BI8/VLOOKUP("FIXO",[3]ARBOR!$A:$C,3,0)-1,4)))))</f>
        <v>0.33939999999999998</v>
      </c>
      <c r="BK8" s="73" t="str">
        <f>IF(ISERROR(IF(BJ8="","",VLOOKUP(($BG8&amp;BJ8&amp;"Template de desconto FLAT bundle - Fixo - Varejo - Ganho Tributário Cross"),[3]BENEFICIOS!$A:$E,5,0))),"Criar",IF(BJ8="","",VLOOKUP(($BG8&amp;BJ8&amp;"Template de desconto FLAT bundle - Fixo - Varejo - Ganho Tributário Cross"),[3]BENEFICIOS!$A:$E,5,0)))</f>
        <v>MKT-1-9856472058</v>
      </c>
      <c r="BL8" s="74"/>
      <c r="BM8" s="75"/>
      <c r="BN8" s="76" t="s">
        <v>3128</v>
      </c>
      <c r="BO8" s="77">
        <v>44.9</v>
      </c>
      <c r="BP8" s="78">
        <f>IF(BO8=0,"",IF(BO8=VLOOKUP("PCS-30874g",[3]ARBOR!$A:$C,3,0),0.0001,IF(BO8&gt;VLOOKUP("PCS-30874g",[3]ARBOR!$A:$C,3,0),"Maior que CAP!",IF((DOLLAR(BO8+(VLOOKUP("PCS-30874g",[3]ARBOR!$A:$C,3,0)*-TRUNC(BO8/VLOOKUP("PCS-30874g",[3]ARBOR!$A:$C,3,0)-1,4)),6))&lt;&gt;(DOLLAR(VLOOKUP("PCS-30874g",[3]ARBOR!$A:$C,3,0),6)),-TRUNC(BO8/VLOOKUP("PCS-30874g",[3]ARBOR!$A:$C,3,0)-1,4)+0.0001,-TRUNC(BO8/VLOOKUP("PCS-30874g",[3]ARBOR!$A:$C,3,0)-1,4)))))</f>
        <v>0.53679999999999994</v>
      </c>
      <c r="BQ8" s="79" t="str">
        <f>IF(ISERROR(IF(BP8="","",VLOOKUP(($BG8&amp;BP8&amp;"Template de desconto FLAT bundle - Velox XDSL - Varejo"),[3]BENEFICIOS!$A:$E,5,0))),"Criar",IF(BP8="","",VLOOKUP(($BG8&amp;BP8&amp;"Template de desconto FLAT bundle - Velox XDSL - Varejo"),[3]BENEFICIOS!$A:$E,5,0)))</f>
        <v>MKT-1-9865126733</v>
      </c>
      <c r="BR8" s="76" t="s">
        <v>3128</v>
      </c>
      <c r="BS8" s="77">
        <v>44.9</v>
      </c>
      <c r="BT8" s="78">
        <f>IF(BS8=0,"",IF(BS8=VLOOKUP("PCS-30577g",[3]ARBOR!$A:$C,3,0),0.0001,IF(BS8&gt;VLOOKUP("PCS-30577g",[3]ARBOR!$A:$C,3,0),"Maior que CAP!",IF((DOLLAR(BS8+(VLOOKUP("PCS-30577g",[3]ARBOR!$A:$C,3,0)*-TRUNC(BS8/VLOOKUP("PCS-30577g",[3]ARBOR!$A:$C,3,0)-1,4)),6))&lt;&gt;(DOLLAR(VLOOKUP("PCS-30577g",[3]ARBOR!$A:$C,3,0),6)),-TRUNC(BS8/VLOOKUP("PCS-30577g",[3]ARBOR!$A:$C,3,0)-1,4)+0.0001,-TRUNC(BS8/VLOOKUP("PCS-30577g",[3]ARBOR!$A:$C,3,0)-1,4)))))</f>
        <v>0.53679999999999994</v>
      </c>
      <c r="BU8" s="79" t="str">
        <f>IF(ISERROR(IF(BT8="","",VLOOKUP(($BG8&amp;BT8&amp;"Template de desconto FLAT bundle - Velox XDSL - Varejo"),[3]BENEFICIOS!$A:$E,5,0))),"Criar",IF(BT8="","",VLOOKUP(($BG8&amp;BT8&amp;"Template de desconto FLAT bundle - Velox XDSL - Varejo"),[3]BENEFICIOS!$A:$E,5,0)))</f>
        <v>MKT-1-9865126733</v>
      </c>
      <c r="BV8" s="76" t="s">
        <v>3128</v>
      </c>
      <c r="BW8" s="77">
        <v>44.9</v>
      </c>
      <c r="BX8" s="78">
        <f>IF(BW8=0,"",IF(BW8=VLOOKUP("PCS-30604g",[3]ARBOR!$A:$C,3,0),0.0001,IF(BW8&gt;VLOOKUP("PCS-30604g",[3]ARBOR!$A:$C,3,0),"Maior que CAP!",IF((DOLLAR(BW8+(VLOOKUP("PCS-30604g",[3]ARBOR!$A:$C,3,0)*-TRUNC(BW8/VLOOKUP("PCS-30604g",[3]ARBOR!$A:$C,3,0)-1,4)),6))&lt;&gt;(DOLLAR(VLOOKUP("PCS-30604g",[3]ARBOR!$A:$C,3,0),6)),-TRUNC(BW8/VLOOKUP("PCS-30604g",[3]ARBOR!$A:$C,3,0)-1,4)+0.0001,-TRUNC(BW8/VLOOKUP("PCS-30604g",[3]ARBOR!$A:$C,3,0)-1,4)))))</f>
        <v>0.53679999999999994</v>
      </c>
      <c r="BY8" s="79" t="str">
        <f>IF(ISERROR(IF(BX8="","",VLOOKUP(($BG8&amp;BX8&amp;"Template de desconto FLAT bundle - Velox XDSL - Varejo"),[3]BENEFICIOS!$A:$E,5,0))),"Criar",IF(BX8="","",VLOOKUP(($BG8&amp;BX8&amp;"Template de desconto FLAT bundle - Velox XDSL - Varejo"),[3]BENEFICIOS!$A:$E,5,0)))</f>
        <v>MKT-1-9865126733</v>
      </c>
      <c r="BZ8" s="76" t="s">
        <v>3128</v>
      </c>
      <c r="CA8" s="77">
        <v>44.9</v>
      </c>
      <c r="CB8" s="78">
        <f>IF(CA8=0,"",IF(CA8=VLOOKUP("PCS-30631g",[3]ARBOR!$A:$C,3,0),0.0001,IF(CA8&gt;VLOOKUP("PCS-30631g",[3]ARBOR!$A:$C,3,0),"Maior que CAP!",IF((DOLLAR(CA8+(VLOOKUP("PCS-30631g",[3]ARBOR!$A:$C,3,0)*-TRUNC(CA8/VLOOKUP("PCS-30631g",[3]ARBOR!$A:$C,3,0)-1,4)),6))&lt;&gt;(DOLLAR(VLOOKUP("PCS-30631g",[3]ARBOR!$A:$C,3,0),6)),-TRUNC(CA8/VLOOKUP("PCS-30631g",[3]ARBOR!$A:$C,3,0)-1,4)+0.0001,-TRUNC(CA8/VLOOKUP("PCS-30631g",[3]ARBOR!$A:$C,3,0)-1,4)))))</f>
        <v>0.54310000000000003</v>
      </c>
      <c r="CC8" s="79" t="str">
        <f>IF(ISERROR(IF(CB8="","",VLOOKUP(($BG8&amp;CB8&amp;"Template de desconto FLAT bundle - Velox XDSL - Varejo"),[3]BENEFICIOS!$A:$E,5,0))),"Criar",IF(CB8="","",VLOOKUP(($BG8&amp;CB8&amp;"Template de desconto FLAT bundle - Velox XDSL - Varejo"),[3]BENEFICIOS!$A:$E,5,0)))</f>
        <v>MKT-1-9865126826</v>
      </c>
      <c r="CD8" s="76" t="s">
        <v>3022</v>
      </c>
      <c r="CE8" s="77">
        <v>49.9</v>
      </c>
      <c r="CF8" s="78">
        <f>IF(CE8=0,"",IF(CE8=VLOOKUP("PCS-30658g",[3]ARBOR!$A:$C,3,0),0.0001,IF(CE8&gt;VLOOKUP("PCS-30658g",[3]ARBOR!$A:$C,3,0),"Maior que CAP!",IF((DOLLAR(CE8+(VLOOKUP("PCS-30658g",[3]ARBOR!$A:$C,3,0)*-TRUNC(CE8/VLOOKUP("PCS-30658g",[3]ARBOR!$A:$C,3,0)-1,4)),6))&lt;&gt;(DOLLAR(VLOOKUP("PCS-30658g",[3]ARBOR!$A:$C,3,0),6)),-TRUNC(CE8/VLOOKUP("PCS-30658g",[3]ARBOR!$A:$C,3,0)-1,4)+0.0001,-TRUNC(CE8/VLOOKUP("PCS-30658g",[3]ARBOR!$A:$C,3,0)-1,4)))))</f>
        <v>0.55569999999999997</v>
      </c>
      <c r="CG8" s="79" t="str">
        <f>IF(ISERROR(IF(CF8="","",VLOOKUP(($BG8&amp;CF8&amp;"Template de desconto FLAT bundle - Velox XDSL - Varejo"),[3]BENEFICIOS!$A:$E,5,0))),"Criar",IF(CF8="","",VLOOKUP(($BG8&amp;CF8&amp;"Template de desconto FLAT bundle - Velox XDSL - Varejo"),[3]BENEFICIOS!$A:$E,5,0)))</f>
        <v>MKT-1-9865126919</v>
      </c>
      <c r="CH8" s="76" t="s">
        <v>3022</v>
      </c>
      <c r="CI8" s="77">
        <v>49.9</v>
      </c>
      <c r="CJ8" s="78">
        <f>IF(CI8=0,"",IF(CI8=VLOOKUP("PCS-30685g",[3]ARBOR!$A:$C,3,0),0.0001,IF(CI8&gt;VLOOKUP("PCS-30685g",[3]ARBOR!$A:$C,3,0),"Maior que CAP!",IF((DOLLAR(CI8+(VLOOKUP("PCS-30685g",[3]ARBOR!$A:$C,3,0)*-TRUNC(CI8/VLOOKUP("PCS-30685g",[3]ARBOR!$A:$C,3,0)-1,4)),6))&lt;&gt;(DOLLAR(VLOOKUP("PCS-30685g",[3]ARBOR!$A:$C,3,0),6)),-TRUNC(CI8/VLOOKUP("PCS-30685g",[3]ARBOR!$A:$C,3,0)-1,4)+0.0001,-TRUNC(CI8/VLOOKUP("PCS-30685g",[3]ARBOR!$A:$C,3,0)-1,4)))))</f>
        <v>0.60509999999999997</v>
      </c>
      <c r="CK8" s="79" t="str">
        <f>IF(ISERROR(IF(CJ8="","",VLOOKUP(($BG8&amp;CJ8&amp;"Template de desconto FLAT bundle - Velox XDSL - Varejo"),[3]BENEFICIOS!$A:$E,5,0))),"Criar",IF(CJ8="","",VLOOKUP(($BG8&amp;CJ8&amp;"Template de desconto FLAT bundle - Velox XDSL - Varejo"),[3]BENEFICIOS!$A:$E,5,0)))</f>
        <v>MKT-1-9865694381</v>
      </c>
      <c r="CL8" s="76" t="s">
        <v>3022</v>
      </c>
      <c r="CM8" s="77">
        <v>49.9</v>
      </c>
      <c r="CN8" s="78">
        <f>IF(CM8=0,"",IF(CM8=VLOOKUP("PCS-30712g",[3]ARBOR!$A:$C,3,0),0.0001,IF(CM8&gt;VLOOKUP("PCS-30712g",[3]ARBOR!$A:$C,3,0),"Maior que CAP!",IF((DOLLAR(CM8+(VLOOKUP("PCS-30712g",[3]ARBOR!$A:$C,3,0)*-TRUNC(CM8/VLOOKUP("PCS-30712g",[3]ARBOR!$A:$C,3,0)-1,4)),6))&lt;&gt;(DOLLAR(VLOOKUP("PCS-30712g",[3]ARBOR!$A:$C,3,0),6)),-TRUNC(CM8/VLOOKUP("PCS-30712g",[3]ARBOR!$A:$C,3,0)-1,4)+0.0001,-TRUNC(CM8/VLOOKUP("PCS-30712g",[3]ARBOR!$A:$C,3,0)-1,4)))))</f>
        <v>0.64459999999999995</v>
      </c>
      <c r="CO8" s="79" t="str">
        <f>IF(ISERROR(IF(CN8="","",VLOOKUP(($BG8&amp;CN8&amp;"Template de desconto FLAT bundle - Velox XDSL - Varejo"),[3]BENEFICIOS!$A:$E,5,0))),"Criar",IF(CN8="","",VLOOKUP(($BG8&amp;CN8&amp;"Template de desconto FLAT bundle - Velox XDSL - Varejo"),[3]BENEFICIOS!$A:$E,5,0)))</f>
        <v>MKT-1-9865191105</v>
      </c>
      <c r="CP8" s="76" t="s">
        <v>3022</v>
      </c>
      <c r="CQ8" s="77">
        <v>59.9</v>
      </c>
      <c r="CR8" s="78">
        <f>IF(CQ8=0,"",IF(CQ8=VLOOKUP("PCS-30739g",[3]ARBOR!$A:$C,3,0),0.0001,IF(CQ8&gt;VLOOKUP("PCS-30739g",[3]ARBOR!$A:$C,3,0),"Maior que CAP!",IF((DOLLAR(CQ8+(VLOOKUP("PCS-30739g",[3]ARBOR!$A:$C,3,0)*-TRUNC(CQ8/VLOOKUP("PCS-30739g",[3]ARBOR!$A:$C,3,0)-1,4)),6))&lt;&gt;(DOLLAR(VLOOKUP("PCS-30739g",[3]ARBOR!$A:$C,3,0),6)),-TRUNC(CQ8/VLOOKUP("PCS-30739g",[3]ARBOR!$A:$C,3,0)-1,4)+0.0001,-TRUNC(CQ8/VLOOKUP("PCS-30739g",[3]ARBOR!$A:$C,3,0)-1,4)))))</f>
        <v>0.71560000000000001</v>
      </c>
      <c r="CS8" s="79" t="str">
        <f>IF(ISERROR(IF(CR8="","",VLOOKUP(($BG8&amp;CR8&amp;"Template de desconto FLAT bundle - Velox XDSL - Varejo"),[3]BENEFICIOS!$A:$E,5,0))),"Criar",IF(CR8="","",VLOOKUP(($BG8&amp;CR8&amp;"Template de desconto FLAT bundle - Velox XDSL - Varejo"),[3]BENEFICIOS!$A:$E,5,0)))</f>
        <v>MKT-1-9865191198</v>
      </c>
      <c r="CT8" s="77"/>
      <c r="CU8" s="80"/>
      <c r="CV8" s="72"/>
      <c r="CW8" s="73"/>
      <c r="CX8" s="76" t="s">
        <v>3022</v>
      </c>
      <c r="CY8" s="77">
        <v>59.9</v>
      </c>
      <c r="CZ8" s="78">
        <f>IF(CY8=0,"",IF(CY8=VLOOKUP("PCS-30766g",[3]ARBOR!$A:$C,3,0),0.0001,IF(CY8&gt;VLOOKUP("PCS-30766g",[3]ARBOR!$A:$C,3,0),"Maior que CAP!",IF((DOLLAR(CY8+(VLOOKUP("PCS-30766g",[3]ARBOR!$A:$C,3,0)*-TRUNC(CY8/VLOOKUP("PCS-30766g",[3]ARBOR!$A:$C,3,0)-1,4)),6))&lt;&gt;(DOLLAR(VLOOKUP("PCS-30766g",[3]ARBOR!$A:$C,3,0),6)),-TRUNC(CY8/VLOOKUP("PCS-30766g",[3]ARBOR!$A:$C,3,0)-1,4)+0.0001,-TRUNC(CY8/VLOOKUP("PCS-30766g",[3]ARBOR!$A:$C,3,0)-1,4)))))</f>
        <v>0.78669999999999995</v>
      </c>
      <c r="DA8" s="79" t="str">
        <f>IF(ISERROR(IF(CZ8="","",VLOOKUP(($BG8&amp;CZ8&amp;"Template de desconto FLAT bundle - Velox XDSL - Varejo"),[3]BENEFICIOS!$A:$E,5,0))),"Criar",IF(CZ8="","",VLOOKUP(($BG8&amp;CZ8&amp;"Template de desconto FLAT bundle - Velox XDSL - Varejo"),[3]BENEFICIOS!$A:$E,5,0)))</f>
        <v>MKT-1-9865191291</v>
      </c>
      <c r="DB8" s="77"/>
      <c r="DC8" s="80"/>
      <c r="DD8" s="72"/>
      <c r="DE8" s="73"/>
      <c r="DF8" s="76" t="s">
        <v>3128</v>
      </c>
      <c r="DG8" s="77">
        <v>69.900000000000006</v>
      </c>
      <c r="DH8" s="78">
        <f>IF(DG8=0,"",IF(DG8=VLOOKUP("PCS-30793g",[3]ARBOR!$A:$C,3,0),0.0001,IF(DG8&gt;VLOOKUP("PCS-30793g",[3]ARBOR!$A:$C,3,0),"Maior que CAP!",IF((DOLLAR(DG8+(VLOOKUP("PCS-30793g",[3]ARBOR!$A:$C,3,0)*-TRUNC(DG8/VLOOKUP("PCS-30793g",[3]ARBOR!$A:$C,3,0)-1,4)),6))&lt;&gt;(DOLLAR(VLOOKUP("PCS-30793g",[3]ARBOR!$A:$C,3,0),6)),-TRUNC(DG8/VLOOKUP("PCS-30793g",[3]ARBOR!$A:$C,3,0)-1,4)+0.0001,-TRUNC(DG8/VLOOKUP("PCS-30793g",[3]ARBOR!$A:$C,3,0)-1,4)))))</f>
        <v>0.75109999999999999</v>
      </c>
      <c r="DI8" s="79" t="str">
        <f>IF(ISERROR(IF(DH8="","",VLOOKUP(($BG8&amp;DH8&amp;"Template de desconto FLAT bundle - Velox XDSL - Varejo"),[3]BENEFICIOS!$A:$E,5,0))),"Criar",IF(DH8="","",VLOOKUP(($BG8&amp;DH8&amp;"Template de desconto FLAT bundle - Velox XDSL - Varejo"),[3]BENEFICIOS!$A:$E,5,0)))</f>
        <v>MKT-1-9865191384</v>
      </c>
      <c r="DJ8" s="77"/>
      <c r="DK8" s="80"/>
      <c r="DL8" s="72"/>
      <c r="DM8" s="73"/>
      <c r="DN8" s="76" t="s">
        <v>3022</v>
      </c>
      <c r="DO8" s="77">
        <v>69.900000000000006</v>
      </c>
      <c r="DP8" s="78">
        <f>IF(DO8=0,"",IF(DO8=VLOOKUP("PCS-30820g",[3]ARBOR!$A:$C,3,0),0.0001,IF(DO8&gt;VLOOKUP("PCS-30820g",[3]ARBOR!$A:$C,3,0),"Maior que CAP!",IF((DOLLAR(DO8+(VLOOKUP("PCS-30820g",[3]ARBOR!$A:$C,3,0)*-TRUNC(DO8/VLOOKUP("PCS-30820g",[3]ARBOR!$A:$C,3,0)-1,4)),6))&lt;&gt;(DOLLAR(VLOOKUP("PCS-30820g",[3]ARBOR!$A:$C,3,0),6)),-TRUNC(DO8/VLOOKUP("PCS-30820g",[3]ARBOR!$A:$C,3,0)-1,4)+0.0001,-TRUNC(DO8/VLOOKUP("PCS-30820g",[3]ARBOR!$A:$C,3,0)-1,4)))))</f>
        <v>0.75109999999999999</v>
      </c>
      <c r="DQ8" s="79" t="str">
        <f>IF(ISERROR(IF(DP8="","",VLOOKUP(($BG8&amp;DP8&amp;"Template de desconto FLAT bundle - Velox XDSL - Varejo"),[3]BENEFICIOS!$A:$E,5,0))),"Criar",IF(DP8="","",VLOOKUP(($BG8&amp;DP8&amp;"Template de desconto FLAT bundle - Velox XDSL - Varejo"),[3]BENEFICIOS!$A:$E,5,0)))</f>
        <v>MKT-1-9865191384</v>
      </c>
      <c r="DR8" s="77"/>
      <c r="DS8" s="80"/>
      <c r="DT8" s="72"/>
      <c r="DU8" s="73"/>
      <c r="DV8" s="81"/>
      <c r="DW8" s="78" t="str">
        <f>IF(DV8=0,"",IF(DV8=VLOOKUP("PCS-21448p2",[3]ARBOR!$A:$C,3,0),0.0001,IF(DV8&gt;VLOOKUP("PCS-21448p2",[3]ARBOR!$A:$C,3,0),"Maior que CAP!",IF((DOLLAR(DV8+(VLOOKUP("PCS-21448p2",[3]ARBOR!$A:$C,3,0)*-TRUNC(DV8/VLOOKUP("PCS-21448p2",[3]ARBOR!$A:$C,3,0)-1,4)),6))&lt;&gt;(DOLLAR(VLOOKUP("PCS-21448p2",[3]ARBOR!$A:$C,3,0),6)),-TRUNC(DV8/VLOOKUP("PCS-21448p2",[3]ARBOR!$A:$C,3,0)-1,4)+0.0001,-TRUNC(DV8/VLOOKUP("PCS-21448p2",[3]ARBOR!$A:$C,3,0)-1,4)))))</f>
        <v/>
      </c>
      <c r="DX8" s="79" t="str">
        <f>IF(ISERROR(IF(DW8="","",VLOOKUP(("Oi Conta Total Plug 10GB Downgrade"&amp;DW8&amp;"Template de desconto percentual BL Móvel - Internet Total - Varejo"),[3]BENEFICIOS!$A:$E,5,0))),"Criar",IF(DW8="","",VLOOKUP(("Oi Conta Total Plug 10GB Downgrade"&amp;DW8&amp;"Template de desconto percentual BL Móvel - Internet Total - Varejo"),[3]BENEFICIOS!$A:$E,5,0)))</f>
        <v/>
      </c>
      <c r="DY8" s="81">
        <f t="shared" si="0"/>
        <v>19.899999999999999</v>
      </c>
      <c r="DZ8" s="82">
        <f>IF(DY8=0,"",IF(DY8=VLOOKUP("SVA",[3]ARBOR!$A:$C,3,0),0.0001,IF(DY8&gt;VLOOKUP("SVA",[3]ARBOR!$A:$C,3,0),"Maior que CAP!",IF((DOLLAR(DY8+(VLOOKUP("SVA",[3]ARBOR!$A:$C,3,0)*-TRUNC(DY8/VLOOKUP("SVA",[3]ARBOR!$A:$C,3,0)-1,4)),6))&lt;&gt;(DOLLAR(VLOOKUP("SVA",[3]ARBOR!$A:$C,3,0),6)),-TRUNC(DY8/VLOOKUP("SVA",[3]ARBOR!$A:$C,3,0)-1,4)+0.0001,-TRUNC(DY8/VLOOKUP("SVA",[3]ARBOR!$A:$C,3,0)-1,4)))))</f>
        <v>7.1400000000000005E-2</v>
      </c>
      <c r="EA8" s="79" t="s">
        <v>3129</v>
      </c>
      <c r="EB8" s="77"/>
      <c r="EC8" s="83"/>
      <c r="ED8" s="84"/>
      <c r="EE8" s="73"/>
      <c r="EF8" s="85">
        <v>64.900000000000006</v>
      </c>
      <c r="EG8" s="78">
        <f>IF(EF8=0,"",IF(EF8=VLOOKUP("PCS-OzTL40",[3]ARBOR!$A:$C,3,0),0.0001,IF(EF8&gt;VLOOKUP("PCS-OzTL40",[3]ARBOR!$A:$C,3,0),"Maior que CAP!",IF((DOLLAR(EF8+(VLOOKUP("PCS-OzTL40",[3]ARBOR!$A:$C,3,0)*-TRUNC(EF8/VLOOKUP("PCS-OzTL40",[3]ARBOR!$A:$C,3,0)-1,4)),6))&lt;&gt;(DOLLAR(VLOOKUP("PCS-OzTL40",[3]ARBOR!$A:$C,3,0),6)),-TRUNC(EF8/VLOOKUP("PCS-OzTL40",[3]ARBOR!$A:$C,3,0)-1,4)+0.0001,-TRUNC(EF8/VLOOKUP("PCS-OzTL40",[3]ARBOR!$A:$C,3,0)-1,4)))))</f>
        <v>0.34449999999999997</v>
      </c>
      <c r="EH8" s="79" t="str">
        <f>IF(ISERROR(IF(EG8="","",VLOOKUP(($BG8&amp;EG8&amp;"Template desconto FLAT Plano Principal Oi TV nível conta"),[3]BENEFICIOS!$A:$G,5,0))),"Criar",IF(EG8="","",VLOOKUP(($BG8&amp;EG8&amp;"Template desconto FLAT Plano Principal Oi TV nível conta"),[3]BENEFICIOS!$A:$G,5,0)))</f>
        <v>MKT-1-9865456396</v>
      </c>
      <c r="EI8" s="85">
        <v>94.9</v>
      </c>
      <c r="EJ8" s="78">
        <f>IF(EI8=0,"",IF(EI8=VLOOKUP("PCS-OzTL41",[3]ARBOR!$A:$C,3,0),0.0001,IF(EI8&gt;VLOOKUP("PCS-OzTL41",[3]ARBOR!$A:$C,3,0),"Maior que CAP!",IF((DOLLAR(EI8+(VLOOKUP("PCS-OzTL41",[3]ARBOR!$A:$C,3,0)*-TRUNC(EI8/VLOOKUP("PCS-OzTL41",[3]ARBOR!$A:$C,3,0)-1,4)),6))&lt;&gt;(DOLLAR(VLOOKUP("PCS-OzTL41",[3]ARBOR!$A:$C,3,0),6)),-TRUNC(EI8/VLOOKUP("PCS-OzTL41",[3]ARBOR!$A:$C,3,0)-1,4)+0.0001,-TRUNC(EI8/VLOOKUP("PCS-OzTL41",[3]ARBOR!$A:$C,3,0)-1,4)))))</f>
        <v>0.21589999999999998</v>
      </c>
      <c r="EK8" s="86" t="str">
        <f>IF(ISERROR(IF(EJ8="","",VLOOKUP(($BG8&amp;EJ8&amp;"Template desconto FLAT Plano Principal Oi TV nível conta"),[3]BENEFICIOS!$A:$G,5,0))),"Criar",IF(EJ8="","",VLOOKUP(($BG8&amp;EJ8&amp;"Template desconto FLAT Plano Principal Oi TV nível conta"),[3]BENEFICIOS!$A:$G,5,0)))</f>
        <v>MKT-1-10031838901</v>
      </c>
      <c r="EL8" s="85">
        <v>129.9</v>
      </c>
      <c r="EM8" s="78">
        <f>IF(EL8=0,"",IF(EL8=VLOOKUP("PCS-OzTL44",[3]ARBOR!$A:$C,3,0),0.0001,IF(EL8&gt;VLOOKUP("PCS-OzTL44",[3]ARBOR!$A:$C,3,0),"Maior que CAP!",IF((DOLLAR(EL8+(VLOOKUP("PCS-OzTL44",[3]ARBOR!$A:$C,3,0)*-TRUNC(EL8/VLOOKUP("PCS-OzTL44",[3]ARBOR!$A:$C,3,0)-1,4)),6))&lt;&gt;(DOLLAR(VLOOKUP("PCS-OzTL44",[3]ARBOR!$A:$C,3,0),6)),-TRUNC(EL8/VLOOKUP("PCS-OzTL44",[3]ARBOR!$A:$C,3,0)-1,4)+0.0001,-TRUNC(EL8/VLOOKUP("PCS-OzTL44",[3]ARBOR!$A:$C,3,0)-1,4)))))</f>
        <v>0.3256</v>
      </c>
      <c r="EN8" s="86" t="str">
        <f>IF(ISERROR(IF(EM8="","",VLOOKUP(($BG8&amp;EM8&amp;"Template desconto FLAT Plano Principal Oi TV nível conta"),[3]BENEFICIOS!$A:$G,5,0))),"Criar",IF(EM8="","",VLOOKUP(($BG8&amp;EM8&amp;"Template desconto FLAT Plano Principal Oi TV nível conta"),[3]BENEFICIOS!$A:$G,5,0)))</f>
        <v>MKT-1-10031792211</v>
      </c>
      <c r="EO8" s="85">
        <v>139.9</v>
      </c>
      <c r="EP8" s="78">
        <f>IF(EO8=0,"",IF(EO8=VLOOKUP("PCS-OzTL43",[3]ARBOR!$A:$C,3,0),0.0001,IF(EO8&gt;VLOOKUP("PCS-OzTL43",[3]ARBOR!$A:$C,3,0),"Maior que CAP!",IF((DOLLAR(EO8+(VLOOKUP("PCS-OzTL43",[3]ARBOR!$A:$C,3,0)*-TRUNC(EO8/VLOOKUP("PCS-OzTL43",[3]ARBOR!$A:$C,3,0)-1,4)),6))&lt;&gt;(DOLLAR(VLOOKUP("PCS-OzTL43",[3]ARBOR!$A:$C,3,0),6)),-TRUNC(EO8/VLOOKUP("PCS-OzTL43",[3]ARBOR!$A:$C,3,0)-1,4)+0.0001,-TRUNC(EO8/VLOOKUP("PCS-OzTL43",[3]ARBOR!$A:$C,3,0)-1,4)))))</f>
        <v>0.313</v>
      </c>
      <c r="EQ8" s="86" t="str">
        <f>IF(ISERROR(IF(EP8="","",VLOOKUP(($BG8&amp;EP8&amp;"Template desconto FLAT Plano Principal Oi TV nível conta"),[3]BENEFICIOS!$A:$G,5,0))),"Criar",IF(EP8="","",VLOOKUP(($BG8&amp;EP8&amp;"Template desconto FLAT Plano Principal Oi TV nível conta"),[3]BENEFICIOS!$A:$G,5,0)))</f>
        <v>MKT-1-10031864481</v>
      </c>
      <c r="ER8" s="85">
        <v>174.9</v>
      </c>
      <c r="ES8" s="78">
        <f>IF(ER8=0,"",IF(ER8=VLOOKUP("PCS-OzTL45",[3]ARBOR!$A:$C,3,0),0.0001,IF(ER8&gt;VLOOKUP("PCS-OzTL45",[3]ARBOR!$A:$C,3,0),"Maior que CAP!",IF((DOLLAR(ER8+(VLOOKUP("PCS-OzTL45",[3]ARBOR!$A:$C,3,0)*-TRUNC(ER8/VLOOKUP("PCS-OzTL45",[3]ARBOR!$A:$C,3,0)-1,4)),6))&lt;&gt;(DOLLAR(VLOOKUP("PCS-OzTL45",[3]ARBOR!$A:$C,3,0),6)),-TRUNC(ER8/VLOOKUP("PCS-OzTL45",[3]ARBOR!$A:$C,3,0)-1,4)+0.0001,-TRUNC(ER8/VLOOKUP("PCS-OzTL45",[3]ARBOR!$A:$C,3,0)-1,4)))))</f>
        <v>0.16369999999999998</v>
      </c>
      <c r="ET8" s="86" t="str">
        <f>IF(ISERROR(IF(ES8="","",VLOOKUP(($BG8&amp;ES8&amp;"Template desconto FLAT Plano Principal Oi TV nível conta"),[3]BENEFICIOS!$A:$G,5,0))),"Criar",IF(ES8="","",VLOOKUP(($BG8&amp;ES8&amp;"Template desconto FLAT Plano Principal Oi TV nível conta"),[3]BENEFICIOS!$A:$G,5,0)))</f>
        <v>MKT-1-10031864751</v>
      </c>
      <c r="EU8" s="85"/>
      <c r="EV8" s="72" t="str">
        <f>IF(EU8=0,"",IF(EU8=VLOOKUP("PCS-OzTL741",[3]ARBOR!$A:$C,3,0),0.0001,IF(EU8&gt;VLOOKUP("PCS-OzTL741",[3]ARBOR!$A:$C,3,0),"Maior que CAP!",IF((DOLLAR(EU8+(VLOOKUP("PCS-OzTL741",[3]ARBOR!$A:$C,3,0)*-TRUNC(EU8/VLOOKUP("PCS-OzTL741",[3]ARBOR!$A:$C,3,0)-1,4)),6))&lt;&gt;(DOLLAR(VLOOKUP("PCS-OzTL741",[3]ARBOR!$A:$C,3,0),6)),-TRUNC(EU8/VLOOKUP("PCS-OzTL741",[3]ARBOR!$A:$C,3,0)-1,4)+0.0001,-TRUNC(EU8/VLOOKUP("PCS-OzTL741",[3]ARBOR!$A:$C,3,0)-1,4)))))</f>
        <v/>
      </c>
      <c r="EW8" s="87" t="str">
        <f>IF(ISERROR(IF(EV8="","",VLOOKUP((#REF!&amp;EV8&amp;"Template desconto FLAT Plano Principal Oi TV nível conta"),[3]BENEFICIOS!$A:$G,5,0))),"Criar",IF(EV8="","",VLOOKUP((#REF!&amp;EV8&amp;"Template desconto FLAT Plano Principal Oi TV nível conta"),[3]BENEFICIOS!$A:$G,5,0)))</f>
        <v/>
      </c>
      <c r="EX8" s="85">
        <v>149.9</v>
      </c>
      <c r="EY8" s="78">
        <f>IF(EX8=0,"",IF(EX8=VLOOKUP("PCS-OzTL744",[3]ARBOR!$A:$C,3,0),0.0001,IF(EX8&gt;VLOOKUP("PCS-OzTL744",[3]ARBOR!$A:$C,3,0),"Maior que CAP!",IF((DOLLAR(EX8+(VLOOKUP("PCS-OzTL744",[3]ARBOR!$A:$C,3,0)*-TRUNC(EX8/VLOOKUP("PCS-OzTL744",[3]ARBOR!$A:$C,3,0)-1,4)),6))&lt;&gt;(DOLLAR(VLOOKUP("PCS-OzTL744",[3]ARBOR!$A:$C,3,0),6)),-TRUNC(EX8/VLOOKUP("PCS-OzTL744",[3]ARBOR!$A:$C,3,0)-1,4)+0.0001,-TRUNC(EX8/VLOOKUP("PCS-OzTL744",[3]ARBOR!$A:$C,3,0)-1,4)))))</f>
        <v>0.2833</v>
      </c>
      <c r="EZ8" s="86" t="str">
        <f>IF(ISERROR(IF(EY8="","",VLOOKUP(($BG8&amp;EY8&amp;"Template desconto FLAT Plano Principal Oi TV nível conta"),[3]BENEFICIOS!$A:$G,5,0))),"Criar",IF(EY8="","",VLOOKUP(($BG8&amp;EY8&amp;"Template desconto FLAT Plano Principal Oi TV nível conta"),[3]BENEFICIOS!$A:$G,5,0)))</f>
        <v>MKT-1-10031865251</v>
      </c>
      <c r="FA8" s="85">
        <v>159.9</v>
      </c>
      <c r="FB8" s="78">
        <f>IF(FA8=0,"",IF(FA8=VLOOKUP("PCS-OzTL743",[3]ARBOR!$A:$C,3,0),0.0001,IF(FA8&gt;VLOOKUP("PCS-OzTL743",[3]ARBOR!$A:$C,3,0),"Maior que CAP!",IF((DOLLAR(FA8+(VLOOKUP("PCS-OzTL743",[3]ARBOR!$A:$C,3,0)*-TRUNC(FA8/VLOOKUP("PCS-OzTL743",[3]ARBOR!$A:$C,3,0)-1,4)),6))&lt;&gt;(DOLLAR(VLOOKUP("PCS-OzTL743",[3]ARBOR!$A:$C,3,0),6)),-TRUNC(FA8/VLOOKUP("PCS-OzTL743",[3]ARBOR!$A:$C,3,0)-1,4)+0.0001,-TRUNC(FA8/VLOOKUP("PCS-OzTL743",[3]ARBOR!$A:$C,3,0)-1,4)))))</f>
        <v>0.2737</v>
      </c>
      <c r="FC8" s="86" t="str">
        <f>IF(ISERROR(IF(FB8="","",VLOOKUP(($BG8&amp;FB8&amp;"Template desconto FLAT Plano Principal Oi TV nível conta"),[3]BENEFICIOS!$A:$G,5,0))),"Criar",IF(FB8="","",VLOOKUP(($BG8&amp;FB8&amp;"Template desconto FLAT Plano Principal Oi TV nível conta"),[3]BENEFICIOS!$A:$G,5,0)))</f>
        <v>MKT-1-10031879521</v>
      </c>
      <c r="FD8" s="85">
        <v>194.9</v>
      </c>
      <c r="FE8" s="78">
        <f>IF(FD8=0,"",IF(FD8=VLOOKUP("PCS-OzTL745",[3]ARBOR!$A:$C,3,0),0.0001,IF(FD8&gt;VLOOKUP("PCS-OzTL745",[3]ARBOR!$A:$C,3,0),"Maior que CAP!",IF((DOLLAR(FD8+(VLOOKUP("PCS-OzTL745",[3]ARBOR!$A:$C,3,0)*-TRUNC(FD8/VLOOKUP("PCS-OzTL745",[3]ARBOR!$A:$C,3,0)-1,4)),6))&lt;&gt;(DOLLAR(VLOOKUP("PCS-OzTL745",[3]ARBOR!$A:$C,3,0),6)),-TRUNC(FD8/VLOOKUP("PCS-OzTL745",[3]ARBOR!$A:$C,3,0)-1,4)+0.0001,-TRUNC(FD8/VLOOKUP("PCS-OzTL745",[3]ARBOR!$A:$C,3,0)-1,4)))))</f>
        <v>0.23019999999999999</v>
      </c>
      <c r="FF8" s="86" t="str">
        <f>IF(ISERROR(IF(FE8="","",VLOOKUP(($BG8&amp;FE8&amp;"Template desconto FLAT Plano Principal Oi TV nível conta"),[3]BENEFICIOS!$A:$G,5,0))),"Criar",IF(FE8="","",VLOOKUP(($BG8&amp;FE8&amp;"Template desconto FLAT Plano Principal Oi TV nível conta"),[3]BENEFICIOS!$A:$G,5,0)))</f>
        <v>MKT-1-9865510683</v>
      </c>
      <c r="FG8" s="85"/>
      <c r="FH8" s="78" t="str">
        <f>IF(FG8=0,"",IF(FG8=VLOOKUP("PCS-OzTL42",[3]ARBOR!$A:$C,3,0),0.0001,IF(FG8&gt;VLOOKUP("PCS-OzTL42",[3]ARBOR!$A:$C,3,0),"Maior que CAP!",IF((DOLLAR(FG8+(VLOOKUP("PCS-OzTL42",[3]ARBOR!$A:$C,3,0)*-TRUNC(FG8/VLOOKUP("PCS-OzTL42",[3]ARBOR!$A:$C,3,0)-1,4)),6))&lt;&gt;(DOLLAR(VLOOKUP("PCS-OzTL42",[3]ARBOR!$A:$C,3,0),6)),-TRUNC(FG8/VLOOKUP("PCS-OzTL42",[3]ARBOR!$A:$C,3,0)-1,4)+0.0001,-TRUNC(FG8/VLOOKUP("PCS-OzTL42",[3]ARBOR!$A:$C,3,0)-1,4)))))</f>
        <v/>
      </c>
      <c r="FI8" s="86" t="str">
        <f>IF(ISERROR(IF(FH8="","",VLOOKUP(($BG8&amp;FH8&amp;"Template desconto FLAT Plano Principal Oi TV nível conta"),[3]BENEFICIOS!$A:$G,5,0))),"Criar",IF(FH8="","",VLOOKUP(($BG8&amp;FH8&amp;"Template desconto FLAT Plano Principal Oi TV nível conta"),[3]BENEFICIOS!$A:$G,5,0)))</f>
        <v/>
      </c>
      <c r="FJ8" s="85">
        <v>124.9</v>
      </c>
      <c r="FK8" s="78">
        <f>IF(FJ8=0,"",IF(FJ8=VLOOKUP("PCS-OzTL47",[3]ARBOR!$A:$C,3,0),0.0001,IF(FJ8&gt;VLOOKUP("PCS-OzTL47",[3]ARBOR!$A:$C,3,0),"Maior que CAP!",IF((DOLLAR(FJ8+(VLOOKUP("PCS-OzTL47",[3]ARBOR!$A:$C,3,0)*-TRUNC(FJ8/VLOOKUP("PCS-OzTL47",[3]ARBOR!$A:$C,3,0)-1,4)),6))&lt;&gt;(DOLLAR(VLOOKUP("PCS-OzTL47",[3]ARBOR!$A:$C,3,0),6)),-TRUNC(FJ8/VLOOKUP("PCS-OzTL47",[3]ARBOR!$A:$C,3,0)-1,4)+0.0001,-TRUNC(FJ8/VLOOKUP("PCS-OzTL47",[3]ARBOR!$A:$C,3,0)-1,4)))))</f>
        <v>0.38669999999999999</v>
      </c>
      <c r="FL8" s="86" t="str">
        <f>IF(ISERROR(IF(FK8="","",VLOOKUP(($BG8&amp;FK8&amp;"Template desconto FLAT Plano Principal Oi TV nível conta"),[3]BENEFICIOS!$A:$G,5,0))),"Criar",IF(FK8="","",VLOOKUP(($BG8&amp;FK8&amp;"Template desconto FLAT Plano Principal Oi TV nível conta"),[3]BENEFICIOS!$A:$G,5,0)))</f>
        <v>MKT-1-10031884061</v>
      </c>
      <c r="FM8" s="85"/>
      <c r="FN8" s="78" t="str">
        <f>IF(FM8=0,"",IF(FM8=VLOOKUP("PCS-OzTL46",[3]ARBOR!$A:$C,3,0),0.0001,IF(FM8&gt;VLOOKUP("PCS-OzTL46",[3]ARBOR!$A:$C,3,0),"Maior que CAP!",IF((DOLLAR(FM8+(VLOOKUP("PCS-OzTL46",[3]ARBOR!$A:$C,3,0)*-TRUNC(FM8/VLOOKUP("PCS-OzTL46",[3]ARBOR!$A:$C,3,0)-1,4)),6))&lt;&gt;(DOLLAR(VLOOKUP("PCS-OzTL46",[3]ARBOR!$A:$C,3,0),6)),-TRUNC(FM8/VLOOKUP("PCS-OzTL46",[3]ARBOR!$A:$C,3,0)-1,4)+0.0001,-TRUNC(FM8/VLOOKUP("PCS-OzTL46",[3]ARBOR!$A:$C,3,0)-1,4)))))</f>
        <v/>
      </c>
      <c r="FO8" s="86" t="str">
        <f>IF(ISERROR(IF(FN8="","",VLOOKUP(($BG8&amp;FN8&amp;"Template desconto FLAT Plano Principal Oi TV nível conta"),[3]BENEFICIOS!$A:$G,5,0))),"Criar",IF(FN8="","",VLOOKUP(($BG8&amp;FN8&amp;"Template desconto FLAT Plano Principal Oi TV nível conta"),[3]BENEFICIOS!$A:$G,5,0)))</f>
        <v/>
      </c>
      <c r="FP8" s="85">
        <v>169.9</v>
      </c>
      <c r="FQ8" s="78">
        <f>IF(FP8=0,"",IF(FP8=VLOOKUP("PCS-OzTL48",[3]ARBOR!$A:$C,3,0),0.0001,IF(FP8&gt;VLOOKUP("PCS-OzTL48",[3]ARBOR!$A:$C,3,0),"Maior que CAP!",IF((DOLLAR(FP8+(VLOOKUP("PCS-OzTL48",[3]ARBOR!$A:$C,3,0)*-TRUNC(FP8/VLOOKUP("PCS-OzTL48",[3]ARBOR!$A:$C,3,0)-1,4)),6))&lt;&gt;(DOLLAR(VLOOKUP("PCS-OzTL48",[3]ARBOR!$A:$C,3,0),6)),-TRUNC(FP8/VLOOKUP("PCS-OzTL48",[3]ARBOR!$A:$C,3,0)-1,4)+0.0001,-TRUNC(FP8/VLOOKUP("PCS-OzTL48",[3]ARBOR!$A:$C,3,0)-1,4)))))</f>
        <v>0.32900000000000001</v>
      </c>
      <c r="FR8" s="86" t="str">
        <f>IF(ISERROR(IF(FQ8="","",VLOOKUP(($BG8&amp;FQ8&amp;"Template desconto FLAT Plano Principal Oi TV nível conta"),[3]BENEFICIOS!$A:$G,5,0))),"Criar",IF(FQ8="","",VLOOKUP(($BG8&amp;FQ8&amp;"Template desconto FLAT Plano Principal Oi TV nível conta"),[3]BENEFICIOS!$A:$G,5,0)))</f>
        <v>MKT-1-10031858741</v>
      </c>
      <c r="FS8" s="85">
        <v>114.9</v>
      </c>
      <c r="FT8" s="78">
        <f>IF(FS8=0,"",IF(FS8=VLOOKUP("PCS-OzTL742",[3]ARBOR!$A:$C,3,0),0.0001,IF(FS8&gt;VLOOKUP("PCS-OzTL742",[3]ARBOR!$A:$C,3,0),"Maior que CAP!",IF((DOLLAR(FS8+(VLOOKUP("PCS-OzTL742",[3]ARBOR!$A:$C,3,0)*-TRUNC(FS8/VLOOKUP("PCS-OzTL742",[3]ARBOR!$A:$C,3,0)-1,4)),6))&lt;&gt;(DOLLAR(VLOOKUP("PCS-OzTL742",[3]ARBOR!$A:$C,3,0),6)),-TRUNC(FS8/VLOOKUP("PCS-OzTL742",[3]ARBOR!$A:$C,3,0)-1,4)+0.0001,-TRUNC(FS8/VLOOKUP("PCS-OzTL742",[3]ARBOR!$A:$C,3,0)-1,4)))))</f>
        <v>0.47809999999999997</v>
      </c>
      <c r="FU8" s="86" t="str">
        <f>IF(ISERROR(IF(FT8="","",VLOOKUP(($BG8&amp;FT8&amp;"Template desconto FLAT Plano Principal Oi TV nível conta"),[3]BENEFICIOS!$A:$G,5,0))),"Criar",IF(FT8="","",VLOOKUP(($BG8&amp;FT8&amp;"Template desconto FLAT Plano Principal Oi TV nível conta"),[3]BENEFICIOS!$A:$G,5,0)))</f>
        <v>MKT-1-10031915481</v>
      </c>
      <c r="FV8" s="85">
        <v>144.9</v>
      </c>
      <c r="FW8" s="78">
        <f>IF(FV8=0,"",IF(FV8=VLOOKUP("PCS-OzTL747",[3]ARBOR!$A:$C,3,0),0.0001,IF(FV8&gt;VLOOKUP("PCS-OzTL747",[3]ARBOR!$A:$C,3,0),"Maior que CAP!",IF((DOLLAR(FV8+(VLOOKUP("PCS-OzTL747",[3]ARBOR!$A:$C,3,0)*-TRUNC(FV8/VLOOKUP("PCS-OzTL747",[3]ARBOR!$A:$C,3,0)-1,4)),6))&lt;&gt;(DOLLAR(VLOOKUP("PCS-OzTL747",[3]ARBOR!$A:$C,3,0),6)),-TRUNC(FV8/VLOOKUP("PCS-OzTL747",[3]ARBOR!$A:$C,3,0)-1,4)+0.0001,-TRUNC(FV8/VLOOKUP("PCS-OzTL747",[3]ARBOR!$A:$C,3,0)-1,4)))))</f>
        <v>0.43990000000000001</v>
      </c>
      <c r="FX8" s="86" t="str">
        <f>IF(ISERROR(IF(FW8="","",VLOOKUP(($BG8&amp;FW8&amp;"Template desconto FLAT Plano Principal Oi TV nível conta"),[3]BENEFICIOS!$A:$G,5,0))),"Criar",IF(FW8="","",VLOOKUP(($BG8&amp;FW8&amp;"Template desconto FLAT Plano Principal Oi TV nível conta"),[3]BENEFICIOS!$A:$G,5,0)))</f>
        <v>MKT-1-10031859011</v>
      </c>
      <c r="FY8" s="85"/>
      <c r="FZ8" s="78" t="str">
        <f>IF(FY8=0,"",IF(FY8=VLOOKUP("PCS-OzTL746",[3]ARBOR!$A:$C,3,0),0.0001,IF(FY8&gt;VLOOKUP("PCS-OzTL746",[3]ARBOR!$A:$C,3,0),"Maior que CAP!",IF((DOLLAR(FY8+(VLOOKUP("PCS-OzTL746",[3]ARBOR!$A:$C,3,0)*-TRUNC(FY8/VLOOKUP("PCS-OzTL746",[3]ARBOR!$A:$C,3,0)-1,4)),6))&lt;&gt;(DOLLAR(VLOOKUP("PCS-OzTL746",[3]ARBOR!$A:$C,3,0),6)),-TRUNC(FY8/VLOOKUP("PCS-OzTL746",[3]ARBOR!$A:$C,3,0)-1,4)+0.0001,-TRUNC(FY8/VLOOKUP("PCS-OzTL746",[3]ARBOR!$A:$C,3,0)-1,4)))))</f>
        <v/>
      </c>
      <c r="GA8" s="86" t="str">
        <f>IF(ISERROR(IF(FZ8="","",VLOOKUP(($BG8&amp;FZ8&amp;"Template desconto FLAT Plano Principal Oi TV nível conta"),[3]BENEFICIOS!$A:$G,5,0))),"Criar",IF(FZ8="","",VLOOKUP(($BG8&amp;FZ8&amp;"Template desconto FLAT Plano Principal Oi TV nível conta"),[3]BENEFICIOS!$A:$G,5,0)))</f>
        <v/>
      </c>
      <c r="GB8" s="85">
        <v>174.9</v>
      </c>
      <c r="GC8" s="78">
        <f>IF(GB8=0,"",IF(GB8=VLOOKUP("PCS-OzTL748",[3]ARBOR!$A:$C,3,0),0.0001,IF(GB8&gt;VLOOKUP("PCS-OzTL748",[3]ARBOR!$A:$C,3,0),"Maior que CAP!",IF((DOLLAR(GB8+(VLOOKUP("PCS-OzTL748",[3]ARBOR!$A:$C,3,0)*-TRUNC(GB8/VLOOKUP("PCS-OzTL748",[3]ARBOR!$A:$C,3,0)-1,4)),6))&lt;&gt;(DOLLAR(VLOOKUP("PCS-OzTL748",[3]ARBOR!$A:$C,3,0),6)),-TRUNC(GB8/VLOOKUP("PCS-OzTL748",[3]ARBOR!$A:$C,3,0)-1,4)+0.0001,-TRUNC(GB8/VLOOKUP("PCS-OzTL748",[3]ARBOR!$A:$C,3,0)-1,4)))))</f>
        <v>0.43269999999999997</v>
      </c>
      <c r="GD8" s="86" t="str">
        <f>IF(ISERROR(IF(GC8="","",VLOOKUP(($BG8&amp;GC8&amp;"Template desconto FLAT Plano Principal Oi TV nível conta"),[3]BENEFICIOS!$A:$G,5,0))),"Criar",IF(GC8="","",VLOOKUP(($BG8&amp;GC8&amp;"Template desconto FLAT Plano Principal Oi TV nível conta"),[3]BENEFICIOS!$A:$G,5,0)))</f>
        <v>MKT-1-10031989881</v>
      </c>
      <c r="GE8" s="85">
        <v>75</v>
      </c>
      <c r="GF8" s="78">
        <f>IF(GE8=0,"",IF(GE8=VLOOKUP("PCS-OzTL34",[3]ARBOR!$A:$C,3,0),0.0001,IF(GE8&gt;VLOOKUP("PCS-OzTL34",[3]ARBOR!$A:$C,3,0),"Maior que CAP!",IF((DOLLAR(GE8+(VLOOKUP("PCS-OzTL34",[3]ARBOR!$A:$C,3,0)*-TRUNC(GE8/VLOOKUP("PCS-OzTL34",[3]ARBOR!$A:$C,3,0)-1,4)),6))&lt;&gt;(DOLLAR(VLOOKUP("PCS-OzTL34",[3]ARBOR!$A:$C,3,0),6)),-TRUNC(GE8/VLOOKUP("PCS-OzTL34",[3]ARBOR!$A:$C,3,0)-1,4)+0.0001,-TRUNC(GE8/VLOOKUP("PCS-OzTL34",[3]ARBOR!$A:$C,3,0)-1,4)))))</f>
        <v>0.31900000000000001</v>
      </c>
      <c r="GG8" s="86" t="s">
        <v>3101</v>
      </c>
      <c r="GH8" s="85">
        <v>19.899999999999999</v>
      </c>
      <c r="GI8" s="78">
        <f>IF(GH8=0,"",IF(GH8=VLOOKUP("PCS-OzTL31",[3]ARBOR!$A:$C,3,0),0.0001,IF(GH8&gt;VLOOKUP("PCS-OzTL31",[3]ARBOR!$A:$C,3,0),"Maior que CAP!",IF((DOLLAR(GH8+(VLOOKUP("PCS-OzTL31",[3]ARBOR!$A:$C,3,0)*-TRUNC(GH8/VLOOKUP("PCS-OzTL31",[3]ARBOR!$A:$C,3,0)-1,4)),6))&lt;&gt;(DOLLAR(VLOOKUP("PCS-OzTL31",[3]ARBOR!$A:$C,3,0),6)),-TRUNC(GH8/VLOOKUP("PCS-OzTL31",[3]ARBOR!$A:$C,3,0)-1,4)+0.0001,-TRUNC(GH8/VLOOKUP("PCS-OzTL31",[3]ARBOR!$A:$C,3,0)-1,4)))))</f>
        <v>9.1800000000000007E-2</v>
      </c>
      <c r="GJ8" s="86" t="s">
        <v>3102</v>
      </c>
      <c r="GK8" s="85">
        <v>19.899999999999999</v>
      </c>
      <c r="GL8" s="78">
        <f>IF(GK8=0,"",IF(GK8=VLOOKUP("PCS-OzTL32",[3]ARBOR!$A:$C,3,0),0.0001,IF(GK8&gt;VLOOKUP("PCS-OzTL32",[3]ARBOR!$A:$C,3,0),"Maior que CAP!",IF((DOLLAR(GK8+(VLOOKUP("PCS-OzTL32",[3]ARBOR!$A:$C,3,0)*-TRUNC(GK8/VLOOKUP("PCS-OzTL32",[3]ARBOR!$A:$C,3,0)-1,4)),6))&lt;&gt;(DOLLAR(VLOOKUP("PCS-OzTL32",[3]ARBOR!$A:$C,3,0),6)),-TRUNC(GK8/VLOOKUP("PCS-OzTL32",[3]ARBOR!$A:$C,3,0)-1,4)+0.0001,-TRUNC(GK8/VLOOKUP("PCS-OzTL32",[3]ARBOR!$A:$C,3,0)-1,4)))))</f>
        <v>9.1800000000000007E-2</v>
      </c>
      <c r="GM8" s="86" t="s">
        <v>3103</v>
      </c>
      <c r="GN8" s="85">
        <v>29.9</v>
      </c>
      <c r="GO8" s="78">
        <f>IF(GN8=0,"",IF(GN8=VLOOKUP("PCS-OzTL33",[3]ARBOR!$A:$C,3,0),0.0001,IF(GN8&gt;VLOOKUP("PCS-OzTL33",[3]ARBOR!$A:$C,3,0),"Maior que CAP!",IF((DOLLAR(GN8+(VLOOKUP("PCS-OzTL33",[3]ARBOR!$A:$C,3,0)*-TRUNC(GN8/VLOOKUP("PCS-OzTL33",[3]ARBOR!$A:$C,3,0)-1,4)),6))&lt;&gt;(DOLLAR(VLOOKUP("PCS-OzTL33",[3]ARBOR!$A:$C,3,0),6)),-TRUNC(GN8/VLOOKUP("PCS-OzTL33",[3]ARBOR!$A:$C,3,0)-1,4)+0.0001,-TRUNC(GN8/VLOOKUP("PCS-OzTL33",[3]ARBOR!$A:$C,3,0)-1,4)))))</f>
        <v>9.1800000000000007E-2</v>
      </c>
      <c r="GP8" s="86" t="s">
        <v>3104</v>
      </c>
      <c r="GQ8" s="85">
        <v>14.9</v>
      </c>
      <c r="GR8" s="78">
        <f>IF(GQ8=0,"",IF(GQ8=VLOOKUP("PCS-OzTL503",[3]ARBOR!$A:$C,3,0),0.0001,IF(GQ8&gt;VLOOKUP("PCS-OzTL503",[3]ARBOR!$A:$C,3,0),"Maior que CAP!",IF((DOLLAR(GQ8+(VLOOKUP("PCS-OzTL503",[3]ARBOR!$A:$C,3,0)*-TRUNC(GQ8/VLOOKUP("PCS-OzTL503",[3]ARBOR!$A:$C,3,0)-1,4)),6))&lt;&gt;(DOLLAR(VLOOKUP("PCS-OzTL503",[3]ARBOR!$A:$C,3,0),6)),-TRUNC(GQ8/VLOOKUP("PCS-OzTL503",[3]ARBOR!$A:$C,3,0)-1,4)+0.0001,-TRUNC(GQ8/VLOOKUP("PCS-OzTL503",[3]ARBOR!$A:$C,3,0)-1,4)))))</f>
        <v>9.1499999999999998E-2</v>
      </c>
      <c r="GS8" s="86" t="s">
        <v>3105</v>
      </c>
      <c r="GT8" s="85">
        <v>10</v>
      </c>
      <c r="GU8" s="78">
        <f>IF(GT8=0,"",IF(GT8=VLOOKUP("PCS-OzTL500",[3]ARBOR!$A:$C,3,0),0.0001,IF(GT8&gt;VLOOKUP("PCS-OzTL500",[3]ARBOR!$A:$C,3,0),"Maior que CAP!",IF((DOLLAR(GT8+(VLOOKUP("PCS-OzTL500",[3]ARBOR!$A:$C,3,0)*-TRUNC(GT8/VLOOKUP("PCS-OzTL500",[3]ARBOR!$A:$C,3,0)-1,4)),6))&lt;&gt;(DOLLAR(VLOOKUP("PCS-OzTL500",[3]ARBOR!$A:$C,3,0),6)),-TRUNC(GT8/VLOOKUP("PCS-OzTL500",[3]ARBOR!$A:$C,3,0)-1,4)+0.0001,-TRUNC(GT8/VLOOKUP("PCS-OzTL500",[3]ARBOR!$A:$C,3,0)-1,4)))))</f>
        <v>9.1800000000000007E-2</v>
      </c>
      <c r="GV8" s="86" t="s">
        <v>3106</v>
      </c>
      <c r="GW8" s="85" t="s">
        <v>3107</v>
      </c>
      <c r="GX8" s="78"/>
      <c r="GY8" s="86"/>
      <c r="GZ8" s="85" t="s">
        <v>3108</v>
      </c>
      <c r="HA8" s="78"/>
      <c r="HB8" s="86"/>
      <c r="HC8" s="85" t="s">
        <v>3109</v>
      </c>
      <c r="HD8" s="78"/>
      <c r="HE8" s="86"/>
      <c r="HF8" s="85" t="s">
        <v>3110</v>
      </c>
      <c r="HG8" s="78"/>
      <c r="HH8" s="86"/>
      <c r="HI8" s="85" t="s">
        <v>3111</v>
      </c>
      <c r="HJ8" s="78"/>
      <c r="HK8" s="86"/>
      <c r="HL8" s="85">
        <v>24.9</v>
      </c>
      <c r="HM8" s="78">
        <f>IF(HL8=0,"",IF(HL8=VLOOKUP("PCS-OzTL99",[3]ARBOR!$A:$C,3,0),0.0001,IF(HL8&gt;VLOOKUP("PCS-OzTL99",[3]ARBOR!$A:$C,3,0),"Maior que CAP!",IF((DOLLAR(HL8+(VLOOKUP("PCS-OzTL99",[3]ARBOR!$A:$C,3,0)*-TRUNC(HL8/VLOOKUP("PCS-OzTL99",[3]ARBOR!$A:$C,3,0)-1,4)),6))&lt;&gt;(DOLLAR(VLOOKUP("PCS-OzTL99",[3]ARBOR!$A:$C,3,0),6)),-TRUNC(HL8/VLOOKUP("PCS-OzTL99",[3]ARBOR!$A:$C,3,0)-1,4)+0.0001,-TRUNC(HL8/VLOOKUP("PCS-OzTL99",[3]ARBOR!$A:$C,3,0)-1,4)))))</f>
        <v>0.16729999999999998</v>
      </c>
      <c r="HN8" s="86" t="s">
        <v>3112</v>
      </c>
      <c r="HO8" s="85"/>
      <c r="HP8" s="87" t="str">
        <f t="shared" si="1"/>
        <v/>
      </c>
      <c r="HQ8" s="88">
        <f>IF(BH8="","",VLOOKUP(BH8,[3]ARBOR!A:C,3,0))</f>
        <v>479.46</v>
      </c>
      <c r="HR8" s="77">
        <v>15</v>
      </c>
      <c r="HS8" s="89">
        <f>IF(HR8="","",1-(HR8/VLOOKUP(BH8&amp;"ASS",[3]ARBOR!A:C,3,0)))</f>
        <v>0.34725848563968664</v>
      </c>
      <c r="HT8" s="72" t="s">
        <v>3113</v>
      </c>
      <c r="HU8" s="90" t="s">
        <v>3114</v>
      </c>
      <c r="HV8" s="77">
        <v>125.13000000000001</v>
      </c>
      <c r="HW8" s="78">
        <f>ROUND(IF(HV8=0,"",IF(HV8=HQ8,0.0001,1-((HV8+(VLOOKUP(BH8&amp;"ASS",[3]ARBOR!A:C,3,0)-HR8))/HQ8))),4)</f>
        <v>0.72240000000000004</v>
      </c>
      <c r="HX8" s="79" t="str">
        <f>IF(ISERROR(IF(HW8="","",VLOOKUP(($BG8&amp;HW8&amp;"Template de desconto percentual FLAT Móvel - Conta Total - Varejo - Ganho Tributário Cross"),[3]BENEFICIOS!$A:$E,5,0))),"Criar",IF(HW8="","",VLOOKUP(($BG8&amp;HW8&amp;"Template de desconto percentual FLAT Móvel - Conta Total - Varejo - Ganho Tributário Cross"),[3]BENEFICIOS!$A:$E,5,0)))</f>
        <v>MKT-1-10032167651</v>
      </c>
      <c r="HY8" s="91"/>
      <c r="HZ8" s="72"/>
      <c r="IA8" s="72"/>
      <c r="IB8" s="92"/>
      <c r="IC8" s="92"/>
      <c r="ID8" s="92"/>
      <c r="IE8" s="72"/>
      <c r="IF8" s="93"/>
      <c r="IG8" s="94" t="s">
        <v>3132</v>
      </c>
      <c r="IH8" s="94" t="s">
        <v>3139</v>
      </c>
      <c r="II8" s="95"/>
      <c r="IJ8" s="96"/>
      <c r="IK8" s="97"/>
      <c r="IL8" s="95"/>
      <c r="IM8" s="96"/>
      <c r="IN8" s="97"/>
      <c r="IO8" s="95"/>
      <c r="IP8" s="96" t="str">
        <f>IF(IO8=0,"",IF(IO8=VLOOKUP("PCS-10357",[3]ARBOR!$A:$C,3,0),0.0001,IF(IO8&gt;VLOOKUP("PCS-10357",[3]ARBOR!$A:$C,3,0),"Maior que CAP!",ROUND(-1*(IO8/VLOOKUP("PCS-10357",[3]ARBOR!$A:$C,3,0)-1),4))))</f>
        <v/>
      </c>
      <c r="IQ8" s="97" t="str">
        <f>IF(ISERROR(IF(IP8="","",VLOOKUP(("Oi Internet Pra Celular 1GB"&amp;IP8&amp;"Template Flat Instância Dados"),[3]BENEFICIOS!$A:$E,5,0))),"Criar",IF(IP8="","",VLOOKUP(("Oi Internet Pra Celular 1GB"&amp;IP8&amp;"Template Flat Instância Dados"),[3]BENEFICIOS!$A:$E,5,0)))</f>
        <v/>
      </c>
      <c r="IR8" s="95">
        <v>9.77</v>
      </c>
      <c r="IS8" s="96">
        <f>IF(IR8=0,"",IF(IR8=VLOOKUP("PCS-813565",[3]ARBOR!$A:$C,3,0),0.0001,IF(IR8&gt;VLOOKUP("PCS-813565",[3]ARBOR!$A:$C,3,0),"Maior que CAP!",ROUND(-1*(IR8/VLOOKUP("PCS-813565",[3]ARBOR!$A:$C,3,0)-1),4))))</f>
        <v>0.74260000000000004</v>
      </c>
      <c r="IT8" s="97" t="str">
        <f>IF(ISERROR(IF(IS8="","",VLOOKUP(("Oi Internet Pra Celular 2GB"&amp;IS8&amp;"Template Flat Instância Dados"),[3]BENEFICIOS!$A:$E,5,0))),"Criar",IF(IS8="","",VLOOKUP(("Oi Internet Pra Celular 2GB"&amp;IS8&amp;"Template Flat Instância Dados"),[3]BENEFICIOS!$A:$E,5,0)))</f>
        <v>MKT-1-9870023571</v>
      </c>
      <c r="IU8" s="95"/>
      <c r="IV8" s="96" t="str">
        <f>IF(IU8=0,"",IF(IU8=VLOOKUP("PCS-7171B",[3]ARBOR!$A:$C,3,0),0.0001,IF(IU8&gt;VLOOKUP("PCS-7171B",[3]ARBOR!$A:$C,3,0),"Maior que CAP!",ROUND(-1*(IU8/VLOOKUP("PCS-7171B",[3]ARBOR!$A:$C,3,0)-1),4))))</f>
        <v/>
      </c>
      <c r="IW8" s="97" t="str">
        <f>IF(ISERROR(IF(IV8="","",VLOOKUP(("Oi Internet Pra Celular 3GB"&amp;IV8&amp;"Template Flat Instância Dados"),[3]BENEFICIOS!$A:$E,5,0))),"Criar",IF(IV8="","",VLOOKUP(("Oi Internet Pra Celular 3GB"&amp;IV8&amp;"Template Flat Instância Dados"),[3]BENEFICIOS!$A:$E,5,0)))</f>
        <v/>
      </c>
      <c r="IX8" s="95"/>
      <c r="IY8" s="96" t="str">
        <f>IF(IX8=0,"",IF(IX8=VLOOKUP("PCS-51793o08",[3]ARBOR!$A:$C,3,0),0.0001,IF(IX8&gt;VLOOKUP("PCS-51793o08",[3]ARBOR!$A:$C,3,0),"Maior que CAP!",ROUND(-1*(IX8/VLOOKUP("PCS-51793o08",[3]ARBOR!$A:$C,3,0)-1),4))))</f>
        <v/>
      </c>
      <c r="IZ8" s="97" t="str">
        <f>IF(ISERROR(IF(IY8="","",VLOOKUP(("Oi Internet Pra Celular 5GB"&amp;IY8&amp;"Template Flat Instância Dados"),[3]BENEFICIOS!$A:$E,5,0))),"Criar",IF(IY8="","",VLOOKUP(("Oi Internet Pra Celular 5GB"&amp;IY8&amp;"Template Flat Instância Dados"),[3]BENEFICIOS!$A:$E,5,0)))</f>
        <v/>
      </c>
      <c r="JA8" s="95"/>
      <c r="JB8" s="96" t="str">
        <f>IF(JA8=0,"",IF(JA8=VLOOKUP("PCS-7171A",[3]ARBOR!$A:$C,3,0),0.0001,IF(JA8&gt;VLOOKUP("PCS-7171A",[3]ARBOR!$A:$C,3,0),"Maior que CAP!",ROUND(-1*(JA8/VLOOKUP("PCS-7171A",[3]ARBOR!$A:$C,3,0)-1),4))))</f>
        <v/>
      </c>
      <c r="JC8" s="98" t="str">
        <f>IF(ISERROR(IF(JB8="","",VLOOKUP(("Oi Internet Pra Celular 10GB"&amp;JB8&amp;"Template Flat Instância Dados"),[3]BENEFICIOS!$A:$E,5,0))),"Criar",IF(JB8="","",VLOOKUP(("Oi Internet Pra Celular 10GB"&amp;JB8&amp;"Template Flat Instância Dados"),[3]BENEFICIOS!$A:$E,5,0)))</f>
        <v/>
      </c>
      <c r="JD8" s="99">
        <v>0.74219999999999997</v>
      </c>
      <c r="JE8" s="100" t="s">
        <v>3134</v>
      </c>
      <c r="JF8" s="101" t="s">
        <v>3090</v>
      </c>
      <c r="JG8" s="102"/>
      <c r="JH8" s="56" t="s">
        <v>3098</v>
      </c>
      <c r="JI8" s="57" t="s">
        <v>3116</v>
      </c>
      <c r="JJ8" s="103">
        <v>999</v>
      </c>
      <c r="JK8" s="57">
        <v>12</v>
      </c>
      <c r="JL8" s="104" t="str">
        <f t="shared" si="2"/>
        <v>Oi benefício fidelização Multiprodutos</v>
      </c>
      <c r="JM8" s="105" t="str">
        <f t="shared" si="3"/>
        <v>PCS-Fk83324</v>
      </c>
      <c r="JN8" s="106" t="str">
        <f t="shared" si="4"/>
        <v>PCS-SBL553142</v>
      </c>
      <c r="JO8" s="107" t="s">
        <v>3117</v>
      </c>
      <c r="JP8" s="108" t="s">
        <v>3118</v>
      </c>
      <c r="JQ8" s="109" t="s">
        <v>3119</v>
      </c>
      <c r="JR8" s="107" t="s">
        <v>3120</v>
      </c>
      <c r="JS8" s="108" t="s">
        <v>3121</v>
      </c>
      <c r="JT8" s="109" t="s">
        <v>3122</v>
      </c>
      <c r="JU8" s="110" t="s">
        <v>3123</v>
      </c>
      <c r="JV8" s="111">
        <f t="shared" si="5"/>
        <v>285.03000000000003</v>
      </c>
      <c r="JW8" s="111">
        <f t="shared" si="6"/>
        <v>315.03000000000003</v>
      </c>
      <c r="JX8" s="111">
        <f t="shared" si="7"/>
        <v>350.03000000000003</v>
      </c>
      <c r="JY8" s="111">
        <f t="shared" si="8"/>
        <v>360.03000000000003</v>
      </c>
      <c r="JZ8" s="111">
        <f t="shared" si="9"/>
        <v>395.03000000000003</v>
      </c>
      <c r="KA8" s="111" t="e">
        <f t="shared" si="10"/>
        <v>#VALUE!</v>
      </c>
      <c r="KB8" s="111">
        <f t="shared" si="11"/>
        <v>370.03000000000003</v>
      </c>
      <c r="KC8" s="111">
        <f t="shared" si="12"/>
        <v>380.03000000000003</v>
      </c>
      <c r="KD8" s="111">
        <f t="shared" si="13"/>
        <v>415.03000000000003</v>
      </c>
      <c r="KE8" s="112">
        <f t="shared" si="14"/>
        <v>220.1302</v>
      </c>
      <c r="KF8" s="112" t="e">
        <f>IF(FJ8="","",FJ8+$BI8 + $CI8 +$HR8 +#REF!)</f>
        <v>#REF!</v>
      </c>
      <c r="KG8" s="112" t="str">
        <f>IF(FM8="","",FM8+$BI8 + $CI8 +$HR8 +#REF!)</f>
        <v/>
      </c>
      <c r="KH8" s="112" t="e">
        <f>IF(FP8="","",FP8+$BI8 + $CI8 +$HR8 +#REF!)</f>
        <v>#REF!</v>
      </c>
      <c r="KI8" s="112" t="e">
        <f>IF(FS8="","",FS8+$BI8 + $CI8 +$HR8 +#REF!)</f>
        <v>#REF!</v>
      </c>
      <c r="KJ8" s="112" t="e">
        <f>IF(FV8="","",FV8+$BI8 + $CI8 +$HR8 +#REF!)</f>
        <v>#REF!</v>
      </c>
      <c r="KK8" s="112" t="str">
        <f>IF(FY8="","",FY8+$BI8 + $CI8 +$HR8 +#REF!)</f>
        <v/>
      </c>
      <c r="KL8" s="113" t="e">
        <f>IF(GB8="","",GB8+$BI8 + $CI8 +$HR8 +#REF!)</f>
        <v>#REF!</v>
      </c>
      <c r="KM8" s="114" t="s">
        <v>3124</v>
      </c>
      <c r="KN8" s="115"/>
      <c r="KO8" s="116">
        <f>VLOOKUP(IH8,'[3]Dados e SVA'!C:G,5,0)</f>
        <v>14</v>
      </c>
      <c r="KP8" s="116">
        <f>VLOOKUP(IH8,'[3]Dados e SVA'!C:F,4,0)</f>
        <v>3.61</v>
      </c>
      <c r="KQ8" s="117">
        <f t="shared" si="18"/>
        <v>0.74209999999999998</v>
      </c>
      <c r="KR8" s="77">
        <f t="shared" si="19"/>
        <v>10.39</v>
      </c>
      <c r="KS8" s="77">
        <f t="shared" si="15"/>
        <v>3.6099999999999994</v>
      </c>
      <c r="KT8" s="118" t="b">
        <f t="shared" si="16"/>
        <v>1</v>
      </c>
      <c r="KU8" s="120">
        <f t="shared" si="20"/>
        <v>0</v>
      </c>
      <c r="KV8" s="77"/>
      <c r="KW8" s="77"/>
      <c r="KX8" s="77"/>
      <c r="KY8" s="120"/>
      <c r="KZ8" s="121">
        <f t="shared" si="17"/>
        <v>234.9</v>
      </c>
      <c r="LA8" s="122" t="s">
        <v>3142</v>
      </c>
      <c r="LB8" s="122" t="s">
        <v>3126</v>
      </c>
    </row>
    <row r="9" spans="1:314" s="122" customFormat="1" x14ac:dyDescent="0.25">
      <c r="A9" s="53" t="s">
        <v>3088</v>
      </c>
      <c r="B9" s="54" t="s">
        <v>2989</v>
      </c>
      <c r="C9" s="54" t="s">
        <v>3089</v>
      </c>
      <c r="D9" s="55" t="s">
        <v>3090</v>
      </c>
      <c r="E9" s="56"/>
      <c r="F9" s="57"/>
      <c r="G9" s="57"/>
      <c r="H9" s="57"/>
      <c r="I9" s="57" t="s">
        <v>3091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 t="s">
        <v>3091</v>
      </c>
      <c r="AB9" s="57" t="s">
        <v>3091</v>
      </c>
      <c r="AC9" s="57" t="s">
        <v>3091</v>
      </c>
      <c r="AD9" s="57" t="s">
        <v>3091</v>
      </c>
      <c r="AE9" s="57" t="s">
        <v>3091</v>
      </c>
      <c r="AF9" s="57" t="s">
        <v>3091</v>
      </c>
      <c r="AG9" s="58"/>
      <c r="AH9" s="57" t="s">
        <v>3091</v>
      </c>
      <c r="AI9" s="57" t="s">
        <v>3091</v>
      </c>
      <c r="AJ9" s="57"/>
      <c r="AK9" s="57" t="s">
        <v>3091</v>
      </c>
      <c r="AL9" s="57" t="s">
        <v>3091</v>
      </c>
      <c r="AM9" s="57"/>
      <c r="AN9" s="57"/>
      <c r="AO9" s="57" t="s">
        <v>3091</v>
      </c>
      <c r="AP9" s="59" t="s">
        <v>3091</v>
      </c>
      <c r="AQ9" s="60" t="s">
        <v>3143</v>
      </c>
      <c r="AR9" s="54" t="s">
        <v>3093</v>
      </c>
      <c r="AS9" s="61" t="s">
        <v>3094</v>
      </c>
      <c r="AT9" s="62">
        <v>42972</v>
      </c>
      <c r="AU9" s="63">
        <v>43097</v>
      </c>
      <c r="AV9" s="64" t="s">
        <v>3095</v>
      </c>
      <c r="AW9" s="65" t="s">
        <v>3095</v>
      </c>
      <c r="AX9" s="66"/>
      <c r="AY9" s="66" t="s">
        <v>3096</v>
      </c>
      <c r="AZ9" s="66">
        <v>20</v>
      </c>
      <c r="BA9" s="66">
        <v>10000</v>
      </c>
      <c r="BB9" s="67" t="s">
        <v>3097</v>
      </c>
      <c r="BC9" s="68" t="s">
        <v>3098</v>
      </c>
      <c r="BD9" s="66" t="s">
        <v>3090</v>
      </c>
      <c r="BE9" s="59" t="s">
        <v>3090</v>
      </c>
      <c r="BF9" s="53" t="s">
        <v>3143</v>
      </c>
      <c r="BG9" s="69" t="s">
        <v>3099</v>
      </c>
      <c r="BH9" s="70" t="str">
        <f>IF(ISERROR(VLOOKUP(BG9,[3]PLANOS!B:C,2,0)),"",VLOOKUP(BG9,[3]PLANOS!B:C,2,0))</f>
        <v>PCS-4P6pi</v>
      </c>
      <c r="BI9" s="71">
        <v>50.1</v>
      </c>
      <c r="BJ9" s="72">
        <f>IF(BI9=0,"",IF(BI9=VLOOKUP("FIXO",[3]ARBOR!$A:$C,3,0),0.0001,IF(BI9&gt;VLOOKUP("FIXO",[3]ARBOR!$A:$C,3,0),"Maior que CAP!",IF((DOLLAR(BI9+(VLOOKUP("FIXO",[3]ARBOR!$A:$C,3,0)*-TRUNC(BI9/VLOOKUP("FIXO",[3]ARBOR!$A:$C,3,0)-1,4)),6))&lt;&gt;(DOLLAR(VLOOKUP("FIXO",[3]ARBOR!$A:$C,3,0),6)),-TRUNC(BI9/VLOOKUP("FIXO",[3]ARBOR!$A:$C,3,0)-1,4)+0.0001,-TRUNC(BI9/VLOOKUP("FIXO",[3]ARBOR!$A:$C,3,0)-1,4)))))</f>
        <v>0.33939999999999998</v>
      </c>
      <c r="BK9" s="73" t="str">
        <f>IF(ISERROR(IF(BJ9="","",VLOOKUP(($BG9&amp;BJ9&amp;"Template de desconto FLAT bundle - Fixo - Varejo - Ganho Tributário Cross"),[3]BENEFICIOS!$A:$E,5,0))),"Criar",IF(BJ9="","",VLOOKUP(($BG9&amp;BJ9&amp;"Template de desconto FLAT bundle - Fixo - Varejo - Ganho Tributário Cross"),[3]BENEFICIOS!$A:$E,5,0)))</f>
        <v>MKT-1-9856472058</v>
      </c>
      <c r="BL9" s="74"/>
      <c r="BM9" s="75"/>
      <c r="BN9" s="76" t="s">
        <v>3022</v>
      </c>
      <c r="BO9" s="77">
        <v>44.9</v>
      </c>
      <c r="BP9" s="78">
        <f>IF(BO9=0,"",IF(BO9=VLOOKUP("PCS-30874g",[3]ARBOR!$A:$C,3,0),0.0001,IF(BO9&gt;VLOOKUP("PCS-30874g",[3]ARBOR!$A:$C,3,0),"Maior que CAP!",IF((DOLLAR(BO9+(VLOOKUP("PCS-30874g",[3]ARBOR!$A:$C,3,0)*-TRUNC(BO9/VLOOKUP("PCS-30874g",[3]ARBOR!$A:$C,3,0)-1,4)),6))&lt;&gt;(DOLLAR(VLOOKUP("PCS-30874g",[3]ARBOR!$A:$C,3,0),6)),-TRUNC(BO9/VLOOKUP("PCS-30874g",[3]ARBOR!$A:$C,3,0)-1,4)+0.0001,-TRUNC(BO9/VLOOKUP("PCS-30874g",[3]ARBOR!$A:$C,3,0)-1,4)))))</f>
        <v>0.53679999999999994</v>
      </c>
      <c r="BQ9" s="79" t="str">
        <f>IF(ISERROR(IF(BP9="","",VLOOKUP(($BG9&amp;BP9&amp;"Template de desconto FLAT bundle - Velox XDSL - Varejo"),[3]BENEFICIOS!$A:$E,5,0))),"Criar",IF(BP9="","",VLOOKUP(($BG9&amp;BP9&amp;"Template de desconto FLAT bundle - Velox XDSL - Varejo"),[3]BENEFICIOS!$A:$E,5,0)))</f>
        <v>MKT-1-9865126733</v>
      </c>
      <c r="BR9" s="76" t="s">
        <v>3022</v>
      </c>
      <c r="BS9" s="77">
        <v>44.9</v>
      </c>
      <c r="BT9" s="78">
        <f>IF(BS9=0,"",IF(BS9=VLOOKUP("PCS-30577g",[3]ARBOR!$A:$C,3,0),0.0001,IF(BS9&gt;VLOOKUP("PCS-30577g",[3]ARBOR!$A:$C,3,0),"Maior que CAP!",IF((DOLLAR(BS9+(VLOOKUP("PCS-30577g",[3]ARBOR!$A:$C,3,0)*-TRUNC(BS9/VLOOKUP("PCS-30577g",[3]ARBOR!$A:$C,3,0)-1,4)),6))&lt;&gt;(DOLLAR(VLOOKUP("PCS-30577g",[3]ARBOR!$A:$C,3,0),6)),-TRUNC(BS9/VLOOKUP("PCS-30577g",[3]ARBOR!$A:$C,3,0)-1,4)+0.0001,-TRUNC(BS9/VLOOKUP("PCS-30577g",[3]ARBOR!$A:$C,3,0)-1,4)))))</f>
        <v>0.53679999999999994</v>
      </c>
      <c r="BU9" s="79" t="str">
        <f>IF(ISERROR(IF(BT9="","",VLOOKUP(($BG9&amp;BT9&amp;"Template de desconto FLAT bundle - Velox XDSL - Varejo"),[3]BENEFICIOS!$A:$E,5,0))),"Criar",IF(BT9="","",VLOOKUP(($BG9&amp;BT9&amp;"Template de desconto FLAT bundle - Velox XDSL - Varejo"),[3]BENEFICIOS!$A:$E,5,0)))</f>
        <v>MKT-1-9865126733</v>
      </c>
      <c r="BV9" s="76" t="s">
        <v>3022</v>
      </c>
      <c r="BW9" s="77">
        <v>44.9</v>
      </c>
      <c r="BX9" s="78">
        <f>IF(BW9=0,"",IF(BW9=VLOOKUP("PCS-30604g",[3]ARBOR!$A:$C,3,0),0.0001,IF(BW9&gt;VLOOKUP("PCS-30604g",[3]ARBOR!$A:$C,3,0),"Maior que CAP!",IF((DOLLAR(BW9+(VLOOKUP("PCS-30604g",[3]ARBOR!$A:$C,3,0)*-TRUNC(BW9/VLOOKUP("PCS-30604g",[3]ARBOR!$A:$C,3,0)-1,4)),6))&lt;&gt;(DOLLAR(VLOOKUP("PCS-30604g",[3]ARBOR!$A:$C,3,0),6)),-TRUNC(BW9/VLOOKUP("PCS-30604g",[3]ARBOR!$A:$C,3,0)-1,4)+0.0001,-TRUNC(BW9/VLOOKUP("PCS-30604g",[3]ARBOR!$A:$C,3,0)-1,4)))))</f>
        <v>0.53679999999999994</v>
      </c>
      <c r="BY9" s="79" t="str">
        <f>IF(ISERROR(IF(BX9="","",VLOOKUP(($BG9&amp;BX9&amp;"Template de desconto FLAT bundle - Velox XDSL - Varejo"),[3]BENEFICIOS!$A:$E,5,0))),"Criar",IF(BX9="","",VLOOKUP(($BG9&amp;BX9&amp;"Template de desconto FLAT bundle - Velox XDSL - Varejo"),[3]BENEFICIOS!$A:$E,5,0)))</f>
        <v>MKT-1-9865126733</v>
      </c>
      <c r="BZ9" s="76" t="s">
        <v>3022</v>
      </c>
      <c r="CA9" s="77">
        <v>44.9</v>
      </c>
      <c r="CB9" s="78">
        <f>IF(CA9=0,"",IF(CA9=VLOOKUP("PCS-30631g",[3]ARBOR!$A:$C,3,0),0.0001,IF(CA9&gt;VLOOKUP("PCS-30631g",[3]ARBOR!$A:$C,3,0),"Maior que CAP!",IF((DOLLAR(CA9+(VLOOKUP("PCS-30631g",[3]ARBOR!$A:$C,3,0)*-TRUNC(CA9/VLOOKUP("PCS-30631g",[3]ARBOR!$A:$C,3,0)-1,4)),6))&lt;&gt;(DOLLAR(VLOOKUP("PCS-30631g",[3]ARBOR!$A:$C,3,0),6)),-TRUNC(CA9/VLOOKUP("PCS-30631g",[3]ARBOR!$A:$C,3,0)-1,4)+0.0001,-TRUNC(CA9/VLOOKUP("PCS-30631g",[3]ARBOR!$A:$C,3,0)-1,4)))))</f>
        <v>0.54310000000000003</v>
      </c>
      <c r="CC9" s="79" t="str">
        <f>IF(ISERROR(IF(CB9="","",VLOOKUP(($BG9&amp;CB9&amp;"Template de desconto FLAT bundle - Velox XDSL - Varejo"),[3]BENEFICIOS!$A:$E,5,0))),"Criar",IF(CB9="","",VLOOKUP(($BG9&amp;CB9&amp;"Template de desconto FLAT bundle - Velox XDSL - Varejo"),[3]BENEFICIOS!$A:$E,5,0)))</f>
        <v>MKT-1-9865126826</v>
      </c>
      <c r="CD9" s="76"/>
      <c r="CE9" s="77"/>
      <c r="CF9" s="78" t="str">
        <f>IF(CE9=0,"",IF(CE9=VLOOKUP("PCS-30658g",[3]ARBOR!$A:$C,3,0),0.0001,IF(CE9&gt;VLOOKUP("PCS-30658g",[3]ARBOR!$A:$C,3,0),"Maior que CAP!",IF((DOLLAR(CE9+(VLOOKUP("PCS-30658g",[3]ARBOR!$A:$C,3,0)*-TRUNC(CE9/VLOOKUP("PCS-30658g",[3]ARBOR!$A:$C,3,0)-1,4)),6))&lt;&gt;(DOLLAR(VLOOKUP("PCS-30658g",[3]ARBOR!$A:$C,3,0),6)),-TRUNC(CE9/VLOOKUP("PCS-30658g",[3]ARBOR!$A:$C,3,0)-1,4)+0.0001,-TRUNC(CE9/VLOOKUP("PCS-30658g",[3]ARBOR!$A:$C,3,0)-1,4)))))</f>
        <v/>
      </c>
      <c r="CG9" s="79" t="str">
        <f>IF(ISERROR(IF(CF9="","",VLOOKUP(($BG9&amp;CF9&amp;"Template de desconto FLAT bundle - Velox XDSL - Varejo"),[3]BENEFICIOS!$A:$E,5,0))),"Criar",IF(CF9="","",VLOOKUP(($BG9&amp;CF9&amp;"Template de desconto FLAT bundle - Velox XDSL - Varejo"),[3]BENEFICIOS!$A:$E,5,0)))</f>
        <v/>
      </c>
      <c r="CH9" s="76"/>
      <c r="CI9" s="77"/>
      <c r="CJ9" s="78" t="str">
        <f>IF(CI9=0,"",IF(CI9=VLOOKUP("PCS-30685g",[3]ARBOR!$A:$C,3,0),0.0001,IF(CI9&gt;VLOOKUP("PCS-30685g",[3]ARBOR!$A:$C,3,0),"Maior que CAP!",IF((DOLLAR(CI9+(VLOOKUP("PCS-30685g",[3]ARBOR!$A:$C,3,0)*-TRUNC(CI9/VLOOKUP("PCS-30685g",[3]ARBOR!$A:$C,3,0)-1,4)),6))&lt;&gt;(DOLLAR(VLOOKUP("PCS-30685g",[3]ARBOR!$A:$C,3,0),6)),-TRUNC(CI9/VLOOKUP("PCS-30685g",[3]ARBOR!$A:$C,3,0)-1,4)+0.0001,-TRUNC(CI9/VLOOKUP("PCS-30685g",[3]ARBOR!$A:$C,3,0)-1,4)))))</f>
        <v/>
      </c>
      <c r="CK9" s="79" t="str">
        <f>IF(ISERROR(IF(CJ9="","",VLOOKUP(($BG9&amp;CJ9&amp;"Template de desconto FLAT bundle - Velox XDSL - Varejo"),[3]BENEFICIOS!$A:$E,5,0))),"Criar",IF(CJ9="","",VLOOKUP(($BG9&amp;CJ9&amp;"Template de desconto FLAT bundle - Velox XDSL - Varejo"),[3]BENEFICIOS!$A:$E,5,0)))</f>
        <v/>
      </c>
      <c r="CL9" s="76"/>
      <c r="CM9" s="77"/>
      <c r="CN9" s="78" t="str">
        <f>IF(CM9=0,"",IF(CM9=VLOOKUP("PCS-30712g",[3]ARBOR!$A:$C,3,0),0.0001,IF(CM9&gt;VLOOKUP("PCS-30712g",[3]ARBOR!$A:$C,3,0),"Maior que CAP!",IF((DOLLAR(CM9+(VLOOKUP("PCS-30712g",[3]ARBOR!$A:$C,3,0)*-TRUNC(CM9/VLOOKUP("PCS-30712g",[3]ARBOR!$A:$C,3,0)-1,4)),6))&lt;&gt;(DOLLAR(VLOOKUP("PCS-30712g",[3]ARBOR!$A:$C,3,0),6)),-TRUNC(CM9/VLOOKUP("PCS-30712g",[3]ARBOR!$A:$C,3,0)-1,4)+0.0001,-TRUNC(CM9/VLOOKUP("PCS-30712g",[3]ARBOR!$A:$C,3,0)-1,4)))))</f>
        <v/>
      </c>
      <c r="CO9" s="79" t="str">
        <f>IF(ISERROR(IF(CN9="","",VLOOKUP(($BG9&amp;CN9&amp;"Template de desconto FLAT bundle - Velox XDSL - Varejo"),[3]BENEFICIOS!$A:$E,5,0))),"Criar",IF(CN9="","",VLOOKUP(($BG9&amp;CN9&amp;"Template de desconto FLAT bundle - Velox XDSL - Varejo"),[3]BENEFICIOS!$A:$E,5,0)))</f>
        <v/>
      </c>
      <c r="CP9" s="76"/>
      <c r="CQ9" s="77"/>
      <c r="CR9" s="78" t="str">
        <f>IF(CQ9=0,"",IF(CQ9=VLOOKUP("PCS-30739g",[3]ARBOR!$A:$C,3,0),0.0001,IF(CQ9&gt;VLOOKUP("PCS-30739g",[3]ARBOR!$A:$C,3,0),"Maior que CAP!",IF((DOLLAR(CQ9+(VLOOKUP("PCS-30739g",[3]ARBOR!$A:$C,3,0)*-TRUNC(CQ9/VLOOKUP("PCS-30739g",[3]ARBOR!$A:$C,3,0)-1,4)),6))&lt;&gt;(DOLLAR(VLOOKUP("PCS-30739g",[3]ARBOR!$A:$C,3,0),6)),-TRUNC(CQ9/VLOOKUP("PCS-30739g",[3]ARBOR!$A:$C,3,0)-1,4)+0.0001,-TRUNC(CQ9/VLOOKUP("PCS-30739g",[3]ARBOR!$A:$C,3,0)-1,4)))))</f>
        <v/>
      </c>
      <c r="CS9" s="79" t="str">
        <f>IF(ISERROR(IF(CR9="","",VLOOKUP(($BG9&amp;CR9&amp;"Template de desconto FLAT bundle - Velox XDSL - Varejo"),[3]BENEFICIOS!$A:$E,5,0))),"Criar",IF(CR9="","",VLOOKUP(($BG9&amp;CR9&amp;"Template de desconto FLAT bundle - Velox XDSL - Varejo"),[3]BENEFICIOS!$A:$E,5,0)))</f>
        <v/>
      </c>
      <c r="CT9" s="77"/>
      <c r="CU9" s="80"/>
      <c r="CV9" s="72"/>
      <c r="CW9" s="73"/>
      <c r="CX9" s="76"/>
      <c r="CY9" s="77"/>
      <c r="CZ9" s="78" t="str">
        <f>IF(CY9=0,"",IF(CY9=VLOOKUP("PCS-30766g",[3]ARBOR!$A:$C,3,0),0.0001,IF(CY9&gt;VLOOKUP("PCS-30766g",[3]ARBOR!$A:$C,3,0),"Maior que CAP!",IF((DOLLAR(CY9+(VLOOKUP("PCS-30766g",[3]ARBOR!$A:$C,3,0)*-TRUNC(CY9/VLOOKUP("PCS-30766g",[3]ARBOR!$A:$C,3,0)-1,4)),6))&lt;&gt;(DOLLAR(VLOOKUP("PCS-30766g",[3]ARBOR!$A:$C,3,0),6)),-TRUNC(CY9/VLOOKUP("PCS-30766g",[3]ARBOR!$A:$C,3,0)-1,4)+0.0001,-TRUNC(CY9/VLOOKUP("PCS-30766g",[3]ARBOR!$A:$C,3,0)-1,4)))))</f>
        <v/>
      </c>
      <c r="DA9" s="79" t="str">
        <f>IF(ISERROR(IF(CZ9="","",VLOOKUP(($BG9&amp;CZ9&amp;"Template de desconto FLAT bundle - Velox XDSL - Varejo"),[3]BENEFICIOS!$A:$E,5,0))),"Criar",IF(CZ9="","",VLOOKUP(($BG9&amp;CZ9&amp;"Template de desconto FLAT bundle - Velox XDSL - Varejo"),[3]BENEFICIOS!$A:$E,5,0)))</f>
        <v/>
      </c>
      <c r="DB9" s="77"/>
      <c r="DC9" s="80"/>
      <c r="DD9" s="72"/>
      <c r="DE9" s="73"/>
      <c r="DF9" s="76"/>
      <c r="DG9" s="77"/>
      <c r="DH9" s="78" t="str">
        <f>IF(DG9=0,"",IF(DG9=VLOOKUP("PCS-30793g",[3]ARBOR!$A:$C,3,0),0.0001,IF(DG9&gt;VLOOKUP("PCS-30793g",[3]ARBOR!$A:$C,3,0),"Maior que CAP!",IF((DOLLAR(DG9+(VLOOKUP("PCS-30793g",[3]ARBOR!$A:$C,3,0)*-TRUNC(DG9/VLOOKUP("PCS-30793g",[3]ARBOR!$A:$C,3,0)-1,4)),6))&lt;&gt;(DOLLAR(VLOOKUP("PCS-30793g",[3]ARBOR!$A:$C,3,0),6)),-TRUNC(DG9/VLOOKUP("PCS-30793g",[3]ARBOR!$A:$C,3,0)-1,4)+0.0001,-TRUNC(DG9/VLOOKUP("PCS-30793g",[3]ARBOR!$A:$C,3,0)-1,4)))))</f>
        <v/>
      </c>
      <c r="DI9" s="79" t="str">
        <f>IF(ISERROR(IF(DH9="","",VLOOKUP(($BG9&amp;DH9&amp;"Template de desconto FLAT bundle - Velox XDSL - Varejo"),[3]BENEFICIOS!$A:$E,5,0))),"Criar",IF(DH9="","",VLOOKUP(($BG9&amp;DH9&amp;"Template de desconto FLAT bundle - Velox XDSL - Varejo"),[3]BENEFICIOS!$A:$E,5,0)))</f>
        <v/>
      </c>
      <c r="DJ9" s="77"/>
      <c r="DK9" s="80"/>
      <c r="DL9" s="72"/>
      <c r="DM9" s="73"/>
      <c r="DN9" s="76"/>
      <c r="DO9" s="77"/>
      <c r="DP9" s="78" t="str">
        <f>IF(DO9=0,"",IF(DO9=VLOOKUP("PCS-30820g",[3]ARBOR!$A:$C,3,0),0.0001,IF(DO9&gt;VLOOKUP("PCS-30820g",[3]ARBOR!$A:$C,3,0),"Maior que CAP!",IF((DOLLAR(DO9+(VLOOKUP("PCS-30820g",[3]ARBOR!$A:$C,3,0)*-TRUNC(DO9/VLOOKUP("PCS-30820g",[3]ARBOR!$A:$C,3,0)-1,4)),6))&lt;&gt;(DOLLAR(VLOOKUP("PCS-30820g",[3]ARBOR!$A:$C,3,0),6)),-TRUNC(DO9/VLOOKUP("PCS-30820g",[3]ARBOR!$A:$C,3,0)-1,4)+0.0001,-TRUNC(DO9/VLOOKUP("PCS-30820g",[3]ARBOR!$A:$C,3,0)-1,4)))))</f>
        <v/>
      </c>
      <c r="DQ9" s="79" t="str">
        <f>IF(ISERROR(IF(DP9="","",VLOOKUP(($BG9&amp;DP9&amp;"Template de desconto FLAT bundle - Velox XDSL - Varejo"),[3]BENEFICIOS!$A:$E,5,0))),"Criar",IF(DP9="","",VLOOKUP(($BG9&amp;DP9&amp;"Template de desconto FLAT bundle - Velox XDSL - Varejo"),[3]BENEFICIOS!$A:$E,5,0)))</f>
        <v/>
      </c>
      <c r="DR9" s="77"/>
      <c r="DS9" s="80"/>
      <c r="DT9" s="72"/>
      <c r="DU9" s="73"/>
      <c r="DV9" s="81">
        <v>44.9</v>
      </c>
      <c r="DW9" s="78">
        <f>IF(DV9=0,"",IF(DV9=VLOOKUP("PCS-21448p2",[3]ARBOR!$A:$C,3,0),0.0001,IF(DV9&gt;VLOOKUP("PCS-21448p2",[3]ARBOR!$A:$C,3,0),"Maior que CAP!",IF((DOLLAR(DV9+(VLOOKUP("PCS-21448p2",[3]ARBOR!$A:$C,3,0)*-TRUNC(DV9/VLOOKUP("PCS-21448p2",[3]ARBOR!$A:$C,3,0)-1,4)),6))&lt;&gt;(DOLLAR(VLOOKUP("PCS-21448p2",[3]ARBOR!$A:$C,3,0),6)),-TRUNC(DV9/VLOOKUP("PCS-21448p2",[3]ARBOR!$A:$C,3,0)-1,4)+0.0001,-TRUNC(DV9/VLOOKUP("PCS-21448p2",[3]ARBOR!$A:$C,3,0)-1,4)))))</f>
        <v>0.64900000000000002</v>
      </c>
      <c r="DX9" s="79" t="str">
        <f>IF(ISERROR(IF(DW9="","",VLOOKUP(("Oi Conta Total Plug 10GB Downgrade"&amp;DW9&amp;"Template de desconto percentual BL Móvel - Internet Total - Varejo"),[3]BENEFICIOS!$A:$E,5,0))),"Criar",IF(DW9="","",VLOOKUP(("Oi Conta Total Plug 10GB Downgrade"&amp;DW9&amp;"Template de desconto percentual BL Móvel - Internet Total - Varejo"),[3]BENEFICIOS!$A:$E,5,0)))</f>
        <v>MKT-1-9825544790</v>
      </c>
      <c r="DY9" s="81">
        <f t="shared" si="0"/>
        <v>16.5</v>
      </c>
      <c r="DZ9" s="82">
        <f>IF(DY9=0,"",IF(DY9=VLOOKUP("SVA",[3]ARBOR!$A:$C,3,0),0.0001,IF(DY9&gt;VLOOKUP("SVA",[3]ARBOR!$A:$C,3,0),"Maior que CAP!",IF((DOLLAR(DY9+(VLOOKUP("SVA",[3]ARBOR!$A:$C,3,0)*-TRUNC(DY9/VLOOKUP("SVA",[3]ARBOR!$A:$C,3,0)-1,4)),6))&lt;&gt;(DOLLAR(VLOOKUP("SVA",[3]ARBOR!$A:$C,3,0),6)),-TRUNC(DY9/VLOOKUP("SVA",[3]ARBOR!$A:$C,3,0)-1,4)+0.0001,-TRUNC(DY9/VLOOKUP("SVA",[3]ARBOR!$A:$C,3,0)-1,4)))))</f>
        <v>0.2301</v>
      </c>
      <c r="EA9" s="79" t="s">
        <v>3100</v>
      </c>
      <c r="EB9" s="77"/>
      <c r="EC9" s="83"/>
      <c r="ED9" s="84"/>
      <c r="EE9" s="73"/>
      <c r="EF9" s="85">
        <v>64.900000000000006</v>
      </c>
      <c r="EG9" s="78">
        <f>IF(EF9=0,"",IF(EF9=VLOOKUP("PCS-OzTL40",[3]ARBOR!$A:$C,3,0),0.0001,IF(EF9&gt;VLOOKUP("PCS-OzTL40",[3]ARBOR!$A:$C,3,0),"Maior que CAP!",IF((DOLLAR(EF9+(VLOOKUP("PCS-OzTL40",[3]ARBOR!$A:$C,3,0)*-TRUNC(EF9/VLOOKUP("PCS-OzTL40",[3]ARBOR!$A:$C,3,0)-1,4)),6))&lt;&gt;(DOLLAR(VLOOKUP("PCS-OzTL40",[3]ARBOR!$A:$C,3,0),6)),-TRUNC(EF9/VLOOKUP("PCS-OzTL40",[3]ARBOR!$A:$C,3,0)-1,4)+0.0001,-TRUNC(EF9/VLOOKUP("PCS-OzTL40",[3]ARBOR!$A:$C,3,0)-1,4)))))</f>
        <v>0.34449999999999997</v>
      </c>
      <c r="EH9" s="79" t="str">
        <f>IF(ISERROR(IF(EG9="","",VLOOKUP(($BG9&amp;EG9&amp;"Template desconto FLAT Plano Principal Oi TV nível conta"),[3]BENEFICIOS!$A:$G,5,0))),"Criar",IF(EG9="","",VLOOKUP(($BG9&amp;EG9&amp;"Template desconto FLAT Plano Principal Oi TV nível conta"),[3]BENEFICIOS!$A:$G,5,0)))</f>
        <v>MKT-1-9865456396</v>
      </c>
      <c r="EI9" s="85">
        <v>94.9</v>
      </c>
      <c r="EJ9" s="78">
        <f>IF(EI9=0,"",IF(EI9=VLOOKUP("PCS-OzTL41",[3]ARBOR!$A:$C,3,0),0.0001,IF(EI9&gt;VLOOKUP("PCS-OzTL41",[3]ARBOR!$A:$C,3,0),"Maior que CAP!",IF((DOLLAR(EI9+(VLOOKUP("PCS-OzTL41",[3]ARBOR!$A:$C,3,0)*-TRUNC(EI9/VLOOKUP("PCS-OzTL41",[3]ARBOR!$A:$C,3,0)-1,4)),6))&lt;&gt;(DOLLAR(VLOOKUP("PCS-OzTL41",[3]ARBOR!$A:$C,3,0),6)),-TRUNC(EI9/VLOOKUP("PCS-OzTL41",[3]ARBOR!$A:$C,3,0)-1,4)+0.0001,-TRUNC(EI9/VLOOKUP("PCS-OzTL41",[3]ARBOR!$A:$C,3,0)-1,4)))))</f>
        <v>0.21589999999999998</v>
      </c>
      <c r="EK9" s="86" t="str">
        <f>IF(ISERROR(IF(EJ9="","",VLOOKUP(($BG9&amp;EJ9&amp;"Template desconto FLAT Plano Principal Oi TV nível conta"),[3]BENEFICIOS!$A:$G,5,0))),"Criar",IF(EJ9="","",VLOOKUP(($BG9&amp;EJ9&amp;"Template desconto FLAT Plano Principal Oi TV nível conta"),[3]BENEFICIOS!$A:$G,5,0)))</f>
        <v>MKT-1-10031838901</v>
      </c>
      <c r="EL9" s="85">
        <v>129.9</v>
      </c>
      <c r="EM9" s="78">
        <f>IF(EL9=0,"",IF(EL9=VLOOKUP("PCS-OzTL44",[3]ARBOR!$A:$C,3,0),0.0001,IF(EL9&gt;VLOOKUP("PCS-OzTL44",[3]ARBOR!$A:$C,3,0),"Maior que CAP!",IF((DOLLAR(EL9+(VLOOKUP("PCS-OzTL44",[3]ARBOR!$A:$C,3,0)*-TRUNC(EL9/VLOOKUP("PCS-OzTL44",[3]ARBOR!$A:$C,3,0)-1,4)),6))&lt;&gt;(DOLLAR(VLOOKUP("PCS-OzTL44",[3]ARBOR!$A:$C,3,0),6)),-TRUNC(EL9/VLOOKUP("PCS-OzTL44",[3]ARBOR!$A:$C,3,0)-1,4)+0.0001,-TRUNC(EL9/VLOOKUP("PCS-OzTL44",[3]ARBOR!$A:$C,3,0)-1,4)))))</f>
        <v>0.3256</v>
      </c>
      <c r="EN9" s="86" t="str">
        <f>IF(ISERROR(IF(EM9="","",VLOOKUP(($BG9&amp;EM9&amp;"Template desconto FLAT Plano Principal Oi TV nível conta"),[3]BENEFICIOS!$A:$G,5,0))),"Criar",IF(EM9="","",VLOOKUP(($BG9&amp;EM9&amp;"Template desconto FLAT Plano Principal Oi TV nível conta"),[3]BENEFICIOS!$A:$G,5,0)))</f>
        <v>MKT-1-10031792211</v>
      </c>
      <c r="EO9" s="85">
        <v>139.9</v>
      </c>
      <c r="EP9" s="78">
        <f>IF(EO9=0,"",IF(EO9=VLOOKUP("PCS-OzTL43",[3]ARBOR!$A:$C,3,0),0.0001,IF(EO9&gt;VLOOKUP("PCS-OzTL43",[3]ARBOR!$A:$C,3,0),"Maior que CAP!",IF((DOLLAR(EO9+(VLOOKUP("PCS-OzTL43",[3]ARBOR!$A:$C,3,0)*-TRUNC(EO9/VLOOKUP("PCS-OzTL43",[3]ARBOR!$A:$C,3,0)-1,4)),6))&lt;&gt;(DOLLAR(VLOOKUP("PCS-OzTL43",[3]ARBOR!$A:$C,3,0),6)),-TRUNC(EO9/VLOOKUP("PCS-OzTL43",[3]ARBOR!$A:$C,3,0)-1,4)+0.0001,-TRUNC(EO9/VLOOKUP("PCS-OzTL43",[3]ARBOR!$A:$C,3,0)-1,4)))))</f>
        <v>0.313</v>
      </c>
      <c r="EQ9" s="86" t="str">
        <f>IF(ISERROR(IF(EP9="","",VLOOKUP(($BG9&amp;EP9&amp;"Template desconto FLAT Plano Principal Oi TV nível conta"),[3]BENEFICIOS!$A:$G,5,0))),"Criar",IF(EP9="","",VLOOKUP(($BG9&amp;EP9&amp;"Template desconto FLAT Plano Principal Oi TV nível conta"),[3]BENEFICIOS!$A:$G,5,0)))</f>
        <v>MKT-1-10031864481</v>
      </c>
      <c r="ER9" s="85">
        <v>174.9</v>
      </c>
      <c r="ES9" s="78">
        <f>IF(ER9=0,"",IF(ER9=VLOOKUP("PCS-OzTL45",[3]ARBOR!$A:$C,3,0),0.0001,IF(ER9&gt;VLOOKUP("PCS-OzTL45",[3]ARBOR!$A:$C,3,0),"Maior que CAP!",IF((DOLLAR(ER9+(VLOOKUP("PCS-OzTL45",[3]ARBOR!$A:$C,3,0)*-TRUNC(ER9/VLOOKUP("PCS-OzTL45",[3]ARBOR!$A:$C,3,0)-1,4)),6))&lt;&gt;(DOLLAR(VLOOKUP("PCS-OzTL45",[3]ARBOR!$A:$C,3,0),6)),-TRUNC(ER9/VLOOKUP("PCS-OzTL45",[3]ARBOR!$A:$C,3,0)-1,4)+0.0001,-TRUNC(ER9/VLOOKUP("PCS-OzTL45",[3]ARBOR!$A:$C,3,0)-1,4)))))</f>
        <v>0.16369999999999998</v>
      </c>
      <c r="ET9" s="86" t="str">
        <f>IF(ISERROR(IF(ES9="","",VLOOKUP(($BG9&amp;ES9&amp;"Template desconto FLAT Plano Principal Oi TV nível conta"),[3]BENEFICIOS!$A:$G,5,0))),"Criar",IF(ES9="","",VLOOKUP(($BG9&amp;ES9&amp;"Template desconto FLAT Plano Principal Oi TV nível conta"),[3]BENEFICIOS!$A:$G,5,0)))</f>
        <v>MKT-1-10031864751</v>
      </c>
      <c r="EU9" s="85"/>
      <c r="EV9" s="72" t="str">
        <f>IF(EU9=0,"",IF(EU9=VLOOKUP("PCS-OzTL741",[3]ARBOR!$A:$C,3,0),0.0001,IF(EU9&gt;VLOOKUP("PCS-OzTL741",[3]ARBOR!$A:$C,3,0),"Maior que CAP!",IF((DOLLAR(EU9+(VLOOKUP("PCS-OzTL741",[3]ARBOR!$A:$C,3,0)*-TRUNC(EU9/VLOOKUP("PCS-OzTL741",[3]ARBOR!$A:$C,3,0)-1,4)),6))&lt;&gt;(DOLLAR(VLOOKUP("PCS-OzTL741",[3]ARBOR!$A:$C,3,0),6)),-TRUNC(EU9/VLOOKUP("PCS-OzTL741",[3]ARBOR!$A:$C,3,0)-1,4)+0.0001,-TRUNC(EU9/VLOOKUP("PCS-OzTL741",[3]ARBOR!$A:$C,3,0)-1,4)))))</f>
        <v/>
      </c>
      <c r="EW9" s="87" t="str">
        <f>IF(ISERROR(IF(EV9="","",VLOOKUP((#REF!&amp;EV9&amp;"Template desconto FLAT Plano Principal Oi TV nível conta"),[3]BENEFICIOS!$A:$G,5,0))),"Criar",IF(EV9="","",VLOOKUP((#REF!&amp;EV9&amp;"Template desconto FLAT Plano Principal Oi TV nível conta"),[3]BENEFICIOS!$A:$G,5,0)))</f>
        <v/>
      </c>
      <c r="EX9" s="85">
        <v>149.9</v>
      </c>
      <c r="EY9" s="78">
        <f>IF(EX9=0,"",IF(EX9=VLOOKUP("PCS-OzTL744",[3]ARBOR!$A:$C,3,0),0.0001,IF(EX9&gt;VLOOKUP("PCS-OzTL744",[3]ARBOR!$A:$C,3,0),"Maior que CAP!",IF((DOLLAR(EX9+(VLOOKUP("PCS-OzTL744",[3]ARBOR!$A:$C,3,0)*-TRUNC(EX9/VLOOKUP("PCS-OzTL744",[3]ARBOR!$A:$C,3,0)-1,4)),6))&lt;&gt;(DOLLAR(VLOOKUP("PCS-OzTL744",[3]ARBOR!$A:$C,3,0),6)),-TRUNC(EX9/VLOOKUP("PCS-OzTL744",[3]ARBOR!$A:$C,3,0)-1,4)+0.0001,-TRUNC(EX9/VLOOKUP("PCS-OzTL744",[3]ARBOR!$A:$C,3,0)-1,4)))))</f>
        <v>0.2833</v>
      </c>
      <c r="EZ9" s="86" t="str">
        <f>IF(ISERROR(IF(EY9="","",VLOOKUP(($BG9&amp;EY9&amp;"Template desconto FLAT Plano Principal Oi TV nível conta"),[3]BENEFICIOS!$A:$G,5,0))),"Criar",IF(EY9="","",VLOOKUP(($BG9&amp;EY9&amp;"Template desconto FLAT Plano Principal Oi TV nível conta"),[3]BENEFICIOS!$A:$G,5,0)))</f>
        <v>MKT-1-10031865251</v>
      </c>
      <c r="FA9" s="85">
        <v>159.9</v>
      </c>
      <c r="FB9" s="78">
        <f>IF(FA9=0,"",IF(FA9=VLOOKUP("PCS-OzTL743",[3]ARBOR!$A:$C,3,0),0.0001,IF(FA9&gt;VLOOKUP("PCS-OzTL743",[3]ARBOR!$A:$C,3,0),"Maior que CAP!",IF((DOLLAR(FA9+(VLOOKUP("PCS-OzTL743",[3]ARBOR!$A:$C,3,0)*-TRUNC(FA9/VLOOKUP("PCS-OzTL743",[3]ARBOR!$A:$C,3,0)-1,4)),6))&lt;&gt;(DOLLAR(VLOOKUP("PCS-OzTL743",[3]ARBOR!$A:$C,3,0),6)),-TRUNC(FA9/VLOOKUP("PCS-OzTL743",[3]ARBOR!$A:$C,3,0)-1,4)+0.0001,-TRUNC(FA9/VLOOKUP("PCS-OzTL743",[3]ARBOR!$A:$C,3,0)-1,4)))))</f>
        <v>0.2737</v>
      </c>
      <c r="FC9" s="86" t="str">
        <f>IF(ISERROR(IF(FB9="","",VLOOKUP(($BG9&amp;FB9&amp;"Template desconto FLAT Plano Principal Oi TV nível conta"),[3]BENEFICIOS!$A:$G,5,0))),"Criar",IF(FB9="","",VLOOKUP(($BG9&amp;FB9&amp;"Template desconto FLAT Plano Principal Oi TV nível conta"),[3]BENEFICIOS!$A:$G,5,0)))</f>
        <v>MKT-1-10031879521</v>
      </c>
      <c r="FD9" s="85">
        <v>194.9</v>
      </c>
      <c r="FE9" s="78">
        <f>IF(FD9=0,"",IF(FD9=VLOOKUP("PCS-OzTL745",[3]ARBOR!$A:$C,3,0),0.0001,IF(FD9&gt;VLOOKUP("PCS-OzTL745",[3]ARBOR!$A:$C,3,0),"Maior que CAP!",IF((DOLLAR(FD9+(VLOOKUP("PCS-OzTL745",[3]ARBOR!$A:$C,3,0)*-TRUNC(FD9/VLOOKUP("PCS-OzTL745",[3]ARBOR!$A:$C,3,0)-1,4)),6))&lt;&gt;(DOLLAR(VLOOKUP("PCS-OzTL745",[3]ARBOR!$A:$C,3,0),6)),-TRUNC(FD9/VLOOKUP("PCS-OzTL745",[3]ARBOR!$A:$C,3,0)-1,4)+0.0001,-TRUNC(FD9/VLOOKUP("PCS-OzTL745",[3]ARBOR!$A:$C,3,0)-1,4)))))</f>
        <v>0.23019999999999999</v>
      </c>
      <c r="FF9" s="86" t="str">
        <f>IF(ISERROR(IF(FE9="","",VLOOKUP(($BG9&amp;FE9&amp;"Template desconto FLAT Plano Principal Oi TV nível conta"),[3]BENEFICIOS!$A:$G,5,0))),"Criar",IF(FE9="","",VLOOKUP(($BG9&amp;FE9&amp;"Template desconto FLAT Plano Principal Oi TV nível conta"),[3]BENEFICIOS!$A:$G,5,0)))</f>
        <v>MKT-1-9865510683</v>
      </c>
      <c r="FG9" s="85"/>
      <c r="FH9" s="78" t="str">
        <f>IF(FG9=0,"",IF(FG9=VLOOKUP("PCS-OzTL42",[3]ARBOR!$A:$C,3,0),0.0001,IF(FG9&gt;VLOOKUP("PCS-OzTL42",[3]ARBOR!$A:$C,3,0),"Maior que CAP!",IF((DOLLAR(FG9+(VLOOKUP("PCS-OzTL42",[3]ARBOR!$A:$C,3,0)*-TRUNC(FG9/VLOOKUP("PCS-OzTL42",[3]ARBOR!$A:$C,3,0)-1,4)),6))&lt;&gt;(DOLLAR(VLOOKUP("PCS-OzTL42",[3]ARBOR!$A:$C,3,0),6)),-TRUNC(FG9/VLOOKUP("PCS-OzTL42",[3]ARBOR!$A:$C,3,0)-1,4)+0.0001,-TRUNC(FG9/VLOOKUP("PCS-OzTL42",[3]ARBOR!$A:$C,3,0)-1,4)))))</f>
        <v/>
      </c>
      <c r="FI9" s="86" t="str">
        <f>IF(ISERROR(IF(FH9="","",VLOOKUP(($BG9&amp;FH9&amp;"Template desconto FLAT Plano Principal Oi TV nível conta"),[3]BENEFICIOS!$A:$G,5,0))),"Criar",IF(FH9="","",VLOOKUP(($BG9&amp;FH9&amp;"Template desconto FLAT Plano Principal Oi TV nível conta"),[3]BENEFICIOS!$A:$G,5,0)))</f>
        <v/>
      </c>
      <c r="FJ9" s="85">
        <v>124.9</v>
      </c>
      <c r="FK9" s="78">
        <f>IF(FJ9=0,"",IF(FJ9=VLOOKUP("PCS-OzTL47",[3]ARBOR!$A:$C,3,0),0.0001,IF(FJ9&gt;VLOOKUP("PCS-OzTL47",[3]ARBOR!$A:$C,3,0),"Maior que CAP!",IF((DOLLAR(FJ9+(VLOOKUP("PCS-OzTL47",[3]ARBOR!$A:$C,3,0)*-TRUNC(FJ9/VLOOKUP("PCS-OzTL47",[3]ARBOR!$A:$C,3,0)-1,4)),6))&lt;&gt;(DOLLAR(VLOOKUP("PCS-OzTL47",[3]ARBOR!$A:$C,3,0),6)),-TRUNC(FJ9/VLOOKUP("PCS-OzTL47",[3]ARBOR!$A:$C,3,0)-1,4)+0.0001,-TRUNC(FJ9/VLOOKUP("PCS-OzTL47",[3]ARBOR!$A:$C,3,0)-1,4)))))</f>
        <v>0.38669999999999999</v>
      </c>
      <c r="FL9" s="86" t="str">
        <f>IF(ISERROR(IF(FK9="","",VLOOKUP(($BG9&amp;FK9&amp;"Template desconto FLAT Plano Principal Oi TV nível conta"),[3]BENEFICIOS!$A:$G,5,0))),"Criar",IF(FK9="","",VLOOKUP(($BG9&amp;FK9&amp;"Template desconto FLAT Plano Principal Oi TV nível conta"),[3]BENEFICIOS!$A:$G,5,0)))</f>
        <v>MKT-1-10031884061</v>
      </c>
      <c r="FM9" s="85"/>
      <c r="FN9" s="78" t="str">
        <f>IF(FM9=0,"",IF(FM9=VLOOKUP("PCS-OzTL46",[3]ARBOR!$A:$C,3,0),0.0001,IF(FM9&gt;VLOOKUP("PCS-OzTL46",[3]ARBOR!$A:$C,3,0),"Maior que CAP!",IF((DOLLAR(FM9+(VLOOKUP("PCS-OzTL46",[3]ARBOR!$A:$C,3,0)*-TRUNC(FM9/VLOOKUP("PCS-OzTL46",[3]ARBOR!$A:$C,3,0)-1,4)),6))&lt;&gt;(DOLLAR(VLOOKUP("PCS-OzTL46",[3]ARBOR!$A:$C,3,0),6)),-TRUNC(FM9/VLOOKUP("PCS-OzTL46",[3]ARBOR!$A:$C,3,0)-1,4)+0.0001,-TRUNC(FM9/VLOOKUP("PCS-OzTL46",[3]ARBOR!$A:$C,3,0)-1,4)))))</f>
        <v/>
      </c>
      <c r="FO9" s="86" t="str">
        <f>IF(ISERROR(IF(FN9="","",VLOOKUP(($BG9&amp;FN9&amp;"Template desconto FLAT Plano Principal Oi TV nível conta"),[3]BENEFICIOS!$A:$G,5,0))),"Criar",IF(FN9="","",VLOOKUP(($BG9&amp;FN9&amp;"Template desconto FLAT Plano Principal Oi TV nível conta"),[3]BENEFICIOS!$A:$G,5,0)))</f>
        <v/>
      </c>
      <c r="FP9" s="85">
        <v>169.9</v>
      </c>
      <c r="FQ9" s="78">
        <f>IF(FP9=0,"",IF(FP9=VLOOKUP("PCS-OzTL48",[3]ARBOR!$A:$C,3,0),0.0001,IF(FP9&gt;VLOOKUP("PCS-OzTL48",[3]ARBOR!$A:$C,3,0),"Maior que CAP!",IF((DOLLAR(FP9+(VLOOKUP("PCS-OzTL48",[3]ARBOR!$A:$C,3,0)*-TRUNC(FP9/VLOOKUP("PCS-OzTL48",[3]ARBOR!$A:$C,3,0)-1,4)),6))&lt;&gt;(DOLLAR(VLOOKUP("PCS-OzTL48",[3]ARBOR!$A:$C,3,0),6)),-TRUNC(FP9/VLOOKUP("PCS-OzTL48",[3]ARBOR!$A:$C,3,0)-1,4)+0.0001,-TRUNC(FP9/VLOOKUP("PCS-OzTL48",[3]ARBOR!$A:$C,3,0)-1,4)))))</f>
        <v>0.32900000000000001</v>
      </c>
      <c r="FR9" s="86" t="str">
        <f>IF(ISERROR(IF(FQ9="","",VLOOKUP(($BG9&amp;FQ9&amp;"Template desconto FLAT Plano Principal Oi TV nível conta"),[3]BENEFICIOS!$A:$G,5,0))),"Criar",IF(FQ9="","",VLOOKUP(($BG9&amp;FQ9&amp;"Template desconto FLAT Plano Principal Oi TV nível conta"),[3]BENEFICIOS!$A:$G,5,0)))</f>
        <v>MKT-1-10031858741</v>
      </c>
      <c r="FS9" s="85">
        <v>114.9</v>
      </c>
      <c r="FT9" s="78">
        <f>IF(FS9=0,"",IF(FS9=VLOOKUP("PCS-OzTL742",[3]ARBOR!$A:$C,3,0),0.0001,IF(FS9&gt;VLOOKUP("PCS-OzTL742",[3]ARBOR!$A:$C,3,0),"Maior que CAP!",IF((DOLLAR(FS9+(VLOOKUP("PCS-OzTL742",[3]ARBOR!$A:$C,3,0)*-TRUNC(FS9/VLOOKUP("PCS-OzTL742",[3]ARBOR!$A:$C,3,0)-1,4)),6))&lt;&gt;(DOLLAR(VLOOKUP("PCS-OzTL742",[3]ARBOR!$A:$C,3,0),6)),-TRUNC(FS9/VLOOKUP("PCS-OzTL742",[3]ARBOR!$A:$C,3,0)-1,4)+0.0001,-TRUNC(FS9/VLOOKUP("PCS-OzTL742",[3]ARBOR!$A:$C,3,0)-1,4)))))</f>
        <v>0.47809999999999997</v>
      </c>
      <c r="FU9" s="86" t="str">
        <f>IF(ISERROR(IF(FT9="","",VLOOKUP(($BG9&amp;FT9&amp;"Template desconto FLAT Plano Principal Oi TV nível conta"),[3]BENEFICIOS!$A:$G,5,0))),"Criar",IF(FT9="","",VLOOKUP(($BG9&amp;FT9&amp;"Template desconto FLAT Plano Principal Oi TV nível conta"),[3]BENEFICIOS!$A:$G,5,0)))</f>
        <v>MKT-1-10031915481</v>
      </c>
      <c r="FV9" s="85">
        <v>144.9</v>
      </c>
      <c r="FW9" s="78">
        <f>IF(FV9=0,"",IF(FV9=VLOOKUP("PCS-OzTL747",[3]ARBOR!$A:$C,3,0),0.0001,IF(FV9&gt;VLOOKUP("PCS-OzTL747",[3]ARBOR!$A:$C,3,0),"Maior que CAP!",IF((DOLLAR(FV9+(VLOOKUP("PCS-OzTL747",[3]ARBOR!$A:$C,3,0)*-TRUNC(FV9/VLOOKUP("PCS-OzTL747",[3]ARBOR!$A:$C,3,0)-1,4)),6))&lt;&gt;(DOLLAR(VLOOKUP("PCS-OzTL747",[3]ARBOR!$A:$C,3,0),6)),-TRUNC(FV9/VLOOKUP("PCS-OzTL747",[3]ARBOR!$A:$C,3,0)-1,4)+0.0001,-TRUNC(FV9/VLOOKUP("PCS-OzTL747",[3]ARBOR!$A:$C,3,0)-1,4)))))</f>
        <v>0.43990000000000001</v>
      </c>
      <c r="FX9" s="86" t="str">
        <f>IF(ISERROR(IF(FW9="","",VLOOKUP(($BG9&amp;FW9&amp;"Template desconto FLAT Plano Principal Oi TV nível conta"),[3]BENEFICIOS!$A:$G,5,0))),"Criar",IF(FW9="","",VLOOKUP(($BG9&amp;FW9&amp;"Template desconto FLAT Plano Principal Oi TV nível conta"),[3]BENEFICIOS!$A:$G,5,0)))</f>
        <v>MKT-1-10031859011</v>
      </c>
      <c r="FY9" s="85"/>
      <c r="FZ9" s="78" t="str">
        <f>IF(FY9=0,"",IF(FY9=VLOOKUP("PCS-OzTL746",[3]ARBOR!$A:$C,3,0),0.0001,IF(FY9&gt;VLOOKUP("PCS-OzTL746",[3]ARBOR!$A:$C,3,0),"Maior que CAP!",IF((DOLLAR(FY9+(VLOOKUP("PCS-OzTL746",[3]ARBOR!$A:$C,3,0)*-TRUNC(FY9/VLOOKUP("PCS-OzTL746",[3]ARBOR!$A:$C,3,0)-1,4)),6))&lt;&gt;(DOLLAR(VLOOKUP("PCS-OzTL746",[3]ARBOR!$A:$C,3,0),6)),-TRUNC(FY9/VLOOKUP("PCS-OzTL746",[3]ARBOR!$A:$C,3,0)-1,4)+0.0001,-TRUNC(FY9/VLOOKUP("PCS-OzTL746",[3]ARBOR!$A:$C,3,0)-1,4)))))</f>
        <v/>
      </c>
      <c r="GA9" s="86" t="str">
        <f>IF(ISERROR(IF(FZ9="","",VLOOKUP(($BG9&amp;FZ9&amp;"Template desconto FLAT Plano Principal Oi TV nível conta"),[3]BENEFICIOS!$A:$G,5,0))),"Criar",IF(FZ9="","",VLOOKUP(($BG9&amp;FZ9&amp;"Template desconto FLAT Plano Principal Oi TV nível conta"),[3]BENEFICIOS!$A:$G,5,0)))</f>
        <v/>
      </c>
      <c r="GB9" s="85">
        <v>174.9</v>
      </c>
      <c r="GC9" s="78">
        <f>IF(GB9=0,"",IF(GB9=VLOOKUP("PCS-OzTL748",[3]ARBOR!$A:$C,3,0),0.0001,IF(GB9&gt;VLOOKUP("PCS-OzTL748",[3]ARBOR!$A:$C,3,0),"Maior que CAP!",IF((DOLLAR(GB9+(VLOOKUP("PCS-OzTL748",[3]ARBOR!$A:$C,3,0)*-TRUNC(GB9/VLOOKUP("PCS-OzTL748",[3]ARBOR!$A:$C,3,0)-1,4)),6))&lt;&gt;(DOLLAR(VLOOKUP("PCS-OzTL748",[3]ARBOR!$A:$C,3,0),6)),-TRUNC(GB9/VLOOKUP("PCS-OzTL748",[3]ARBOR!$A:$C,3,0)-1,4)+0.0001,-TRUNC(GB9/VLOOKUP("PCS-OzTL748",[3]ARBOR!$A:$C,3,0)-1,4)))))</f>
        <v>0.43269999999999997</v>
      </c>
      <c r="GD9" s="86" t="str">
        <f>IF(ISERROR(IF(GC9="","",VLOOKUP(($BG9&amp;GC9&amp;"Template desconto FLAT Plano Principal Oi TV nível conta"),[3]BENEFICIOS!$A:$G,5,0))),"Criar",IF(GC9="","",VLOOKUP(($BG9&amp;GC9&amp;"Template desconto FLAT Plano Principal Oi TV nível conta"),[3]BENEFICIOS!$A:$G,5,0)))</f>
        <v>MKT-1-10031989881</v>
      </c>
      <c r="GE9" s="85">
        <v>75</v>
      </c>
      <c r="GF9" s="78">
        <f>IF(GE9=0,"",IF(GE9=VLOOKUP("PCS-OzTL34",[3]ARBOR!$A:$C,3,0),0.0001,IF(GE9&gt;VLOOKUP("PCS-OzTL34",[3]ARBOR!$A:$C,3,0),"Maior que CAP!",IF((DOLLAR(GE9+(VLOOKUP("PCS-OzTL34",[3]ARBOR!$A:$C,3,0)*-TRUNC(GE9/VLOOKUP("PCS-OzTL34",[3]ARBOR!$A:$C,3,0)-1,4)),6))&lt;&gt;(DOLLAR(VLOOKUP("PCS-OzTL34",[3]ARBOR!$A:$C,3,0),6)),-TRUNC(GE9/VLOOKUP("PCS-OzTL34",[3]ARBOR!$A:$C,3,0)-1,4)+0.0001,-TRUNC(GE9/VLOOKUP("PCS-OzTL34",[3]ARBOR!$A:$C,3,0)-1,4)))))</f>
        <v>0.31900000000000001</v>
      </c>
      <c r="GG9" s="86" t="s">
        <v>3101</v>
      </c>
      <c r="GH9" s="85">
        <v>19.899999999999999</v>
      </c>
      <c r="GI9" s="78">
        <f>IF(GH9=0,"",IF(GH9=VLOOKUP("PCS-OzTL31",[3]ARBOR!$A:$C,3,0),0.0001,IF(GH9&gt;VLOOKUP("PCS-OzTL31",[3]ARBOR!$A:$C,3,0),"Maior que CAP!",IF((DOLLAR(GH9+(VLOOKUP("PCS-OzTL31",[3]ARBOR!$A:$C,3,0)*-TRUNC(GH9/VLOOKUP("PCS-OzTL31",[3]ARBOR!$A:$C,3,0)-1,4)),6))&lt;&gt;(DOLLAR(VLOOKUP("PCS-OzTL31",[3]ARBOR!$A:$C,3,0),6)),-TRUNC(GH9/VLOOKUP("PCS-OzTL31",[3]ARBOR!$A:$C,3,0)-1,4)+0.0001,-TRUNC(GH9/VLOOKUP("PCS-OzTL31",[3]ARBOR!$A:$C,3,0)-1,4)))))</f>
        <v>9.1800000000000007E-2</v>
      </c>
      <c r="GJ9" s="86" t="s">
        <v>3102</v>
      </c>
      <c r="GK9" s="85">
        <v>19.899999999999999</v>
      </c>
      <c r="GL9" s="78">
        <f>IF(GK9=0,"",IF(GK9=VLOOKUP("PCS-OzTL32",[3]ARBOR!$A:$C,3,0),0.0001,IF(GK9&gt;VLOOKUP("PCS-OzTL32",[3]ARBOR!$A:$C,3,0),"Maior que CAP!",IF((DOLLAR(GK9+(VLOOKUP("PCS-OzTL32",[3]ARBOR!$A:$C,3,0)*-TRUNC(GK9/VLOOKUP("PCS-OzTL32",[3]ARBOR!$A:$C,3,0)-1,4)),6))&lt;&gt;(DOLLAR(VLOOKUP("PCS-OzTL32",[3]ARBOR!$A:$C,3,0),6)),-TRUNC(GK9/VLOOKUP("PCS-OzTL32",[3]ARBOR!$A:$C,3,0)-1,4)+0.0001,-TRUNC(GK9/VLOOKUP("PCS-OzTL32",[3]ARBOR!$A:$C,3,0)-1,4)))))</f>
        <v>9.1800000000000007E-2</v>
      </c>
      <c r="GM9" s="86" t="s">
        <v>3103</v>
      </c>
      <c r="GN9" s="85">
        <v>29.9</v>
      </c>
      <c r="GO9" s="78">
        <f>IF(GN9=0,"",IF(GN9=VLOOKUP("PCS-OzTL33",[3]ARBOR!$A:$C,3,0),0.0001,IF(GN9&gt;VLOOKUP("PCS-OzTL33",[3]ARBOR!$A:$C,3,0),"Maior que CAP!",IF((DOLLAR(GN9+(VLOOKUP("PCS-OzTL33",[3]ARBOR!$A:$C,3,0)*-TRUNC(GN9/VLOOKUP("PCS-OzTL33",[3]ARBOR!$A:$C,3,0)-1,4)),6))&lt;&gt;(DOLLAR(VLOOKUP("PCS-OzTL33",[3]ARBOR!$A:$C,3,0),6)),-TRUNC(GN9/VLOOKUP("PCS-OzTL33",[3]ARBOR!$A:$C,3,0)-1,4)+0.0001,-TRUNC(GN9/VLOOKUP("PCS-OzTL33",[3]ARBOR!$A:$C,3,0)-1,4)))))</f>
        <v>9.1800000000000007E-2</v>
      </c>
      <c r="GP9" s="86" t="s">
        <v>3104</v>
      </c>
      <c r="GQ9" s="85">
        <v>14.9</v>
      </c>
      <c r="GR9" s="78">
        <f>IF(GQ9=0,"",IF(GQ9=VLOOKUP("PCS-OzTL503",[3]ARBOR!$A:$C,3,0),0.0001,IF(GQ9&gt;VLOOKUP("PCS-OzTL503",[3]ARBOR!$A:$C,3,0),"Maior que CAP!",IF((DOLLAR(GQ9+(VLOOKUP("PCS-OzTL503",[3]ARBOR!$A:$C,3,0)*-TRUNC(GQ9/VLOOKUP("PCS-OzTL503",[3]ARBOR!$A:$C,3,0)-1,4)),6))&lt;&gt;(DOLLAR(VLOOKUP("PCS-OzTL503",[3]ARBOR!$A:$C,3,0),6)),-TRUNC(GQ9/VLOOKUP("PCS-OzTL503",[3]ARBOR!$A:$C,3,0)-1,4)+0.0001,-TRUNC(GQ9/VLOOKUP("PCS-OzTL503",[3]ARBOR!$A:$C,3,0)-1,4)))))</f>
        <v>9.1499999999999998E-2</v>
      </c>
      <c r="GS9" s="86" t="s">
        <v>3105</v>
      </c>
      <c r="GT9" s="85">
        <v>10</v>
      </c>
      <c r="GU9" s="78">
        <f>IF(GT9=0,"",IF(GT9=VLOOKUP("PCS-OzTL500",[3]ARBOR!$A:$C,3,0),0.0001,IF(GT9&gt;VLOOKUP("PCS-OzTL500",[3]ARBOR!$A:$C,3,0),"Maior que CAP!",IF((DOLLAR(GT9+(VLOOKUP("PCS-OzTL500",[3]ARBOR!$A:$C,3,0)*-TRUNC(GT9/VLOOKUP("PCS-OzTL500",[3]ARBOR!$A:$C,3,0)-1,4)),6))&lt;&gt;(DOLLAR(VLOOKUP("PCS-OzTL500",[3]ARBOR!$A:$C,3,0),6)),-TRUNC(GT9/VLOOKUP("PCS-OzTL500",[3]ARBOR!$A:$C,3,0)-1,4)+0.0001,-TRUNC(GT9/VLOOKUP("PCS-OzTL500",[3]ARBOR!$A:$C,3,0)-1,4)))))</f>
        <v>9.1800000000000007E-2</v>
      </c>
      <c r="GV9" s="86" t="s">
        <v>3106</v>
      </c>
      <c r="GW9" s="85" t="s">
        <v>3107</v>
      </c>
      <c r="GX9" s="78"/>
      <c r="GY9" s="86"/>
      <c r="GZ9" s="85" t="s">
        <v>3108</v>
      </c>
      <c r="HA9" s="78"/>
      <c r="HB9" s="86"/>
      <c r="HC9" s="85" t="s">
        <v>3109</v>
      </c>
      <c r="HD9" s="78"/>
      <c r="HE9" s="86"/>
      <c r="HF9" s="85" t="s">
        <v>3110</v>
      </c>
      <c r="HG9" s="78"/>
      <c r="HH9" s="86"/>
      <c r="HI9" s="85" t="s">
        <v>3111</v>
      </c>
      <c r="HJ9" s="78"/>
      <c r="HK9" s="86"/>
      <c r="HL9" s="85">
        <v>24.9</v>
      </c>
      <c r="HM9" s="78">
        <f>IF(HL9=0,"",IF(HL9=VLOOKUP("PCS-OzTL99",[3]ARBOR!$A:$C,3,0),0.0001,IF(HL9&gt;VLOOKUP("PCS-OzTL99",[3]ARBOR!$A:$C,3,0),"Maior que CAP!",IF((DOLLAR(HL9+(VLOOKUP("PCS-OzTL99",[3]ARBOR!$A:$C,3,0)*-TRUNC(HL9/VLOOKUP("PCS-OzTL99",[3]ARBOR!$A:$C,3,0)-1,4)),6))&lt;&gt;(DOLLAR(VLOOKUP("PCS-OzTL99",[3]ARBOR!$A:$C,3,0),6)),-TRUNC(HL9/VLOOKUP("PCS-OzTL99",[3]ARBOR!$A:$C,3,0)-1,4)+0.0001,-TRUNC(HL9/VLOOKUP("PCS-OzTL99",[3]ARBOR!$A:$C,3,0)-1,4)))))</f>
        <v>0.16729999999999998</v>
      </c>
      <c r="HN9" s="86" t="s">
        <v>3112</v>
      </c>
      <c r="HO9" s="85"/>
      <c r="HP9" s="87" t="str">
        <f t="shared" si="1"/>
        <v/>
      </c>
      <c r="HQ9" s="88">
        <f>IF(BH9="","",VLOOKUP(BH9,[3]ARBOR!A:C,3,0))</f>
        <v>479.46</v>
      </c>
      <c r="HR9" s="77">
        <v>15</v>
      </c>
      <c r="HS9" s="89">
        <f>IF(HR9="","",1-(HR9/VLOOKUP(BH9&amp;"ASS",[3]ARBOR!A:C,3,0)))</f>
        <v>0.34725848563968664</v>
      </c>
      <c r="HT9" s="72" t="s">
        <v>3113</v>
      </c>
      <c r="HU9" s="90" t="s">
        <v>3114</v>
      </c>
      <c r="HV9" s="77">
        <v>132.55000000000001</v>
      </c>
      <c r="HW9" s="78">
        <f>ROUND(IF(HV9=0,"",IF(HV9=HQ9,0.0001,1-((HV9+(VLOOKUP(BH9&amp;"ASS",[3]ARBOR!A:C,3,0)-HR9))/HQ9))),4)</f>
        <v>0.70689999999999997</v>
      </c>
      <c r="HX9" s="79" t="str">
        <f>IF(ISERROR(IF(HW9="","",VLOOKUP(($BG9&amp;HW9&amp;"Template de desconto percentual FLAT Móvel - Conta Total - Varejo - Ganho Tributário Cross"),[3]BENEFICIOS!$A:$E,5,0))),"Criar",IF(HW9="","",VLOOKUP(($BG9&amp;HW9&amp;"Template de desconto percentual FLAT Móvel - Conta Total - Varejo - Ganho Tributário Cross"),[3]BENEFICIOS!$A:$E,5,0)))</f>
        <v>MKT-1-10033171821</v>
      </c>
      <c r="HY9" s="91"/>
      <c r="HZ9" s="72"/>
      <c r="IA9" s="72"/>
      <c r="IB9" s="92"/>
      <c r="IC9" s="92"/>
      <c r="ID9" s="92"/>
      <c r="IE9" s="72"/>
      <c r="IF9" s="93"/>
      <c r="IG9" s="94" t="s">
        <v>3132</v>
      </c>
      <c r="IH9" s="94" t="s">
        <v>3144</v>
      </c>
      <c r="II9" s="95"/>
      <c r="IJ9" s="96"/>
      <c r="IK9" s="97"/>
      <c r="IL9" s="95"/>
      <c r="IM9" s="96"/>
      <c r="IN9" s="97"/>
      <c r="IO9" s="95"/>
      <c r="IP9" s="96" t="str">
        <f>IF(IO9=0,"",IF(IO9=VLOOKUP("PCS-10357",[3]ARBOR!$A:$C,3,0),0.0001,IF(IO9&gt;VLOOKUP("PCS-10357",[3]ARBOR!$A:$C,3,0),"Maior que CAP!",ROUND(-1*(IO9/VLOOKUP("PCS-10357",[3]ARBOR!$A:$C,3,0)-1),4))))</f>
        <v/>
      </c>
      <c r="IQ9" s="97" t="str">
        <f>IF(ISERROR(IF(IP9="","",VLOOKUP(("Oi Internet Pra Celular 1GB"&amp;IP9&amp;"Template Flat Instância Dados"),[3]BENEFICIOS!$A:$E,5,0))),"Criar",IF(IP9="","",VLOOKUP(("Oi Internet Pra Celular 1GB"&amp;IP9&amp;"Template Flat Instância Dados"),[3]BENEFICIOS!$A:$E,5,0)))</f>
        <v/>
      </c>
      <c r="IR9" s="95"/>
      <c r="IS9" s="96" t="str">
        <f>IF(IR9=0,"",IF(IR9=VLOOKUP("PCS-813565",[3]ARBOR!$A:$C,3,0),0.0001,IF(IR9&gt;VLOOKUP("PCS-813565",[3]ARBOR!$A:$C,3,0),"Maior que CAP!",ROUND(-1*(IR9/VLOOKUP("PCS-813565",[3]ARBOR!$A:$C,3,0)-1),4))))</f>
        <v/>
      </c>
      <c r="IT9" s="97" t="str">
        <f>IF(ISERROR(IF(IS9="","",VLOOKUP(("Oi Internet Pra Celular 2GB"&amp;IS9&amp;"Template Flat Instância Dados"),[3]BENEFICIOS!$A:$E,5,0))),"Criar",IF(IS9="","",VLOOKUP(("Oi Internet Pra Celular 2GB"&amp;IS9&amp;"Template Flat Instância Dados"),[3]BENEFICIOS!$A:$E,5,0)))</f>
        <v/>
      </c>
      <c r="IU9" s="95">
        <v>12.35</v>
      </c>
      <c r="IV9" s="96">
        <f>IF(IU9=0,"",IF(IU9=VLOOKUP("PCS-7171B",[3]ARBOR!$A:$C,3,0),0.0001,IF(IU9&gt;VLOOKUP("PCS-7171B",[3]ARBOR!$A:$C,3,0),"Maior que CAP!",ROUND(-1*(IU9/VLOOKUP("PCS-7171B",[3]ARBOR!$A:$C,3,0)-1),4))))</f>
        <v>0.87419999999999998</v>
      </c>
      <c r="IW9" s="97" t="str">
        <f>IF(ISERROR(IF(IV9="","",VLOOKUP(("Oi Internet Pra Celular 3GB"&amp;IV9&amp;"Template Flat Instância Dados"),[3]BENEFICIOS!$A:$E,5,0))),"Criar",IF(IV9="","",VLOOKUP(("Oi Internet Pra Celular 3GB"&amp;IV9&amp;"Template Flat Instância Dados"),[3]BENEFICIOS!$A:$E,5,0)))</f>
        <v>MKT-1-9870092975</v>
      </c>
      <c r="IX9" s="95"/>
      <c r="IY9" s="96" t="str">
        <f>IF(IX9=0,"",IF(IX9=VLOOKUP("PCS-51793o08",[3]ARBOR!$A:$C,3,0),0.0001,IF(IX9&gt;VLOOKUP("PCS-51793o08",[3]ARBOR!$A:$C,3,0),"Maior que CAP!",ROUND(-1*(IX9/VLOOKUP("PCS-51793o08",[3]ARBOR!$A:$C,3,0)-1),4))))</f>
        <v/>
      </c>
      <c r="IZ9" s="97" t="str">
        <f>IF(ISERROR(IF(IY9="","",VLOOKUP(("Oi Internet Pra Celular 5GB"&amp;IY9&amp;"Template Flat Instância Dados"),[3]BENEFICIOS!$A:$E,5,0))),"Criar",IF(IY9="","",VLOOKUP(("Oi Internet Pra Celular 5GB"&amp;IY9&amp;"Template Flat Instância Dados"),[3]BENEFICIOS!$A:$E,5,0)))</f>
        <v/>
      </c>
      <c r="JA9" s="95"/>
      <c r="JB9" s="96" t="str">
        <f>IF(JA9=0,"",IF(JA9=VLOOKUP("PCS-7171A",[3]ARBOR!$A:$C,3,0),0.0001,IF(JA9&gt;VLOOKUP("PCS-7171A",[3]ARBOR!$A:$C,3,0),"Maior que CAP!",ROUND(-1*(JA9/VLOOKUP("PCS-7171A",[3]ARBOR!$A:$C,3,0)-1),4))))</f>
        <v/>
      </c>
      <c r="JC9" s="98" t="str">
        <f>IF(ISERROR(IF(JB9="","",VLOOKUP(("Oi Internet Pra Celular 10GB"&amp;JB9&amp;"Template Flat Instância Dados"),[3]BENEFICIOS!$A:$E,5,0))),"Criar",IF(JB9="","",VLOOKUP(("Oi Internet Pra Celular 10GB"&amp;JB9&amp;"Template Flat Instância Dados"),[3]BENEFICIOS!$A:$E,5,0)))</f>
        <v/>
      </c>
      <c r="JD9" s="99">
        <v>0.74219999999999997</v>
      </c>
      <c r="JE9" s="100" t="s">
        <v>3134</v>
      </c>
      <c r="JF9" s="101" t="s">
        <v>3090</v>
      </c>
      <c r="JG9" s="102"/>
      <c r="JH9" s="56" t="s">
        <v>3098</v>
      </c>
      <c r="JI9" s="57" t="s">
        <v>3116</v>
      </c>
      <c r="JJ9" s="103">
        <v>999</v>
      </c>
      <c r="JK9" s="57">
        <v>12</v>
      </c>
      <c r="JL9" s="104" t="str">
        <f t="shared" si="2"/>
        <v>Oi benefício fidelização Multiprodutos</v>
      </c>
      <c r="JM9" s="105" t="str">
        <f t="shared" si="3"/>
        <v>PCS-Fk83324</v>
      </c>
      <c r="JN9" s="106" t="str">
        <f t="shared" si="4"/>
        <v>PCS-SBL553142</v>
      </c>
      <c r="JO9" s="107" t="s">
        <v>3117</v>
      </c>
      <c r="JP9" s="108" t="s">
        <v>3118</v>
      </c>
      <c r="JQ9" s="109" t="s">
        <v>3119</v>
      </c>
      <c r="JR9" s="107" t="s">
        <v>3120</v>
      </c>
      <c r="JS9" s="108" t="s">
        <v>3121</v>
      </c>
      <c r="JT9" s="109" t="s">
        <v>3122</v>
      </c>
      <c r="JU9" s="110" t="s">
        <v>3123</v>
      </c>
      <c r="JV9" s="111">
        <f t="shared" si="5"/>
        <v>292.45000000000005</v>
      </c>
      <c r="JW9" s="111">
        <f t="shared" si="6"/>
        <v>322.45000000000005</v>
      </c>
      <c r="JX9" s="111">
        <f t="shared" si="7"/>
        <v>357.45000000000005</v>
      </c>
      <c r="JY9" s="111">
        <f t="shared" si="8"/>
        <v>367.45000000000005</v>
      </c>
      <c r="JZ9" s="111">
        <f t="shared" si="9"/>
        <v>402.45000000000005</v>
      </c>
      <c r="KA9" s="111" t="e">
        <f t="shared" si="10"/>
        <v>#VALUE!</v>
      </c>
      <c r="KB9" s="111">
        <f t="shared" si="11"/>
        <v>377.45000000000005</v>
      </c>
      <c r="KC9" s="111">
        <f t="shared" si="12"/>
        <v>387.45000000000005</v>
      </c>
      <c r="KD9" s="111">
        <f t="shared" si="13"/>
        <v>422.45000000000005</v>
      </c>
      <c r="KE9" s="112">
        <f t="shared" si="14"/>
        <v>220.1302</v>
      </c>
      <c r="KF9" s="112" t="e">
        <f>IF(FJ9="","",FJ9+$BI9 + $CI9 +$HR9 +#REF!)</f>
        <v>#REF!</v>
      </c>
      <c r="KG9" s="112" t="str">
        <f>IF(FM9="","",FM9+$BI9 + $CI9 +$HR9 +#REF!)</f>
        <v/>
      </c>
      <c r="KH9" s="112" t="e">
        <f>IF(FP9="","",FP9+$BI9 + $CI9 +$HR9 +#REF!)</f>
        <v>#REF!</v>
      </c>
      <c r="KI9" s="112" t="e">
        <f>IF(FS9="","",FS9+$BI9 + $CI9 +$HR9 +#REF!)</f>
        <v>#REF!</v>
      </c>
      <c r="KJ9" s="112" t="e">
        <f>IF(FV9="","",FV9+$BI9 + $CI9 +$HR9 +#REF!)</f>
        <v>#REF!</v>
      </c>
      <c r="KK9" s="112" t="str">
        <f>IF(FY9="","",FY9+$BI9 + $CI9 +$HR9 +#REF!)</f>
        <v/>
      </c>
      <c r="KL9" s="113" t="e">
        <f>IF(GB9="","",GB9+$BI9 + $CI9 +$HR9 +#REF!)</f>
        <v>#REF!</v>
      </c>
      <c r="KM9" s="114" t="s">
        <v>3124</v>
      </c>
      <c r="KN9" s="115"/>
      <c r="KO9" s="116">
        <f>VLOOKUP(IH9,'[3]Dados e SVA'!C:G,5,0)</f>
        <v>14</v>
      </c>
      <c r="KP9" s="116">
        <f>VLOOKUP(IH9,'[3]Dados e SVA'!C:F,4,0)</f>
        <v>3.61</v>
      </c>
      <c r="KQ9" s="117">
        <f t="shared" si="18"/>
        <v>0.74209999999999998</v>
      </c>
      <c r="KR9" s="77">
        <f t="shared" si="19"/>
        <v>10.39</v>
      </c>
      <c r="KS9" s="77">
        <f t="shared" si="15"/>
        <v>3.6099999999999994</v>
      </c>
      <c r="KT9" s="118" t="b">
        <f t="shared" si="16"/>
        <v>1</v>
      </c>
      <c r="KU9" s="120">
        <f t="shared" si="20"/>
        <v>0</v>
      </c>
      <c r="KV9" s="77"/>
      <c r="KW9" s="77"/>
      <c r="KX9" s="77"/>
      <c r="KY9" s="120"/>
      <c r="KZ9" s="121">
        <f t="shared" si="17"/>
        <v>195</v>
      </c>
      <c r="LA9" s="122" t="s">
        <v>3145</v>
      </c>
      <c r="LB9" s="122" t="s">
        <v>3126</v>
      </c>
    </row>
    <row r="10" spans="1:314" s="122" customFormat="1" x14ac:dyDescent="0.25">
      <c r="A10" s="53" t="s">
        <v>3088</v>
      </c>
      <c r="B10" s="54" t="s">
        <v>2989</v>
      </c>
      <c r="C10" s="54" t="s">
        <v>3089</v>
      </c>
      <c r="D10" s="55" t="s">
        <v>3090</v>
      </c>
      <c r="E10" s="56"/>
      <c r="F10" s="57"/>
      <c r="G10" s="57"/>
      <c r="H10" s="57"/>
      <c r="I10" s="57" t="s">
        <v>3091</v>
      </c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 t="s">
        <v>3091</v>
      </c>
      <c r="AB10" s="57" t="s">
        <v>3091</v>
      </c>
      <c r="AC10" s="57" t="s">
        <v>3091</v>
      </c>
      <c r="AD10" s="57" t="s">
        <v>3091</v>
      </c>
      <c r="AE10" s="57" t="s">
        <v>3091</v>
      </c>
      <c r="AF10" s="57" t="s">
        <v>3091</v>
      </c>
      <c r="AG10" s="58"/>
      <c r="AH10" s="57" t="s">
        <v>3091</v>
      </c>
      <c r="AI10" s="57" t="s">
        <v>3091</v>
      </c>
      <c r="AJ10" s="57"/>
      <c r="AK10" s="57" t="s">
        <v>3091</v>
      </c>
      <c r="AL10" s="57" t="s">
        <v>3091</v>
      </c>
      <c r="AM10" s="57"/>
      <c r="AN10" s="57"/>
      <c r="AO10" s="57" t="s">
        <v>3091</v>
      </c>
      <c r="AP10" s="59" t="s">
        <v>3091</v>
      </c>
      <c r="AQ10" s="60" t="s">
        <v>3146</v>
      </c>
      <c r="AR10" s="54" t="s">
        <v>3093</v>
      </c>
      <c r="AS10" s="61" t="s">
        <v>3094</v>
      </c>
      <c r="AT10" s="62">
        <v>42972</v>
      </c>
      <c r="AU10" s="63">
        <v>43097</v>
      </c>
      <c r="AV10" s="64" t="s">
        <v>3095</v>
      </c>
      <c r="AW10" s="65" t="s">
        <v>3095</v>
      </c>
      <c r="AX10" s="66"/>
      <c r="AY10" s="66" t="s">
        <v>3096</v>
      </c>
      <c r="AZ10" s="66">
        <v>20</v>
      </c>
      <c r="BA10" s="66">
        <v>10000</v>
      </c>
      <c r="BB10" s="67" t="s">
        <v>3097</v>
      </c>
      <c r="BC10" s="68" t="s">
        <v>3098</v>
      </c>
      <c r="BD10" s="66" t="s">
        <v>3090</v>
      </c>
      <c r="BE10" s="59" t="s">
        <v>3090</v>
      </c>
      <c r="BF10" s="53" t="s">
        <v>3146</v>
      </c>
      <c r="BG10" s="69" t="s">
        <v>3099</v>
      </c>
      <c r="BH10" s="70" t="str">
        <f>IF(ISERROR(VLOOKUP(BG10,[3]PLANOS!B:C,2,0)),"",VLOOKUP(BG10,[3]PLANOS!B:C,2,0))</f>
        <v>PCS-4P6pi</v>
      </c>
      <c r="BI10" s="71">
        <v>50.1</v>
      </c>
      <c r="BJ10" s="72">
        <f>IF(BI10=0,"",IF(BI10=VLOOKUP("FIXO",[3]ARBOR!$A:$C,3,0),0.0001,IF(BI10&gt;VLOOKUP("FIXO",[3]ARBOR!$A:$C,3,0),"Maior que CAP!",IF((DOLLAR(BI10+(VLOOKUP("FIXO",[3]ARBOR!$A:$C,3,0)*-TRUNC(BI10/VLOOKUP("FIXO",[3]ARBOR!$A:$C,3,0)-1,4)),6))&lt;&gt;(DOLLAR(VLOOKUP("FIXO",[3]ARBOR!$A:$C,3,0),6)),-TRUNC(BI10/VLOOKUP("FIXO",[3]ARBOR!$A:$C,3,0)-1,4)+0.0001,-TRUNC(BI10/VLOOKUP("FIXO",[3]ARBOR!$A:$C,3,0)-1,4)))))</f>
        <v>0.33939999999999998</v>
      </c>
      <c r="BK10" s="73" t="str">
        <f>IF(ISERROR(IF(BJ10="","",VLOOKUP(($BG10&amp;BJ10&amp;"Template de desconto FLAT bundle - Fixo - Varejo - Ganho Tributário Cross"),[3]BENEFICIOS!$A:$E,5,0))),"Criar",IF(BJ10="","",VLOOKUP(($BG10&amp;BJ10&amp;"Template de desconto FLAT bundle - Fixo - Varejo - Ganho Tributário Cross"),[3]BENEFICIOS!$A:$E,5,0)))</f>
        <v>MKT-1-9856472058</v>
      </c>
      <c r="BL10" s="74"/>
      <c r="BM10" s="75"/>
      <c r="BN10" s="76" t="s">
        <v>3128</v>
      </c>
      <c r="BO10" s="77">
        <v>44.9</v>
      </c>
      <c r="BP10" s="78">
        <f>IF(BO10=0,"",IF(BO10=VLOOKUP("PCS-30874g",[3]ARBOR!$A:$C,3,0),0.0001,IF(BO10&gt;VLOOKUP("PCS-30874g",[3]ARBOR!$A:$C,3,0),"Maior que CAP!",IF((DOLLAR(BO10+(VLOOKUP("PCS-30874g",[3]ARBOR!$A:$C,3,0)*-TRUNC(BO10/VLOOKUP("PCS-30874g",[3]ARBOR!$A:$C,3,0)-1,4)),6))&lt;&gt;(DOLLAR(VLOOKUP("PCS-30874g",[3]ARBOR!$A:$C,3,0),6)),-TRUNC(BO10/VLOOKUP("PCS-30874g",[3]ARBOR!$A:$C,3,0)-1,4)+0.0001,-TRUNC(BO10/VLOOKUP("PCS-30874g",[3]ARBOR!$A:$C,3,0)-1,4)))))</f>
        <v>0.53679999999999994</v>
      </c>
      <c r="BQ10" s="79" t="str">
        <f>IF(ISERROR(IF(BP10="","",VLOOKUP(($BG10&amp;BP10&amp;"Template de desconto FLAT bundle - Velox XDSL - Varejo"),[3]BENEFICIOS!$A:$E,5,0))),"Criar",IF(BP10="","",VLOOKUP(($BG10&amp;BP10&amp;"Template de desconto FLAT bundle - Velox XDSL - Varejo"),[3]BENEFICIOS!$A:$E,5,0)))</f>
        <v>MKT-1-9865126733</v>
      </c>
      <c r="BR10" s="76" t="s">
        <v>3128</v>
      </c>
      <c r="BS10" s="77">
        <v>44.9</v>
      </c>
      <c r="BT10" s="78">
        <f>IF(BS10=0,"",IF(BS10=VLOOKUP("PCS-30577g",[3]ARBOR!$A:$C,3,0),0.0001,IF(BS10&gt;VLOOKUP("PCS-30577g",[3]ARBOR!$A:$C,3,0),"Maior que CAP!",IF((DOLLAR(BS10+(VLOOKUP("PCS-30577g",[3]ARBOR!$A:$C,3,0)*-TRUNC(BS10/VLOOKUP("PCS-30577g",[3]ARBOR!$A:$C,3,0)-1,4)),6))&lt;&gt;(DOLLAR(VLOOKUP("PCS-30577g",[3]ARBOR!$A:$C,3,0),6)),-TRUNC(BS10/VLOOKUP("PCS-30577g",[3]ARBOR!$A:$C,3,0)-1,4)+0.0001,-TRUNC(BS10/VLOOKUP("PCS-30577g",[3]ARBOR!$A:$C,3,0)-1,4)))))</f>
        <v>0.53679999999999994</v>
      </c>
      <c r="BU10" s="79" t="str">
        <f>IF(ISERROR(IF(BT10="","",VLOOKUP(($BG10&amp;BT10&amp;"Template de desconto FLAT bundle - Velox XDSL - Varejo"),[3]BENEFICIOS!$A:$E,5,0))),"Criar",IF(BT10="","",VLOOKUP(($BG10&amp;BT10&amp;"Template de desconto FLAT bundle - Velox XDSL - Varejo"),[3]BENEFICIOS!$A:$E,5,0)))</f>
        <v>MKT-1-9865126733</v>
      </c>
      <c r="BV10" s="76" t="s">
        <v>3128</v>
      </c>
      <c r="BW10" s="77">
        <v>44.9</v>
      </c>
      <c r="BX10" s="78">
        <f>IF(BW10=0,"",IF(BW10=VLOOKUP("PCS-30604g",[3]ARBOR!$A:$C,3,0),0.0001,IF(BW10&gt;VLOOKUP("PCS-30604g",[3]ARBOR!$A:$C,3,0),"Maior que CAP!",IF((DOLLAR(BW10+(VLOOKUP("PCS-30604g",[3]ARBOR!$A:$C,3,0)*-TRUNC(BW10/VLOOKUP("PCS-30604g",[3]ARBOR!$A:$C,3,0)-1,4)),6))&lt;&gt;(DOLLAR(VLOOKUP("PCS-30604g",[3]ARBOR!$A:$C,3,0),6)),-TRUNC(BW10/VLOOKUP("PCS-30604g",[3]ARBOR!$A:$C,3,0)-1,4)+0.0001,-TRUNC(BW10/VLOOKUP("PCS-30604g",[3]ARBOR!$A:$C,3,0)-1,4)))))</f>
        <v>0.53679999999999994</v>
      </c>
      <c r="BY10" s="79" t="str">
        <f>IF(ISERROR(IF(BX10="","",VLOOKUP(($BG10&amp;BX10&amp;"Template de desconto FLAT bundle - Velox XDSL - Varejo"),[3]BENEFICIOS!$A:$E,5,0))),"Criar",IF(BX10="","",VLOOKUP(($BG10&amp;BX10&amp;"Template de desconto FLAT bundle - Velox XDSL - Varejo"),[3]BENEFICIOS!$A:$E,5,0)))</f>
        <v>MKT-1-9865126733</v>
      </c>
      <c r="BZ10" s="76" t="s">
        <v>3128</v>
      </c>
      <c r="CA10" s="77">
        <v>44.9</v>
      </c>
      <c r="CB10" s="78">
        <f>IF(CA10=0,"",IF(CA10=VLOOKUP("PCS-30631g",[3]ARBOR!$A:$C,3,0),0.0001,IF(CA10&gt;VLOOKUP("PCS-30631g",[3]ARBOR!$A:$C,3,0),"Maior que CAP!",IF((DOLLAR(CA10+(VLOOKUP("PCS-30631g",[3]ARBOR!$A:$C,3,0)*-TRUNC(CA10/VLOOKUP("PCS-30631g",[3]ARBOR!$A:$C,3,0)-1,4)),6))&lt;&gt;(DOLLAR(VLOOKUP("PCS-30631g",[3]ARBOR!$A:$C,3,0),6)),-TRUNC(CA10/VLOOKUP("PCS-30631g",[3]ARBOR!$A:$C,3,0)-1,4)+0.0001,-TRUNC(CA10/VLOOKUP("PCS-30631g",[3]ARBOR!$A:$C,3,0)-1,4)))))</f>
        <v>0.54310000000000003</v>
      </c>
      <c r="CC10" s="79" t="str">
        <f>IF(ISERROR(IF(CB10="","",VLOOKUP(($BG10&amp;CB10&amp;"Template de desconto FLAT bundle - Velox XDSL - Varejo"),[3]BENEFICIOS!$A:$E,5,0))),"Criar",IF(CB10="","",VLOOKUP(($BG10&amp;CB10&amp;"Template de desconto FLAT bundle - Velox XDSL - Varejo"),[3]BENEFICIOS!$A:$E,5,0)))</f>
        <v>MKT-1-9865126826</v>
      </c>
      <c r="CD10" s="76" t="s">
        <v>3022</v>
      </c>
      <c r="CE10" s="77">
        <v>49.9</v>
      </c>
      <c r="CF10" s="78">
        <f>IF(CE10=0,"",IF(CE10=VLOOKUP("PCS-30658g",[3]ARBOR!$A:$C,3,0),0.0001,IF(CE10&gt;VLOOKUP("PCS-30658g",[3]ARBOR!$A:$C,3,0),"Maior que CAP!",IF((DOLLAR(CE10+(VLOOKUP("PCS-30658g",[3]ARBOR!$A:$C,3,0)*-TRUNC(CE10/VLOOKUP("PCS-30658g",[3]ARBOR!$A:$C,3,0)-1,4)),6))&lt;&gt;(DOLLAR(VLOOKUP("PCS-30658g",[3]ARBOR!$A:$C,3,0),6)),-TRUNC(CE10/VLOOKUP("PCS-30658g",[3]ARBOR!$A:$C,3,0)-1,4)+0.0001,-TRUNC(CE10/VLOOKUP("PCS-30658g",[3]ARBOR!$A:$C,3,0)-1,4)))))</f>
        <v>0.55569999999999997</v>
      </c>
      <c r="CG10" s="79" t="str">
        <f>IF(ISERROR(IF(CF10="","",VLOOKUP(($BG10&amp;CF10&amp;"Template de desconto FLAT bundle - Velox XDSL - Varejo"),[3]BENEFICIOS!$A:$E,5,0))),"Criar",IF(CF10="","",VLOOKUP(($BG10&amp;CF10&amp;"Template de desconto FLAT bundle - Velox XDSL - Varejo"),[3]BENEFICIOS!$A:$E,5,0)))</f>
        <v>MKT-1-9865126919</v>
      </c>
      <c r="CH10" s="76" t="s">
        <v>3022</v>
      </c>
      <c r="CI10" s="77">
        <v>49.9</v>
      </c>
      <c r="CJ10" s="78">
        <f>IF(CI10=0,"",IF(CI10=VLOOKUP("PCS-30685g",[3]ARBOR!$A:$C,3,0),0.0001,IF(CI10&gt;VLOOKUP("PCS-30685g",[3]ARBOR!$A:$C,3,0),"Maior que CAP!",IF((DOLLAR(CI10+(VLOOKUP("PCS-30685g",[3]ARBOR!$A:$C,3,0)*-TRUNC(CI10/VLOOKUP("PCS-30685g",[3]ARBOR!$A:$C,3,0)-1,4)),6))&lt;&gt;(DOLLAR(VLOOKUP("PCS-30685g",[3]ARBOR!$A:$C,3,0),6)),-TRUNC(CI10/VLOOKUP("PCS-30685g",[3]ARBOR!$A:$C,3,0)-1,4)+0.0001,-TRUNC(CI10/VLOOKUP("PCS-30685g",[3]ARBOR!$A:$C,3,0)-1,4)))))</f>
        <v>0.60509999999999997</v>
      </c>
      <c r="CK10" s="79" t="str">
        <f>IF(ISERROR(IF(CJ10="","",VLOOKUP(($BG10&amp;CJ10&amp;"Template de desconto FLAT bundle - Velox XDSL - Varejo"),[3]BENEFICIOS!$A:$E,5,0))),"Criar",IF(CJ10="","",VLOOKUP(($BG10&amp;CJ10&amp;"Template de desconto FLAT bundle - Velox XDSL - Varejo"),[3]BENEFICIOS!$A:$E,5,0)))</f>
        <v>MKT-1-9865694381</v>
      </c>
      <c r="CL10" s="76" t="s">
        <v>3022</v>
      </c>
      <c r="CM10" s="77">
        <v>49.9</v>
      </c>
      <c r="CN10" s="78">
        <f>IF(CM10=0,"",IF(CM10=VLOOKUP("PCS-30712g",[3]ARBOR!$A:$C,3,0),0.0001,IF(CM10&gt;VLOOKUP("PCS-30712g",[3]ARBOR!$A:$C,3,0),"Maior que CAP!",IF((DOLLAR(CM10+(VLOOKUP("PCS-30712g",[3]ARBOR!$A:$C,3,0)*-TRUNC(CM10/VLOOKUP("PCS-30712g",[3]ARBOR!$A:$C,3,0)-1,4)),6))&lt;&gt;(DOLLAR(VLOOKUP("PCS-30712g",[3]ARBOR!$A:$C,3,0),6)),-TRUNC(CM10/VLOOKUP("PCS-30712g",[3]ARBOR!$A:$C,3,0)-1,4)+0.0001,-TRUNC(CM10/VLOOKUP("PCS-30712g",[3]ARBOR!$A:$C,3,0)-1,4)))))</f>
        <v>0.64459999999999995</v>
      </c>
      <c r="CO10" s="79" t="str">
        <f>IF(ISERROR(IF(CN10="","",VLOOKUP(($BG10&amp;CN10&amp;"Template de desconto FLAT bundle - Velox XDSL - Varejo"),[3]BENEFICIOS!$A:$E,5,0))),"Criar",IF(CN10="","",VLOOKUP(($BG10&amp;CN10&amp;"Template de desconto FLAT bundle - Velox XDSL - Varejo"),[3]BENEFICIOS!$A:$E,5,0)))</f>
        <v>MKT-1-9865191105</v>
      </c>
      <c r="CP10" s="76" t="s">
        <v>3022</v>
      </c>
      <c r="CQ10" s="77">
        <v>59.9</v>
      </c>
      <c r="CR10" s="78">
        <f>IF(CQ10=0,"",IF(CQ10=VLOOKUP("PCS-30739g",[3]ARBOR!$A:$C,3,0),0.0001,IF(CQ10&gt;VLOOKUP("PCS-30739g",[3]ARBOR!$A:$C,3,0),"Maior que CAP!",IF((DOLLAR(CQ10+(VLOOKUP("PCS-30739g",[3]ARBOR!$A:$C,3,0)*-TRUNC(CQ10/VLOOKUP("PCS-30739g",[3]ARBOR!$A:$C,3,0)-1,4)),6))&lt;&gt;(DOLLAR(VLOOKUP("PCS-30739g",[3]ARBOR!$A:$C,3,0),6)),-TRUNC(CQ10/VLOOKUP("PCS-30739g",[3]ARBOR!$A:$C,3,0)-1,4)+0.0001,-TRUNC(CQ10/VLOOKUP("PCS-30739g",[3]ARBOR!$A:$C,3,0)-1,4)))))</f>
        <v>0.71560000000000001</v>
      </c>
      <c r="CS10" s="79" t="str">
        <f>IF(ISERROR(IF(CR10="","",VLOOKUP(($BG10&amp;CR10&amp;"Template de desconto FLAT bundle - Velox XDSL - Varejo"),[3]BENEFICIOS!$A:$E,5,0))),"Criar",IF(CR10="","",VLOOKUP(($BG10&amp;CR10&amp;"Template de desconto FLAT bundle - Velox XDSL - Varejo"),[3]BENEFICIOS!$A:$E,5,0)))</f>
        <v>MKT-1-9865191198</v>
      </c>
      <c r="CT10" s="77"/>
      <c r="CU10" s="80"/>
      <c r="CV10" s="72"/>
      <c r="CW10" s="73"/>
      <c r="CX10" s="76" t="s">
        <v>3022</v>
      </c>
      <c r="CY10" s="77">
        <v>59.9</v>
      </c>
      <c r="CZ10" s="78">
        <f>IF(CY10=0,"",IF(CY10=VLOOKUP("PCS-30766g",[3]ARBOR!$A:$C,3,0),0.0001,IF(CY10&gt;VLOOKUP("PCS-30766g",[3]ARBOR!$A:$C,3,0),"Maior que CAP!",IF((DOLLAR(CY10+(VLOOKUP("PCS-30766g",[3]ARBOR!$A:$C,3,0)*-TRUNC(CY10/VLOOKUP("PCS-30766g",[3]ARBOR!$A:$C,3,0)-1,4)),6))&lt;&gt;(DOLLAR(VLOOKUP("PCS-30766g",[3]ARBOR!$A:$C,3,0),6)),-TRUNC(CY10/VLOOKUP("PCS-30766g",[3]ARBOR!$A:$C,3,0)-1,4)+0.0001,-TRUNC(CY10/VLOOKUP("PCS-30766g",[3]ARBOR!$A:$C,3,0)-1,4)))))</f>
        <v>0.78669999999999995</v>
      </c>
      <c r="DA10" s="79" t="str">
        <f>IF(ISERROR(IF(CZ10="","",VLOOKUP(($BG10&amp;CZ10&amp;"Template de desconto FLAT bundle - Velox XDSL - Varejo"),[3]BENEFICIOS!$A:$E,5,0))),"Criar",IF(CZ10="","",VLOOKUP(($BG10&amp;CZ10&amp;"Template de desconto FLAT bundle - Velox XDSL - Varejo"),[3]BENEFICIOS!$A:$E,5,0)))</f>
        <v>MKT-1-9865191291</v>
      </c>
      <c r="DB10" s="77"/>
      <c r="DC10" s="80"/>
      <c r="DD10" s="72"/>
      <c r="DE10" s="73"/>
      <c r="DF10" s="76" t="s">
        <v>3128</v>
      </c>
      <c r="DG10" s="77">
        <v>69.900000000000006</v>
      </c>
      <c r="DH10" s="78">
        <f>IF(DG10=0,"",IF(DG10=VLOOKUP("PCS-30793g",[3]ARBOR!$A:$C,3,0),0.0001,IF(DG10&gt;VLOOKUP("PCS-30793g",[3]ARBOR!$A:$C,3,0),"Maior que CAP!",IF((DOLLAR(DG10+(VLOOKUP("PCS-30793g",[3]ARBOR!$A:$C,3,0)*-TRUNC(DG10/VLOOKUP("PCS-30793g",[3]ARBOR!$A:$C,3,0)-1,4)),6))&lt;&gt;(DOLLAR(VLOOKUP("PCS-30793g",[3]ARBOR!$A:$C,3,0),6)),-TRUNC(DG10/VLOOKUP("PCS-30793g",[3]ARBOR!$A:$C,3,0)-1,4)+0.0001,-TRUNC(DG10/VLOOKUP("PCS-30793g",[3]ARBOR!$A:$C,3,0)-1,4)))))</f>
        <v>0.75109999999999999</v>
      </c>
      <c r="DI10" s="79" t="str">
        <f>IF(ISERROR(IF(DH10="","",VLOOKUP(($BG10&amp;DH10&amp;"Template de desconto FLAT bundle - Velox XDSL - Varejo"),[3]BENEFICIOS!$A:$E,5,0))),"Criar",IF(DH10="","",VLOOKUP(($BG10&amp;DH10&amp;"Template de desconto FLAT bundle - Velox XDSL - Varejo"),[3]BENEFICIOS!$A:$E,5,0)))</f>
        <v>MKT-1-9865191384</v>
      </c>
      <c r="DJ10" s="77"/>
      <c r="DK10" s="80"/>
      <c r="DL10" s="72"/>
      <c r="DM10" s="73"/>
      <c r="DN10" s="76" t="s">
        <v>3022</v>
      </c>
      <c r="DO10" s="77">
        <v>69.900000000000006</v>
      </c>
      <c r="DP10" s="78">
        <f>IF(DO10=0,"",IF(DO10=VLOOKUP("PCS-30820g",[3]ARBOR!$A:$C,3,0),0.0001,IF(DO10&gt;VLOOKUP("PCS-30820g",[3]ARBOR!$A:$C,3,0),"Maior que CAP!",IF((DOLLAR(DO10+(VLOOKUP("PCS-30820g",[3]ARBOR!$A:$C,3,0)*-TRUNC(DO10/VLOOKUP("PCS-30820g",[3]ARBOR!$A:$C,3,0)-1,4)),6))&lt;&gt;(DOLLAR(VLOOKUP("PCS-30820g",[3]ARBOR!$A:$C,3,0),6)),-TRUNC(DO10/VLOOKUP("PCS-30820g",[3]ARBOR!$A:$C,3,0)-1,4)+0.0001,-TRUNC(DO10/VLOOKUP("PCS-30820g",[3]ARBOR!$A:$C,3,0)-1,4)))))</f>
        <v>0.75109999999999999</v>
      </c>
      <c r="DQ10" s="79" t="str">
        <f>IF(ISERROR(IF(DP10="","",VLOOKUP(($BG10&amp;DP10&amp;"Template de desconto FLAT bundle - Velox XDSL - Varejo"),[3]BENEFICIOS!$A:$E,5,0))),"Criar",IF(DP10="","",VLOOKUP(($BG10&amp;DP10&amp;"Template de desconto FLAT bundle - Velox XDSL - Varejo"),[3]BENEFICIOS!$A:$E,5,0)))</f>
        <v>MKT-1-9865191384</v>
      </c>
      <c r="DR10" s="77"/>
      <c r="DS10" s="80"/>
      <c r="DT10" s="72"/>
      <c r="DU10" s="73"/>
      <c r="DV10" s="81"/>
      <c r="DW10" s="78" t="str">
        <f>IF(DV10=0,"",IF(DV10=VLOOKUP("PCS-21448p2",[3]ARBOR!$A:$C,3,0),0.0001,IF(DV10&gt;VLOOKUP("PCS-21448p2",[3]ARBOR!$A:$C,3,0),"Maior que CAP!",IF((DOLLAR(DV10+(VLOOKUP("PCS-21448p2",[3]ARBOR!$A:$C,3,0)*-TRUNC(DV10/VLOOKUP("PCS-21448p2",[3]ARBOR!$A:$C,3,0)-1,4)),6))&lt;&gt;(DOLLAR(VLOOKUP("PCS-21448p2",[3]ARBOR!$A:$C,3,0),6)),-TRUNC(DV10/VLOOKUP("PCS-21448p2",[3]ARBOR!$A:$C,3,0)-1,4)+0.0001,-TRUNC(DV10/VLOOKUP("PCS-21448p2",[3]ARBOR!$A:$C,3,0)-1,4)))))</f>
        <v/>
      </c>
      <c r="DX10" s="79" t="str">
        <f>IF(ISERROR(IF(DW10="","",VLOOKUP(("Oi Conta Total Plug 10GB Downgrade"&amp;DW10&amp;"Template de desconto percentual BL Móvel - Internet Total - Varejo"),[3]BENEFICIOS!$A:$E,5,0))),"Criar",IF(DW10="","",VLOOKUP(("Oi Conta Total Plug 10GB Downgrade"&amp;DW10&amp;"Template de desconto percentual BL Móvel - Internet Total - Varejo"),[3]BENEFICIOS!$A:$E,5,0)))</f>
        <v/>
      </c>
      <c r="DY10" s="81">
        <f t="shared" si="0"/>
        <v>19.899999999999999</v>
      </c>
      <c r="DZ10" s="82">
        <f>IF(DY10=0,"",IF(DY10=VLOOKUP("SVA",[3]ARBOR!$A:$C,3,0),0.0001,IF(DY10&gt;VLOOKUP("SVA",[3]ARBOR!$A:$C,3,0),"Maior que CAP!",IF((DOLLAR(DY10+(VLOOKUP("SVA",[3]ARBOR!$A:$C,3,0)*-TRUNC(DY10/VLOOKUP("SVA",[3]ARBOR!$A:$C,3,0)-1,4)),6))&lt;&gt;(DOLLAR(VLOOKUP("SVA",[3]ARBOR!$A:$C,3,0),6)),-TRUNC(DY10/VLOOKUP("SVA",[3]ARBOR!$A:$C,3,0)-1,4)+0.0001,-TRUNC(DY10/VLOOKUP("SVA",[3]ARBOR!$A:$C,3,0)-1,4)))))</f>
        <v>7.1400000000000005E-2</v>
      </c>
      <c r="EA10" s="79" t="s">
        <v>3129</v>
      </c>
      <c r="EB10" s="77"/>
      <c r="EC10" s="83"/>
      <c r="ED10" s="84"/>
      <c r="EE10" s="73"/>
      <c r="EF10" s="85">
        <v>64.900000000000006</v>
      </c>
      <c r="EG10" s="78">
        <f>IF(EF10=0,"",IF(EF10=VLOOKUP("PCS-OzTL40",[3]ARBOR!$A:$C,3,0),0.0001,IF(EF10&gt;VLOOKUP("PCS-OzTL40",[3]ARBOR!$A:$C,3,0),"Maior que CAP!",IF((DOLLAR(EF10+(VLOOKUP("PCS-OzTL40",[3]ARBOR!$A:$C,3,0)*-TRUNC(EF10/VLOOKUP("PCS-OzTL40",[3]ARBOR!$A:$C,3,0)-1,4)),6))&lt;&gt;(DOLLAR(VLOOKUP("PCS-OzTL40",[3]ARBOR!$A:$C,3,0),6)),-TRUNC(EF10/VLOOKUP("PCS-OzTL40",[3]ARBOR!$A:$C,3,0)-1,4)+0.0001,-TRUNC(EF10/VLOOKUP("PCS-OzTL40",[3]ARBOR!$A:$C,3,0)-1,4)))))</f>
        <v>0.34449999999999997</v>
      </c>
      <c r="EH10" s="79" t="str">
        <f>IF(ISERROR(IF(EG10="","",VLOOKUP(($BG10&amp;EG10&amp;"Template desconto FLAT Plano Principal Oi TV nível conta"),[3]BENEFICIOS!$A:$G,5,0))),"Criar",IF(EG10="","",VLOOKUP(($BG10&amp;EG10&amp;"Template desconto FLAT Plano Principal Oi TV nível conta"),[3]BENEFICIOS!$A:$G,5,0)))</f>
        <v>MKT-1-9865456396</v>
      </c>
      <c r="EI10" s="85">
        <v>94.9</v>
      </c>
      <c r="EJ10" s="78">
        <f>IF(EI10=0,"",IF(EI10=VLOOKUP("PCS-OzTL41",[3]ARBOR!$A:$C,3,0),0.0001,IF(EI10&gt;VLOOKUP("PCS-OzTL41",[3]ARBOR!$A:$C,3,0),"Maior que CAP!",IF((DOLLAR(EI10+(VLOOKUP("PCS-OzTL41",[3]ARBOR!$A:$C,3,0)*-TRUNC(EI10/VLOOKUP("PCS-OzTL41",[3]ARBOR!$A:$C,3,0)-1,4)),6))&lt;&gt;(DOLLAR(VLOOKUP("PCS-OzTL41",[3]ARBOR!$A:$C,3,0),6)),-TRUNC(EI10/VLOOKUP("PCS-OzTL41",[3]ARBOR!$A:$C,3,0)-1,4)+0.0001,-TRUNC(EI10/VLOOKUP("PCS-OzTL41",[3]ARBOR!$A:$C,3,0)-1,4)))))</f>
        <v>0.21589999999999998</v>
      </c>
      <c r="EK10" s="86" t="str">
        <f>IF(ISERROR(IF(EJ10="","",VLOOKUP(($BG10&amp;EJ10&amp;"Template desconto FLAT Plano Principal Oi TV nível conta"),[3]BENEFICIOS!$A:$G,5,0))),"Criar",IF(EJ10="","",VLOOKUP(($BG10&amp;EJ10&amp;"Template desconto FLAT Plano Principal Oi TV nível conta"),[3]BENEFICIOS!$A:$G,5,0)))</f>
        <v>MKT-1-10031838901</v>
      </c>
      <c r="EL10" s="85">
        <v>129.9</v>
      </c>
      <c r="EM10" s="78">
        <f>IF(EL10=0,"",IF(EL10=VLOOKUP("PCS-OzTL44",[3]ARBOR!$A:$C,3,0),0.0001,IF(EL10&gt;VLOOKUP("PCS-OzTL44",[3]ARBOR!$A:$C,3,0),"Maior que CAP!",IF((DOLLAR(EL10+(VLOOKUP("PCS-OzTL44",[3]ARBOR!$A:$C,3,0)*-TRUNC(EL10/VLOOKUP("PCS-OzTL44",[3]ARBOR!$A:$C,3,0)-1,4)),6))&lt;&gt;(DOLLAR(VLOOKUP("PCS-OzTL44",[3]ARBOR!$A:$C,3,0),6)),-TRUNC(EL10/VLOOKUP("PCS-OzTL44",[3]ARBOR!$A:$C,3,0)-1,4)+0.0001,-TRUNC(EL10/VLOOKUP("PCS-OzTL44",[3]ARBOR!$A:$C,3,0)-1,4)))))</f>
        <v>0.3256</v>
      </c>
      <c r="EN10" s="86" t="str">
        <f>IF(ISERROR(IF(EM10="","",VLOOKUP(($BG10&amp;EM10&amp;"Template desconto FLAT Plano Principal Oi TV nível conta"),[3]BENEFICIOS!$A:$G,5,0))),"Criar",IF(EM10="","",VLOOKUP(($BG10&amp;EM10&amp;"Template desconto FLAT Plano Principal Oi TV nível conta"),[3]BENEFICIOS!$A:$G,5,0)))</f>
        <v>MKT-1-10031792211</v>
      </c>
      <c r="EO10" s="85">
        <v>139.9</v>
      </c>
      <c r="EP10" s="78">
        <f>IF(EO10=0,"",IF(EO10=VLOOKUP("PCS-OzTL43",[3]ARBOR!$A:$C,3,0),0.0001,IF(EO10&gt;VLOOKUP("PCS-OzTL43",[3]ARBOR!$A:$C,3,0),"Maior que CAP!",IF((DOLLAR(EO10+(VLOOKUP("PCS-OzTL43",[3]ARBOR!$A:$C,3,0)*-TRUNC(EO10/VLOOKUP("PCS-OzTL43",[3]ARBOR!$A:$C,3,0)-1,4)),6))&lt;&gt;(DOLLAR(VLOOKUP("PCS-OzTL43",[3]ARBOR!$A:$C,3,0),6)),-TRUNC(EO10/VLOOKUP("PCS-OzTL43",[3]ARBOR!$A:$C,3,0)-1,4)+0.0001,-TRUNC(EO10/VLOOKUP("PCS-OzTL43",[3]ARBOR!$A:$C,3,0)-1,4)))))</f>
        <v>0.313</v>
      </c>
      <c r="EQ10" s="86" t="str">
        <f>IF(ISERROR(IF(EP10="","",VLOOKUP(($BG10&amp;EP10&amp;"Template desconto FLAT Plano Principal Oi TV nível conta"),[3]BENEFICIOS!$A:$G,5,0))),"Criar",IF(EP10="","",VLOOKUP(($BG10&amp;EP10&amp;"Template desconto FLAT Plano Principal Oi TV nível conta"),[3]BENEFICIOS!$A:$G,5,0)))</f>
        <v>MKT-1-10031864481</v>
      </c>
      <c r="ER10" s="85">
        <v>174.9</v>
      </c>
      <c r="ES10" s="78">
        <f>IF(ER10=0,"",IF(ER10=VLOOKUP("PCS-OzTL45",[3]ARBOR!$A:$C,3,0),0.0001,IF(ER10&gt;VLOOKUP("PCS-OzTL45",[3]ARBOR!$A:$C,3,0),"Maior que CAP!",IF((DOLLAR(ER10+(VLOOKUP("PCS-OzTL45",[3]ARBOR!$A:$C,3,0)*-TRUNC(ER10/VLOOKUP("PCS-OzTL45",[3]ARBOR!$A:$C,3,0)-1,4)),6))&lt;&gt;(DOLLAR(VLOOKUP("PCS-OzTL45",[3]ARBOR!$A:$C,3,0),6)),-TRUNC(ER10/VLOOKUP("PCS-OzTL45",[3]ARBOR!$A:$C,3,0)-1,4)+0.0001,-TRUNC(ER10/VLOOKUP("PCS-OzTL45",[3]ARBOR!$A:$C,3,0)-1,4)))))</f>
        <v>0.16369999999999998</v>
      </c>
      <c r="ET10" s="86" t="str">
        <f>IF(ISERROR(IF(ES10="","",VLOOKUP(($BG10&amp;ES10&amp;"Template desconto FLAT Plano Principal Oi TV nível conta"),[3]BENEFICIOS!$A:$G,5,0))),"Criar",IF(ES10="","",VLOOKUP(($BG10&amp;ES10&amp;"Template desconto FLAT Plano Principal Oi TV nível conta"),[3]BENEFICIOS!$A:$G,5,0)))</f>
        <v>MKT-1-10031864751</v>
      </c>
      <c r="EU10" s="85"/>
      <c r="EV10" s="72" t="str">
        <f>IF(EU10=0,"",IF(EU10=VLOOKUP("PCS-OzTL741",[3]ARBOR!$A:$C,3,0),0.0001,IF(EU10&gt;VLOOKUP("PCS-OzTL741",[3]ARBOR!$A:$C,3,0),"Maior que CAP!",IF((DOLLAR(EU10+(VLOOKUP("PCS-OzTL741",[3]ARBOR!$A:$C,3,0)*-TRUNC(EU10/VLOOKUP("PCS-OzTL741",[3]ARBOR!$A:$C,3,0)-1,4)),6))&lt;&gt;(DOLLAR(VLOOKUP("PCS-OzTL741",[3]ARBOR!$A:$C,3,0),6)),-TRUNC(EU10/VLOOKUP("PCS-OzTL741",[3]ARBOR!$A:$C,3,0)-1,4)+0.0001,-TRUNC(EU10/VLOOKUP("PCS-OzTL741",[3]ARBOR!$A:$C,3,0)-1,4)))))</f>
        <v/>
      </c>
      <c r="EW10" s="87" t="str">
        <f>IF(ISERROR(IF(EV10="","",VLOOKUP((#REF!&amp;EV10&amp;"Template desconto FLAT Plano Principal Oi TV nível conta"),[3]BENEFICIOS!$A:$G,5,0))),"Criar",IF(EV10="","",VLOOKUP((#REF!&amp;EV10&amp;"Template desconto FLAT Plano Principal Oi TV nível conta"),[3]BENEFICIOS!$A:$G,5,0)))</f>
        <v/>
      </c>
      <c r="EX10" s="85">
        <v>149.9</v>
      </c>
      <c r="EY10" s="78">
        <f>IF(EX10=0,"",IF(EX10=VLOOKUP("PCS-OzTL744",[3]ARBOR!$A:$C,3,0),0.0001,IF(EX10&gt;VLOOKUP("PCS-OzTL744",[3]ARBOR!$A:$C,3,0),"Maior que CAP!",IF((DOLLAR(EX10+(VLOOKUP("PCS-OzTL744",[3]ARBOR!$A:$C,3,0)*-TRUNC(EX10/VLOOKUP("PCS-OzTL744",[3]ARBOR!$A:$C,3,0)-1,4)),6))&lt;&gt;(DOLLAR(VLOOKUP("PCS-OzTL744",[3]ARBOR!$A:$C,3,0),6)),-TRUNC(EX10/VLOOKUP("PCS-OzTL744",[3]ARBOR!$A:$C,3,0)-1,4)+0.0001,-TRUNC(EX10/VLOOKUP("PCS-OzTL744",[3]ARBOR!$A:$C,3,0)-1,4)))))</f>
        <v>0.2833</v>
      </c>
      <c r="EZ10" s="86" t="str">
        <f>IF(ISERROR(IF(EY10="","",VLOOKUP(($BG10&amp;EY10&amp;"Template desconto FLAT Plano Principal Oi TV nível conta"),[3]BENEFICIOS!$A:$G,5,0))),"Criar",IF(EY10="","",VLOOKUP(($BG10&amp;EY10&amp;"Template desconto FLAT Plano Principal Oi TV nível conta"),[3]BENEFICIOS!$A:$G,5,0)))</f>
        <v>MKT-1-10031865251</v>
      </c>
      <c r="FA10" s="85">
        <v>159.9</v>
      </c>
      <c r="FB10" s="78">
        <f>IF(FA10=0,"",IF(FA10=VLOOKUP("PCS-OzTL743",[3]ARBOR!$A:$C,3,0),0.0001,IF(FA10&gt;VLOOKUP("PCS-OzTL743",[3]ARBOR!$A:$C,3,0),"Maior que CAP!",IF((DOLLAR(FA10+(VLOOKUP("PCS-OzTL743",[3]ARBOR!$A:$C,3,0)*-TRUNC(FA10/VLOOKUP("PCS-OzTL743",[3]ARBOR!$A:$C,3,0)-1,4)),6))&lt;&gt;(DOLLAR(VLOOKUP("PCS-OzTL743",[3]ARBOR!$A:$C,3,0),6)),-TRUNC(FA10/VLOOKUP("PCS-OzTL743",[3]ARBOR!$A:$C,3,0)-1,4)+0.0001,-TRUNC(FA10/VLOOKUP("PCS-OzTL743",[3]ARBOR!$A:$C,3,0)-1,4)))))</f>
        <v>0.2737</v>
      </c>
      <c r="FC10" s="86" t="str">
        <f>IF(ISERROR(IF(FB10="","",VLOOKUP(($BG10&amp;FB10&amp;"Template desconto FLAT Plano Principal Oi TV nível conta"),[3]BENEFICIOS!$A:$G,5,0))),"Criar",IF(FB10="","",VLOOKUP(($BG10&amp;FB10&amp;"Template desconto FLAT Plano Principal Oi TV nível conta"),[3]BENEFICIOS!$A:$G,5,0)))</f>
        <v>MKT-1-10031879521</v>
      </c>
      <c r="FD10" s="85">
        <v>194.9</v>
      </c>
      <c r="FE10" s="78">
        <f>IF(FD10=0,"",IF(FD10=VLOOKUP("PCS-OzTL745",[3]ARBOR!$A:$C,3,0),0.0001,IF(FD10&gt;VLOOKUP("PCS-OzTL745",[3]ARBOR!$A:$C,3,0),"Maior que CAP!",IF((DOLLAR(FD10+(VLOOKUP("PCS-OzTL745",[3]ARBOR!$A:$C,3,0)*-TRUNC(FD10/VLOOKUP("PCS-OzTL745",[3]ARBOR!$A:$C,3,0)-1,4)),6))&lt;&gt;(DOLLAR(VLOOKUP("PCS-OzTL745",[3]ARBOR!$A:$C,3,0),6)),-TRUNC(FD10/VLOOKUP("PCS-OzTL745",[3]ARBOR!$A:$C,3,0)-1,4)+0.0001,-TRUNC(FD10/VLOOKUP("PCS-OzTL745",[3]ARBOR!$A:$C,3,0)-1,4)))))</f>
        <v>0.23019999999999999</v>
      </c>
      <c r="FF10" s="86" t="str">
        <f>IF(ISERROR(IF(FE10="","",VLOOKUP(($BG10&amp;FE10&amp;"Template desconto FLAT Plano Principal Oi TV nível conta"),[3]BENEFICIOS!$A:$G,5,0))),"Criar",IF(FE10="","",VLOOKUP(($BG10&amp;FE10&amp;"Template desconto FLAT Plano Principal Oi TV nível conta"),[3]BENEFICIOS!$A:$G,5,0)))</f>
        <v>MKT-1-9865510683</v>
      </c>
      <c r="FG10" s="85"/>
      <c r="FH10" s="78" t="str">
        <f>IF(FG10=0,"",IF(FG10=VLOOKUP("PCS-OzTL42",[3]ARBOR!$A:$C,3,0),0.0001,IF(FG10&gt;VLOOKUP("PCS-OzTL42",[3]ARBOR!$A:$C,3,0),"Maior que CAP!",IF((DOLLAR(FG10+(VLOOKUP("PCS-OzTL42",[3]ARBOR!$A:$C,3,0)*-TRUNC(FG10/VLOOKUP("PCS-OzTL42",[3]ARBOR!$A:$C,3,0)-1,4)),6))&lt;&gt;(DOLLAR(VLOOKUP("PCS-OzTL42",[3]ARBOR!$A:$C,3,0),6)),-TRUNC(FG10/VLOOKUP("PCS-OzTL42",[3]ARBOR!$A:$C,3,0)-1,4)+0.0001,-TRUNC(FG10/VLOOKUP("PCS-OzTL42",[3]ARBOR!$A:$C,3,0)-1,4)))))</f>
        <v/>
      </c>
      <c r="FI10" s="86" t="str">
        <f>IF(ISERROR(IF(FH10="","",VLOOKUP(($BG10&amp;FH10&amp;"Template desconto FLAT Plano Principal Oi TV nível conta"),[3]BENEFICIOS!$A:$G,5,0))),"Criar",IF(FH10="","",VLOOKUP(($BG10&amp;FH10&amp;"Template desconto FLAT Plano Principal Oi TV nível conta"),[3]BENEFICIOS!$A:$G,5,0)))</f>
        <v/>
      </c>
      <c r="FJ10" s="85">
        <v>124.9</v>
      </c>
      <c r="FK10" s="78">
        <f>IF(FJ10=0,"",IF(FJ10=VLOOKUP("PCS-OzTL47",[3]ARBOR!$A:$C,3,0),0.0001,IF(FJ10&gt;VLOOKUP("PCS-OzTL47",[3]ARBOR!$A:$C,3,0),"Maior que CAP!",IF((DOLLAR(FJ10+(VLOOKUP("PCS-OzTL47",[3]ARBOR!$A:$C,3,0)*-TRUNC(FJ10/VLOOKUP("PCS-OzTL47",[3]ARBOR!$A:$C,3,0)-1,4)),6))&lt;&gt;(DOLLAR(VLOOKUP("PCS-OzTL47",[3]ARBOR!$A:$C,3,0),6)),-TRUNC(FJ10/VLOOKUP("PCS-OzTL47",[3]ARBOR!$A:$C,3,0)-1,4)+0.0001,-TRUNC(FJ10/VLOOKUP("PCS-OzTL47",[3]ARBOR!$A:$C,3,0)-1,4)))))</f>
        <v>0.38669999999999999</v>
      </c>
      <c r="FL10" s="86" t="str">
        <f>IF(ISERROR(IF(FK10="","",VLOOKUP(($BG10&amp;FK10&amp;"Template desconto FLAT Plano Principal Oi TV nível conta"),[3]BENEFICIOS!$A:$G,5,0))),"Criar",IF(FK10="","",VLOOKUP(($BG10&amp;FK10&amp;"Template desconto FLAT Plano Principal Oi TV nível conta"),[3]BENEFICIOS!$A:$G,5,0)))</f>
        <v>MKT-1-10031884061</v>
      </c>
      <c r="FM10" s="85"/>
      <c r="FN10" s="78" t="str">
        <f>IF(FM10=0,"",IF(FM10=VLOOKUP("PCS-OzTL46",[3]ARBOR!$A:$C,3,0),0.0001,IF(FM10&gt;VLOOKUP("PCS-OzTL46",[3]ARBOR!$A:$C,3,0),"Maior que CAP!",IF((DOLLAR(FM10+(VLOOKUP("PCS-OzTL46",[3]ARBOR!$A:$C,3,0)*-TRUNC(FM10/VLOOKUP("PCS-OzTL46",[3]ARBOR!$A:$C,3,0)-1,4)),6))&lt;&gt;(DOLLAR(VLOOKUP("PCS-OzTL46",[3]ARBOR!$A:$C,3,0),6)),-TRUNC(FM10/VLOOKUP("PCS-OzTL46",[3]ARBOR!$A:$C,3,0)-1,4)+0.0001,-TRUNC(FM10/VLOOKUP("PCS-OzTL46",[3]ARBOR!$A:$C,3,0)-1,4)))))</f>
        <v/>
      </c>
      <c r="FO10" s="86" t="str">
        <f>IF(ISERROR(IF(FN10="","",VLOOKUP(($BG10&amp;FN10&amp;"Template desconto FLAT Plano Principal Oi TV nível conta"),[3]BENEFICIOS!$A:$G,5,0))),"Criar",IF(FN10="","",VLOOKUP(($BG10&amp;FN10&amp;"Template desconto FLAT Plano Principal Oi TV nível conta"),[3]BENEFICIOS!$A:$G,5,0)))</f>
        <v/>
      </c>
      <c r="FP10" s="85">
        <v>169.9</v>
      </c>
      <c r="FQ10" s="78">
        <f>IF(FP10=0,"",IF(FP10=VLOOKUP("PCS-OzTL48",[3]ARBOR!$A:$C,3,0),0.0001,IF(FP10&gt;VLOOKUP("PCS-OzTL48",[3]ARBOR!$A:$C,3,0),"Maior que CAP!",IF((DOLLAR(FP10+(VLOOKUP("PCS-OzTL48",[3]ARBOR!$A:$C,3,0)*-TRUNC(FP10/VLOOKUP("PCS-OzTL48",[3]ARBOR!$A:$C,3,0)-1,4)),6))&lt;&gt;(DOLLAR(VLOOKUP("PCS-OzTL48",[3]ARBOR!$A:$C,3,0),6)),-TRUNC(FP10/VLOOKUP("PCS-OzTL48",[3]ARBOR!$A:$C,3,0)-1,4)+0.0001,-TRUNC(FP10/VLOOKUP("PCS-OzTL48",[3]ARBOR!$A:$C,3,0)-1,4)))))</f>
        <v>0.32900000000000001</v>
      </c>
      <c r="FR10" s="86" t="str">
        <f>IF(ISERROR(IF(FQ10="","",VLOOKUP(($BG10&amp;FQ10&amp;"Template desconto FLAT Plano Principal Oi TV nível conta"),[3]BENEFICIOS!$A:$G,5,0))),"Criar",IF(FQ10="","",VLOOKUP(($BG10&amp;FQ10&amp;"Template desconto FLAT Plano Principal Oi TV nível conta"),[3]BENEFICIOS!$A:$G,5,0)))</f>
        <v>MKT-1-10031858741</v>
      </c>
      <c r="FS10" s="85">
        <v>114.9</v>
      </c>
      <c r="FT10" s="78">
        <f>IF(FS10=0,"",IF(FS10=VLOOKUP("PCS-OzTL742",[3]ARBOR!$A:$C,3,0),0.0001,IF(FS10&gt;VLOOKUP("PCS-OzTL742",[3]ARBOR!$A:$C,3,0),"Maior que CAP!",IF((DOLLAR(FS10+(VLOOKUP("PCS-OzTL742",[3]ARBOR!$A:$C,3,0)*-TRUNC(FS10/VLOOKUP("PCS-OzTL742",[3]ARBOR!$A:$C,3,0)-1,4)),6))&lt;&gt;(DOLLAR(VLOOKUP("PCS-OzTL742",[3]ARBOR!$A:$C,3,0),6)),-TRUNC(FS10/VLOOKUP("PCS-OzTL742",[3]ARBOR!$A:$C,3,0)-1,4)+0.0001,-TRUNC(FS10/VLOOKUP("PCS-OzTL742",[3]ARBOR!$A:$C,3,0)-1,4)))))</f>
        <v>0.47809999999999997</v>
      </c>
      <c r="FU10" s="86" t="str">
        <f>IF(ISERROR(IF(FT10="","",VLOOKUP(($BG10&amp;FT10&amp;"Template desconto FLAT Plano Principal Oi TV nível conta"),[3]BENEFICIOS!$A:$G,5,0))),"Criar",IF(FT10="","",VLOOKUP(($BG10&amp;FT10&amp;"Template desconto FLAT Plano Principal Oi TV nível conta"),[3]BENEFICIOS!$A:$G,5,0)))</f>
        <v>MKT-1-10031915481</v>
      </c>
      <c r="FV10" s="85">
        <v>144.9</v>
      </c>
      <c r="FW10" s="78">
        <f>IF(FV10=0,"",IF(FV10=VLOOKUP("PCS-OzTL747",[3]ARBOR!$A:$C,3,0),0.0001,IF(FV10&gt;VLOOKUP("PCS-OzTL747",[3]ARBOR!$A:$C,3,0),"Maior que CAP!",IF((DOLLAR(FV10+(VLOOKUP("PCS-OzTL747",[3]ARBOR!$A:$C,3,0)*-TRUNC(FV10/VLOOKUP("PCS-OzTL747",[3]ARBOR!$A:$C,3,0)-1,4)),6))&lt;&gt;(DOLLAR(VLOOKUP("PCS-OzTL747",[3]ARBOR!$A:$C,3,0),6)),-TRUNC(FV10/VLOOKUP("PCS-OzTL747",[3]ARBOR!$A:$C,3,0)-1,4)+0.0001,-TRUNC(FV10/VLOOKUP("PCS-OzTL747",[3]ARBOR!$A:$C,3,0)-1,4)))))</f>
        <v>0.43990000000000001</v>
      </c>
      <c r="FX10" s="86" t="str">
        <f>IF(ISERROR(IF(FW10="","",VLOOKUP(($BG10&amp;FW10&amp;"Template desconto FLAT Plano Principal Oi TV nível conta"),[3]BENEFICIOS!$A:$G,5,0))),"Criar",IF(FW10="","",VLOOKUP(($BG10&amp;FW10&amp;"Template desconto FLAT Plano Principal Oi TV nível conta"),[3]BENEFICIOS!$A:$G,5,0)))</f>
        <v>MKT-1-10031859011</v>
      </c>
      <c r="FY10" s="85"/>
      <c r="FZ10" s="78" t="str">
        <f>IF(FY10=0,"",IF(FY10=VLOOKUP("PCS-OzTL746",[3]ARBOR!$A:$C,3,0),0.0001,IF(FY10&gt;VLOOKUP("PCS-OzTL746",[3]ARBOR!$A:$C,3,0),"Maior que CAP!",IF((DOLLAR(FY10+(VLOOKUP("PCS-OzTL746",[3]ARBOR!$A:$C,3,0)*-TRUNC(FY10/VLOOKUP("PCS-OzTL746",[3]ARBOR!$A:$C,3,0)-1,4)),6))&lt;&gt;(DOLLAR(VLOOKUP("PCS-OzTL746",[3]ARBOR!$A:$C,3,0),6)),-TRUNC(FY10/VLOOKUP("PCS-OzTL746",[3]ARBOR!$A:$C,3,0)-1,4)+0.0001,-TRUNC(FY10/VLOOKUP("PCS-OzTL746",[3]ARBOR!$A:$C,3,0)-1,4)))))</f>
        <v/>
      </c>
      <c r="GA10" s="86" t="str">
        <f>IF(ISERROR(IF(FZ10="","",VLOOKUP(($BG10&amp;FZ10&amp;"Template desconto FLAT Plano Principal Oi TV nível conta"),[3]BENEFICIOS!$A:$G,5,0))),"Criar",IF(FZ10="","",VLOOKUP(($BG10&amp;FZ10&amp;"Template desconto FLAT Plano Principal Oi TV nível conta"),[3]BENEFICIOS!$A:$G,5,0)))</f>
        <v/>
      </c>
      <c r="GB10" s="85">
        <v>174.9</v>
      </c>
      <c r="GC10" s="78">
        <f>IF(GB10=0,"",IF(GB10=VLOOKUP("PCS-OzTL748",[3]ARBOR!$A:$C,3,0),0.0001,IF(GB10&gt;VLOOKUP("PCS-OzTL748",[3]ARBOR!$A:$C,3,0),"Maior que CAP!",IF((DOLLAR(GB10+(VLOOKUP("PCS-OzTL748",[3]ARBOR!$A:$C,3,0)*-TRUNC(GB10/VLOOKUP("PCS-OzTL748",[3]ARBOR!$A:$C,3,0)-1,4)),6))&lt;&gt;(DOLLAR(VLOOKUP("PCS-OzTL748",[3]ARBOR!$A:$C,3,0),6)),-TRUNC(GB10/VLOOKUP("PCS-OzTL748",[3]ARBOR!$A:$C,3,0)-1,4)+0.0001,-TRUNC(GB10/VLOOKUP("PCS-OzTL748",[3]ARBOR!$A:$C,3,0)-1,4)))))</f>
        <v>0.43269999999999997</v>
      </c>
      <c r="GD10" s="86" t="str">
        <f>IF(ISERROR(IF(GC10="","",VLOOKUP(($BG10&amp;GC10&amp;"Template desconto FLAT Plano Principal Oi TV nível conta"),[3]BENEFICIOS!$A:$G,5,0))),"Criar",IF(GC10="","",VLOOKUP(($BG10&amp;GC10&amp;"Template desconto FLAT Plano Principal Oi TV nível conta"),[3]BENEFICIOS!$A:$G,5,0)))</f>
        <v>MKT-1-10031989881</v>
      </c>
      <c r="GE10" s="85">
        <v>75</v>
      </c>
      <c r="GF10" s="78">
        <f>IF(GE10=0,"",IF(GE10=VLOOKUP("PCS-OzTL34",[3]ARBOR!$A:$C,3,0),0.0001,IF(GE10&gt;VLOOKUP("PCS-OzTL34",[3]ARBOR!$A:$C,3,0),"Maior que CAP!",IF((DOLLAR(GE10+(VLOOKUP("PCS-OzTL34",[3]ARBOR!$A:$C,3,0)*-TRUNC(GE10/VLOOKUP("PCS-OzTL34",[3]ARBOR!$A:$C,3,0)-1,4)),6))&lt;&gt;(DOLLAR(VLOOKUP("PCS-OzTL34",[3]ARBOR!$A:$C,3,0),6)),-TRUNC(GE10/VLOOKUP("PCS-OzTL34",[3]ARBOR!$A:$C,3,0)-1,4)+0.0001,-TRUNC(GE10/VLOOKUP("PCS-OzTL34",[3]ARBOR!$A:$C,3,0)-1,4)))))</f>
        <v>0.31900000000000001</v>
      </c>
      <c r="GG10" s="86" t="s">
        <v>3101</v>
      </c>
      <c r="GH10" s="85">
        <v>19.899999999999999</v>
      </c>
      <c r="GI10" s="78">
        <f>IF(GH10=0,"",IF(GH10=VLOOKUP("PCS-OzTL31",[3]ARBOR!$A:$C,3,0),0.0001,IF(GH10&gt;VLOOKUP("PCS-OzTL31",[3]ARBOR!$A:$C,3,0),"Maior que CAP!",IF((DOLLAR(GH10+(VLOOKUP("PCS-OzTL31",[3]ARBOR!$A:$C,3,0)*-TRUNC(GH10/VLOOKUP("PCS-OzTL31",[3]ARBOR!$A:$C,3,0)-1,4)),6))&lt;&gt;(DOLLAR(VLOOKUP("PCS-OzTL31",[3]ARBOR!$A:$C,3,0),6)),-TRUNC(GH10/VLOOKUP("PCS-OzTL31",[3]ARBOR!$A:$C,3,0)-1,4)+0.0001,-TRUNC(GH10/VLOOKUP("PCS-OzTL31",[3]ARBOR!$A:$C,3,0)-1,4)))))</f>
        <v>9.1800000000000007E-2</v>
      </c>
      <c r="GJ10" s="86" t="s">
        <v>3102</v>
      </c>
      <c r="GK10" s="85">
        <v>19.899999999999999</v>
      </c>
      <c r="GL10" s="78">
        <f>IF(GK10=0,"",IF(GK10=VLOOKUP("PCS-OzTL32",[3]ARBOR!$A:$C,3,0),0.0001,IF(GK10&gt;VLOOKUP("PCS-OzTL32",[3]ARBOR!$A:$C,3,0),"Maior que CAP!",IF((DOLLAR(GK10+(VLOOKUP("PCS-OzTL32",[3]ARBOR!$A:$C,3,0)*-TRUNC(GK10/VLOOKUP("PCS-OzTL32",[3]ARBOR!$A:$C,3,0)-1,4)),6))&lt;&gt;(DOLLAR(VLOOKUP("PCS-OzTL32",[3]ARBOR!$A:$C,3,0),6)),-TRUNC(GK10/VLOOKUP("PCS-OzTL32",[3]ARBOR!$A:$C,3,0)-1,4)+0.0001,-TRUNC(GK10/VLOOKUP("PCS-OzTL32",[3]ARBOR!$A:$C,3,0)-1,4)))))</f>
        <v>9.1800000000000007E-2</v>
      </c>
      <c r="GM10" s="86" t="s">
        <v>3103</v>
      </c>
      <c r="GN10" s="85">
        <v>29.9</v>
      </c>
      <c r="GO10" s="78">
        <f>IF(GN10=0,"",IF(GN10=VLOOKUP("PCS-OzTL33",[3]ARBOR!$A:$C,3,0),0.0001,IF(GN10&gt;VLOOKUP("PCS-OzTL33",[3]ARBOR!$A:$C,3,0),"Maior que CAP!",IF((DOLLAR(GN10+(VLOOKUP("PCS-OzTL33",[3]ARBOR!$A:$C,3,0)*-TRUNC(GN10/VLOOKUP("PCS-OzTL33",[3]ARBOR!$A:$C,3,0)-1,4)),6))&lt;&gt;(DOLLAR(VLOOKUP("PCS-OzTL33",[3]ARBOR!$A:$C,3,0),6)),-TRUNC(GN10/VLOOKUP("PCS-OzTL33",[3]ARBOR!$A:$C,3,0)-1,4)+0.0001,-TRUNC(GN10/VLOOKUP("PCS-OzTL33",[3]ARBOR!$A:$C,3,0)-1,4)))))</f>
        <v>9.1800000000000007E-2</v>
      </c>
      <c r="GP10" s="86" t="s">
        <v>3104</v>
      </c>
      <c r="GQ10" s="85">
        <v>14.9</v>
      </c>
      <c r="GR10" s="78">
        <f>IF(GQ10=0,"",IF(GQ10=VLOOKUP("PCS-OzTL503",[3]ARBOR!$A:$C,3,0),0.0001,IF(GQ10&gt;VLOOKUP("PCS-OzTL503",[3]ARBOR!$A:$C,3,0),"Maior que CAP!",IF((DOLLAR(GQ10+(VLOOKUP("PCS-OzTL503",[3]ARBOR!$A:$C,3,0)*-TRUNC(GQ10/VLOOKUP("PCS-OzTL503",[3]ARBOR!$A:$C,3,0)-1,4)),6))&lt;&gt;(DOLLAR(VLOOKUP("PCS-OzTL503",[3]ARBOR!$A:$C,3,0),6)),-TRUNC(GQ10/VLOOKUP("PCS-OzTL503",[3]ARBOR!$A:$C,3,0)-1,4)+0.0001,-TRUNC(GQ10/VLOOKUP("PCS-OzTL503",[3]ARBOR!$A:$C,3,0)-1,4)))))</f>
        <v>9.1499999999999998E-2</v>
      </c>
      <c r="GS10" s="86" t="s">
        <v>3105</v>
      </c>
      <c r="GT10" s="85">
        <v>10</v>
      </c>
      <c r="GU10" s="78">
        <f>IF(GT10=0,"",IF(GT10=VLOOKUP("PCS-OzTL500",[3]ARBOR!$A:$C,3,0),0.0001,IF(GT10&gt;VLOOKUP("PCS-OzTL500",[3]ARBOR!$A:$C,3,0),"Maior que CAP!",IF((DOLLAR(GT10+(VLOOKUP("PCS-OzTL500",[3]ARBOR!$A:$C,3,0)*-TRUNC(GT10/VLOOKUP("PCS-OzTL500",[3]ARBOR!$A:$C,3,0)-1,4)),6))&lt;&gt;(DOLLAR(VLOOKUP("PCS-OzTL500",[3]ARBOR!$A:$C,3,0),6)),-TRUNC(GT10/VLOOKUP("PCS-OzTL500",[3]ARBOR!$A:$C,3,0)-1,4)+0.0001,-TRUNC(GT10/VLOOKUP("PCS-OzTL500",[3]ARBOR!$A:$C,3,0)-1,4)))))</f>
        <v>9.1800000000000007E-2</v>
      </c>
      <c r="GV10" s="86" t="s">
        <v>3106</v>
      </c>
      <c r="GW10" s="85" t="s">
        <v>3107</v>
      </c>
      <c r="GX10" s="78"/>
      <c r="GY10" s="86"/>
      <c r="GZ10" s="85" t="s">
        <v>3108</v>
      </c>
      <c r="HA10" s="78"/>
      <c r="HB10" s="86"/>
      <c r="HC10" s="85" t="s">
        <v>3109</v>
      </c>
      <c r="HD10" s="78"/>
      <c r="HE10" s="86"/>
      <c r="HF10" s="85" t="s">
        <v>3110</v>
      </c>
      <c r="HG10" s="78"/>
      <c r="HH10" s="86"/>
      <c r="HI10" s="85" t="s">
        <v>3111</v>
      </c>
      <c r="HJ10" s="78"/>
      <c r="HK10" s="86"/>
      <c r="HL10" s="85">
        <v>24.9</v>
      </c>
      <c r="HM10" s="78">
        <f>IF(HL10=0,"",IF(HL10=VLOOKUP("PCS-OzTL99",[3]ARBOR!$A:$C,3,0),0.0001,IF(HL10&gt;VLOOKUP("PCS-OzTL99",[3]ARBOR!$A:$C,3,0),"Maior que CAP!",IF((DOLLAR(HL10+(VLOOKUP("PCS-OzTL99",[3]ARBOR!$A:$C,3,0)*-TRUNC(HL10/VLOOKUP("PCS-OzTL99",[3]ARBOR!$A:$C,3,0)-1,4)),6))&lt;&gt;(DOLLAR(VLOOKUP("PCS-OzTL99",[3]ARBOR!$A:$C,3,0),6)),-TRUNC(HL10/VLOOKUP("PCS-OzTL99",[3]ARBOR!$A:$C,3,0)-1,4)+0.0001,-TRUNC(HL10/VLOOKUP("PCS-OzTL99",[3]ARBOR!$A:$C,3,0)-1,4)))))</f>
        <v>0.16729999999999998</v>
      </c>
      <c r="HN10" s="86" t="s">
        <v>3112</v>
      </c>
      <c r="HO10" s="85"/>
      <c r="HP10" s="87" t="str">
        <f t="shared" si="1"/>
        <v/>
      </c>
      <c r="HQ10" s="88">
        <f>IF(BH10="","",VLOOKUP(BH10,[3]ARBOR!A:C,3,0))</f>
        <v>479.46</v>
      </c>
      <c r="HR10" s="77">
        <v>15</v>
      </c>
      <c r="HS10" s="89">
        <f>IF(HR10="","",1-(HR10/VLOOKUP(BH10&amp;"ASS",[3]ARBOR!A:C,3,0)))</f>
        <v>0.34725848563968664</v>
      </c>
      <c r="HT10" s="72" t="s">
        <v>3113</v>
      </c>
      <c r="HU10" s="90" t="s">
        <v>3114</v>
      </c>
      <c r="HV10" s="77">
        <v>132.55000000000001</v>
      </c>
      <c r="HW10" s="78">
        <f>ROUND(IF(HV10=0,"",IF(HV10=HQ10,0.0001,1-((HV10+(VLOOKUP(BH10&amp;"ASS",[3]ARBOR!A:C,3,0)-HR10))/HQ10))),4)</f>
        <v>0.70689999999999997</v>
      </c>
      <c r="HX10" s="79" t="str">
        <f>IF(ISERROR(IF(HW10="","",VLOOKUP(($BG10&amp;HW10&amp;"Template de desconto percentual FLAT Móvel - Conta Total - Varejo - Ganho Tributário Cross"),[3]BENEFICIOS!$A:$E,5,0))),"Criar",IF(HW10="","",VLOOKUP(($BG10&amp;HW10&amp;"Template de desconto percentual FLAT Móvel - Conta Total - Varejo - Ganho Tributário Cross"),[3]BENEFICIOS!$A:$E,5,0)))</f>
        <v>MKT-1-10033171821</v>
      </c>
      <c r="HY10" s="91"/>
      <c r="HZ10" s="72"/>
      <c r="IA10" s="72"/>
      <c r="IB10" s="92"/>
      <c r="IC10" s="92"/>
      <c r="ID10" s="92"/>
      <c r="IE10" s="72"/>
      <c r="IF10" s="93"/>
      <c r="IG10" s="94" t="s">
        <v>3132</v>
      </c>
      <c r="IH10" s="94" t="s">
        <v>3144</v>
      </c>
      <c r="II10" s="95"/>
      <c r="IJ10" s="96"/>
      <c r="IK10" s="97"/>
      <c r="IL10" s="95"/>
      <c r="IM10" s="96"/>
      <c r="IN10" s="97"/>
      <c r="IO10" s="95"/>
      <c r="IP10" s="96" t="str">
        <f>IF(IO10=0,"",IF(IO10=VLOOKUP("PCS-10357",[3]ARBOR!$A:$C,3,0),0.0001,IF(IO10&gt;VLOOKUP("PCS-10357",[3]ARBOR!$A:$C,3,0),"Maior que CAP!",ROUND(-1*(IO10/VLOOKUP("PCS-10357",[3]ARBOR!$A:$C,3,0)-1),4))))</f>
        <v/>
      </c>
      <c r="IQ10" s="97" t="str">
        <f>IF(ISERROR(IF(IP10="","",VLOOKUP(("Oi Internet Pra Celular 1GB"&amp;IP10&amp;"Template Flat Instância Dados"),[3]BENEFICIOS!$A:$E,5,0))),"Criar",IF(IP10="","",VLOOKUP(("Oi Internet Pra Celular 1GB"&amp;IP10&amp;"Template Flat Instância Dados"),[3]BENEFICIOS!$A:$E,5,0)))</f>
        <v/>
      </c>
      <c r="IR10" s="95"/>
      <c r="IS10" s="96" t="str">
        <f>IF(IR10=0,"",IF(IR10=VLOOKUP("PCS-813565",[3]ARBOR!$A:$C,3,0),0.0001,IF(IR10&gt;VLOOKUP("PCS-813565",[3]ARBOR!$A:$C,3,0),"Maior que CAP!",ROUND(-1*(IR10/VLOOKUP("PCS-813565",[3]ARBOR!$A:$C,3,0)-1),4))))</f>
        <v/>
      </c>
      <c r="IT10" s="97" t="str">
        <f>IF(ISERROR(IF(IS10="","",VLOOKUP(("Oi Internet Pra Celular 2GB"&amp;IS10&amp;"Template Flat Instância Dados"),[3]BENEFICIOS!$A:$E,5,0))),"Criar",IF(IS10="","",VLOOKUP(("Oi Internet Pra Celular 2GB"&amp;IS10&amp;"Template Flat Instância Dados"),[3]BENEFICIOS!$A:$E,5,0)))</f>
        <v/>
      </c>
      <c r="IU10" s="95">
        <v>12.35</v>
      </c>
      <c r="IV10" s="96">
        <f>IF(IU10=0,"",IF(IU10=VLOOKUP("PCS-7171B",[3]ARBOR!$A:$C,3,0),0.0001,IF(IU10&gt;VLOOKUP("PCS-7171B",[3]ARBOR!$A:$C,3,0),"Maior que CAP!",ROUND(-1*(IU10/VLOOKUP("PCS-7171B",[3]ARBOR!$A:$C,3,0)-1),4))))</f>
        <v>0.87419999999999998</v>
      </c>
      <c r="IW10" s="97" t="str">
        <f>IF(ISERROR(IF(IV10="","",VLOOKUP(("Oi Internet Pra Celular 3GB"&amp;IV10&amp;"Template Flat Instância Dados"),[3]BENEFICIOS!$A:$E,5,0))),"Criar",IF(IV10="","",VLOOKUP(("Oi Internet Pra Celular 3GB"&amp;IV10&amp;"Template Flat Instância Dados"),[3]BENEFICIOS!$A:$E,5,0)))</f>
        <v>MKT-1-9870092975</v>
      </c>
      <c r="IX10" s="95"/>
      <c r="IY10" s="96" t="str">
        <f>IF(IX10=0,"",IF(IX10=VLOOKUP("PCS-51793o08",[3]ARBOR!$A:$C,3,0),0.0001,IF(IX10&gt;VLOOKUP("PCS-51793o08",[3]ARBOR!$A:$C,3,0),"Maior que CAP!",ROUND(-1*(IX10/VLOOKUP("PCS-51793o08",[3]ARBOR!$A:$C,3,0)-1),4))))</f>
        <v/>
      </c>
      <c r="IZ10" s="97" t="str">
        <f>IF(ISERROR(IF(IY10="","",VLOOKUP(("Oi Internet Pra Celular 5GB"&amp;IY10&amp;"Template Flat Instância Dados"),[3]BENEFICIOS!$A:$E,5,0))),"Criar",IF(IY10="","",VLOOKUP(("Oi Internet Pra Celular 5GB"&amp;IY10&amp;"Template Flat Instância Dados"),[3]BENEFICIOS!$A:$E,5,0)))</f>
        <v/>
      </c>
      <c r="JA10" s="95"/>
      <c r="JB10" s="96" t="str">
        <f>IF(JA10=0,"",IF(JA10=VLOOKUP("PCS-7171A",[3]ARBOR!$A:$C,3,0),0.0001,IF(JA10&gt;VLOOKUP("PCS-7171A",[3]ARBOR!$A:$C,3,0),"Maior que CAP!",ROUND(-1*(JA10/VLOOKUP("PCS-7171A",[3]ARBOR!$A:$C,3,0)-1),4))))</f>
        <v/>
      </c>
      <c r="JC10" s="98" t="str">
        <f>IF(ISERROR(IF(JB10="","",VLOOKUP(("Oi Internet Pra Celular 10GB"&amp;JB10&amp;"Template Flat Instância Dados"),[3]BENEFICIOS!$A:$E,5,0))),"Criar",IF(JB10="","",VLOOKUP(("Oi Internet Pra Celular 10GB"&amp;JB10&amp;"Template Flat Instância Dados"),[3]BENEFICIOS!$A:$E,5,0)))</f>
        <v/>
      </c>
      <c r="JD10" s="99">
        <v>0.74219999999999997</v>
      </c>
      <c r="JE10" s="100" t="s">
        <v>3134</v>
      </c>
      <c r="JF10" s="101" t="s">
        <v>3090</v>
      </c>
      <c r="JG10" s="102"/>
      <c r="JH10" s="56" t="s">
        <v>3098</v>
      </c>
      <c r="JI10" s="57" t="s">
        <v>3116</v>
      </c>
      <c r="JJ10" s="103">
        <v>999</v>
      </c>
      <c r="JK10" s="57">
        <v>12</v>
      </c>
      <c r="JL10" s="104" t="str">
        <f t="shared" si="2"/>
        <v>Oi benefício fidelização Multiprodutos</v>
      </c>
      <c r="JM10" s="105" t="str">
        <f t="shared" si="3"/>
        <v>PCS-Fk83324</v>
      </c>
      <c r="JN10" s="106" t="str">
        <f t="shared" si="4"/>
        <v>PCS-SBL553142</v>
      </c>
      <c r="JO10" s="107" t="s">
        <v>3117</v>
      </c>
      <c r="JP10" s="108" t="s">
        <v>3118</v>
      </c>
      <c r="JQ10" s="109" t="s">
        <v>3119</v>
      </c>
      <c r="JR10" s="107" t="s">
        <v>3120</v>
      </c>
      <c r="JS10" s="108" t="s">
        <v>3121</v>
      </c>
      <c r="JT10" s="109" t="s">
        <v>3122</v>
      </c>
      <c r="JU10" s="110" t="s">
        <v>3123</v>
      </c>
      <c r="JV10" s="111">
        <f t="shared" si="5"/>
        <v>292.45000000000005</v>
      </c>
      <c r="JW10" s="111">
        <f t="shared" si="6"/>
        <v>322.45000000000005</v>
      </c>
      <c r="JX10" s="111">
        <f t="shared" si="7"/>
        <v>357.45000000000005</v>
      </c>
      <c r="JY10" s="111">
        <f t="shared" si="8"/>
        <v>367.45000000000005</v>
      </c>
      <c r="JZ10" s="111">
        <f t="shared" si="9"/>
        <v>402.45000000000005</v>
      </c>
      <c r="KA10" s="111" t="e">
        <f t="shared" si="10"/>
        <v>#VALUE!</v>
      </c>
      <c r="KB10" s="111">
        <f t="shared" si="11"/>
        <v>377.45000000000005</v>
      </c>
      <c r="KC10" s="111">
        <f t="shared" si="12"/>
        <v>387.45000000000005</v>
      </c>
      <c r="KD10" s="111">
        <f t="shared" si="13"/>
        <v>422.45000000000005</v>
      </c>
      <c r="KE10" s="112">
        <f t="shared" si="14"/>
        <v>220.1302</v>
      </c>
      <c r="KF10" s="112" t="e">
        <f>IF(FJ10="","",FJ10+$BI10 + $CI10 +$HR10 +#REF!)</f>
        <v>#REF!</v>
      </c>
      <c r="KG10" s="112" t="str">
        <f>IF(FM10="","",FM10+$BI10 + $CI10 +$HR10 +#REF!)</f>
        <v/>
      </c>
      <c r="KH10" s="112" t="e">
        <f>IF(FP10="","",FP10+$BI10 + $CI10 +$HR10 +#REF!)</f>
        <v>#REF!</v>
      </c>
      <c r="KI10" s="112" t="e">
        <f>IF(FS10="","",FS10+$BI10 + $CI10 +$HR10 +#REF!)</f>
        <v>#REF!</v>
      </c>
      <c r="KJ10" s="112" t="e">
        <f>IF(FV10="","",FV10+$BI10 + $CI10 +$HR10 +#REF!)</f>
        <v>#REF!</v>
      </c>
      <c r="KK10" s="112" t="str">
        <f>IF(FY10="","",FY10+$BI10 + $CI10 +$HR10 +#REF!)</f>
        <v/>
      </c>
      <c r="KL10" s="113" t="e">
        <f>IF(GB10="","",GB10+$BI10 + $CI10 +$HR10 +#REF!)</f>
        <v>#REF!</v>
      </c>
      <c r="KM10" s="114" t="s">
        <v>3124</v>
      </c>
      <c r="KN10" s="115"/>
      <c r="KO10" s="116">
        <f>VLOOKUP(IH10,'[3]Dados e SVA'!C:G,5,0)</f>
        <v>14</v>
      </c>
      <c r="KP10" s="116">
        <f>VLOOKUP(IH10,'[3]Dados e SVA'!C:F,4,0)</f>
        <v>3.61</v>
      </c>
      <c r="KQ10" s="117">
        <f t="shared" si="18"/>
        <v>0.74209999999999998</v>
      </c>
      <c r="KR10" s="77">
        <f t="shared" si="19"/>
        <v>10.39</v>
      </c>
      <c r="KS10" s="77">
        <f t="shared" si="15"/>
        <v>3.6099999999999994</v>
      </c>
      <c r="KT10" s="118" t="b">
        <f t="shared" si="16"/>
        <v>1</v>
      </c>
      <c r="KU10" s="120">
        <f t="shared" si="20"/>
        <v>0</v>
      </c>
      <c r="KV10" s="77"/>
      <c r="KW10" s="77"/>
      <c r="KX10" s="77"/>
      <c r="KY10" s="120"/>
      <c r="KZ10" s="121">
        <f t="shared" si="17"/>
        <v>244.9</v>
      </c>
      <c r="LA10" s="122" t="s">
        <v>3147</v>
      </c>
      <c r="LB10" s="122" t="s">
        <v>3126</v>
      </c>
    </row>
    <row r="11" spans="1:314" s="122" customFormat="1" x14ac:dyDescent="0.25">
      <c r="A11" s="53" t="s">
        <v>3088</v>
      </c>
      <c r="B11" s="54" t="s">
        <v>2989</v>
      </c>
      <c r="C11" s="54" t="s">
        <v>3089</v>
      </c>
      <c r="D11" s="55" t="s">
        <v>3090</v>
      </c>
      <c r="E11" s="56"/>
      <c r="F11" s="57"/>
      <c r="G11" s="57"/>
      <c r="H11" s="57"/>
      <c r="I11" s="57" t="s">
        <v>3091</v>
      </c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 t="s">
        <v>3091</v>
      </c>
      <c r="AB11" s="57" t="s">
        <v>3091</v>
      </c>
      <c r="AC11" s="57" t="s">
        <v>3091</v>
      </c>
      <c r="AD11" s="57" t="s">
        <v>3091</v>
      </c>
      <c r="AE11" s="57" t="s">
        <v>3091</v>
      </c>
      <c r="AF11" s="57" t="s">
        <v>3091</v>
      </c>
      <c r="AG11" s="58"/>
      <c r="AH11" s="57" t="s">
        <v>3091</v>
      </c>
      <c r="AI11" s="57" t="s">
        <v>3091</v>
      </c>
      <c r="AJ11" s="57"/>
      <c r="AK11" s="57" t="s">
        <v>3091</v>
      </c>
      <c r="AL11" s="57" t="s">
        <v>3091</v>
      </c>
      <c r="AM11" s="57"/>
      <c r="AN11" s="57"/>
      <c r="AO11" s="57" t="s">
        <v>3091</v>
      </c>
      <c r="AP11" s="59" t="s">
        <v>3091</v>
      </c>
      <c r="AQ11" s="60" t="s">
        <v>3148</v>
      </c>
      <c r="AR11" s="54" t="s">
        <v>3093</v>
      </c>
      <c r="AS11" s="61" t="s">
        <v>3094</v>
      </c>
      <c r="AT11" s="62">
        <v>42972</v>
      </c>
      <c r="AU11" s="63">
        <v>43097</v>
      </c>
      <c r="AV11" s="64" t="s">
        <v>3095</v>
      </c>
      <c r="AW11" s="65" t="s">
        <v>3095</v>
      </c>
      <c r="AX11" s="66"/>
      <c r="AY11" s="66" t="s">
        <v>3096</v>
      </c>
      <c r="AZ11" s="66">
        <v>20</v>
      </c>
      <c r="BA11" s="66">
        <v>10000</v>
      </c>
      <c r="BB11" s="67" t="s">
        <v>3097</v>
      </c>
      <c r="BC11" s="68" t="s">
        <v>3098</v>
      </c>
      <c r="BD11" s="66" t="s">
        <v>3090</v>
      </c>
      <c r="BE11" s="59" t="s">
        <v>3090</v>
      </c>
      <c r="BF11" s="53" t="s">
        <v>3148</v>
      </c>
      <c r="BG11" s="69" t="s">
        <v>3099</v>
      </c>
      <c r="BH11" s="70" t="str">
        <f>IF(ISERROR(VLOOKUP(BG11,[3]PLANOS!B:C,2,0)),"",VLOOKUP(BG11,[3]PLANOS!B:C,2,0))</f>
        <v>PCS-4P6pi</v>
      </c>
      <c r="BI11" s="71">
        <v>50.1</v>
      </c>
      <c r="BJ11" s="72">
        <f>IF(BI11=0,"",IF(BI11=VLOOKUP("FIXO",[3]ARBOR!$A:$C,3,0),0.0001,IF(BI11&gt;VLOOKUP("FIXO",[3]ARBOR!$A:$C,3,0),"Maior que CAP!",IF((DOLLAR(BI11+(VLOOKUP("FIXO",[3]ARBOR!$A:$C,3,0)*-TRUNC(BI11/VLOOKUP("FIXO",[3]ARBOR!$A:$C,3,0)-1,4)),6))&lt;&gt;(DOLLAR(VLOOKUP("FIXO",[3]ARBOR!$A:$C,3,0),6)),-TRUNC(BI11/VLOOKUP("FIXO",[3]ARBOR!$A:$C,3,0)-1,4)+0.0001,-TRUNC(BI11/VLOOKUP("FIXO",[3]ARBOR!$A:$C,3,0)-1,4)))))</f>
        <v>0.33939999999999998</v>
      </c>
      <c r="BK11" s="73" t="str">
        <f>IF(ISERROR(IF(BJ11="","",VLOOKUP(($BG11&amp;BJ11&amp;"Template de desconto FLAT bundle - Fixo - Varejo - Ganho Tributário Cross"),[3]BENEFICIOS!$A:$E,5,0))),"Criar",IF(BJ11="","",VLOOKUP(($BG11&amp;BJ11&amp;"Template de desconto FLAT bundle - Fixo - Varejo - Ganho Tributário Cross"),[3]BENEFICIOS!$A:$E,5,0)))</f>
        <v>MKT-1-9856472058</v>
      </c>
      <c r="BL11" s="74"/>
      <c r="BM11" s="75"/>
      <c r="BN11" s="76" t="s">
        <v>3022</v>
      </c>
      <c r="BO11" s="77">
        <v>44.9</v>
      </c>
      <c r="BP11" s="78">
        <f>IF(BO11=0,"",IF(BO11=VLOOKUP("PCS-30874g",[3]ARBOR!$A:$C,3,0),0.0001,IF(BO11&gt;VLOOKUP("PCS-30874g",[3]ARBOR!$A:$C,3,0),"Maior que CAP!",IF((DOLLAR(BO11+(VLOOKUP("PCS-30874g",[3]ARBOR!$A:$C,3,0)*-TRUNC(BO11/VLOOKUP("PCS-30874g",[3]ARBOR!$A:$C,3,0)-1,4)),6))&lt;&gt;(DOLLAR(VLOOKUP("PCS-30874g",[3]ARBOR!$A:$C,3,0),6)),-TRUNC(BO11/VLOOKUP("PCS-30874g",[3]ARBOR!$A:$C,3,0)-1,4)+0.0001,-TRUNC(BO11/VLOOKUP("PCS-30874g",[3]ARBOR!$A:$C,3,0)-1,4)))))</f>
        <v>0.53679999999999994</v>
      </c>
      <c r="BQ11" s="79" t="str">
        <f>IF(ISERROR(IF(BP11="","",VLOOKUP(($BG11&amp;BP11&amp;"Template de desconto FLAT bundle - Velox XDSL - Varejo"),[3]BENEFICIOS!$A:$E,5,0))),"Criar",IF(BP11="","",VLOOKUP(($BG11&amp;BP11&amp;"Template de desconto FLAT bundle - Velox XDSL - Varejo"),[3]BENEFICIOS!$A:$E,5,0)))</f>
        <v>MKT-1-9865126733</v>
      </c>
      <c r="BR11" s="76" t="s">
        <v>3022</v>
      </c>
      <c r="BS11" s="77">
        <v>44.9</v>
      </c>
      <c r="BT11" s="78">
        <f>IF(BS11=0,"",IF(BS11=VLOOKUP("PCS-30577g",[3]ARBOR!$A:$C,3,0),0.0001,IF(BS11&gt;VLOOKUP("PCS-30577g",[3]ARBOR!$A:$C,3,0),"Maior que CAP!",IF((DOLLAR(BS11+(VLOOKUP("PCS-30577g",[3]ARBOR!$A:$C,3,0)*-TRUNC(BS11/VLOOKUP("PCS-30577g",[3]ARBOR!$A:$C,3,0)-1,4)),6))&lt;&gt;(DOLLAR(VLOOKUP("PCS-30577g",[3]ARBOR!$A:$C,3,0),6)),-TRUNC(BS11/VLOOKUP("PCS-30577g",[3]ARBOR!$A:$C,3,0)-1,4)+0.0001,-TRUNC(BS11/VLOOKUP("PCS-30577g",[3]ARBOR!$A:$C,3,0)-1,4)))))</f>
        <v>0.53679999999999994</v>
      </c>
      <c r="BU11" s="79" t="str">
        <f>IF(ISERROR(IF(BT11="","",VLOOKUP(($BG11&amp;BT11&amp;"Template de desconto FLAT bundle - Velox XDSL - Varejo"),[3]BENEFICIOS!$A:$E,5,0))),"Criar",IF(BT11="","",VLOOKUP(($BG11&amp;BT11&amp;"Template de desconto FLAT bundle - Velox XDSL - Varejo"),[3]BENEFICIOS!$A:$E,5,0)))</f>
        <v>MKT-1-9865126733</v>
      </c>
      <c r="BV11" s="76" t="s">
        <v>3022</v>
      </c>
      <c r="BW11" s="77">
        <v>44.9</v>
      </c>
      <c r="BX11" s="78">
        <f>IF(BW11=0,"",IF(BW11=VLOOKUP("PCS-30604g",[3]ARBOR!$A:$C,3,0),0.0001,IF(BW11&gt;VLOOKUP("PCS-30604g",[3]ARBOR!$A:$C,3,0),"Maior que CAP!",IF((DOLLAR(BW11+(VLOOKUP("PCS-30604g",[3]ARBOR!$A:$C,3,0)*-TRUNC(BW11/VLOOKUP("PCS-30604g",[3]ARBOR!$A:$C,3,0)-1,4)),6))&lt;&gt;(DOLLAR(VLOOKUP("PCS-30604g",[3]ARBOR!$A:$C,3,0),6)),-TRUNC(BW11/VLOOKUP("PCS-30604g",[3]ARBOR!$A:$C,3,0)-1,4)+0.0001,-TRUNC(BW11/VLOOKUP("PCS-30604g",[3]ARBOR!$A:$C,3,0)-1,4)))))</f>
        <v>0.53679999999999994</v>
      </c>
      <c r="BY11" s="79" t="str">
        <f>IF(ISERROR(IF(BX11="","",VLOOKUP(($BG11&amp;BX11&amp;"Template de desconto FLAT bundle - Velox XDSL - Varejo"),[3]BENEFICIOS!$A:$E,5,0))),"Criar",IF(BX11="","",VLOOKUP(($BG11&amp;BX11&amp;"Template de desconto FLAT bundle - Velox XDSL - Varejo"),[3]BENEFICIOS!$A:$E,5,0)))</f>
        <v>MKT-1-9865126733</v>
      </c>
      <c r="BZ11" s="76" t="s">
        <v>3022</v>
      </c>
      <c r="CA11" s="77">
        <v>44.9</v>
      </c>
      <c r="CB11" s="78">
        <f>IF(CA11=0,"",IF(CA11=VLOOKUP("PCS-30631g",[3]ARBOR!$A:$C,3,0),0.0001,IF(CA11&gt;VLOOKUP("PCS-30631g",[3]ARBOR!$A:$C,3,0),"Maior que CAP!",IF((DOLLAR(CA11+(VLOOKUP("PCS-30631g",[3]ARBOR!$A:$C,3,0)*-TRUNC(CA11/VLOOKUP("PCS-30631g",[3]ARBOR!$A:$C,3,0)-1,4)),6))&lt;&gt;(DOLLAR(VLOOKUP("PCS-30631g",[3]ARBOR!$A:$C,3,0),6)),-TRUNC(CA11/VLOOKUP("PCS-30631g",[3]ARBOR!$A:$C,3,0)-1,4)+0.0001,-TRUNC(CA11/VLOOKUP("PCS-30631g",[3]ARBOR!$A:$C,3,0)-1,4)))))</f>
        <v>0.54310000000000003</v>
      </c>
      <c r="CC11" s="79" t="str">
        <f>IF(ISERROR(IF(CB11="","",VLOOKUP(($BG11&amp;CB11&amp;"Template de desconto FLAT bundle - Velox XDSL - Varejo"),[3]BENEFICIOS!$A:$E,5,0))),"Criar",IF(CB11="","",VLOOKUP(($BG11&amp;CB11&amp;"Template de desconto FLAT bundle - Velox XDSL - Varejo"),[3]BENEFICIOS!$A:$E,5,0)))</f>
        <v>MKT-1-9865126826</v>
      </c>
      <c r="CD11" s="76"/>
      <c r="CE11" s="77"/>
      <c r="CF11" s="78" t="str">
        <f>IF(CE11=0,"",IF(CE11=VLOOKUP("PCS-30658g",[3]ARBOR!$A:$C,3,0),0.0001,IF(CE11&gt;VLOOKUP("PCS-30658g",[3]ARBOR!$A:$C,3,0),"Maior que CAP!",IF((DOLLAR(CE11+(VLOOKUP("PCS-30658g",[3]ARBOR!$A:$C,3,0)*-TRUNC(CE11/VLOOKUP("PCS-30658g",[3]ARBOR!$A:$C,3,0)-1,4)),6))&lt;&gt;(DOLLAR(VLOOKUP("PCS-30658g",[3]ARBOR!$A:$C,3,0),6)),-TRUNC(CE11/VLOOKUP("PCS-30658g",[3]ARBOR!$A:$C,3,0)-1,4)+0.0001,-TRUNC(CE11/VLOOKUP("PCS-30658g",[3]ARBOR!$A:$C,3,0)-1,4)))))</f>
        <v/>
      </c>
      <c r="CG11" s="79" t="str">
        <f>IF(ISERROR(IF(CF11="","",VLOOKUP(($BG11&amp;CF11&amp;"Template de desconto FLAT bundle - Velox XDSL - Varejo"),[3]BENEFICIOS!$A:$E,5,0))),"Criar",IF(CF11="","",VLOOKUP(($BG11&amp;CF11&amp;"Template de desconto FLAT bundle - Velox XDSL - Varejo"),[3]BENEFICIOS!$A:$E,5,0)))</f>
        <v/>
      </c>
      <c r="CH11" s="76"/>
      <c r="CI11" s="77"/>
      <c r="CJ11" s="78" t="str">
        <f>IF(CI11=0,"",IF(CI11=VLOOKUP("PCS-30685g",[3]ARBOR!$A:$C,3,0),0.0001,IF(CI11&gt;VLOOKUP("PCS-30685g",[3]ARBOR!$A:$C,3,0),"Maior que CAP!",IF((DOLLAR(CI11+(VLOOKUP("PCS-30685g",[3]ARBOR!$A:$C,3,0)*-TRUNC(CI11/VLOOKUP("PCS-30685g",[3]ARBOR!$A:$C,3,0)-1,4)),6))&lt;&gt;(DOLLAR(VLOOKUP("PCS-30685g",[3]ARBOR!$A:$C,3,0),6)),-TRUNC(CI11/VLOOKUP("PCS-30685g",[3]ARBOR!$A:$C,3,0)-1,4)+0.0001,-TRUNC(CI11/VLOOKUP("PCS-30685g",[3]ARBOR!$A:$C,3,0)-1,4)))))</f>
        <v/>
      </c>
      <c r="CK11" s="79" t="str">
        <f>IF(ISERROR(IF(CJ11="","",VLOOKUP(($BG11&amp;CJ11&amp;"Template de desconto FLAT bundle - Velox XDSL - Varejo"),[3]BENEFICIOS!$A:$E,5,0))),"Criar",IF(CJ11="","",VLOOKUP(($BG11&amp;CJ11&amp;"Template de desconto FLAT bundle - Velox XDSL - Varejo"),[3]BENEFICIOS!$A:$E,5,0)))</f>
        <v/>
      </c>
      <c r="CL11" s="76"/>
      <c r="CM11" s="77"/>
      <c r="CN11" s="78" t="str">
        <f>IF(CM11=0,"",IF(CM11=VLOOKUP("PCS-30712g",[3]ARBOR!$A:$C,3,0),0.0001,IF(CM11&gt;VLOOKUP("PCS-30712g",[3]ARBOR!$A:$C,3,0),"Maior que CAP!",IF((DOLLAR(CM11+(VLOOKUP("PCS-30712g",[3]ARBOR!$A:$C,3,0)*-TRUNC(CM11/VLOOKUP("PCS-30712g",[3]ARBOR!$A:$C,3,0)-1,4)),6))&lt;&gt;(DOLLAR(VLOOKUP("PCS-30712g",[3]ARBOR!$A:$C,3,0),6)),-TRUNC(CM11/VLOOKUP("PCS-30712g",[3]ARBOR!$A:$C,3,0)-1,4)+0.0001,-TRUNC(CM11/VLOOKUP("PCS-30712g",[3]ARBOR!$A:$C,3,0)-1,4)))))</f>
        <v/>
      </c>
      <c r="CO11" s="79" t="str">
        <f>IF(ISERROR(IF(CN11="","",VLOOKUP(($BG11&amp;CN11&amp;"Template de desconto FLAT bundle - Velox XDSL - Varejo"),[3]BENEFICIOS!$A:$E,5,0))),"Criar",IF(CN11="","",VLOOKUP(($BG11&amp;CN11&amp;"Template de desconto FLAT bundle - Velox XDSL - Varejo"),[3]BENEFICIOS!$A:$E,5,0)))</f>
        <v/>
      </c>
      <c r="CP11" s="76"/>
      <c r="CQ11" s="77"/>
      <c r="CR11" s="78" t="str">
        <f>IF(CQ11=0,"",IF(CQ11=VLOOKUP("PCS-30739g",[3]ARBOR!$A:$C,3,0),0.0001,IF(CQ11&gt;VLOOKUP("PCS-30739g",[3]ARBOR!$A:$C,3,0),"Maior que CAP!",IF((DOLLAR(CQ11+(VLOOKUP("PCS-30739g",[3]ARBOR!$A:$C,3,0)*-TRUNC(CQ11/VLOOKUP("PCS-30739g",[3]ARBOR!$A:$C,3,0)-1,4)),6))&lt;&gt;(DOLLAR(VLOOKUP("PCS-30739g",[3]ARBOR!$A:$C,3,0),6)),-TRUNC(CQ11/VLOOKUP("PCS-30739g",[3]ARBOR!$A:$C,3,0)-1,4)+0.0001,-TRUNC(CQ11/VLOOKUP("PCS-30739g",[3]ARBOR!$A:$C,3,0)-1,4)))))</f>
        <v/>
      </c>
      <c r="CS11" s="79" t="str">
        <f>IF(ISERROR(IF(CR11="","",VLOOKUP(($BG11&amp;CR11&amp;"Template de desconto FLAT bundle - Velox XDSL - Varejo"),[3]BENEFICIOS!$A:$E,5,0))),"Criar",IF(CR11="","",VLOOKUP(($BG11&amp;CR11&amp;"Template de desconto FLAT bundle - Velox XDSL - Varejo"),[3]BENEFICIOS!$A:$E,5,0)))</f>
        <v/>
      </c>
      <c r="CT11" s="77"/>
      <c r="CU11" s="80"/>
      <c r="CV11" s="72"/>
      <c r="CW11" s="73"/>
      <c r="CX11" s="76"/>
      <c r="CY11" s="77"/>
      <c r="CZ11" s="78" t="str">
        <f>IF(CY11=0,"",IF(CY11=VLOOKUP("PCS-30766g",[3]ARBOR!$A:$C,3,0),0.0001,IF(CY11&gt;VLOOKUP("PCS-30766g",[3]ARBOR!$A:$C,3,0),"Maior que CAP!",IF((DOLLAR(CY11+(VLOOKUP("PCS-30766g",[3]ARBOR!$A:$C,3,0)*-TRUNC(CY11/VLOOKUP("PCS-30766g",[3]ARBOR!$A:$C,3,0)-1,4)),6))&lt;&gt;(DOLLAR(VLOOKUP("PCS-30766g",[3]ARBOR!$A:$C,3,0),6)),-TRUNC(CY11/VLOOKUP("PCS-30766g",[3]ARBOR!$A:$C,3,0)-1,4)+0.0001,-TRUNC(CY11/VLOOKUP("PCS-30766g",[3]ARBOR!$A:$C,3,0)-1,4)))))</f>
        <v/>
      </c>
      <c r="DA11" s="79" t="str">
        <f>IF(ISERROR(IF(CZ11="","",VLOOKUP(($BG11&amp;CZ11&amp;"Template de desconto FLAT bundle - Velox XDSL - Varejo"),[3]BENEFICIOS!$A:$E,5,0))),"Criar",IF(CZ11="","",VLOOKUP(($BG11&amp;CZ11&amp;"Template de desconto FLAT bundle - Velox XDSL - Varejo"),[3]BENEFICIOS!$A:$E,5,0)))</f>
        <v/>
      </c>
      <c r="DB11" s="77"/>
      <c r="DC11" s="80"/>
      <c r="DD11" s="72"/>
      <c r="DE11" s="73"/>
      <c r="DF11" s="76"/>
      <c r="DG11" s="77"/>
      <c r="DH11" s="78" t="str">
        <f>IF(DG11=0,"",IF(DG11=VLOOKUP("PCS-30793g",[3]ARBOR!$A:$C,3,0),0.0001,IF(DG11&gt;VLOOKUP("PCS-30793g",[3]ARBOR!$A:$C,3,0),"Maior que CAP!",IF((DOLLAR(DG11+(VLOOKUP("PCS-30793g",[3]ARBOR!$A:$C,3,0)*-TRUNC(DG11/VLOOKUP("PCS-30793g",[3]ARBOR!$A:$C,3,0)-1,4)),6))&lt;&gt;(DOLLAR(VLOOKUP("PCS-30793g",[3]ARBOR!$A:$C,3,0),6)),-TRUNC(DG11/VLOOKUP("PCS-30793g",[3]ARBOR!$A:$C,3,0)-1,4)+0.0001,-TRUNC(DG11/VLOOKUP("PCS-30793g",[3]ARBOR!$A:$C,3,0)-1,4)))))</f>
        <v/>
      </c>
      <c r="DI11" s="79" t="str">
        <f>IF(ISERROR(IF(DH11="","",VLOOKUP(($BG11&amp;DH11&amp;"Template de desconto FLAT bundle - Velox XDSL - Varejo"),[3]BENEFICIOS!$A:$E,5,0))),"Criar",IF(DH11="","",VLOOKUP(($BG11&amp;DH11&amp;"Template de desconto FLAT bundle - Velox XDSL - Varejo"),[3]BENEFICIOS!$A:$E,5,0)))</f>
        <v/>
      </c>
      <c r="DJ11" s="77"/>
      <c r="DK11" s="80"/>
      <c r="DL11" s="72"/>
      <c r="DM11" s="73"/>
      <c r="DN11" s="76"/>
      <c r="DO11" s="77"/>
      <c r="DP11" s="78" t="str">
        <f>IF(DO11=0,"",IF(DO11=VLOOKUP("PCS-30820g",[3]ARBOR!$A:$C,3,0),0.0001,IF(DO11&gt;VLOOKUP("PCS-30820g",[3]ARBOR!$A:$C,3,0),"Maior que CAP!",IF((DOLLAR(DO11+(VLOOKUP("PCS-30820g",[3]ARBOR!$A:$C,3,0)*-TRUNC(DO11/VLOOKUP("PCS-30820g",[3]ARBOR!$A:$C,3,0)-1,4)),6))&lt;&gt;(DOLLAR(VLOOKUP("PCS-30820g",[3]ARBOR!$A:$C,3,0),6)),-TRUNC(DO11/VLOOKUP("PCS-30820g",[3]ARBOR!$A:$C,3,0)-1,4)+0.0001,-TRUNC(DO11/VLOOKUP("PCS-30820g",[3]ARBOR!$A:$C,3,0)-1,4)))))</f>
        <v/>
      </c>
      <c r="DQ11" s="79" t="str">
        <f>IF(ISERROR(IF(DP11="","",VLOOKUP(($BG11&amp;DP11&amp;"Template de desconto FLAT bundle - Velox XDSL - Varejo"),[3]BENEFICIOS!$A:$E,5,0))),"Criar",IF(DP11="","",VLOOKUP(($BG11&amp;DP11&amp;"Template de desconto FLAT bundle - Velox XDSL - Varejo"),[3]BENEFICIOS!$A:$E,5,0)))</f>
        <v/>
      </c>
      <c r="DR11" s="77"/>
      <c r="DS11" s="80"/>
      <c r="DT11" s="72"/>
      <c r="DU11" s="73"/>
      <c r="DV11" s="81">
        <v>44.9</v>
      </c>
      <c r="DW11" s="78">
        <f>IF(DV11=0,"",IF(DV11=VLOOKUP("PCS-21448p2",[3]ARBOR!$A:$C,3,0),0.0001,IF(DV11&gt;VLOOKUP("PCS-21448p2",[3]ARBOR!$A:$C,3,0),"Maior que CAP!",IF((DOLLAR(DV11+(VLOOKUP("PCS-21448p2",[3]ARBOR!$A:$C,3,0)*-TRUNC(DV11/VLOOKUP("PCS-21448p2",[3]ARBOR!$A:$C,3,0)-1,4)),6))&lt;&gt;(DOLLAR(VLOOKUP("PCS-21448p2",[3]ARBOR!$A:$C,3,0),6)),-TRUNC(DV11/VLOOKUP("PCS-21448p2",[3]ARBOR!$A:$C,3,0)-1,4)+0.0001,-TRUNC(DV11/VLOOKUP("PCS-21448p2",[3]ARBOR!$A:$C,3,0)-1,4)))))</f>
        <v>0.64900000000000002</v>
      </c>
      <c r="DX11" s="79" t="str">
        <f>IF(ISERROR(IF(DW11="","",VLOOKUP(("Oi Conta Total Plug 10GB Downgrade"&amp;DW11&amp;"Template de desconto percentual BL Móvel - Internet Total - Varejo"),[3]BENEFICIOS!$A:$E,5,0))),"Criar",IF(DW11="","",VLOOKUP(("Oi Conta Total Plug 10GB Downgrade"&amp;DW11&amp;"Template de desconto percentual BL Móvel - Internet Total - Varejo"),[3]BENEFICIOS!$A:$E,5,0)))</f>
        <v>MKT-1-9825544790</v>
      </c>
      <c r="DY11" s="81">
        <f t="shared" si="0"/>
        <v>16.5</v>
      </c>
      <c r="DZ11" s="82">
        <f>IF(DY11=0,"",IF(DY11=VLOOKUP("SVA",[3]ARBOR!$A:$C,3,0),0.0001,IF(DY11&gt;VLOOKUP("SVA",[3]ARBOR!$A:$C,3,0),"Maior que CAP!",IF((DOLLAR(DY11+(VLOOKUP("SVA",[3]ARBOR!$A:$C,3,0)*-TRUNC(DY11/VLOOKUP("SVA",[3]ARBOR!$A:$C,3,0)-1,4)),6))&lt;&gt;(DOLLAR(VLOOKUP("SVA",[3]ARBOR!$A:$C,3,0),6)),-TRUNC(DY11/VLOOKUP("SVA",[3]ARBOR!$A:$C,3,0)-1,4)+0.0001,-TRUNC(DY11/VLOOKUP("SVA",[3]ARBOR!$A:$C,3,0)-1,4)))))</f>
        <v>0.2301</v>
      </c>
      <c r="EA11" s="79" t="s">
        <v>3100</v>
      </c>
      <c r="EB11" s="77"/>
      <c r="EC11" s="83"/>
      <c r="ED11" s="84"/>
      <c r="EE11" s="73"/>
      <c r="EF11" s="85">
        <v>64.900000000000006</v>
      </c>
      <c r="EG11" s="78">
        <f>IF(EF11=0,"",IF(EF11=VLOOKUP("PCS-OzTL40",[3]ARBOR!$A:$C,3,0),0.0001,IF(EF11&gt;VLOOKUP("PCS-OzTL40",[3]ARBOR!$A:$C,3,0),"Maior que CAP!",IF((DOLLAR(EF11+(VLOOKUP("PCS-OzTL40",[3]ARBOR!$A:$C,3,0)*-TRUNC(EF11/VLOOKUP("PCS-OzTL40",[3]ARBOR!$A:$C,3,0)-1,4)),6))&lt;&gt;(DOLLAR(VLOOKUP("PCS-OzTL40",[3]ARBOR!$A:$C,3,0),6)),-TRUNC(EF11/VLOOKUP("PCS-OzTL40",[3]ARBOR!$A:$C,3,0)-1,4)+0.0001,-TRUNC(EF11/VLOOKUP("PCS-OzTL40",[3]ARBOR!$A:$C,3,0)-1,4)))))</f>
        <v>0.34449999999999997</v>
      </c>
      <c r="EH11" s="79" t="str">
        <f>IF(ISERROR(IF(EG11="","",VLOOKUP(($BG11&amp;EG11&amp;"Template desconto FLAT Plano Principal Oi TV nível conta"),[3]BENEFICIOS!$A:$G,5,0))),"Criar",IF(EG11="","",VLOOKUP(($BG11&amp;EG11&amp;"Template desconto FLAT Plano Principal Oi TV nível conta"),[3]BENEFICIOS!$A:$G,5,0)))</f>
        <v>MKT-1-9865456396</v>
      </c>
      <c r="EI11" s="85">
        <v>94.9</v>
      </c>
      <c r="EJ11" s="78">
        <f>IF(EI11=0,"",IF(EI11=VLOOKUP("PCS-OzTL41",[3]ARBOR!$A:$C,3,0),0.0001,IF(EI11&gt;VLOOKUP("PCS-OzTL41",[3]ARBOR!$A:$C,3,0),"Maior que CAP!",IF((DOLLAR(EI11+(VLOOKUP("PCS-OzTL41",[3]ARBOR!$A:$C,3,0)*-TRUNC(EI11/VLOOKUP("PCS-OzTL41",[3]ARBOR!$A:$C,3,0)-1,4)),6))&lt;&gt;(DOLLAR(VLOOKUP("PCS-OzTL41",[3]ARBOR!$A:$C,3,0),6)),-TRUNC(EI11/VLOOKUP("PCS-OzTL41",[3]ARBOR!$A:$C,3,0)-1,4)+0.0001,-TRUNC(EI11/VLOOKUP("PCS-OzTL41",[3]ARBOR!$A:$C,3,0)-1,4)))))</f>
        <v>0.21589999999999998</v>
      </c>
      <c r="EK11" s="86" t="str">
        <f>IF(ISERROR(IF(EJ11="","",VLOOKUP(($BG11&amp;EJ11&amp;"Template desconto FLAT Plano Principal Oi TV nível conta"),[3]BENEFICIOS!$A:$G,5,0))),"Criar",IF(EJ11="","",VLOOKUP(($BG11&amp;EJ11&amp;"Template desconto FLAT Plano Principal Oi TV nível conta"),[3]BENEFICIOS!$A:$G,5,0)))</f>
        <v>MKT-1-10031838901</v>
      </c>
      <c r="EL11" s="85">
        <v>129.9</v>
      </c>
      <c r="EM11" s="78">
        <f>IF(EL11=0,"",IF(EL11=VLOOKUP("PCS-OzTL44",[3]ARBOR!$A:$C,3,0),0.0001,IF(EL11&gt;VLOOKUP("PCS-OzTL44",[3]ARBOR!$A:$C,3,0),"Maior que CAP!",IF((DOLLAR(EL11+(VLOOKUP("PCS-OzTL44",[3]ARBOR!$A:$C,3,0)*-TRUNC(EL11/VLOOKUP("PCS-OzTL44",[3]ARBOR!$A:$C,3,0)-1,4)),6))&lt;&gt;(DOLLAR(VLOOKUP("PCS-OzTL44",[3]ARBOR!$A:$C,3,0),6)),-TRUNC(EL11/VLOOKUP("PCS-OzTL44",[3]ARBOR!$A:$C,3,0)-1,4)+0.0001,-TRUNC(EL11/VLOOKUP("PCS-OzTL44",[3]ARBOR!$A:$C,3,0)-1,4)))))</f>
        <v>0.3256</v>
      </c>
      <c r="EN11" s="86" t="str">
        <f>IF(ISERROR(IF(EM11="","",VLOOKUP(($BG11&amp;EM11&amp;"Template desconto FLAT Plano Principal Oi TV nível conta"),[3]BENEFICIOS!$A:$G,5,0))),"Criar",IF(EM11="","",VLOOKUP(($BG11&amp;EM11&amp;"Template desconto FLAT Plano Principal Oi TV nível conta"),[3]BENEFICIOS!$A:$G,5,0)))</f>
        <v>MKT-1-10031792211</v>
      </c>
      <c r="EO11" s="85">
        <v>139.9</v>
      </c>
      <c r="EP11" s="78">
        <f>IF(EO11=0,"",IF(EO11=VLOOKUP("PCS-OzTL43",[3]ARBOR!$A:$C,3,0),0.0001,IF(EO11&gt;VLOOKUP("PCS-OzTL43",[3]ARBOR!$A:$C,3,0),"Maior que CAP!",IF((DOLLAR(EO11+(VLOOKUP("PCS-OzTL43",[3]ARBOR!$A:$C,3,0)*-TRUNC(EO11/VLOOKUP("PCS-OzTL43",[3]ARBOR!$A:$C,3,0)-1,4)),6))&lt;&gt;(DOLLAR(VLOOKUP("PCS-OzTL43",[3]ARBOR!$A:$C,3,0),6)),-TRUNC(EO11/VLOOKUP("PCS-OzTL43",[3]ARBOR!$A:$C,3,0)-1,4)+0.0001,-TRUNC(EO11/VLOOKUP("PCS-OzTL43",[3]ARBOR!$A:$C,3,0)-1,4)))))</f>
        <v>0.313</v>
      </c>
      <c r="EQ11" s="86" t="str">
        <f>IF(ISERROR(IF(EP11="","",VLOOKUP(($BG11&amp;EP11&amp;"Template desconto FLAT Plano Principal Oi TV nível conta"),[3]BENEFICIOS!$A:$G,5,0))),"Criar",IF(EP11="","",VLOOKUP(($BG11&amp;EP11&amp;"Template desconto FLAT Plano Principal Oi TV nível conta"),[3]BENEFICIOS!$A:$G,5,0)))</f>
        <v>MKT-1-10031864481</v>
      </c>
      <c r="ER11" s="85">
        <v>174.9</v>
      </c>
      <c r="ES11" s="78">
        <f>IF(ER11=0,"",IF(ER11=VLOOKUP("PCS-OzTL45",[3]ARBOR!$A:$C,3,0),0.0001,IF(ER11&gt;VLOOKUP("PCS-OzTL45",[3]ARBOR!$A:$C,3,0),"Maior que CAP!",IF((DOLLAR(ER11+(VLOOKUP("PCS-OzTL45",[3]ARBOR!$A:$C,3,0)*-TRUNC(ER11/VLOOKUP("PCS-OzTL45",[3]ARBOR!$A:$C,3,0)-1,4)),6))&lt;&gt;(DOLLAR(VLOOKUP("PCS-OzTL45",[3]ARBOR!$A:$C,3,0),6)),-TRUNC(ER11/VLOOKUP("PCS-OzTL45",[3]ARBOR!$A:$C,3,0)-1,4)+0.0001,-TRUNC(ER11/VLOOKUP("PCS-OzTL45",[3]ARBOR!$A:$C,3,0)-1,4)))))</f>
        <v>0.16369999999999998</v>
      </c>
      <c r="ET11" s="86" t="str">
        <f>IF(ISERROR(IF(ES11="","",VLOOKUP(($BG11&amp;ES11&amp;"Template desconto FLAT Plano Principal Oi TV nível conta"),[3]BENEFICIOS!$A:$G,5,0))),"Criar",IF(ES11="","",VLOOKUP(($BG11&amp;ES11&amp;"Template desconto FLAT Plano Principal Oi TV nível conta"),[3]BENEFICIOS!$A:$G,5,0)))</f>
        <v>MKT-1-10031864751</v>
      </c>
      <c r="EU11" s="85"/>
      <c r="EV11" s="72" t="str">
        <f>IF(EU11=0,"",IF(EU11=VLOOKUP("PCS-OzTL741",[3]ARBOR!$A:$C,3,0),0.0001,IF(EU11&gt;VLOOKUP("PCS-OzTL741",[3]ARBOR!$A:$C,3,0),"Maior que CAP!",IF((DOLLAR(EU11+(VLOOKUP("PCS-OzTL741",[3]ARBOR!$A:$C,3,0)*-TRUNC(EU11/VLOOKUP("PCS-OzTL741",[3]ARBOR!$A:$C,3,0)-1,4)),6))&lt;&gt;(DOLLAR(VLOOKUP("PCS-OzTL741",[3]ARBOR!$A:$C,3,0),6)),-TRUNC(EU11/VLOOKUP("PCS-OzTL741",[3]ARBOR!$A:$C,3,0)-1,4)+0.0001,-TRUNC(EU11/VLOOKUP("PCS-OzTL741",[3]ARBOR!$A:$C,3,0)-1,4)))))</f>
        <v/>
      </c>
      <c r="EW11" s="87" t="str">
        <f>IF(ISERROR(IF(EV11="","",VLOOKUP((#REF!&amp;EV11&amp;"Template desconto FLAT Plano Principal Oi TV nível conta"),[3]BENEFICIOS!$A:$G,5,0))),"Criar",IF(EV11="","",VLOOKUP((#REF!&amp;EV11&amp;"Template desconto FLAT Plano Principal Oi TV nível conta"),[3]BENEFICIOS!$A:$G,5,0)))</f>
        <v/>
      </c>
      <c r="EX11" s="85">
        <v>149.9</v>
      </c>
      <c r="EY11" s="78">
        <f>IF(EX11=0,"",IF(EX11=VLOOKUP("PCS-OzTL744",[3]ARBOR!$A:$C,3,0),0.0001,IF(EX11&gt;VLOOKUP("PCS-OzTL744",[3]ARBOR!$A:$C,3,0),"Maior que CAP!",IF((DOLLAR(EX11+(VLOOKUP("PCS-OzTL744",[3]ARBOR!$A:$C,3,0)*-TRUNC(EX11/VLOOKUP("PCS-OzTL744",[3]ARBOR!$A:$C,3,0)-1,4)),6))&lt;&gt;(DOLLAR(VLOOKUP("PCS-OzTL744",[3]ARBOR!$A:$C,3,0),6)),-TRUNC(EX11/VLOOKUP("PCS-OzTL744",[3]ARBOR!$A:$C,3,0)-1,4)+0.0001,-TRUNC(EX11/VLOOKUP("PCS-OzTL744",[3]ARBOR!$A:$C,3,0)-1,4)))))</f>
        <v>0.2833</v>
      </c>
      <c r="EZ11" s="86" t="str">
        <f>IF(ISERROR(IF(EY11="","",VLOOKUP(($BG11&amp;EY11&amp;"Template desconto FLAT Plano Principal Oi TV nível conta"),[3]BENEFICIOS!$A:$G,5,0))),"Criar",IF(EY11="","",VLOOKUP(($BG11&amp;EY11&amp;"Template desconto FLAT Plano Principal Oi TV nível conta"),[3]BENEFICIOS!$A:$G,5,0)))</f>
        <v>MKT-1-10031865251</v>
      </c>
      <c r="FA11" s="85">
        <v>159.9</v>
      </c>
      <c r="FB11" s="78">
        <f>IF(FA11=0,"",IF(FA11=VLOOKUP("PCS-OzTL743",[3]ARBOR!$A:$C,3,0),0.0001,IF(FA11&gt;VLOOKUP("PCS-OzTL743",[3]ARBOR!$A:$C,3,0),"Maior que CAP!",IF((DOLLAR(FA11+(VLOOKUP("PCS-OzTL743",[3]ARBOR!$A:$C,3,0)*-TRUNC(FA11/VLOOKUP("PCS-OzTL743",[3]ARBOR!$A:$C,3,0)-1,4)),6))&lt;&gt;(DOLLAR(VLOOKUP("PCS-OzTL743",[3]ARBOR!$A:$C,3,0),6)),-TRUNC(FA11/VLOOKUP("PCS-OzTL743",[3]ARBOR!$A:$C,3,0)-1,4)+0.0001,-TRUNC(FA11/VLOOKUP("PCS-OzTL743",[3]ARBOR!$A:$C,3,0)-1,4)))))</f>
        <v>0.2737</v>
      </c>
      <c r="FC11" s="86" t="str">
        <f>IF(ISERROR(IF(FB11="","",VLOOKUP(($BG11&amp;FB11&amp;"Template desconto FLAT Plano Principal Oi TV nível conta"),[3]BENEFICIOS!$A:$G,5,0))),"Criar",IF(FB11="","",VLOOKUP(($BG11&amp;FB11&amp;"Template desconto FLAT Plano Principal Oi TV nível conta"),[3]BENEFICIOS!$A:$G,5,0)))</f>
        <v>MKT-1-10031879521</v>
      </c>
      <c r="FD11" s="85">
        <v>194.9</v>
      </c>
      <c r="FE11" s="78">
        <f>IF(FD11=0,"",IF(FD11=VLOOKUP("PCS-OzTL745",[3]ARBOR!$A:$C,3,0),0.0001,IF(FD11&gt;VLOOKUP("PCS-OzTL745",[3]ARBOR!$A:$C,3,0),"Maior que CAP!",IF((DOLLAR(FD11+(VLOOKUP("PCS-OzTL745",[3]ARBOR!$A:$C,3,0)*-TRUNC(FD11/VLOOKUP("PCS-OzTL745",[3]ARBOR!$A:$C,3,0)-1,4)),6))&lt;&gt;(DOLLAR(VLOOKUP("PCS-OzTL745",[3]ARBOR!$A:$C,3,0),6)),-TRUNC(FD11/VLOOKUP("PCS-OzTL745",[3]ARBOR!$A:$C,3,0)-1,4)+0.0001,-TRUNC(FD11/VLOOKUP("PCS-OzTL745",[3]ARBOR!$A:$C,3,0)-1,4)))))</f>
        <v>0.23019999999999999</v>
      </c>
      <c r="FF11" s="86" t="str">
        <f>IF(ISERROR(IF(FE11="","",VLOOKUP(($BG11&amp;FE11&amp;"Template desconto FLAT Plano Principal Oi TV nível conta"),[3]BENEFICIOS!$A:$G,5,0))),"Criar",IF(FE11="","",VLOOKUP(($BG11&amp;FE11&amp;"Template desconto FLAT Plano Principal Oi TV nível conta"),[3]BENEFICIOS!$A:$G,5,0)))</f>
        <v>MKT-1-9865510683</v>
      </c>
      <c r="FG11" s="85"/>
      <c r="FH11" s="78" t="str">
        <f>IF(FG11=0,"",IF(FG11=VLOOKUP("PCS-OzTL42",[3]ARBOR!$A:$C,3,0),0.0001,IF(FG11&gt;VLOOKUP("PCS-OzTL42",[3]ARBOR!$A:$C,3,0),"Maior que CAP!",IF((DOLLAR(FG11+(VLOOKUP("PCS-OzTL42",[3]ARBOR!$A:$C,3,0)*-TRUNC(FG11/VLOOKUP("PCS-OzTL42",[3]ARBOR!$A:$C,3,0)-1,4)),6))&lt;&gt;(DOLLAR(VLOOKUP("PCS-OzTL42",[3]ARBOR!$A:$C,3,0),6)),-TRUNC(FG11/VLOOKUP("PCS-OzTL42",[3]ARBOR!$A:$C,3,0)-1,4)+0.0001,-TRUNC(FG11/VLOOKUP("PCS-OzTL42",[3]ARBOR!$A:$C,3,0)-1,4)))))</f>
        <v/>
      </c>
      <c r="FI11" s="86" t="str">
        <f>IF(ISERROR(IF(FH11="","",VLOOKUP(($BG11&amp;FH11&amp;"Template desconto FLAT Plano Principal Oi TV nível conta"),[3]BENEFICIOS!$A:$G,5,0))),"Criar",IF(FH11="","",VLOOKUP(($BG11&amp;FH11&amp;"Template desconto FLAT Plano Principal Oi TV nível conta"),[3]BENEFICIOS!$A:$G,5,0)))</f>
        <v/>
      </c>
      <c r="FJ11" s="85">
        <v>124.9</v>
      </c>
      <c r="FK11" s="78">
        <f>IF(FJ11=0,"",IF(FJ11=VLOOKUP("PCS-OzTL47",[3]ARBOR!$A:$C,3,0),0.0001,IF(FJ11&gt;VLOOKUP("PCS-OzTL47",[3]ARBOR!$A:$C,3,0),"Maior que CAP!",IF((DOLLAR(FJ11+(VLOOKUP("PCS-OzTL47",[3]ARBOR!$A:$C,3,0)*-TRUNC(FJ11/VLOOKUP("PCS-OzTL47",[3]ARBOR!$A:$C,3,0)-1,4)),6))&lt;&gt;(DOLLAR(VLOOKUP("PCS-OzTL47",[3]ARBOR!$A:$C,3,0),6)),-TRUNC(FJ11/VLOOKUP("PCS-OzTL47",[3]ARBOR!$A:$C,3,0)-1,4)+0.0001,-TRUNC(FJ11/VLOOKUP("PCS-OzTL47",[3]ARBOR!$A:$C,3,0)-1,4)))))</f>
        <v>0.38669999999999999</v>
      </c>
      <c r="FL11" s="86" t="str">
        <f>IF(ISERROR(IF(FK11="","",VLOOKUP(($BG11&amp;FK11&amp;"Template desconto FLAT Plano Principal Oi TV nível conta"),[3]BENEFICIOS!$A:$G,5,0))),"Criar",IF(FK11="","",VLOOKUP(($BG11&amp;FK11&amp;"Template desconto FLAT Plano Principal Oi TV nível conta"),[3]BENEFICIOS!$A:$G,5,0)))</f>
        <v>MKT-1-10031884061</v>
      </c>
      <c r="FM11" s="85"/>
      <c r="FN11" s="78" t="str">
        <f>IF(FM11=0,"",IF(FM11=VLOOKUP("PCS-OzTL46",[3]ARBOR!$A:$C,3,0),0.0001,IF(FM11&gt;VLOOKUP("PCS-OzTL46",[3]ARBOR!$A:$C,3,0),"Maior que CAP!",IF((DOLLAR(FM11+(VLOOKUP("PCS-OzTL46",[3]ARBOR!$A:$C,3,0)*-TRUNC(FM11/VLOOKUP("PCS-OzTL46",[3]ARBOR!$A:$C,3,0)-1,4)),6))&lt;&gt;(DOLLAR(VLOOKUP("PCS-OzTL46",[3]ARBOR!$A:$C,3,0),6)),-TRUNC(FM11/VLOOKUP("PCS-OzTL46",[3]ARBOR!$A:$C,3,0)-1,4)+0.0001,-TRUNC(FM11/VLOOKUP("PCS-OzTL46",[3]ARBOR!$A:$C,3,0)-1,4)))))</f>
        <v/>
      </c>
      <c r="FO11" s="86" t="str">
        <f>IF(ISERROR(IF(FN11="","",VLOOKUP(($BG11&amp;FN11&amp;"Template desconto FLAT Plano Principal Oi TV nível conta"),[3]BENEFICIOS!$A:$G,5,0))),"Criar",IF(FN11="","",VLOOKUP(($BG11&amp;FN11&amp;"Template desconto FLAT Plano Principal Oi TV nível conta"),[3]BENEFICIOS!$A:$G,5,0)))</f>
        <v/>
      </c>
      <c r="FP11" s="85">
        <v>169.9</v>
      </c>
      <c r="FQ11" s="78">
        <f>IF(FP11=0,"",IF(FP11=VLOOKUP("PCS-OzTL48",[3]ARBOR!$A:$C,3,0),0.0001,IF(FP11&gt;VLOOKUP("PCS-OzTL48",[3]ARBOR!$A:$C,3,0),"Maior que CAP!",IF((DOLLAR(FP11+(VLOOKUP("PCS-OzTL48",[3]ARBOR!$A:$C,3,0)*-TRUNC(FP11/VLOOKUP("PCS-OzTL48",[3]ARBOR!$A:$C,3,0)-1,4)),6))&lt;&gt;(DOLLAR(VLOOKUP("PCS-OzTL48",[3]ARBOR!$A:$C,3,0),6)),-TRUNC(FP11/VLOOKUP("PCS-OzTL48",[3]ARBOR!$A:$C,3,0)-1,4)+0.0001,-TRUNC(FP11/VLOOKUP("PCS-OzTL48",[3]ARBOR!$A:$C,3,0)-1,4)))))</f>
        <v>0.32900000000000001</v>
      </c>
      <c r="FR11" s="86" t="str">
        <f>IF(ISERROR(IF(FQ11="","",VLOOKUP(($BG11&amp;FQ11&amp;"Template desconto FLAT Plano Principal Oi TV nível conta"),[3]BENEFICIOS!$A:$G,5,0))),"Criar",IF(FQ11="","",VLOOKUP(($BG11&amp;FQ11&amp;"Template desconto FLAT Plano Principal Oi TV nível conta"),[3]BENEFICIOS!$A:$G,5,0)))</f>
        <v>MKT-1-10031858741</v>
      </c>
      <c r="FS11" s="85">
        <v>114.9</v>
      </c>
      <c r="FT11" s="78">
        <f>IF(FS11=0,"",IF(FS11=VLOOKUP("PCS-OzTL742",[3]ARBOR!$A:$C,3,0),0.0001,IF(FS11&gt;VLOOKUP("PCS-OzTL742",[3]ARBOR!$A:$C,3,0),"Maior que CAP!",IF((DOLLAR(FS11+(VLOOKUP("PCS-OzTL742",[3]ARBOR!$A:$C,3,0)*-TRUNC(FS11/VLOOKUP("PCS-OzTL742",[3]ARBOR!$A:$C,3,0)-1,4)),6))&lt;&gt;(DOLLAR(VLOOKUP("PCS-OzTL742",[3]ARBOR!$A:$C,3,0),6)),-TRUNC(FS11/VLOOKUP("PCS-OzTL742",[3]ARBOR!$A:$C,3,0)-1,4)+0.0001,-TRUNC(FS11/VLOOKUP("PCS-OzTL742",[3]ARBOR!$A:$C,3,0)-1,4)))))</f>
        <v>0.47809999999999997</v>
      </c>
      <c r="FU11" s="86" t="str">
        <f>IF(ISERROR(IF(FT11="","",VLOOKUP(($BG11&amp;FT11&amp;"Template desconto FLAT Plano Principal Oi TV nível conta"),[3]BENEFICIOS!$A:$G,5,0))),"Criar",IF(FT11="","",VLOOKUP(($BG11&amp;FT11&amp;"Template desconto FLAT Plano Principal Oi TV nível conta"),[3]BENEFICIOS!$A:$G,5,0)))</f>
        <v>MKT-1-10031915481</v>
      </c>
      <c r="FV11" s="85">
        <v>144.9</v>
      </c>
      <c r="FW11" s="78">
        <f>IF(FV11=0,"",IF(FV11=VLOOKUP("PCS-OzTL747",[3]ARBOR!$A:$C,3,0),0.0001,IF(FV11&gt;VLOOKUP("PCS-OzTL747",[3]ARBOR!$A:$C,3,0),"Maior que CAP!",IF((DOLLAR(FV11+(VLOOKUP("PCS-OzTL747",[3]ARBOR!$A:$C,3,0)*-TRUNC(FV11/VLOOKUP("PCS-OzTL747",[3]ARBOR!$A:$C,3,0)-1,4)),6))&lt;&gt;(DOLLAR(VLOOKUP("PCS-OzTL747",[3]ARBOR!$A:$C,3,0),6)),-TRUNC(FV11/VLOOKUP("PCS-OzTL747",[3]ARBOR!$A:$C,3,0)-1,4)+0.0001,-TRUNC(FV11/VLOOKUP("PCS-OzTL747",[3]ARBOR!$A:$C,3,0)-1,4)))))</f>
        <v>0.43990000000000001</v>
      </c>
      <c r="FX11" s="86" t="str">
        <f>IF(ISERROR(IF(FW11="","",VLOOKUP(($BG11&amp;FW11&amp;"Template desconto FLAT Plano Principal Oi TV nível conta"),[3]BENEFICIOS!$A:$G,5,0))),"Criar",IF(FW11="","",VLOOKUP(($BG11&amp;FW11&amp;"Template desconto FLAT Plano Principal Oi TV nível conta"),[3]BENEFICIOS!$A:$G,5,0)))</f>
        <v>MKT-1-10031859011</v>
      </c>
      <c r="FY11" s="85"/>
      <c r="FZ11" s="78" t="str">
        <f>IF(FY11=0,"",IF(FY11=VLOOKUP("PCS-OzTL746",[3]ARBOR!$A:$C,3,0),0.0001,IF(FY11&gt;VLOOKUP("PCS-OzTL746",[3]ARBOR!$A:$C,3,0),"Maior que CAP!",IF((DOLLAR(FY11+(VLOOKUP("PCS-OzTL746",[3]ARBOR!$A:$C,3,0)*-TRUNC(FY11/VLOOKUP("PCS-OzTL746",[3]ARBOR!$A:$C,3,0)-1,4)),6))&lt;&gt;(DOLLAR(VLOOKUP("PCS-OzTL746",[3]ARBOR!$A:$C,3,0),6)),-TRUNC(FY11/VLOOKUP("PCS-OzTL746",[3]ARBOR!$A:$C,3,0)-1,4)+0.0001,-TRUNC(FY11/VLOOKUP("PCS-OzTL746",[3]ARBOR!$A:$C,3,0)-1,4)))))</f>
        <v/>
      </c>
      <c r="GA11" s="86" t="str">
        <f>IF(ISERROR(IF(FZ11="","",VLOOKUP(($BG11&amp;FZ11&amp;"Template desconto FLAT Plano Principal Oi TV nível conta"),[3]BENEFICIOS!$A:$G,5,0))),"Criar",IF(FZ11="","",VLOOKUP(($BG11&amp;FZ11&amp;"Template desconto FLAT Plano Principal Oi TV nível conta"),[3]BENEFICIOS!$A:$G,5,0)))</f>
        <v/>
      </c>
      <c r="GB11" s="85">
        <v>174.9</v>
      </c>
      <c r="GC11" s="78">
        <f>IF(GB11=0,"",IF(GB11=VLOOKUP("PCS-OzTL748",[3]ARBOR!$A:$C,3,0),0.0001,IF(GB11&gt;VLOOKUP("PCS-OzTL748",[3]ARBOR!$A:$C,3,0),"Maior que CAP!",IF((DOLLAR(GB11+(VLOOKUP("PCS-OzTL748",[3]ARBOR!$A:$C,3,0)*-TRUNC(GB11/VLOOKUP("PCS-OzTL748",[3]ARBOR!$A:$C,3,0)-1,4)),6))&lt;&gt;(DOLLAR(VLOOKUP("PCS-OzTL748",[3]ARBOR!$A:$C,3,0),6)),-TRUNC(GB11/VLOOKUP("PCS-OzTL748",[3]ARBOR!$A:$C,3,0)-1,4)+0.0001,-TRUNC(GB11/VLOOKUP("PCS-OzTL748",[3]ARBOR!$A:$C,3,0)-1,4)))))</f>
        <v>0.43269999999999997</v>
      </c>
      <c r="GD11" s="86" t="str">
        <f>IF(ISERROR(IF(GC11="","",VLOOKUP(($BG11&amp;GC11&amp;"Template desconto FLAT Plano Principal Oi TV nível conta"),[3]BENEFICIOS!$A:$G,5,0))),"Criar",IF(GC11="","",VLOOKUP(($BG11&amp;GC11&amp;"Template desconto FLAT Plano Principal Oi TV nível conta"),[3]BENEFICIOS!$A:$G,5,0)))</f>
        <v>MKT-1-10031989881</v>
      </c>
      <c r="GE11" s="85">
        <v>75</v>
      </c>
      <c r="GF11" s="78">
        <f>IF(GE11=0,"",IF(GE11=VLOOKUP("PCS-OzTL34",[3]ARBOR!$A:$C,3,0),0.0001,IF(GE11&gt;VLOOKUP("PCS-OzTL34",[3]ARBOR!$A:$C,3,0),"Maior que CAP!",IF((DOLLAR(GE11+(VLOOKUP("PCS-OzTL34",[3]ARBOR!$A:$C,3,0)*-TRUNC(GE11/VLOOKUP("PCS-OzTL34",[3]ARBOR!$A:$C,3,0)-1,4)),6))&lt;&gt;(DOLLAR(VLOOKUP("PCS-OzTL34",[3]ARBOR!$A:$C,3,0),6)),-TRUNC(GE11/VLOOKUP("PCS-OzTL34",[3]ARBOR!$A:$C,3,0)-1,4)+0.0001,-TRUNC(GE11/VLOOKUP("PCS-OzTL34",[3]ARBOR!$A:$C,3,0)-1,4)))))</f>
        <v>0.31900000000000001</v>
      </c>
      <c r="GG11" s="86" t="s">
        <v>3101</v>
      </c>
      <c r="GH11" s="85">
        <v>19.899999999999999</v>
      </c>
      <c r="GI11" s="78">
        <f>IF(GH11=0,"",IF(GH11=VLOOKUP("PCS-OzTL31",[3]ARBOR!$A:$C,3,0),0.0001,IF(GH11&gt;VLOOKUP("PCS-OzTL31",[3]ARBOR!$A:$C,3,0),"Maior que CAP!",IF((DOLLAR(GH11+(VLOOKUP("PCS-OzTL31",[3]ARBOR!$A:$C,3,0)*-TRUNC(GH11/VLOOKUP("PCS-OzTL31",[3]ARBOR!$A:$C,3,0)-1,4)),6))&lt;&gt;(DOLLAR(VLOOKUP("PCS-OzTL31",[3]ARBOR!$A:$C,3,0),6)),-TRUNC(GH11/VLOOKUP("PCS-OzTL31",[3]ARBOR!$A:$C,3,0)-1,4)+0.0001,-TRUNC(GH11/VLOOKUP("PCS-OzTL31",[3]ARBOR!$A:$C,3,0)-1,4)))))</f>
        <v>9.1800000000000007E-2</v>
      </c>
      <c r="GJ11" s="86" t="s">
        <v>3102</v>
      </c>
      <c r="GK11" s="85">
        <v>19.899999999999999</v>
      </c>
      <c r="GL11" s="78">
        <f>IF(GK11=0,"",IF(GK11=VLOOKUP("PCS-OzTL32",[3]ARBOR!$A:$C,3,0),0.0001,IF(GK11&gt;VLOOKUP("PCS-OzTL32",[3]ARBOR!$A:$C,3,0),"Maior que CAP!",IF((DOLLAR(GK11+(VLOOKUP("PCS-OzTL32",[3]ARBOR!$A:$C,3,0)*-TRUNC(GK11/VLOOKUP("PCS-OzTL32",[3]ARBOR!$A:$C,3,0)-1,4)),6))&lt;&gt;(DOLLAR(VLOOKUP("PCS-OzTL32",[3]ARBOR!$A:$C,3,0),6)),-TRUNC(GK11/VLOOKUP("PCS-OzTL32",[3]ARBOR!$A:$C,3,0)-1,4)+0.0001,-TRUNC(GK11/VLOOKUP("PCS-OzTL32",[3]ARBOR!$A:$C,3,0)-1,4)))))</f>
        <v>9.1800000000000007E-2</v>
      </c>
      <c r="GM11" s="86" t="s">
        <v>3103</v>
      </c>
      <c r="GN11" s="85">
        <v>29.9</v>
      </c>
      <c r="GO11" s="78">
        <f>IF(GN11=0,"",IF(GN11=VLOOKUP("PCS-OzTL33",[3]ARBOR!$A:$C,3,0),0.0001,IF(GN11&gt;VLOOKUP("PCS-OzTL33",[3]ARBOR!$A:$C,3,0),"Maior que CAP!",IF((DOLLAR(GN11+(VLOOKUP("PCS-OzTL33",[3]ARBOR!$A:$C,3,0)*-TRUNC(GN11/VLOOKUP("PCS-OzTL33",[3]ARBOR!$A:$C,3,0)-1,4)),6))&lt;&gt;(DOLLAR(VLOOKUP("PCS-OzTL33",[3]ARBOR!$A:$C,3,0),6)),-TRUNC(GN11/VLOOKUP("PCS-OzTL33",[3]ARBOR!$A:$C,3,0)-1,4)+0.0001,-TRUNC(GN11/VLOOKUP("PCS-OzTL33",[3]ARBOR!$A:$C,3,0)-1,4)))))</f>
        <v>9.1800000000000007E-2</v>
      </c>
      <c r="GP11" s="86" t="s">
        <v>3104</v>
      </c>
      <c r="GQ11" s="85">
        <v>14.9</v>
      </c>
      <c r="GR11" s="78">
        <f>IF(GQ11=0,"",IF(GQ11=VLOOKUP("PCS-OzTL503",[3]ARBOR!$A:$C,3,0),0.0001,IF(GQ11&gt;VLOOKUP("PCS-OzTL503",[3]ARBOR!$A:$C,3,0),"Maior que CAP!",IF((DOLLAR(GQ11+(VLOOKUP("PCS-OzTL503",[3]ARBOR!$A:$C,3,0)*-TRUNC(GQ11/VLOOKUP("PCS-OzTL503",[3]ARBOR!$A:$C,3,0)-1,4)),6))&lt;&gt;(DOLLAR(VLOOKUP("PCS-OzTL503",[3]ARBOR!$A:$C,3,0),6)),-TRUNC(GQ11/VLOOKUP("PCS-OzTL503",[3]ARBOR!$A:$C,3,0)-1,4)+0.0001,-TRUNC(GQ11/VLOOKUP("PCS-OzTL503",[3]ARBOR!$A:$C,3,0)-1,4)))))</f>
        <v>9.1499999999999998E-2</v>
      </c>
      <c r="GS11" s="86" t="s">
        <v>3105</v>
      </c>
      <c r="GT11" s="85">
        <v>10</v>
      </c>
      <c r="GU11" s="78">
        <f>IF(GT11=0,"",IF(GT11=VLOOKUP("PCS-OzTL500",[3]ARBOR!$A:$C,3,0),0.0001,IF(GT11&gt;VLOOKUP("PCS-OzTL500",[3]ARBOR!$A:$C,3,0),"Maior que CAP!",IF((DOLLAR(GT11+(VLOOKUP("PCS-OzTL500",[3]ARBOR!$A:$C,3,0)*-TRUNC(GT11/VLOOKUP("PCS-OzTL500",[3]ARBOR!$A:$C,3,0)-1,4)),6))&lt;&gt;(DOLLAR(VLOOKUP("PCS-OzTL500",[3]ARBOR!$A:$C,3,0),6)),-TRUNC(GT11/VLOOKUP("PCS-OzTL500",[3]ARBOR!$A:$C,3,0)-1,4)+0.0001,-TRUNC(GT11/VLOOKUP("PCS-OzTL500",[3]ARBOR!$A:$C,3,0)-1,4)))))</f>
        <v>9.1800000000000007E-2</v>
      </c>
      <c r="GV11" s="86" t="s">
        <v>3106</v>
      </c>
      <c r="GW11" s="85" t="s">
        <v>3107</v>
      </c>
      <c r="GX11" s="78"/>
      <c r="GY11" s="86"/>
      <c r="GZ11" s="85" t="s">
        <v>3108</v>
      </c>
      <c r="HA11" s="78"/>
      <c r="HB11" s="86"/>
      <c r="HC11" s="85" t="s">
        <v>3109</v>
      </c>
      <c r="HD11" s="78"/>
      <c r="HE11" s="86"/>
      <c r="HF11" s="85" t="s">
        <v>3110</v>
      </c>
      <c r="HG11" s="78"/>
      <c r="HH11" s="86"/>
      <c r="HI11" s="85" t="s">
        <v>3111</v>
      </c>
      <c r="HJ11" s="78"/>
      <c r="HK11" s="86"/>
      <c r="HL11" s="85">
        <v>24.9</v>
      </c>
      <c r="HM11" s="78">
        <f>IF(HL11=0,"",IF(HL11=VLOOKUP("PCS-OzTL99",[3]ARBOR!$A:$C,3,0),0.0001,IF(HL11&gt;VLOOKUP("PCS-OzTL99",[3]ARBOR!$A:$C,3,0),"Maior que CAP!",IF((DOLLAR(HL11+(VLOOKUP("PCS-OzTL99",[3]ARBOR!$A:$C,3,0)*-TRUNC(HL11/VLOOKUP("PCS-OzTL99",[3]ARBOR!$A:$C,3,0)-1,4)),6))&lt;&gt;(DOLLAR(VLOOKUP("PCS-OzTL99",[3]ARBOR!$A:$C,3,0),6)),-TRUNC(HL11/VLOOKUP("PCS-OzTL99",[3]ARBOR!$A:$C,3,0)-1,4)+0.0001,-TRUNC(HL11/VLOOKUP("PCS-OzTL99",[3]ARBOR!$A:$C,3,0)-1,4)))))</f>
        <v>0.16729999999999998</v>
      </c>
      <c r="HN11" s="86" t="s">
        <v>3112</v>
      </c>
      <c r="HO11" s="85"/>
      <c r="HP11" s="87" t="str">
        <f t="shared" si="1"/>
        <v/>
      </c>
      <c r="HQ11" s="88">
        <f>IF(BH11="","",VLOOKUP(BH11,[3]ARBOR!A:C,3,0))</f>
        <v>479.46</v>
      </c>
      <c r="HR11" s="77">
        <v>15</v>
      </c>
      <c r="HS11" s="89">
        <f>IF(HR11="","",1-(HR11/VLOOKUP(BH11&amp;"ASS",[3]ARBOR!A:C,3,0)))</f>
        <v>0.34725848563968664</v>
      </c>
      <c r="HT11" s="72" t="s">
        <v>3113</v>
      </c>
      <c r="HU11" s="90" t="s">
        <v>3114</v>
      </c>
      <c r="HV11" s="77">
        <v>144.97999999999999</v>
      </c>
      <c r="HW11" s="78">
        <f>ROUND(IF(HV11=0,"",IF(HV11=HQ11,0.0001,1-((HV11+(VLOOKUP(BH11&amp;"ASS",[3]ARBOR!A:C,3,0)-HR11))/HQ11))),4)</f>
        <v>0.68100000000000005</v>
      </c>
      <c r="HX11" s="79" t="str">
        <f>IF(ISERROR(IF(HW11="","",VLOOKUP(($BG11&amp;HW11&amp;"Template de desconto percentual FLAT Móvel - Conta Total - Varejo - Ganho Tributário Cross"),[3]BENEFICIOS!$A:$E,5,0))),"Criar",IF(HW11="","",VLOOKUP(($BG11&amp;HW11&amp;"Template de desconto percentual FLAT Móvel - Conta Total - Varejo - Ganho Tributário Cross"),[3]BENEFICIOS!$A:$E,5,0)))</f>
        <v>MKT-1-10032167861</v>
      </c>
      <c r="HY11" s="91"/>
      <c r="HZ11" s="72"/>
      <c r="IA11" s="72"/>
      <c r="IB11" s="92"/>
      <c r="IC11" s="92"/>
      <c r="ID11" s="92"/>
      <c r="IE11" s="72"/>
      <c r="IF11" s="93"/>
      <c r="IG11" s="94" t="s">
        <v>3132</v>
      </c>
      <c r="IH11" s="94" t="s">
        <v>3149</v>
      </c>
      <c r="II11" s="95"/>
      <c r="IJ11" s="96"/>
      <c r="IK11" s="97"/>
      <c r="IL11" s="95"/>
      <c r="IM11" s="96"/>
      <c r="IN11" s="97"/>
      <c r="IO11" s="95"/>
      <c r="IP11" s="96" t="str">
        <f>IF(IO11=0,"",IF(IO11=VLOOKUP("PCS-10357",[3]ARBOR!$A:$C,3,0),0.0001,IF(IO11&gt;VLOOKUP("PCS-10357",[3]ARBOR!$A:$C,3,0),"Maior que CAP!",ROUND(-1*(IO11/VLOOKUP("PCS-10357",[3]ARBOR!$A:$C,3,0)-1),4))))</f>
        <v/>
      </c>
      <c r="IQ11" s="97" t="str">
        <f>IF(ISERROR(IF(IP11="","",VLOOKUP(("Oi Internet Pra Celular 1GB"&amp;IP11&amp;"Template Flat Instância Dados"),[3]BENEFICIOS!$A:$E,5,0))),"Criar",IF(IP11="","",VLOOKUP(("Oi Internet Pra Celular 1GB"&amp;IP11&amp;"Template Flat Instância Dados"),[3]BENEFICIOS!$A:$E,5,0)))</f>
        <v/>
      </c>
      <c r="IR11" s="95"/>
      <c r="IS11" s="96" t="str">
        <f>IF(IR11=0,"",IF(IR11=VLOOKUP("PCS-813565",[3]ARBOR!$A:$C,3,0),0.0001,IF(IR11&gt;VLOOKUP("PCS-813565",[3]ARBOR!$A:$C,3,0),"Maior que CAP!",ROUND(-1*(IR11/VLOOKUP("PCS-813565",[3]ARBOR!$A:$C,3,0)-1),4))))</f>
        <v/>
      </c>
      <c r="IT11" s="97" t="str">
        <f>IF(ISERROR(IF(IS11="","",VLOOKUP(("Oi Internet Pra Celular 2GB"&amp;IS11&amp;"Template Flat Instância Dados"),[3]BENEFICIOS!$A:$E,5,0))),"Criar",IF(IS11="","",VLOOKUP(("Oi Internet Pra Celular 2GB"&amp;IS11&amp;"Template Flat Instância Dados"),[3]BENEFICIOS!$A:$E,5,0)))</f>
        <v/>
      </c>
      <c r="IU11" s="95"/>
      <c r="IV11" s="96" t="str">
        <f>IF(IU11=0,"",IF(IU11=VLOOKUP("PCS-7171B",[3]ARBOR!$A:$C,3,0),0.0001,IF(IU11&gt;VLOOKUP("PCS-7171B",[3]ARBOR!$A:$C,3,0),"Maior que CAP!",ROUND(-1*(IU11/VLOOKUP("PCS-7171B",[3]ARBOR!$A:$C,3,0)-1),4))))</f>
        <v/>
      </c>
      <c r="IW11" s="97" t="str">
        <f>IF(ISERROR(IF(IV11="","",VLOOKUP(("Oi Internet Pra Celular 3GB"&amp;IV11&amp;"Template Flat Instância Dados"),[3]BENEFICIOS!$A:$E,5,0))),"Criar",IF(IV11="","",VLOOKUP(("Oi Internet Pra Celular 3GB"&amp;IV11&amp;"Template Flat Instância Dados"),[3]BENEFICIOS!$A:$E,5,0)))</f>
        <v/>
      </c>
      <c r="IX11" s="95">
        <v>14.92</v>
      </c>
      <c r="IY11" s="96">
        <f>IF(IX11=0,"",IF(IX11=VLOOKUP("PCS-51793o08",[3]ARBOR!$A:$C,3,0),0.0001,IF(IX11&gt;VLOOKUP("PCS-51793o08",[3]ARBOR!$A:$C,3,0),"Maior que CAP!",ROUND(-1*(IX11/VLOOKUP("PCS-51793o08",[3]ARBOR!$A:$C,3,0)-1),4))))</f>
        <v>0.89500000000000002</v>
      </c>
      <c r="IZ11" s="97" t="str">
        <f>IF(ISERROR(IF(IY11="","",VLOOKUP(("Oi Internet Pra Celular 5GB"&amp;IY11&amp;"Template Flat Instância Dados"),[3]BENEFICIOS!$A:$E,5,0))),"Criar",IF(IY11="","",VLOOKUP(("Oi Internet Pra Celular 5GB"&amp;IY11&amp;"Template Flat Instância Dados"),[3]BENEFICIOS!$A:$E,5,0)))</f>
        <v>MKT-1-9870312709</v>
      </c>
      <c r="JA11" s="95"/>
      <c r="JB11" s="96" t="str">
        <f>IF(JA11=0,"",IF(JA11=VLOOKUP("PCS-7171A",[3]ARBOR!$A:$C,3,0),0.0001,IF(JA11&gt;VLOOKUP("PCS-7171A",[3]ARBOR!$A:$C,3,0),"Maior que CAP!",ROUND(-1*(JA11/VLOOKUP("PCS-7171A",[3]ARBOR!$A:$C,3,0)-1),4))))</f>
        <v/>
      </c>
      <c r="JC11" s="98" t="str">
        <f>IF(ISERROR(IF(JB11="","",VLOOKUP(("Oi Internet Pra Celular 10GB"&amp;JB11&amp;"Template Flat Instância Dados"),[3]BENEFICIOS!$A:$E,5,0))),"Criar",IF(JB11="","",VLOOKUP(("Oi Internet Pra Celular 10GB"&amp;JB11&amp;"Template Flat Instância Dados"),[3]BENEFICIOS!$A:$E,5,0)))</f>
        <v/>
      </c>
      <c r="JD11" s="99">
        <v>0.74260000000000004</v>
      </c>
      <c r="JE11" s="100" t="s">
        <v>3150</v>
      </c>
      <c r="JF11" s="101" t="s">
        <v>3090</v>
      </c>
      <c r="JG11" s="102"/>
      <c r="JH11" s="56" t="s">
        <v>3098</v>
      </c>
      <c r="JI11" s="57" t="s">
        <v>3116</v>
      </c>
      <c r="JJ11" s="103">
        <v>999</v>
      </c>
      <c r="JK11" s="57">
        <v>12</v>
      </c>
      <c r="JL11" s="104" t="str">
        <f t="shared" si="2"/>
        <v>Oi benefício fidelização Multiprodutos</v>
      </c>
      <c r="JM11" s="105" t="str">
        <f t="shared" si="3"/>
        <v>PCS-Fk83324</v>
      </c>
      <c r="JN11" s="106" t="str">
        <f t="shared" si="4"/>
        <v>PCS-SBL553142</v>
      </c>
      <c r="JO11" s="107" t="s">
        <v>3117</v>
      </c>
      <c r="JP11" s="108" t="s">
        <v>3118</v>
      </c>
      <c r="JQ11" s="109" t="s">
        <v>3119</v>
      </c>
      <c r="JR11" s="107" t="s">
        <v>3120</v>
      </c>
      <c r="JS11" s="108" t="s">
        <v>3121</v>
      </c>
      <c r="JT11" s="109" t="s">
        <v>3122</v>
      </c>
      <c r="JU11" s="110" t="s">
        <v>3123</v>
      </c>
      <c r="JV11" s="111">
        <f t="shared" si="5"/>
        <v>304.88</v>
      </c>
      <c r="JW11" s="111">
        <f t="shared" si="6"/>
        <v>334.88</v>
      </c>
      <c r="JX11" s="111">
        <f t="shared" si="7"/>
        <v>369.88</v>
      </c>
      <c r="JY11" s="111">
        <f t="shared" si="8"/>
        <v>379.88</v>
      </c>
      <c r="JZ11" s="111">
        <f t="shared" si="9"/>
        <v>414.88</v>
      </c>
      <c r="KA11" s="111" t="e">
        <f t="shared" si="10"/>
        <v>#VALUE!</v>
      </c>
      <c r="KB11" s="111">
        <f t="shared" si="11"/>
        <v>389.88</v>
      </c>
      <c r="KC11" s="111">
        <f t="shared" si="12"/>
        <v>399.88</v>
      </c>
      <c r="KD11" s="111">
        <f t="shared" si="13"/>
        <v>434.88</v>
      </c>
      <c r="KE11" s="112">
        <f t="shared" si="14"/>
        <v>220.1302</v>
      </c>
      <c r="KF11" s="112" t="e">
        <f>IF(FJ11="","",FJ11+$BI11 + $CI11 +$HR11 +#REF!)</f>
        <v>#REF!</v>
      </c>
      <c r="KG11" s="112" t="str">
        <f>IF(FM11="","",FM11+$BI11 + $CI11 +$HR11 +#REF!)</f>
        <v/>
      </c>
      <c r="KH11" s="112" t="e">
        <f>IF(FP11="","",FP11+$BI11 + $CI11 +$HR11 +#REF!)</f>
        <v>#REF!</v>
      </c>
      <c r="KI11" s="112" t="e">
        <f>IF(FS11="","",FS11+$BI11 + $CI11 +$HR11 +#REF!)</f>
        <v>#REF!</v>
      </c>
      <c r="KJ11" s="112" t="e">
        <f>IF(FV11="","",FV11+$BI11 + $CI11 +$HR11 +#REF!)</f>
        <v>#REF!</v>
      </c>
      <c r="KK11" s="112" t="str">
        <f>IF(FY11="","",FY11+$BI11 + $CI11 +$HR11 +#REF!)</f>
        <v/>
      </c>
      <c r="KL11" s="113" t="e">
        <f>IF(GB11="","",GB11+$BI11 + $CI11 +$HR11 +#REF!)</f>
        <v>#REF!</v>
      </c>
      <c r="KM11" s="114" t="s">
        <v>3124</v>
      </c>
      <c r="KN11" s="115"/>
      <c r="KO11" s="116">
        <f>VLOOKUP(IH11,'[3]Dados e SVA'!C:G,5,0)</f>
        <v>20.350000000000001</v>
      </c>
      <c r="KP11" s="116">
        <f>VLOOKUP(IH11,'[3]Dados e SVA'!C:F,4,0)</f>
        <v>5.24</v>
      </c>
      <c r="KQ11" s="117">
        <f t="shared" si="18"/>
        <v>0.74250000000000005</v>
      </c>
      <c r="KR11" s="77">
        <f t="shared" si="19"/>
        <v>15.11</v>
      </c>
      <c r="KS11" s="77">
        <f t="shared" si="15"/>
        <v>5.240000000000002</v>
      </c>
      <c r="KT11" s="118" t="b">
        <f t="shared" si="16"/>
        <v>1</v>
      </c>
      <c r="KU11" s="120">
        <f t="shared" si="20"/>
        <v>0</v>
      </c>
      <c r="KV11" s="77"/>
      <c r="KW11" s="77"/>
      <c r="KX11" s="77"/>
      <c r="KY11" s="120"/>
      <c r="KZ11" s="121">
        <f t="shared" si="17"/>
        <v>209.99999999999997</v>
      </c>
      <c r="LA11" s="122" t="s">
        <v>3151</v>
      </c>
      <c r="LB11" s="122" t="s">
        <v>3126</v>
      </c>
    </row>
    <row r="12" spans="1:314" s="122" customFormat="1" x14ac:dyDescent="0.25">
      <c r="A12" s="53" t="s">
        <v>3088</v>
      </c>
      <c r="B12" s="54" t="s">
        <v>2989</v>
      </c>
      <c r="C12" s="54" t="s">
        <v>3089</v>
      </c>
      <c r="D12" s="55" t="s">
        <v>3090</v>
      </c>
      <c r="E12" s="56"/>
      <c r="F12" s="57"/>
      <c r="G12" s="57"/>
      <c r="H12" s="57"/>
      <c r="I12" s="57" t="s">
        <v>3091</v>
      </c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 t="s">
        <v>3091</v>
      </c>
      <c r="AB12" s="57" t="s">
        <v>3091</v>
      </c>
      <c r="AC12" s="57" t="s">
        <v>3091</v>
      </c>
      <c r="AD12" s="57" t="s">
        <v>3091</v>
      </c>
      <c r="AE12" s="57" t="s">
        <v>3091</v>
      </c>
      <c r="AF12" s="57" t="s">
        <v>3091</v>
      </c>
      <c r="AG12" s="58"/>
      <c r="AH12" s="57" t="s">
        <v>3091</v>
      </c>
      <c r="AI12" s="57" t="s">
        <v>3091</v>
      </c>
      <c r="AJ12" s="57"/>
      <c r="AK12" s="57" t="s">
        <v>3091</v>
      </c>
      <c r="AL12" s="57" t="s">
        <v>3091</v>
      </c>
      <c r="AM12" s="57"/>
      <c r="AN12" s="57"/>
      <c r="AO12" s="57" t="s">
        <v>3091</v>
      </c>
      <c r="AP12" s="59" t="s">
        <v>3091</v>
      </c>
      <c r="AQ12" s="60" t="s">
        <v>3152</v>
      </c>
      <c r="AR12" s="54" t="s">
        <v>3093</v>
      </c>
      <c r="AS12" s="61" t="s">
        <v>3094</v>
      </c>
      <c r="AT12" s="62">
        <v>42972</v>
      </c>
      <c r="AU12" s="63">
        <v>43097</v>
      </c>
      <c r="AV12" s="64" t="s">
        <v>3095</v>
      </c>
      <c r="AW12" s="65" t="s">
        <v>3095</v>
      </c>
      <c r="AX12" s="66"/>
      <c r="AY12" s="66" t="s">
        <v>3096</v>
      </c>
      <c r="AZ12" s="66">
        <v>20</v>
      </c>
      <c r="BA12" s="66">
        <v>10000</v>
      </c>
      <c r="BB12" s="67" t="s">
        <v>3097</v>
      </c>
      <c r="BC12" s="68" t="s">
        <v>3098</v>
      </c>
      <c r="BD12" s="66" t="s">
        <v>3090</v>
      </c>
      <c r="BE12" s="59" t="s">
        <v>3090</v>
      </c>
      <c r="BF12" s="53" t="s">
        <v>3152</v>
      </c>
      <c r="BG12" s="69" t="s">
        <v>3099</v>
      </c>
      <c r="BH12" s="70" t="str">
        <f>IF(ISERROR(VLOOKUP(BG12,[3]PLANOS!B:C,2,0)),"",VLOOKUP(BG12,[3]PLANOS!B:C,2,0))</f>
        <v>PCS-4P6pi</v>
      </c>
      <c r="BI12" s="71">
        <v>50.1</v>
      </c>
      <c r="BJ12" s="72">
        <f>IF(BI12=0,"",IF(BI12=VLOOKUP("FIXO",[3]ARBOR!$A:$C,3,0),0.0001,IF(BI12&gt;VLOOKUP("FIXO",[3]ARBOR!$A:$C,3,0),"Maior que CAP!",IF((DOLLAR(BI12+(VLOOKUP("FIXO",[3]ARBOR!$A:$C,3,0)*-TRUNC(BI12/VLOOKUP("FIXO",[3]ARBOR!$A:$C,3,0)-1,4)),6))&lt;&gt;(DOLLAR(VLOOKUP("FIXO",[3]ARBOR!$A:$C,3,0),6)),-TRUNC(BI12/VLOOKUP("FIXO",[3]ARBOR!$A:$C,3,0)-1,4)+0.0001,-TRUNC(BI12/VLOOKUP("FIXO",[3]ARBOR!$A:$C,3,0)-1,4)))))</f>
        <v>0.33939999999999998</v>
      </c>
      <c r="BK12" s="73" t="str">
        <f>IF(ISERROR(IF(BJ12="","",VLOOKUP(($BG12&amp;BJ12&amp;"Template de desconto FLAT bundle - Fixo - Varejo - Ganho Tributário Cross"),[3]BENEFICIOS!$A:$E,5,0))),"Criar",IF(BJ12="","",VLOOKUP(($BG12&amp;BJ12&amp;"Template de desconto FLAT bundle - Fixo - Varejo - Ganho Tributário Cross"),[3]BENEFICIOS!$A:$E,5,0)))</f>
        <v>MKT-1-9856472058</v>
      </c>
      <c r="BL12" s="74"/>
      <c r="BM12" s="75"/>
      <c r="BN12" s="76" t="s">
        <v>3128</v>
      </c>
      <c r="BO12" s="77">
        <v>44.9</v>
      </c>
      <c r="BP12" s="78">
        <f>IF(BO12=0,"",IF(BO12=VLOOKUP("PCS-30874g",[3]ARBOR!$A:$C,3,0),0.0001,IF(BO12&gt;VLOOKUP("PCS-30874g",[3]ARBOR!$A:$C,3,0),"Maior que CAP!",IF((DOLLAR(BO12+(VLOOKUP("PCS-30874g",[3]ARBOR!$A:$C,3,0)*-TRUNC(BO12/VLOOKUP("PCS-30874g",[3]ARBOR!$A:$C,3,0)-1,4)),6))&lt;&gt;(DOLLAR(VLOOKUP("PCS-30874g",[3]ARBOR!$A:$C,3,0),6)),-TRUNC(BO12/VLOOKUP("PCS-30874g",[3]ARBOR!$A:$C,3,0)-1,4)+0.0001,-TRUNC(BO12/VLOOKUP("PCS-30874g",[3]ARBOR!$A:$C,3,0)-1,4)))))</f>
        <v>0.53679999999999994</v>
      </c>
      <c r="BQ12" s="79" t="str">
        <f>IF(ISERROR(IF(BP12="","",VLOOKUP(($BG12&amp;BP12&amp;"Template de desconto FLAT bundle - Velox XDSL - Varejo"),[3]BENEFICIOS!$A:$E,5,0))),"Criar",IF(BP12="","",VLOOKUP(($BG12&amp;BP12&amp;"Template de desconto FLAT bundle - Velox XDSL - Varejo"),[3]BENEFICIOS!$A:$E,5,0)))</f>
        <v>MKT-1-9865126733</v>
      </c>
      <c r="BR12" s="76" t="s">
        <v>3128</v>
      </c>
      <c r="BS12" s="77">
        <v>44.9</v>
      </c>
      <c r="BT12" s="78">
        <f>IF(BS12=0,"",IF(BS12=VLOOKUP("PCS-30577g",[3]ARBOR!$A:$C,3,0),0.0001,IF(BS12&gt;VLOOKUP("PCS-30577g",[3]ARBOR!$A:$C,3,0),"Maior que CAP!",IF((DOLLAR(BS12+(VLOOKUP("PCS-30577g",[3]ARBOR!$A:$C,3,0)*-TRUNC(BS12/VLOOKUP("PCS-30577g",[3]ARBOR!$A:$C,3,0)-1,4)),6))&lt;&gt;(DOLLAR(VLOOKUP("PCS-30577g",[3]ARBOR!$A:$C,3,0),6)),-TRUNC(BS12/VLOOKUP("PCS-30577g",[3]ARBOR!$A:$C,3,0)-1,4)+0.0001,-TRUNC(BS12/VLOOKUP("PCS-30577g",[3]ARBOR!$A:$C,3,0)-1,4)))))</f>
        <v>0.53679999999999994</v>
      </c>
      <c r="BU12" s="79" t="str">
        <f>IF(ISERROR(IF(BT12="","",VLOOKUP(($BG12&amp;BT12&amp;"Template de desconto FLAT bundle - Velox XDSL - Varejo"),[3]BENEFICIOS!$A:$E,5,0))),"Criar",IF(BT12="","",VLOOKUP(($BG12&amp;BT12&amp;"Template de desconto FLAT bundle - Velox XDSL - Varejo"),[3]BENEFICIOS!$A:$E,5,0)))</f>
        <v>MKT-1-9865126733</v>
      </c>
      <c r="BV12" s="76" t="s">
        <v>3128</v>
      </c>
      <c r="BW12" s="77">
        <v>44.9</v>
      </c>
      <c r="BX12" s="78">
        <f>IF(BW12=0,"",IF(BW12=VLOOKUP("PCS-30604g",[3]ARBOR!$A:$C,3,0),0.0001,IF(BW12&gt;VLOOKUP("PCS-30604g",[3]ARBOR!$A:$C,3,0),"Maior que CAP!",IF((DOLLAR(BW12+(VLOOKUP("PCS-30604g",[3]ARBOR!$A:$C,3,0)*-TRUNC(BW12/VLOOKUP("PCS-30604g",[3]ARBOR!$A:$C,3,0)-1,4)),6))&lt;&gt;(DOLLAR(VLOOKUP("PCS-30604g",[3]ARBOR!$A:$C,3,0),6)),-TRUNC(BW12/VLOOKUP("PCS-30604g",[3]ARBOR!$A:$C,3,0)-1,4)+0.0001,-TRUNC(BW12/VLOOKUP("PCS-30604g",[3]ARBOR!$A:$C,3,0)-1,4)))))</f>
        <v>0.53679999999999994</v>
      </c>
      <c r="BY12" s="79" t="str">
        <f>IF(ISERROR(IF(BX12="","",VLOOKUP(($BG12&amp;BX12&amp;"Template de desconto FLAT bundle - Velox XDSL - Varejo"),[3]BENEFICIOS!$A:$E,5,0))),"Criar",IF(BX12="","",VLOOKUP(($BG12&amp;BX12&amp;"Template de desconto FLAT bundle - Velox XDSL - Varejo"),[3]BENEFICIOS!$A:$E,5,0)))</f>
        <v>MKT-1-9865126733</v>
      </c>
      <c r="BZ12" s="76" t="s">
        <v>3128</v>
      </c>
      <c r="CA12" s="77">
        <v>44.9</v>
      </c>
      <c r="CB12" s="78">
        <f>IF(CA12=0,"",IF(CA12=VLOOKUP("PCS-30631g",[3]ARBOR!$A:$C,3,0),0.0001,IF(CA12&gt;VLOOKUP("PCS-30631g",[3]ARBOR!$A:$C,3,0),"Maior que CAP!",IF((DOLLAR(CA12+(VLOOKUP("PCS-30631g",[3]ARBOR!$A:$C,3,0)*-TRUNC(CA12/VLOOKUP("PCS-30631g",[3]ARBOR!$A:$C,3,0)-1,4)),6))&lt;&gt;(DOLLAR(VLOOKUP("PCS-30631g",[3]ARBOR!$A:$C,3,0),6)),-TRUNC(CA12/VLOOKUP("PCS-30631g",[3]ARBOR!$A:$C,3,0)-1,4)+0.0001,-TRUNC(CA12/VLOOKUP("PCS-30631g",[3]ARBOR!$A:$C,3,0)-1,4)))))</f>
        <v>0.54310000000000003</v>
      </c>
      <c r="CC12" s="79" t="str">
        <f>IF(ISERROR(IF(CB12="","",VLOOKUP(($BG12&amp;CB12&amp;"Template de desconto FLAT bundle - Velox XDSL - Varejo"),[3]BENEFICIOS!$A:$E,5,0))),"Criar",IF(CB12="","",VLOOKUP(($BG12&amp;CB12&amp;"Template de desconto FLAT bundle - Velox XDSL - Varejo"),[3]BENEFICIOS!$A:$E,5,0)))</f>
        <v>MKT-1-9865126826</v>
      </c>
      <c r="CD12" s="76" t="s">
        <v>3022</v>
      </c>
      <c r="CE12" s="77">
        <v>49.9</v>
      </c>
      <c r="CF12" s="78">
        <f>IF(CE12=0,"",IF(CE12=VLOOKUP("PCS-30658g",[3]ARBOR!$A:$C,3,0),0.0001,IF(CE12&gt;VLOOKUP("PCS-30658g",[3]ARBOR!$A:$C,3,0),"Maior que CAP!",IF((DOLLAR(CE12+(VLOOKUP("PCS-30658g",[3]ARBOR!$A:$C,3,0)*-TRUNC(CE12/VLOOKUP("PCS-30658g",[3]ARBOR!$A:$C,3,0)-1,4)),6))&lt;&gt;(DOLLAR(VLOOKUP("PCS-30658g",[3]ARBOR!$A:$C,3,0),6)),-TRUNC(CE12/VLOOKUP("PCS-30658g",[3]ARBOR!$A:$C,3,0)-1,4)+0.0001,-TRUNC(CE12/VLOOKUP("PCS-30658g",[3]ARBOR!$A:$C,3,0)-1,4)))))</f>
        <v>0.55569999999999997</v>
      </c>
      <c r="CG12" s="79" t="str">
        <f>IF(ISERROR(IF(CF12="","",VLOOKUP(($BG12&amp;CF12&amp;"Template de desconto FLAT bundle - Velox XDSL - Varejo"),[3]BENEFICIOS!$A:$E,5,0))),"Criar",IF(CF12="","",VLOOKUP(($BG12&amp;CF12&amp;"Template de desconto FLAT bundle - Velox XDSL - Varejo"),[3]BENEFICIOS!$A:$E,5,0)))</f>
        <v>MKT-1-9865126919</v>
      </c>
      <c r="CH12" s="76" t="s">
        <v>3022</v>
      </c>
      <c r="CI12" s="77">
        <v>49.9</v>
      </c>
      <c r="CJ12" s="78">
        <f>IF(CI12=0,"",IF(CI12=VLOOKUP("PCS-30685g",[3]ARBOR!$A:$C,3,0),0.0001,IF(CI12&gt;VLOOKUP("PCS-30685g",[3]ARBOR!$A:$C,3,0),"Maior que CAP!",IF((DOLLAR(CI12+(VLOOKUP("PCS-30685g",[3]ARBOR!$A:$C,3,0)*-TRUNC(CI12/VLOOKUP("PCS-30685g",[3]ARBOR!$A:$C,3,0)-1,4)),6))&lt;&gt;(DOLLAR(VLOOKUP("PCS-30685g",[3]ARBOR!$A:$C,3,0),6)),-TRUNC(CI12/VLOOKUP("PCS-30685g",[3]ARBOR!$A:$C,3,0)-1,4)+0.0001,-TRUNC(CI12/VLOOKUP("PCS-30685g",[3]ARBOR!$A:$C,3,0)-1,4)))))</f>
        <v>0.60509999999999997</v>
      </c>
      <c r="CK12" s="79" t="str">
        <f>IF(ISERROR(IF(CJ12="","",VLOOKUP(($BG12&amp;CJ12&amp;"Template de desconto FLAT bundle - Velox XDSL - Varejo"),[3]BENEFICIOS!$A:$E,5,0))),"Criar",IF(CJ12="","",VLOOKUP(($BG12&amp;CJ12&amp;"Template de desconto FLAT bundle - Velox XDSL - Varejo"),[3]BENEFICIOS!$A:$E,5,0)))</f>
        <v>MKT-1-9865694381</v>
      </c>
      <c r="CL12" s="76" t="s">
        <v>3022</v>
      </c>
      <c r="CM12" s="77">
        <v>49.9</v>
      </c>
      <c r="CN12" s="78">
        <f>IF(CM12=0,"",IF(CM12=VLOOKUP("PCS-30712g",[3]ARBOR!$A:$C,3,0),0.0001,IF(CM12&gt;VLOOKUP("PCS-30712g",[3]ARBOR!$A:$C,3,0),"Maior que CAP!",IF((DOLLAR(CM12+(VLOOKUP("PCS-30712g",[3]ARBOR!$A:$C,3,0)*-TRUNC(CM12/VLOOKUP("PCS-30712g",[3]ARBOR!$A:$C,3,0)-1,4)),6))&lt;&gt;(DOLLAR(VLOOKUP("PCS-30712g",[3]ARBOR!$A:$C,3,0),6)),-TRUNC(CM12/VLOOKUP("PCS-30712g",[3]ARBOR!$A:$C,3,0)-1,4)+0.0001,-TRUNC(CM12/VLOOKUP("PCS-30712g",[3]ARBOR!$A:$C,3,0)-1,4)))))</f>
        <v>0.64459999999999995</v>
      </c>
      <c r="CO12" s="79" t="str">
        <f>IF(ISERROR(IF(CN12="","",VLOOKUP(($BG12&amp;CN12&amp;"Template de desconto FLAT bundle - Velox XDSL - Varejo"),[3]BENEFICIOS!$A:$E,5,0))),"Criar",IF(CN12="","",VLOOKUP(($BG12&amp;CN12&amp;"Template de desconto FLAT bundle - Velox XDSL - Varejo"),[3]BENEFICIOS!$A:$E,5,0)))</f>
        <v>MKT-1-9865191105</v>
      </c>
      <c r="CP12" s="76" t="s">
        <v>3022</v>
      </c>
      <c r="CQ12" s="77">
        <v>59.9</v>
      </c>
      <c r="CR12" s="78">
        <f>IF(CQ12=0,"",IF(CQ12=VLOOKUP("PCS-30739g",[3]ARBOR!$A:$C,3,0),0.0001,IF(CQ12&gt;VLOOKUP("PCS-30739g",[3]ARBOR!$A:$C,3,0),"Maior que CAP!",IF((DOLLAR(CQ12+(VLOOKUP("PCS-30739g",[3]ARBOR!$A:$C,3,0)*-TRUNC(CQ12/VLOOKUP("PCS-30739g",[3]ARBOR!$A:$C,3,0)-1,4)),6))&lt;&gt;(DOLLAR(VLOOKUP("PCS-30739g",[3]ARBOR!$A:$C,3,0),6)),-TRUNC(CQ12/VLOOKUP("PCS-30739g",[3]ARBOR!$A:$C,3,0)-1,4)+0.0001,-TRUNC(CQ12/VLOOKUP("PCS-30739g",[3]ARBOR!$A:$C,3,0)-1,4)))))</f>
        <v>0.71560000000000001</v>
      </c>
      <c r="CS12" s="79" t="str">
        <f>IF(ISERROR(IF(CR12="","",VLOOKUP(($BG12&amp;CR12&amp;"Template de desconto FLAT bundle - Velox XDSL - Varejo"),[3]BENEFICIOS!$A:$E,5,0))),"Criar",IF(CR12="","",VLOOKUP(($BG12&amp;CR12&amp;"Template de desconto FLAT bundle - Velox XDSL - Varejo"),[3]BENEFICIOS!$A:$E,5,0)))</f>
        <v>MKT-1-9865191198</v>
      </c>
      <c r="CT12" s="77"/>
      <c r="CU12" s="80"/>
      <c r="CV12" s="72"/>
      <c r="CW12" s="73"/>
      <c r="CX12" s="76" t="s">
        <v>3022</v>
      </c>
      <c r="CY12" s="77">
        <v>59.9</v>
      </c>
      <c r="CZ12" s="78">
        <f>IF(CY12=0,"",IF(CY12=VLOOKUP("PCS-30766g",[3]ARBOR!$A:$C,3,0),0.0001,IF(CY12&gt;VLOOKUP("PCS-30766g",[3]ARBOR!$A:$C,3,0),"Maior que CAP!",IF((DOLLAR(CY12+(VLOOKUP("PCS-30766g",[3]ARBOR!$A:$C,3,0)*-TRUNC(CY12/VLOOKUP("PCS-30766g",[3]ARBOR!$A:$C,3,0)-1,4)),6))&lt;&gt;(DOLLAR(VLOOKUP("PCS-30766g",[3]ARBOR!$A:$C,3,0),6)),-TRUNC(CY12/VLOOKUP("PCS-30766g",[3]ARBOR!$A:$C,3,0)-1,4)+0.0001,-TRUNC(CY12/VLOOKUP("PCS-30766g",[3]ARBOR!$A:$C,3,0)-1,4)))))</f>
        <v>0.78669999999999995</v>
      </c>
      <c r="DA12" s="79" t="str">
        <f>IF(ISERROR(IF(CZ12="","",VLOOKUP(($BG12&amp;CZ12&amp;"Template de desconto FLAT bundle - Velox XDSL - Varejo"),[3]BENEFICIOS!$A:$E,5,0))),"Criar",IF(CZ12="","",VLOOKUP(($BG12&amp;CZ12&amp;"Template de desconto FLAT bundle - Velox XDSL - Varejo"),[3]BENEFICIOS!$A:$E,5,0)))</f>
        <v>MKT-1-9865191291</v>
      </c>
      <c r="DB12" s="77"/>
      <c r="DC12" s="80"/>
      <c r="DD12" s="72"/>
      <c r="DE12" s="73"/>
      <c r="DF12" s="76" t="s">
        <v>3128</v>
      </c>
      <c r="DG12" s="77">
        <v>69.900000000000006</v>
      </c>
      <c r="DH12" s="78">
        <f>IF(DG12=0,"",IF(DG12=VLOOKUP("PCS-30793g",[3]ARBOR!$A:$C,3,0),0.0001,IF(DG12&gt;VLOOKUP("PCS-30793g",[3]ARBOR!$A:$C,3,0),"Maior que CAP!",IF((DOLLAR(DG12+(VLOOKUP("PCS-30793g",[3]ARBOR!$A:$C,3,0)*-TRUNC(DG12/VLOOKUP("PCS-30793g",[3]ARBOR!$A:$C,3,0)-1,4)),6))&lt;&gt;(DOLLAR(VLOOKUP("PCS-30793g",[3]ARBOR!$A:$C,3,0),6)),-TRUNC(DG12/VLOOKUP("PCS-30793g",[3]ARBOR!$A:$C,3,0)-1,4)+0.0001,-TRUNC(DG12/VLOOKUP("PCS-30793g",[3]ARBOR!$A:$C,3,0)-1,4)))))</f>
        <v>0.75109999999999999</v>
      </c>
      <c r="DI12" s="79" t="str">
        <f>IF(ISERROR(IF(DH12="","",VLOOKUP(($BG12&amp;DH12&amp;"Template de desconto FLAT bundle - Velox XDSL - Varejo"),[3]BENEFICIOS!$A:$E,5,0))),"Criar",IF(DH12="","",VLOOKUP(($BG12&amp;DH12&amp;"Template de desconto FLAT bundle - Velox XDSL - Varejo"),[3]BENEFICIOS!$A:$E,5,0)))</f>
        <v>MKT-1-9865191384</v>
      </c>
      <c r="DJ12" s="77"/>
      <c r="DK12" s="80"/>
      <c r="DL12" s="72"/>
      <c r="DM12" s="73"/>
      <c r="DN12" s="76" t="s">
        <v>3022</v>
      </c>
      <c r="DO12" s="77">
        <v>69.900000000000006</v>
      </c>
      <c r="DP12" s="78">
        <f>IF(DO12=0,"",IF(DO12=VLOOKUP("PCS-30820g",[3]ARBOR!$A:$C,3,0),0.0001,IF(DO12&gt;VLOOKUP("PCS-30820g",[3]ARBOR!$A:$C,3,0),"Maior que CAP!",IF((DOLLAR(DO12+(VLOOKUP("PCS-30820g",[3]ARBOR!$A:$C,3,0)*-TRUNC(DO12/VLOOKUP("PCS-30820g",[3]ARBOR!$A:$C,3,0)-1,4)),6))&lt;&gt;(DOLLAR(VLOOKUP("PCS-30820g",[3]ARBOR!$A:$C,3,0),6)),-TRUNC(DO12/VLOOKUP("PCS-30820g",[3]ARBOR!$A:$C,3,0)-1,4)+0.0001,-TRUNC(DO12/VLOOKUP("PCS-30820g",[3]ARBOR!$A:$C,3,0)-1,4)))))</f>
        <v>0.75109999999999999</v>
      </c>
      <c r="DQ12" s="79" t="str">
        <f>IF(ISERROR(IF(DP12="","",VLOOKUP(($BG12&amp;DP12&amp;"Template de desconto FLAT bundle - Velox XDSL - Varejo"),[3]BENEFICIOS!$A:$E,5,0))),"Criar",IF(DP12="","",VLOOKUP(($BG12&amp;DP12&amp;"Template de desconto FLAT bundle - Velox XDSL - Varejo"),[3]BENEFICIOS!$A:$E,5,0)))</f>
        <v>MKT-1-9865191384</v>
      </c>
      <c r="DR12" s="77"/>
      <c r="DS12" s="80"/>
      <c r="DT12" s="72"/>
      <c r="DU12" s="73"/>
      <c r="DV12" s="81"/>
      <c r="DW12" s="78" t="str">
        <f>IF(DV12=0,"",IF(DV12=VLOOKUP("PCS-21448p2",[3]ARBOR!$A:$C,3,0),0.0001,IF(DV12&gt;VLOOKUP("PCS-21448p2",[3]ARBOR!$A:$C,3,0),"Maior que CAP!",IF((DOLLAR(DV12+(VLOOKUP("PCS-21448p2",[3]ARBOR!$A:$C,3,0)*-TRUNC(DV12/VLOOKUP("PCS-21448p2",[3]ARBOR!$A:$C,3,0)-1,4)),6))&lt;&gt;(DOLLAR(VLOOKUP("PCS-21448p2",[3]ARBOR!$A:$C,3,0),6)),-TRUNC(DV12/VLOOKUP("PCS-21448p2",[3]ARBOR!$A:$C,3,0)-1,4)+0.0001,-TRUNC(DV12/VLOOKUP("PCS-21448p2",[3]ARBOR!$A:$C,3,0)-1,4)))))</f>
        <v/>
      </c>
      <c r="DX12" s="79" t="str">
        <f>IF(ISERROR(IF(DW12="","",VLOOKUP(("Oi Conta Total Plug 10GB Downgrade"&amp;DW12&amp;"Template de desconto percentual BL Móvel - Internet Total - Varejo"),[3]BENEFICIOS!$A:$E,5,0))),"Criar",IF(DW12="","",VLOOKUP(("Oi Conta Total Plug 10GB Downgrade"&amp;DW12&amp;"Template de desconto percentual BL Móvel - Internet Total - Varejo"),[3]BENEFICIOS!$A:$E,5,0)))</f>
        <v/>
      </c>
      <c r="DY12" s="81">
        <f t="shared" si="0"/>
        <v>19.899999999999999</v>
      </c>
      <c r="DZ12" s="82">
        <f>IF(DY12=0,"",IF(DY12=VLOOKUP("SVA",[3]ARBOR!$A:$C,3,0),0.0001,IF(DY12&gt;VLOOKUP("SVA",[3]ARBOR!$A:$C,3,0),"Maior que CAP!",IF((DOLLAR(DY12+(VLOOKUP("SVA",[3]ARBOR!$A:$C,3,0)*-TRUNC(DY12/VLOOKUP("SVA",[3]ARBOR!$A:$C,3,0)-1,4)),6))&lt;&gt;(DOLLAR(VLOOKUP("SVA",[3]ARBOR!$A:$C,3,0),6)),-TRUNC(DY12/VLOOKUP("SVA",[3]ARBOR!$A:$C,3,0)-1,4)+0.0001,-TRUNC(DY12/VLOOKUP("SVA",[3]ARBOR!$A:$C,3,0)-1,4)))))</f>
        <v>7.1400000000000005E-2</v>
      </c>
      <c r="EA12" s="79" t="s">
        <v>3129</v>
      </c>
      <c r="EB12" s="77"/>
      <c r="EC12" s="83"/>
      <c r="ED12" s="84"/>
      <c r="EE12" s="73"/>
      <c r="EF12" s="85">
        <v>64.900000000000006</v>
      </c>
      <c r="EG12" s="78">
        <f>IF(EF12=0,"",IF(EF12=VLOOKUP("PCS-OzTL40",[3]ARBOR!$A:$C,3,0),0.0001,IF(EF12&gt;VLOOKUP("PCS-OzTL40",[3]ARBOR!$A:$C,3,0),"Maior que CAP!",IF((DOLLAR(EF12+(VLOOKUP("PCS-OzTL40",[3]ARBOR!$A:$C,3,0)*-TRUNC(EF12/VLOOKUP("PCS-OzTL40",[3]ARBOR!$A:$C,3,0)-1,4)),6))&lt;&gt;(DOLLAR(VLOOKUP("PCS-OzTL40",[3]ARBOR!$A:$C,3,0),6)),-TRUNC(EF12/VLOOKUP("PCS-OzTL40",[3]ARBOR!$A:$C,3,0)-1,4)+0.0001,-TRUNC(EF12/VLOOKUP("PCS-OzTL40",[3]ARBOR!$A:$C,3,0)-1,4)))))</f>
        <v>0.34449999999999997</v>
      </c>
      <c r="EH12" s="79" t="str">
        <f>IF(ISERROR(IF(EG12="","",VLOOKUP(($BG12&amp;EG12&amp;"Template desconto FLAT Plano Principal Oi TV nível conta"),[3]BENEFICIOS!$A:$G,5,0))),"Criar",IF(EG12="","",VLOOKUP(($BG12&amp;EG12&amp;"Template desconto FLAT Plano Principal Oi TV nível conta"),[3]BENEFICIOS!$A:$G,5,0)))</f>
        <v>MKT-1-9865456396</v>
      </c>
      <c r="EI12" s="85">
        <v>94.9</v>
      </c>
      <c r="EJ12" s="78">
        <f>IF(EI12=0,"",IF(EI12=VLOOKUP("PCS-OzTL41",[3]ARBOR!$A:$C,3,0),0.0001,IF(EI12&gt;VLOOKUP("PCS-OzTL41",[3]ARBOR!$A:$C,3,0),"Maior que CAP!",IF((DOLLAR(EI12+(VLOOKUP("PCS-OzTL41",[3]ARBOR!$A:$C,3,0)*-TRUNC(EI12/VLOOKUP("PCS-OzTL41",[3]ARBOR!$A:$C,3,0)-1,4)),6))&lt;&gt;(DOLLAR(VLOOKUP("PCS-OzTL41",[3]ARBOR!$A:$C,3,0),6)),-TRUNC(EI12/VLOOKUP("PCS-OzTL41",[3]ARBOR!$A:$C,3,0)-1,4)+0.0001,-TRUNC(EI12/VLOOKUP("PCS-OzTL41",[3]ARBOR!$A:$C,3,0)-1,4)))))</f>
        <v>0.21589999999999998</v>
      </c>
      <c r="EK12" s="86" t="str">
        <f>IF(ISERROR(IF(EJ12="","",VLOOKUP(($BG12&amp;EJ12&amp;"Template desconto FLAT Plano Principal Oi TV nível conta"),[3]BENEFICIOS!$A:$G,5,0))),"Criar",IF(EJ12="","",VLOOKUP(($BG12&amp;EJ12&amp;"Template desconto FLAT Plano Principal Oi TV nível conta"),[3]BENEFICIOS!$A:$G,5,0)))</f>
        <v>MKT-1-10031838901</v>
      </c>
      <c r="EL12" s="85">
        <v>129.9</v>
      </c>
      <c r="EM12" s="78">
        <f>IF(EL12=0,"",IF(EL12=VLOOKUP("PCS-OzTL44",[3]ARBOR!$A:$C,3,0),0.0001,IF(EL12&gt;VLOOKUP("PCS-OzTL44",[3]ARBOR!$A:$C,3,0),"Maior que CAP!",IF((DOLLAR(EL12+(VLOOKUP("PCS-OzTL44",[3]ARBOR!$A:$C,3,0)*-TRUNC(EL12/VLOOKUP("PCS-OzTL44",[3]ARBOR!$A:$C,3,0)-1,4)),6))&lt;&gt;(DOLLAR(VLOOKUP("PCS-OzTL44",[3]ARBOR!$A:$C,3,0),6)),-TRUNC(EL12/VLOOKUP("PCS-OzTL44",[3]ARBOR!$A:$C,3,0)-1,4)+0.0001,-TRUNC(EL12/VLOOKUP("PCS-OzTL44",[3]ARBOR!$A:$C,3,0)-1,4)))))</f>
        <v>0.3256</v>
      </c>
      <c r="EN12" s="86" t="str">
        <f>IF(ISERROR(IF(EM12="","",VLOOKUP(($BG12&amp;EM12&amp;"Template desconto FLAT Plano Principal Oi TV nível conta"),[3]BENEFICIOS!$A:$G,5,0))),"Criar",IF(EM12="","",VLOOKUP(($BG12&amp;EM12&amp;"Template desconto FLAT Plano Principal Oi TV nível conta"),[3]BENEFICIOS!$A:$G,5,0)))</f>
        <v>MKT-1-10031792211</v>
      </c>
      <c r="EO12" s="85">
        <v>139.9</v>
      </c>
      <c r="EP12" s="78">
        <f>IF(EO12=0,"",IF(EO12=VLOOKUP("PCS-OzTL43",[3]ARBOR!$A:$C,3,0),0.0001,IF(EO12&gt;VLOOKUP("PCS-OzTL43",[3]ARBOR!$A:$C,3,0),"Maior que CAP!",IF((DOLLAR(EO12+(VLOOKUP("PCS-OzTL43",[3]ARBOR!$A:$C,3,0)*-TRUNC(EO12/VLOOKUP("PCS-OzTL43",[3]ARBOR!$A:$C,3,0)-1,4)),6))&lt;&gt;(DOLLAR(VLOOKUP("PCS-OzTL43",[3]ARBOR!$A:$C,3,0),6)),-TRUNC(EO12/VLOOKUP("PCS-OzTL43",[3]ARBOR!$A:$C,3,0)-1,4)+0.0001,-TRUNC(EO12/VLOOKUP("PCS-OzTL43",[3]ARBOR!$A:$C,3,0)-1,4)))))</f>
        <v>0.313</v>
      </c>
      <c r="EQ12" s="86" t="str">
        <f>IF(ISERROR(IF(EP12="","",VLOOKUP(($BG12&amp;EP12&amp;"Template desconto FLAT Plano Principal Oi TV nível conta"),[3]BENEFICIOS!$A:$G,5,0))),"Criar",IF(EP12="","",VLOOKUP(($BG12&amp;EP12&amp;"Template desconto FLAT Plano Principal Oi TV nível conta"),[3]BENEFICIOS!$A:$G,5,0)))</f>
        <v>MKT-1-10031864481</v>
      </c>
      <c r="ER12" s="85">
        <v>174.9</v>
      </c>
      <c r="ES12" s="78">
        <f>IF(ER12=0,"",IF(ER12=VLOOKUP("PCS-OzTL45",[3]ARBOR!$A:$C,3,0),0.0001,IF(ER12&gt;VLOOKUP("PCS-OzTL45",[3]ARBOR!$A:$C,3,0),"Maior que CAP!",IF((DOLLAR(ER12+(VLOOKUP("PCS-OzTL45",[3]ARBOR!$A:$C,3,0)*-TRUNC(ER12/VLOOKUP("PCS-OzTL45",[3]ARBOR!$A:$C,3,0)-1,4)),6))&lt;&gt;(DOLLAR(VLOOKUP("PCS-OzTL45",[3]ARBOR!$A:$C,3,0),6)),-TRUNC(ER12/VLOOKUP("PCS-OzTL45",[3]ARBOR!$A:$C,3,0)-1,4)+0.0001,-TRUNC(ER12/VLOOKUP("PCS-OzTL45",[3]ARBOR!$A:$C,3,0)-1,4)))))</f>
        <v>0.16369999999999998</v>
      </c>
      <c r="ET12" s="86" t="str">
        <f>IF(ISERROR(IF(ES12="","",VLOOKUP(($BG12&amp;ES12&amp;"Template desconto FLAT Plano Principal Oi TV nível conta"),[3]BENEFICIOS!$A:$G,5,0))),"Criar",IF(ES12="","",VLOOKUP(($BG12&amp;ES12&amp;"Template desconto FLAT Plano Principal Oi TV nível conta"),[3]BENEFICIOS!$A:$G,5,0)))</f>
        <v>MKT-1-10031864751</v>
      </c>
      <c r="EU12" s="85"/>
      <c r="EV12" s="72" t="str">
        <f>IF(EU12=0,"",IF(EU12=VLOOKUP("PCS-OzTL741",[3]ARBOR!$A:$C,3,0),0.0001,IF(EU12&gt;VLOOKUP("PCS-OzTL741",[3]ARBOR!$A:$C,3,0),"Maior que CAP!",IF((DOLLAR(EU12+(VLOOKUP("PCS-OzTL741",[3]ARBOR!$A:$C,3,0)*-TRUNC(EU12/VLOOKUP("PCS-OzTL741",[3]ARBOR!$A:$C,3,0)-1,4)),6))&lt;&gt;(DOLLAR(VLOOKUP("PCS-OzTL741",[3]ARBOR!$A:$C,3,0),6)),-TRUNC(EU12/VLOOKUP("PCS-OzTL741",[3]ARBOR!$A:$C,3,0)-1,4)+0.0001,-TRUNC(EU12/VLOOKUP("PCS-OzTL741",[3]ARBOR!$A:$C,3,0)-1,4)))))</f>
        <v/>
      </c>
      <c r="EW12" s="87" t="str">
        <f>IF(ISERROR(IF(EV12="","",VLOOKUP((#REF!&amp;EV12&amp;"Template desconto FLAT Plano Principal Oi TV nível conta"),[3]BENEFICIOS!$A:$G,5,0))),"Criar",IF(EV12="","",VLOOKUP((#REF!&amp;EV12&amp;"Template desconto FLAT Plano Principal Oi TV nível conta"),[3]BENEFICIOS!$A:$G,5,0)))</f>
        <v/>
      </c>
      <c r="EX12" s="85">
        <v>149.9</v>
      </c>
      <c r="EY12" s="78">
        <f>IF(EX12=0,"",IF(EX12=VLOOKUP("PCS-OzTL744",[3]ARBOR!$A:$C,3,0),0.0001,IF(EX12&gt;VLOOKUP("PCS-OzTL744",[3]ARBOR!$A:$C,3,0),"Maior que CAP!",IF((DOLLAR(EX12+(VLOOKUP("PCS-OzTL744",[3]ARBOR!$A:$C,3,0)*-TRUNC(EX12/VLOOKUP("PCS-OzTL744",[3]ARBOR!$A:$C,3,0)-1,4)),6))&lt;&gt;(DOLLAR(VLOOKUP("PCS-OzTL744",[3]ARBOR!$A:$C,3,0),6)),-TRUNC(EX12/VLOOKUP("PCS-OzTL744",[3]ARBOR!$A:$C,3,0)-1,4)+0.0001,-TRUNC(EX12/VLOOKUP("PCS-OzTL744",[3]ARBOR!$A:$C,3,0)-1,4)))))</f>
        <v>0.2833</v>
      </c>
      <c r="EZ12" s="86" t="str">
        <f>IF(ISERROR(IF(EY12="","",VLOOKUP(($BG12&amp;EY12&amp;"Template desconto FLAT Plano Principal Oi TV nível conta"),[3]BENEFICIOS!$A:$G,5,0))),"Criar",IF(EY12="","",VLOOKUP(($BG12&amp;EY12&amp;"Template desconto FLAT Plano Principal Oi TV nível conta"),[3]BENEFICIOS!$A:$G,5,0)))</f>
        <v>MKT-1-10031865251</v>
      </c>
      <c r="FA12" s="85">
        <v>159.9</v>
      </c>
      <c r="FB12" s="78">
        <f>IF(FA12=0,"",IF(FA12=VLOOKUP("PCS-OzTL743",[3]ARBOR!$A:$C,3,0),0.0001,IF(FA12&gt;VLOOKUP("PCS-OzTL743",[3]ARBOR!$A:$C,3,0),"Maior que CAP!",IF((DOLLAR(FA12+(VLOOKUP("PCS-OzTL743",[3]ARBOR!$A:$C,3,0)*-TRUNC(FA12/VLOOKUP("PCS-OzTL743",[3]ARBOR!$A:$C,3,0)-1,4)),6))&lt;&gt;(DOLLAR(VLOOKUP("PCS-OzTL743",[3]ARBOR!$A:$C,3,0),6)),-TRUNC(FA12/VLOOKUP("PCS-OzTL743",[3]ARBOR!$A:$C,3,0)-1,4)+0.0001,-TRUNC(FA12/VLOOKUP("PCS-OzTL743",[3]ARBOR!$A:$C,3,0)-1,4)))))</f>
        <v>0.2737</v>
      </c>
      <c r="FC12" s="86" t="str">
        <f>IF(ISERROR(IF(FB12="","",VLOOKUP(($BG12&amp;FB12&amp;"Template desconto FLAT Plano Principal Oi TV nível conta"),[3]BENEFICIOS!$A:$G,5,0))),"Criar",IF(FB12="","",VLOOKUP(($BG12&amp;FB12&amp;"Template desconto FLAT Plano Principal Oi TV nível conta"),[3]BENEFICIOS!$A:$G,5,0)))</f>
        <v>MKT-1-10031879521</v>
      </c>
      <c r="FD12" s="85">
        <v>194.9</v>
      </c>
      <c r="FE12" s="78">
        <f>IF(FD12=0,"",IF(FD12=VLOOKUP("PCS-OzTL745",[3]ARBOR!$A:$C,3,0),0.0001,IF(FD12&gt;VLOOKUP("PCS-OzTL745",[3]ARBOR!$A:$C,3,0),"Maior que CAP!",IF((DOLLAR(FD12+(VLOOKUP("PCS-OzTL745",[3]ARBOR!$A:$C,3,0)*-TRUNC(FD12/VLOOKUP("PCS-OzTL745",[3]ARBOR!$A:$C,3,0)-1,4)),6))&lt;&gt;(DOLLAR(VLOOKUP("PCS-OzTL745",[3]ARBOR!$A:$C,3,0),6)),-TRUNC(FD12/VLOOKUP("PCS-OzTL745",[3]ARBOR!$A:$C,3,0)-1,4)+0.0001,-TRUNC(FD12/VLOOKUP("PCS-OzTL745",[3]ARBOR!$A:$C,3,0)-1,4)))))</f>
        <v>0.23019999999999999</v>
      </c>
      <c r="FF12" s="86" t="str">
        <f>IF(ISERROR(IF(FE12="","",VLOOKUP(($BG12&amp;FE12&amp;"Template desconto FLAT Plano Principal Oi TV nível conta"),[3]BENEFICIOS!$A:$G,5,0))),"Criar",IF(FE12="","",VLOOKUP(($BG12&amp;FE12&amp;"Template desconto FLAT Plano Principal Oi TV nível conta"),[3]BENEFICIOS!$A:$G,5,0)))</f>
        <v>MKT-1-9865510683</v>
      </c>
      <c r="FG12" s="85"/>
      <c r="FH12" s="78" t="str">
        <f>IF(FG12=0,"",IF(FG12=VLOOKUP("PCS-OzTL42",[3]ARBOR!$A:$C,3,0),0.0001,IF(FG12&gt;VLOOKUP("PCS-OzTL42",[3]ARBOR!$A:$C,3,0),"Maior que CAP!",IF((DOLLAR(FG12+(VLOOKUP("PCS-OzTL42",[3]ARBOR!$A:$C,3,0)*-TRUNC(FG12/VLOOKUP("PCS-OzTL42",[3]ARBOR!$A:$C,3,0)-1,4)),6))&lt;&gt;(DOLLAR(VLOOKUP("PCS-OzTL42",[3]ARBOR!$A:$C,3,0),6)),-TRUNC(FG12/VLOOKUP("PCS-OzTL42",[3]ARBOR!$A:$C,3,0)-1,4)+0.0001,-TRUNC(FG12/VLOOKUP("PCS-OzTL42",[3]ARBOR!$A:$C,3,0)-1,4)))))</f>
        <v/>
      </c>
      <c r="FI12" s="86" t="str">
        <f>IF(ISERROR(IF(FH12="","",VLOOKUP(($BG12&amp;FH12&amp;"Template desconto FLAT Plano Principal Oi TV nível conta"),[3]BENEFICIOS!$A:$G,5,0))),"Criar",IF(FH12="","",VLOOKUP(($BG12&amp;FH12&amp;"Template desconto FLAT Plano Principal Oi TV nível conta"),[3]BENEFICIOS!$A:$G,5,0)))</f>
        <v/>
      </c>
      <c r="FJ12" s="85">
        <v>124.9</v>
      </c>
      <c r="FK12" s="78">
        <f>IF(FJ12=0,"",IF(FJ12=VLOOKUP("PCS-OzTL47",[3]ARBOR!$A:$C,3,0),0.0001,IF(FJ12&gt;VLOOKUP("PCS-OzTL47",[3]ARBOR!$A:$C,3,0),"Maior que CAP!",IF((DOLLAR(FJ12+(VLOOKUP("PCS-OzTL47",[3]ARBOR!$A:$C,3,0)*-TRUNC(FJ12/VLOOKUP("PCS-OzTL47",[3]ARBOR!$A:$C,3,0)-1,4)),6))&lt;&gt;(DOLLAR(VLOOKUP("PCS-OzTL47",[3]ARBOR!$A:$C,3,0),6)),-TRUNC(FJ12/VLOOKUP("PCS-OzTL47",[3]ARBOR!$A:$C,3,0)-1,4)+0.0001,-TRUNC(FJ12/VLOOKUP("PCS-OzTL47",[3]ARBOR!$A:$C,3,0)-1,4)))))</f>
        <v>0.38669999999999999</v>
      </c>
      <c r="FL12" s="86" t="str">
        <f>IF(ISERROR(IF(FK12="","",VLOOKUP(($BG12&amp;FK12&amp;"Template desconto FLAT Plano Principal Oi TV nível conta"),[3]BENEFICIOS!$A:$G,5,0))),"Criar",IF(FK12="","",VLOOKUP(($BG12&amp;FK12&amp;"Template desconto FLAT Plano Principal Oi TV nível conta"),[3]BENEFICIOS!$A:$G,5,0)))</f>
        <v>MKT-1-10031884061</v>
      </c>
      <c r="FM12" s="85"/>
      <c r="FN12" s="78" t="str">
        <f>IF(FM12=0,"",IF(FM12=VLOOKUP("PCS-OzTL46",[3]ARBOR!$A:$C,3,0),0.0001,IF(FM12&gt;VLOOKUP("PCS-OzTL46",[3]ARBOR!$A:$C,3,0),"Maior que CAP!",IF((DOLLAR(FM12+(VLOOKUP("PCS-OzTL46",[3]ARBOR!$A:$C,3,0)*-TRUNC(FM12/VLOOKUP("PCS-OzTL46",[3]ARBOR!$A:$C,3,0)-1,4)),6))&lt;&gt;(DOLLAR(VLOOKUP("PCS-OzTL46",[3]ARBOR!$A:$C,3,0),6)),-TRUNC(FM12/VLOOKUP("PCS-OzTL46",[3]ARBOR!$A:$C,3,0)-1,4)+0.0001,-TRUNC(FM12/VLOOKUP("PCS-OzTL46",[3]ARBOR!$A:$C,3,0)-1,4)))))</f>
        <v/>
      </c>
      <c r="FO12" s="86" t="str">
        <f>IF(ISERROR(IF(FN12="","",VLOOKUP(($BG12&amp;FN12&amp;"Template desconto FLAT Plano Principal Oi TV nível conta"),[3]BENEFICIOS!$A:$G,5,0))),"Criar",IF(FN12="","",VLOOKUP(($BG12&amp;FN12&amp;"Template desconto FLAT Plano Principal Oi TV nível conta"),[3]BENEFICIOS!$A:$G,5,0)))</f>
        <v/>
      </c>
      <c r="FP12" s="85">
        <v>169.9</v>
      </c>
      <c r="FQ12" s="78">
        <f>IF(FP12=0,"",IF(FP12=VLOOKUP("PCS-OzTL48",[3]ARBOR!$A:$C,3,0),0.0001,IF(FP12&gt;VLOOKUP("PCS-OzTL48",[3]ARBOR!$A:$C,3,0),"Maior que CAP!",IF((DOLLAR(FP12+(VLOOKUP("PCS-OzTL48",[3]ARBOR!$A:$C,3,0)*-TRUNC(FP12/VLOOKUP("PCS-OzTL48",[3]ARBOR!$A:$C,3,0)-1,4)),6))&lt;&gt;(DOLLAR(VLOOKUP("PCS-OzTL48",[3]ARBOR!$A:$C,3,0),6)),-TRUNC(FP12/VLOOKUP("PCS-OzTL48",[3]ARBOR!$A:$C,3,0)-1,4)+0.0001,-TRUNC(FP12/VLOOKUP("PCS-OzTL48",[3]ARBOR!$A:$C,3,0)-1,4)))))</f>
        <v>0.32900000000000001</v>
      </c>
      <c r="FR12" s="86" t="str">
        <f>IF(ISERROR(IF(FQ12="","",VLOOKUP(($BG12&amp;FQ12&amp;"Template desconto FLAT Plano Principal Oi TV nível conta"),[3]BENEFICIOS!$A:$G,5,0))),"Criar",IF(FQ12="","",VLOOKUP(($BG12&amp;FQ12&amp;"Template desconto FLAT Plano Principal Oi TV nível conta"),[3]BENEFICIOS!$A:$G,5,0)))</f>
        <v>MKT-1-10031858741</v>
      </c>
      <c r="FS12" s="85">
        <v>114.9</v>
      </c>
      <c r="FT12" s="78">
        <f>IF(FS12=0,"",IF(FS12=VLOOKUP("PCS-OzTL742",[3]ARBOR!$A:$C,3,0),0.0001,IF(FS12&gt;VLOOKUP("PCS-OzTL742",[3]ARBOR!$A:$C,3,0),"Maior que CAP!",IF((DOLLAR(FS12+(VLOOKUP("PCS-OzTL742",[3]ARBOR!$A:$C,3,0)*-TRUNC(FS12/VLOOKUP("PCS-OzTL742",[3]ARBOR!$A:$C,3,0)-1,4)),6))&lt;&gt;(DOLLAR(VLOOKUP("PCS-OzTL742",[3]ARBOR!$A:$C,3,0),6)),-TRUNC(FS12/VLOOKUP("PCS-OzTL742",[3]ARBOR!$A:$C,3,0)-1,4)+0.0001,-TRUNC(FS12/VLOOKUP("PCS-OzTL742",[3]ARBOR!$A:$C,3,0)-1,4)))))</f>
        <v>0.47809999999999997</v>
      </c>
      <c r="FU12" s="86" t="str">
        <f>IF(ISERROR(IF(FT12="","",VLOOKUP(($BG12&amp;FT12&amp;"Template desconto FLAT Plano Principal Oi TV nível conta"),[3]BENEFICIOS!$A:$G,5,0))),"Criar",IF(FT12="","",VLOOKUP(($BG12&amp;FT12&amp;"Template desconto FLAT Plano Principal Oi TV nível conta"),[3]BENEFICIOS!$A:$G,5,0)))</f>
        <v>MKT-1-10031915481</v>
      </c>
      <c r="FV12" s="85">
        <v>144.9</v>
      </c>
      <c r="FW12" s="78">
        <f>IF(FV12=0,"",IF(FV12=VLOOKUP("PCS-OzTL747",[3]ARBOR!$A:$C,3,0),0.0001,IF(FV12&gt;VLOOKUP("PCS-OzTL747",[3]ARBOR!$A:$C,3,0),"Maior que CAP!",IF((DOLLAR(FV12+(VLOOKUP("PCS-OzTL747",[3]ARBOR!$A:$C,3,0)*-TRUNC(FV12/VLOOKUP("PCS-OzTL747",[3]ARBOR!$A:$C,3,0)-1,4)),6))&lt;&gt;(DOLLAR(VLOOKUP("PCS-OzTL747",[3]ARBOR!$A:$C,3,0),6)),-TRUNC(FV12/VLOOKUP("PCS-OzTL747",[3]ARBOR!$A:$C,3,0)-1,4)+0.0001,-TRUNC(FV12/VLOOKUP("PCS-OzTL747",[3]ARBOR!$A:$C,3,0)-1,4)))))</f>
        <v>0.43990000000000001</v>
      </c>
      <c r="FX12" s="86" t="str">
        <f>IF(ISERROR(IF(FW12="","",VLOOKUP(($BG12&amp;FW12&amp;"Template desconto FLAT Plano Principal Oi TV nível conta"),[3]BENEFICIOS!$A:$G,5,0))),"Criar",IF(FW12="","",VLOOKUP(($BG12&amp;FW12&amp;"Template desconto FLAT Plano Principal Oi TV nível conta"),[3]BENEFICIOS!$A:$G,5,0)))</f>
        <v>MKT-1-10031859011</v>
      </c>
      <c r="FY12" s="85"/>
      <c r="FZ12" s="78" t="str">
        <f>IF(FY12=0,"",IF(FY12=VLOOKUP("PCS-OzTL746",[3]ARBOR!$A:$C,3,0),0.0001,IF(FY12&gt;VLOOKUP("PCS-OzTL746",[3]ARBOR!$A:$C,3,0),"Maior que CAP!",IF((DOLLAR(FY12+(VLOOKUP("PCS-OzTL746",[3]ARBOR!$A:$C,3,0)*-TRUNC(FY12/VLOOKUP("PCS-OzTL746",[3]ARBOR!$A:$C,3,0)-1,4)),6))&lt;&gt;(DOLLAR(VLOOKUP("PCS-OzTL746",[3]ARBOR!$A:$C,3,0),6)),-TRUNC(FY12/VLOOKUP("PCS-OzTL746",[3]ARBOR!$A:$C,3,0)-1,4)+0.0001,-TRUNC(FY12/VLOOKUP("PCS-OzTL746",[3]ARBOR!$A:$C,3,0)-1,4)))))</f>
        <v/>
      </c>
      <c r="GA12" s="86" t="str">
        <f>IF(ISERROR(IF(FZ12="","",VLOOKUP(($BG12&amp;FZ12&amp;"Template desconto FLAT Plano Principal Oi TV nível conta"),[3]BENEFICIOS!$A:$G,5,0))),"Criar",IF(FZ12="","",VLOOKUP(($BG12&amp;FZ12&amp;"Template desconto FLAT Plano Principal Oi TV nível conta"),[3]BENEFICIOS!$A:$G,5,0)))</f>
        <v/>
      </c>
      <c r="GB12" s="85">
        <v>174.9</v>
      </c>
      <c r="GC12" s="78">
        <f>IF(GB12=0,"",IF(GB12=VLOOKUP("PCS-OzTL748",[3]ARBOR!$A:$C,3,0),0.0001,IF(GB12&gt;VLOOKUP("PCS-OzTL748",[3]ARBOR!$A:$C,3,0),"Maior que CAP!",IF((DOLLAR(GB12+(VLOOKUP("PCS-OzTL748",[3]ARBOR!$A:$C,3,0)*-TRUNC(GB12/VLOOKUP("PCS-OzTL748",[3]ARBOR!$A:$C,3,0)-1,4)),6))&lt;&gt;(DOLLAR(VLOOKUP("PCS-OzTL748",[3]ARBOR!$A:$C,3,0),6)),-TRUNC(GB12/VLOOKUP("PCS-OzTL748",[3]ARBOR!$A:$C,3,0)-1,4)+0.0001,-TRUNC(GB12/VLOOKUP("PCS-OzTL748",[3]ARBOR!$A:$C,3,0)-1,4)))))</f>
        <v>0.43269999999999997</v>
      </c>
      <c r="GD12" s="86" t="str">
        <f>IF(ISERROR(IF(GC12="","",VLOOKUP(($BG12&amp;GC12&amp;"Template desconto FLAT Plano Principal Oi TV nível conta"),[3]BENEFICIOS!$A:$G,5,0))),"Criar",IF(GC12="","",VLOOKUP(($BG12&amp;GC12&amp;"Template desconto FLAT Plano Principal Oi TV nível conta"),[3]BENEFICIOS!$A:$G,5,0)))</f>
        <v>MKT-1-10031989881</v>
      </c>
      <c r="GE12" s="85">
        <v>75</v>
      </c>
      <c r="GF12" s="78">
        <f>IF(GE12=0,"",IF(GE12=VLOOKUP("PCS-OzTL34",[3]ARBOR!$A:$C,3,0),0.0001,IF(GE12&gt;VLOOKUP("PCS-OzTL34",[3]ARBOR!$A:$C,3,0),"Maior que CAP!",IF((DOLLAR(GE12+(VLOOKUP("PCS-OzTL34",[3]ARBOR!$A:$C,3,0)*-TRUNC(GE12/VLOOKUP("PCS-OzTL34",[3]ARBOR!$A:$C,3,0)-1,4)),6))&lt;&gt;(DOLLAR(VLOOKUP("PCS-OzTL34",[3]ARBOR!$A:$C,3,0),6)),-TRUNC(GE12/VLOOKUP("PCS-OzTL34",[3]ARBOR!$A:$C,3,0)-1,4)+0.0001,-TRUNC(GE12/VLOOKUP("PCS-OzTL34",[3]ARBOR!$A:$C,3,0)-1,4)))))</f>
        <v>0.31900000000000001</v>
      </c>
      <c r="GG12" s="86" t="s">
        <v>3101</v>
      </c>
      <c r="GH12" s="85">
        <v>19.899999999999999</v>
      </c>
      <c r="GI12" s="78">
        <f>IF(GH12=0,"",IF(GH12=VLOOKUP("PCS-OzTL31",[3]ARBOR!$A:$C,3,0),0.0001,IF(GH12&gt;VLOOKUP("PCS-OzTL31",[3]ARBOR!$A:$C,3,0),"Maior que CAP!",IF((DOLLAR(GH12+(VLOOKUP("PCS-OzTL31",[3]ARBOR!$A:$C,3,0)*-TRUNC(GH12/VLOOKUP("PCS-OzTL31",[3]ARBOR!$A:$C,3,0)-1,4)),6))&lt;&gt;(DOLLAR(VLOOKUP("PCS-OzTL31",[3]ARBOR!$A:$C,3,0),6)),-TRUNC(GH12/VLOOKUP("PCS-OzTL31",[3]ARBOR!$A:$C,3,0)-1,4)+0.0001,-TRUNC(GH12/VLOOKUP("PCS-OzTL31",[3]ARBOR!$A:$C,3,0)-1,4)))))</f>
        <v>9.1800000000000007E-2</v>
      </c>
      <c r="GJ12" s="86" t="s">
        <v>3102</v>
      </c>
      <c r="GK12" s="85">
        <v>19.899999999999999</v>
      </c>
      <c r="GL12" s="78">
        <f>IF(GK12=0,"",IF(GK12=VLOOKUP("PCS-OzTL32",[3]ARBOR!$A:$C,3,0),0.0001,IF(GK12&gt;VLOOKUP("PCS-OzTL32",[3]ARBOR!$A:$C,3,0),"Maior que CAP!",IF((DOLLAR(GK12+(VLOOKUP("PCS-OzTL32",[3]ARBOR!$A:$C,3,0)*-TRUNC(GK12/VLOOKUP("PCS-OzTL32",[3]ARBOR!$A:$C,3,0)-1,4)),6))&lt;&gt;(DOLLAR(VLOOKUP("PCS-OzTL32",[3]ARBOR!$A:$C,3,0),6)),-TRUNC(GK12/VLOOKUP("PCS-OzTL32",[3]ARBOR!$A:$C,3,0)-1,4)+0.0001,-TRUNC(GK12/VLOOKUP("PCS-OzTL32",[3]ARBOR!$A:$C,3,0)-1,4)))))</f>
        <v>9.1800000000000007E-2</v>
      </c>
      <c r="GM12" s="86" t="s">
        <v>3103</v>
      </c>
      <c r="GN12" s="85">
        <v>29.9</v>
      </c>
      <c r="GO12" s="78">
        <f>IF(GN12=0,"",IF(GN12=VLOOKUP("PCS-OzTL33",[3]ARBOR!$A:$C,3,0),0.0001,IF(GN12&gt;VLOOKUP("PCS-OzTL33",[3]ARBOR!$A:$C,3,0),"Maior que CAP!",IF((DOLLAR(GN12+(VLOOKUP("PCS-OzTL33",[3]ARBOR!$A:$C,3,0)*-TRUNC(GN12/VLOOKUP("PCS-OzTL33",[3]ARBOR!$A:$C,3,0)-1,4)),6))&lt;&gt;(DOLLAR(VLOOKUP("PCS-OzTL33",[3]ARBOR!$A:$C,3,0),6)),-TRUNC(GN12/VLOOKUP("PCS-OzTL33",[3]ARBOR!$A:$C,3,0)-1,4)+0.0001,-TRUNC(GN12/VLOOKUP("PCS-OzTL33",[3]ARBOR!$A:$C,3,0)-1,4)))))</f>
        <v>9.1800000000000007E-2</v>
      </c>
      <c r="GP12" s="86" t="s">
        <v>3104</v>
      </c>
      <c r="GQ12" s="85">
        <v>14.9</v>
      </c>
      <c r="GR12" s="78">
        <f>IF(GQ12=0,"",IF(GQ12=VLOOKUP("PCS-OzTL503",[3]ARBOR!$A:$C,3,0),0.0001,IF(GQ12&gt;VLOOKUP("PCS-OzTL503",[3]ARBOR!$A:$C,3,0),"Maior que CAP!",IF((DOLLAR(GQ12+(VLOOKUP("PCS-OzTL503",[3]ARBOR!$A:$C,3,0)*-TRUNC(GQ12/VLOOKUP("PCS-OzTL503",[3]ARBOR!$A:$C,3,0)-1,4)),6))&lt;&gt;(DOLLAR(VLOOKUP("PCS-OzTL503",[3]ARBOR!$A:$C,3,0),6)),-TRUNC(GQ12/VLOOKUP("PCS-OzTL503",[3]ARBOR!$A:$C,3,0)-1,4)+0.0001,-TRUNC(GQ12/VLOOKUP("PCS-OzTL503",[3]ARBOR!$A:$C,3,0)-1,4)))))</f>
        <v>9.1499999999999998E-2</v>
      </c>
      <c r="GS12" s="86" t="s">
        <v>3105</v>
      </c>
      <c r="GT12" s="85">
        <v>10</v>
      </c>
      <c r="GU12" s="78">
        <f>IF(GT12=0,"",IF(GT12=VLOOKUP("PCS-OzTL500",[3]ARBOR!$A:$C,3,0),0.0001,IF(GT12&gt;VLOOKUP("PCS-OzTL500",[3]ARBOR!$A:$C,3,0),"Maior que CAP!",IF((DOLLAR(GT12+(VLOOKUP("PCS-OzTL500",[3]ARBOR!$A:$C,3,0)*-TRUNC(GT12/VLOOKUP("PCS-OzTL500",[3]ARBOR!$A:$C,3,0)-1,4)),6))&lt;&gt;(DOLLAR(VLOOKUP("PCS-OzTL500",[3]ARBOR!$A:$C,3,0),6)),-TRUNC(GT12/VLOOKUP("PCS-OzTL500",[3]ARBOR!$A:$C,3,0)-1,4)+0.0001,-TRUNC(GT12/VLOOKUP("PCS-OzTL500",[3]ARBOR!$A:$C,3,0)-1,4)))))</f>
        <v>9.1800000000000007E-2</v>
      </c>
      <c r="GV12" s="86" t="s">
        <v>3106</v>
      </c>
      <c r="GW12" s="85" t="s">
        <v>3107</v>
      </c>
      <c r="GX12" s="78"/>
      <c r="GY12" s="86"/>
      <c r="GZ12" s="85" t="s">
        <v>3108</v>
      </c>
      <c r="HA12" s="78"/>
      <c r="HB12" s="86"/>
      <c r="HC12" s="85" t="s">
        <v>3109</v>
      </c>
      <c r="HD12" s="78"/>
      <c r="HE12" s="86"/>
      <c r="HF12" s="85" t="s">
        <v>3110</v>
      </c>
      <c r="HG12" s="78"/>
      <c r="HH12" s="86"/>
      <c r="HI12" s="85" t="s">
        <v>3111</v>
      </c>
      <c r="HJ12" s="78"/>
      <c r="HK12" s="86"/>
      <c r="HL12" s="85">
        <v>24.9</v>
      </c>
      <c r="HM12" s="78">
        <f>IF(HL12=0,"",IF(HL12=VLOOKUP("PCS-OzTL99",[3]ARBOR!$A:$C,3,0),0.0001,IF(HL12&gt;VLOOKUP("PCS-OzTL99",[3]ARBOR!$A:$C,3,0),"Maior que CAP!",IF((DOLLAR(HL12+(VLOOKUP("PCS-OzTL99",[3]ARBOR!$A:$C,3,0)*-TRUNC(HL12/VLOOKUP("PCS-OzTL99",[3]ARBOR!$A:$C,3,0)-1,4)),6))&lt;&gt;(DOLLAR(VLOOKUP("PCS-OzTL99",[3]ARBOR!$A:$C,3,0),6)),-TRUNC(HL12/VLOOKUP("PCS-OzTL99",[3]ARBOR!$A:$C,3,0)-1,4)+0.0001,-TRUNC(HL12/VLOOKUP("PCS-OzTL99",[3]ARBOR!$A:$C,3,0)-1,4)))))</f>
        <v>0.16729999999999998</v>
      </c>
      <c r="HN12" s="86" t="s">
        <v>3112</v>
      </c>
      <c r="HO12" s="85"/>
      <c r="HP12" s="87" t="str">
        <f t="shared" si="1"/>
        <v/>
      </c>
      <c r="HQ12" s="88">
        <f>IF(BH12="","",VLOOKUP(BH12,[3]ARBOR!A:C,3,0))</f>
        <v>479.46</v>
      </c>
      <c r="HR12" s="77">
        <v>15</v>
      </c>
      <c r="HS12" s="89">
        <f>IF(HR12="","",1-(HR12/VLOOKUP(BH12&amp;"ASS",[3]ARBOR!A:C,3,0)))</f>
        <v>0.34725848563968664</v>
      </c>
      <c r="HT12" s="72" t="s">
        <v>3113</v>
      </c>
      <c r="HU12" s="90" t="s">
        <v>3114</v>
      </c>
      <c r="HV12" s="77">
        <v>144.97999999999999</v>
      </c>
      <c r="HW12" s="78">
        <f>ROUND(IF(HV12=0,"",IF(HV12=HQ12,0.0001,1-((HV12+(VLOOKUP(BH12&amp;"ASS",[3]ARBOR!A:C,3,0)-HR12))/HQ12))),4)</f>
        <v>0.68100000000000005</v>
      </c>
      <c r="HX12" s="79" t="str">
        <f>IF(ISERROR(IF(HW12="","",VLOOKUP(($BG12&amp;HW12&amp;"Template de desconto percentual FLAT Móvel - Conta Total - Varejo - Ganho Tributário Cross"),[3]BENEFICIOS!$A:$E,5,0))),"Criar",IF(HW12="","",VLOOKUP(($BG12&amp;HW12&amp;"Template de desconto percentual FLAT Móvel - Conta Total - Varejo - Ganho Tributário Cross"),[3]BENEFICIOS!$A:$E,5,0)))</f>
        <v>MKT-1-10032167861</v>
      </c>
      <c r="HY12" s="91"/>
      <c r="HZ12" s="72"/>
      <c r="IA12" s="72"/>
      <c r="IB12" s="92"/>
      <c r="IC12" s="92"/>
      <c r="ID12" s="92"/>
      <c r="IE12" s="72"/>
      <c r="IF12" s="93"/>
      <c r="IG12" s="94" t="s">
        <v>3132</v>
      </c>
      <c r="IH12" s="94" t="s">
        <v>3149</v>
      </c>
      <c r="II12" s="95"/>
      <c r="IJ12" s="96"/>
      <c r="IK12" s="97"/>
      <c r="IL12" s="95"/>
      <c r="IM12" s="96"/>
      <c r="IN12" s="97"/>
      <c r="IO12" s="95"/>
      <c r="IP12" s="96" t="str">
        <f>IF(IO12=0,"",IF(IO12=VLOOKUP("PCS-10357",[3]ARBOR!$A:$C,3,0),0.0001,IF(IO12&gt;VLOOKUP("PCS-10357",[3]ARBOR!$A:$C,3,0),"Maior que CAP!",ROUND(-1*(IO12/VLOOKUP("PCS-10357",[3]ARBOR!$A:$C,3,0)-1),4))))</f>
        <v/>
      </c>
      <c r="IQ12" s="97" t="str">
        <f>IF(ISERROR(IF(IP12="","",VLOOKUP(("Oi Internet Pra Celular 1GB"&amp;IP12&amp;"Template Flat Instância Dados"),[3]BENEFICIOS!$A:$E,5,0))),"Criar",IF(IP12="","",VLOOKUP(("Oi Internet Pra Celular 1GB"&amp;IP12&amp;"Template Flat Instância Dados"),[3]BENEFICIOS!$A:$E,5,0)))</f>
        <v/>
      </c>
      <c r="IR12" s="95"/>
      <c r="IS12" s="96" t="str">
        <f>IF(IR12=0,"",IF(IR12=VLOOKUP("PCS-813565",[3]ARBOR!$A:$C,3,0),0.0001,IF(IR12&gt;VLOOKUP("PCS-813565",[3]ARBOR!$A:$C,3,0),"Maior que CAP!",ROUND(-1*(IR12/VLOOKUP("PCS-813565",[3]ARBOR!$A:$C,3,0)-1),4))))</f>
        <v/>
      </c>
      <c r="IT12" s="97" t="str">
        <f>IF(ISERROR(IF(IS12="","",VLOOKUP(("Oi Internet Pra Celular 2GB"&amp;IS12&amp;"Template Flat Instância Dados"),[3]BENEFICIOS!$A:$E,5,0))),"Criar",IF(IS12="","",VLOOKUP(("Oi Internet Pra Celular 2GB"&amp;IS12&amp;"Template Flat Instância Dados"),[3]BENEFICIOS!$A:$E,5,0)))</f>
        <v/>
      </c>
      <c r="IU12" s="95"/>
      <c r="IV12" s="96" t="str">
        <f>IF(IU12=0,"",IF(IU12=VLOOKUP("PCS-7171B",[3]ARBOR!$A:$C,3,0),0.0001,IF(IU12&gt;VLOOKUP("PCS-7171B",[3]ARBOR!$A:$C,3,0),"Maior que CAP!",ROUND(-1*(IU12/VLOOKUP("PCS-7171B",[3]ARBOR!$A:$C,3,0)-1),4))))</f>
        <v/>
      </c>
      <c r="IW12" s="97" t="str">
        <f>IF(ISERROR(IF(IV12="","",VLOOKUP(("Oi Internet Pra Celular 3GB"&amp;IV12&amp;"Template Flat Instância Dados"),[3]BENEFICIOS!$A:$E,5,0))),"Criar",IF(IV12="","",VLOOKUP(("Oi Internet Pra Celular 3GB"&amp;IV12&amp;"Template Flat Instância Dados"),[3]BENEFICIOS!$A:$E,5,0)))</f>
        <v/>
      </c>
      <c r="IX12" s="95">
        <v>14.92</v>
      </c>
      <c r="IY12" s="96">
        <f>IF(IX12=0,"",IF(IX12=VLOOKUP("PCS-51793o08",[3]ARBOR!$A:$C,3,0),0.0001,IF(IX12&gt;VLOOKUP("PCS-51793o08",[3]ARBOR!$A:$C,3,0),"Maior que CAP!",ROUND(-1*(IX12/VLOOKUP("PCS-51793o08",[3]ARBOR!$A:$C,3,0)-1),4))))</f>
        <v>0.89500000000000002</v>
      </c>
      <c r="IZ12" s="97" t="str">
        <f>IF(ISERROR(IF(IY12="","",VLOOKUP(("Oi Internet Pra Celular 5GB"&amp;IY12&amp;"Template Flat Instância Dados"),[3]BENEFICIOS!$A:$E,5,0))),"Criar",IF(IY12="","",VLOOKUP(("Oi Internet Pra Celular 5GB"&amp;IY12&amp;"Template Flat Instância Dados"),[3]BENEFICIOS!$A:$E,5,0)))</f>
        <v>MKT-1-9870312709</v>
      </c>
      <c r="JA12" s="95"/>
      <c r="JB12" s="96" t="str">
        <f>IF(JA12=0,"",IF(JA12=VLOOKUP("PCS-7171A",[3]ARBOR!$A:$C,3,0),0.0001,IF(JA12&gt;VLOOKUP("PCS-7171A",[3]ARBOR!$A:$C,3,0),"Maior que CAP!",ROUND(-1*(JA12/VLOOKUP("PCS-7171A",[3]ARBOR!$A:$C,3,0)-1),4))))</f>
        <v/>
      </c>
      <c r="JC12" s="98" t="str">
        <f>IF(ISERROR(IF(JB12="","",VLOOKUP(("Oi Internet Pra Celular 10GB"&amp;JB12&amp;"Template Flat Instância Dados"),[3]BENEFICIOS!$A:$E,5,0))),"Criar",IF(JB12="","",VLOOKUP(("Oi Internet Pra Celular 10GB"&amp;JB12&amp;"Template Flat Instância Dados"),[3]BENEFICIOS!$A:$E,5,0)))</f>
        <v/>
      </c>
      <c r="JD12" s="99">
        <v>0.74260000000000004</v>
      </c>
      <c r="JE12" s="100" t="s">
        <v>3150</v>
      </c>
      <c r="JF12" s="101" t="s">
        <v>3090</v>
      </c>
      <c r="JG12" s="102"/>
      <c r="JH12" s="56" t="s">
        <v>3098</v>
      </c>
      <c r="JI12" s="57" t="s">
        <v>3116</v>
      </c>
      <c r="JJ12" s="103">
        <v>999</v>
      </c>
      <c r="JK12" s="57">
        <v>12</v>
      </c>
      <c r="JL12" s="104" t="str">
        <f t="shared" si="2"/>
        <v>Oi benefício fidelização Multiprodutos</v>
      </c>
      <c r="JM12" s="105" t="str">
        <f t="shared" si="3"/>
        <v>PCS-Fk83324</v>
      </c>
      <c r="JN12" s="106" t="str">
        <f t="shared" si="4"/>
        <v>PCS-SBL553142</v>
      </c>
      <c r="JO12" s="107" t="s">
        <v>3117</v>
      </c>
      <c r="JP12" s="108" t="s">
        <v>3118</v>
      </c>
      <c r="JQ12" s="109" t="s">
        <v>3119</v>
      </c>
      <c r="JR12" s="107" t="s">
        <v>3120</v>
      </c>
      <c r="JS12" s="108" t="s">
        <v>3121</v>
      </c>
      <c r="JT12" s="109" t="s">
        <v>3122</v>
      </c>
      <c r="JU12" s="110" t="s">
        <v>3123</v>
      </c>
      <c r="JV12" s="111">
        <f t="shared" si="5"/>
        <v>304.88</v>
      </c>
      <c r="JW12" s="111">
        <f t="shared" si="6"/>
        <v>334.88</v>
      </c>
      <c r="JX12" s="111">
        <f t="shared" si="7"/>
        <v>369.88</v>
      </c>
      <c r="JY12" s="111">
        <f t="shared" si="8"/>
        <v>379.88</v>
      </c>
      <c r="JZ12" s="111">
        <f t="shared" si="9"/>
        <v>414.88</v>
      </c>
      <c r="KA12" s="111" t="e">
        <f t="shared" si="10"/>
        <v>#VALUE!</v>
      </c>
      <c r="KB12" s="111">
        <f t="shared" si="11"/>
        <v>389.88</v>
      </c>
      <c r="KC12" s="111">
        <f t="shared" si="12"/>
        <v>399.88</v>
      </c>
      <c r="KD12" s="111">
        <f t="shared" si="13"/>
        <v>434.88</v>
      </c>
      <c r="KE12" s="112">
        <f t="shared" si="14"/>
        <v>220.1302</v>
      </c>
      <c r="KF12" s="112" t="e">
        <f>IF(FJ12="","",FJ12+$BI12 + $CI12 +$HR12 +#REF!)</f>
        <v>#REF!</v>
      </c>
      <c r="KG12" s="112" t="str">
        <f>IF(FM12="","",FM12+$BI12 + $CI12 +$HR12 +#REF!)</f>
        <v/>
      </c>
      <c r="KH12" s="112" t="e">
        <f>IF(FP12="","",FP12+$BI12 + $CI12 +$HR12 +#REF!)</f>
        <v>#REF!</v>
      </c>
      <c r="KI12" s="112" t="e">
        <f>IF(FS12="","",FS12+$BI12 + $CI12 +$HR12 +#REF!)</f>
        <v>#REF!</v>
      </c>
      <c r="KJ12" s="112" t="e">
        <f>IF(FV12="","",FV12+$BI12 + $CI12 +$HR12 +#REF!)</f>
        <v>#REF!</v>
      </c>
      <c r="KK12" s="112" t="str">
        <f>IF(FY12="","",FY12+$BI12 + $CI12 +$HR12 +#REF!)</f>
        <v/>
      </c>
      <c r="KL12" s="113" t="e">
        <f>IF(GB12="","",GB12+$BI12 + $CI12 +$HR12 +#REF!)</f>
        <v>#REF!</v>
      </c>
      <c r="KM12" s="114" t="s">
        <v>3124</v>
      </c>
      <c r="KN12" s="115"/>
      <c r="KO12" s="116">
        <f>VLOOKUP(IH12,'[3]Dados e SVA'!C:G,5,0)</f>
        <v>20.350000000000001</v>
      </c>
      <c r="KP12" s="116">
        <f>VLOOKUP(IH12,'[3]Dados e SVA'!C:F,4,0)</f>
        <v>5.24</v>
      </c>
      <c r="KQ12" s="117">
        <f t="shared" si="18"/>
        <v>0.74250000000000005</v>
      </c>
      <c r="KR12" s="77">
        <f t="shared" si="19"/>
        <v>15.11</v>
      </c>
      <c r="KS12" s="77">
        <f t="shared" si="15"/>
        <v>5.240000000000002</v>
      </c>
      <c r="KT12" s="118" t="b">
        <f t="shared" si="16"/>
        <v>1</v>
      </c>
      <c r="KU12" s="120">
        <f t="shared" si="20"/>
        <v>0</v>
      </c>
      <c r="KV12" s="77"/>
      <c r="KW12" s="77"/>
      <c r="KX12" s="77"/>
      <c r="KY12" s="120"/>
      <c r="KZ12" s="121">
        <f t="shared" si="17"/>
        <v>259.89999999999998</v>
      </c>
      <c r="LA12" s="122" t="s">
        <v>3153</v>
      </c>
      <c r="LB12" s="122" t="s">
        <v>3126</v>
      </c>
    </row>
    <row r="13" spans="1:314" s="122" customFormat="1" x14ac:dyDescent="0.25">
      <c r="A13" s="53" t="s">
        <v>3088</v>
      </c>
      <c r="B13" s="54" t="s">
        <v>2989</v>
      </c>
      <c r="C13" s="54" t="s">
        <v>3089</v>
      </c>
      <c r="D13" s="55" t="s">
        <v>3090</v>
      </c>
      <c r="E13" s="56"/>
      <c r="F13" s="57"/>
      <c r="G13" s="57"/>
      <c r="H13" s="57"/>
      <c r="I13" s="57" t="s">
        <v>3091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 t="s">
        <v>3091</v>
      </c>
      <c r="AB13" s="57" t="s">
        <v>3091</v>
      </c>
      <c r="AC13" s="57" t="s">
        <v>3091</v>
      </c>
      <c r="AD13" s="57" t="s">
        <v>3091</v>
      </c>
      <c r="AE13" s="57" t="s">
        <v>3091</v>
      </c>
      <c r="AF13" s="57" t="s">
        <v>3091</v>
      </c>
      <c r="AG13" s="58"/>
      <c r="AH13" s="57" t="s">
        <v>3091</v>
      </c>
      <c r="AI13" s="57" t="s">
        <v>3091</v>
      </c>
      <c r="AJ13" s="57"/>
      <c r="AK13" s="57" t="s">
        <v>3091</v>
      </c>
      <c r="AL13" s="57" t="s">
        <v>3091</v>
      </c>
      <c r="AM13" s="57"/>
      <c r="AN13" s="57"/>
      <c r="AO13" s="57" t="s">
        <v>3091</v>
      </c>
      <c r="AP13" s="59" t="s">
        <v>3091</v>
      </c>
      <c r="AQ13" s="60" t="s">
        <v>3154</v>
      </c>
      <c r="AR13" s="54" t="s">
        <v>3093</v>
      </c>
      <c r="AS13" s="61" t="s">
        <v>3094</v>
      </c>
      <c r="AT13" s="62">
        <v>42972</v>
      </c>
      <c r="AU13" s="63">
        <v>43097</v>
      </c>
      <c r="AV13" s="64" t="s">
        <v>3095</v>
      </c>
      <c r="AW13" s="65" t="s">
        <v>3095</v>
      </c>
      <c r="AX13" s="66"/>
      <c r="AY13" s="66" t="s">
        <v>3096</v>
      </c>
      <c r="AZ13" s="66">
        <v>20</v>
      </c>
      <c r="BA13" s="66">
        <v>10000</v>
      </c>
      <c r="BB13" s="67" t="s">
        <v>3097</v>
      </c>
      <c r="BC13" s="68" t="s">
        <v>3098</v>
      </c>
      <c r="BD13" s="66" t="s">
        <v>3090</v>
      </c>
      <c r="BE13" s="59" t="s">
        <v>3090</v>
      </c>
      <c r="BF13" s="53" t="s">
        <v>3154</v>
      </c>
      <c r="BG13" s="69" t="s">
        <v>3099</v>
      </c>
      <c r="BH13" s="70" t="str">
        <f>IF(ISERROR(VLOOKUP(BG13,[3]PLANOS!B:C,2,0)),"",VLOOKUP(BG13,[3]PLANOS!B:C,2,0))</f>
        <v>PCS-4P6pi</v>
      </c>
      <c r="BI13" s="71">
        <v>50.1</v>
      </c>
      <c r="BJ13" s="72">
        <f>IF(BI13=0,"",IF(BI13=VLOOKUP("FIXO",[3]ARBOR!$A:$C,3,0),0.0001,IF(BI13&gt;VLOOKUP("FIXO",[3]ARBOR!$A:$C,3,0),"Maior que CAP!",IF((DOLLAR(BI13+(VLOOKUP("FIXO",[3]ARBOR!$A:$C,3,0)*-TRUNC(BI13/VLOOKUP("FIXO",[3]ARBOR!$A:$C,3,0)-1,4)),6))&lt;&gt;(DOLLAR(VLOOKUP("FIXO",[3]ARBOR!$A:$C,3,0),6)),-TRUNC(BI13/VLOOKUP("FIXO",[3]ARBOR!$A:$C,3,0)-1,4)+0.0001,-TRUNC(BI13/VLOOKUP("FIXO",[3]ARBOR!$A:$C,3,0)-1,4)))))</f>
        <v>0.33939999999999998</v>
      </c>
      <c r="BK13" s="73" t="str">
        <f>IF(ISERROR(IF(BJ13="","",VLOOKUP(($BG13&amp;BJ13&amp;"Template de desconto FLAT bundle - Fixo - Varejo - Ganho Tributário Cross"),[3]BENEFICIOS!$A:$E,5,0))),"Criar",IF(BJ13="","",VLOOKUP(($BG13&amp;BJ13&amp;"Template de desconto FLAT bundle - Fixo - Varejo - Ganho Tributário Cross"),[3]BENEFICIOS!$A:$E,5,0)))</f>
        <v>MKT-1-9856472058</v>
      </c>
      <c r="BL13" s="74"/>
      <c r="BM13" s="75"/>
      <c r="BN13" s="76" t="s">
        <v>3022</v>
      </c>
      <c r="BO13" s="77">
        <v>44.9</v>
      </c>
      <c r="BP13" s="78">
        <f>IF(BO13=0,"",IF(BO13=VLOOKUP("PCS-30874g",[3]ARBOR!$A:$C,3,0),0.0001,IF(BO13&gt;VLOOKUP("PCS-30874g",[3]ARBOR!$A:$C,3,0),"Maior que CAP!",IF((DOLLAR(BO13+(VLOOKUP("PCS-30874g",[3]ARBOR!$A:$C,3,0)*-TRUNC(BO13/VLOOKUP("PCS-30874g",[3]ARBOR!$A:$C,3,0)-1,4)),6))&lt;&gt;(DOLLAR(VLOOKUP("PCS-30874g",[3]ARBOR!$A:$C,3,0),6)),-TRUNC(BO13/VLOOKUP("PCS-30874g",[3]ARBOR!$A:$C,3,0)-1,4)+0.0001,-TRUNC(BO13/VLOOKUP("PCS-30874g",[3]ARBOR!$A:$C,3,0)-1,4)))))</f>
        <v>0.53679999999999994</v>
      </c>
      <c r="BQ13" s="79" t="str">
        <f>IF(ISERROR(IF(BP13="","",VLOOKUP(($BG13&amp;BP13&amp;"Template de desconto FLAT bundle - Velox XDSL - Varejo"),[3]BENEFICIOS!$A:$E,5,0))),"Criar",IF(BP13="","",VLOOKUP(($BG13&amp;BP13&amp;"Template de desconto FLAT bundle - Velox XDSL - Varejo"),[3]BENEFICIOS!$A:$E,5,0)))</f>
        <v>MKT-1-9865126733</v>
      </c>
      <c r="BR13" s="76" t="s">
        <v>3022</v>
      </c>
      <c r="BS13" s="77">
        <v>44.9</v>
      </c>
      <c r="BT13" s="78">
        <f>IF(BS13=0,"",IF(BS13=VLOOKUP("PCS-30577g",[3]ARBOR!$A:$C,3,0),0.0001,IF(BS13&gt;VLOOKUP("PCS-30577g",[3]ARBOR!$A:$C,3,0),"Maior que CAP!",IF((DOLLAR(BS13+(VLOOKUP("PCS-30577g",[3]ARBOR!$A:$C,3,0)*-TRUNC(BS13/VLOOKUP("PCS-30577g",[3]ARBOR!$A:$C,3,0)-1,4)),6))&lt;&gt;(DOLLAR(VLOOKUP("PCS-30577g",[3]ARBOR!$A:$C,3,0),6)),-TRUNC(BS13/VLOOKUP("PCS-30577g",[3]ARBOR!$A:$C,3,0)-1,4)+0.0001,-TRUNC(BS13/VLOOKUP("PCS-30577g",[3]ARBOR!$A:$C,3,0)-1,4)))))</f>
        <v>0.53679999999999994</v>
      </c>
      <c r="BU13" s="79" t="str">
        <f>IF(ISERROR(IF(BT13="","",VLOOKUP(($BG13&amp;BT13&amp;"Template de desconto FLAT bundle - Velox XDSL - Varejo"),[3]BENEFICIOS!$A:$E,5,0))),"Criar",IF(BT13="","",VLOOKUP(($BG13&amp;BT13&amp;"Template de desconto FLAT bundle - Velox XDSL - Varejo"),[3]BENEFICIOS!$A:$E,5,0)))</f>
        <v>MKT-1-9865126733</v>
      </c>
      <c r="BV13" s="76" t="s">
        <v>3022</v>
      </c>
      <c r="BW13" s="77">
        <v>44.9</v>
      </c>
      <c r="BX13" s="78">
        <f>IF(BW13=0,"",IF(BW13=VLOOKUP("PCS-30604g",[3]ARBOR!$A:$C,3,0),0.0001,IF(BW13&gt;VLOOKUP("PCS-30604g",[3]ARBOR!$A:$C,3,0),"Maior que CAP!",IF((DOLLAR(BW13+(VLOOKUP("PCS-30604g",[3]ARBOR!$A:$C,3,0)*-TRUNC(BW13/VLOOKUP("PCS-30604g",[3]ARBOR!$A:$C,3,0)-1,4)),6))&lt;&gt;(DOLLAR(VLOOKUP("PCS-30604g",[3]ARBOR!$A:$C,3,0),6)),-TRUNC(BW13/VLOOKUP("PCS-30604g",[3]ARBOR!$A:$C,3,0)-1,4)+0.0001,-TRUNC(BW13/VLOOKUP("PCS-30604g",[3]ARBOR!$A:$C,3,0)-1,4)))))</f>
        <v>0.53679999999999994</v>
      </c>
      <c r="BY13" s="79" t="str">
        <f>IF(ISERROR(IF(BX13="","",VLOOKUP(($BG13&amp;BX13&amp;"Template de desconto FLAT bundle - Velox XDSL - Varejo"),[3]BENEFICIOS!$A:$E,5,0))),"Criar",IF(BX13="","",VLOOKUP(($BG13&amp;BX13&amp;"Template de desconto FLAT bundle - Velox XDSL - Varejo"),[3]BENEFICIOS!$A:$E,5,0)))</f>
        <v>MKT-1-9865126733</v>
      </c>
      <c r="BZ13" s="76" t="s">
        <v>3022</v>
      </c>
      <c r="CA13" s="77">
        <v>44.9</v>
      </c>
      <c r="CB13" s="78">
        <f>IF(CA13=0,"",IF(CA13=VLOOKUP("PCS-30631g",[3]ARBOR!$A:$C,3,0),0.0001,IF(CA13&gt;VLOOKUP("PCS-30631g",[3]ARBOR!$A:$C,3,0),"Maior que CAP!",IF((DOLLAR(CA13+(VLOOKUP("PCS-30631g",[3]ARBOR!$A:$C,3,0)*-TRUNC(CA13/VLOOKUP("PCS-30631g",[3]ARBOR!$A:$C,3,0)-1,4)),6))&lt;&gt;(DOLLAR(VLOOKUP("PCS-30631g",[3]ARBOR!$A:$C,3,0),6)),-TRUNC(CA13/VLOOKUP("PCS-30631g",[3]ARBOR!$A:$C,3,0)-1,4)+0.0001,-TRUNC(CA13/VLOOKUP("PCS-30631g",[3]ARBOR!$A:$C,3,0)-1,4)))))</f>
        <v>0.54310000000000003</v>
      </c>
      <c r="CC13" s="79" t="str">
        <f>IF(ISERROR(IF(CB13="","",VLOOKUP(($BG13&amp;CB13&amp;"Template de desconto FLAT bundle - Velox XDSL - Varejo"),[3]BENEFICIOS!$A:$E,5,0))),"Criar",IF(CB13="","",VLOOKUP(($BG13&amp;CB13&amp;"Template de desconto FLAT bundle - Velox XDSL - Varejo"),[3]BENEFICIOS!$A:$E,5,0)))</f>
        <v>MKT-1-9865126826</v>
      </c>
      <c r="CD13" s="76"/>
      <c r="CE13" s="77"/>
      <c r="CF13" s="78" t="str">
        <f>IF(CE13=0,"",IF(CE13=VLOOKUP("PCS-30658g",[3]ARBOR!$A:$C,3,0),0.0001,IF(CE13&gt;VLOOKUP("PCS-30658g",[3]ARBOR!$A:$C,3,0),"Maior que CAP!",IF((DOLLAR(CE13+(VLOOKUP("PCS-30658g",[3]ARBOR!$A:$C,3,0)*-TRUNC(CE13/VLOOKUP("PCS-30658g",[3]ARBOR!$A:$C,3,0)-1,4)),6))&lt;&gt;(DOLLAR(VLOOKUP("PCS-30658g",[3]ARBOR!$A:$C,3,0),6)),-TRUNC(CE13/VLOOKUP("PCS-30658g",[3]ARBOR!$A:$C,3,0)-1,4)+0.0001,-TRUNC(CE13/VLOOKUP("PCS-30658g",[3]ARBOR!$A:$C,3,0)-1,4)))))</f>
        <v/>
      </c>
      <c r="CG13" s="79" t="str">
        <f>IF(ISERROR(IF(CF13="","",VLOOKUP(($BG13&amp;CF13&amp;"Template de desconto FLAT bundle - Velox XDSL - Varejo"),[3]BENEFICIOS!$A:$E,5,0))),"Criar",IF(CF13="","",VLOOKUP(($BG13&amp;CF13&amp;"Template de desconto FLAT bundle - Velox XDSL - Varejo"),[3]BENEFICIOS!$A:$E,5,0)))</f>
        <v/>
      </c>
      <c r="CH13" s="76"/>
      <c r="CI13" s="77"/>
      <c r="CJ13" s="78" t="str">
        <f>IF(CI13=0,"",IF(CI13=VLOOKUP("PCS-30685g",[3]ARBOR!$A:$C,3,0),0.0001,IF(CI13&gt;VLOOKUP("PCS-30685g",[3]ARBOR!$A:$C,3,0),"Maior que CAP!",IF((DOLLAR(CI13+(VLOOKUP("PCS-30685g",[3]ARBOR!$A:$C,3,0)*-TRUNC(CI13/VLOOKUP("PCS-30685g",[3]ARBOR!$A:$C,3,0)-1,4)),6))&lt;&gt;(DOLLAR(VLOOKUP("PCS-30685g",[3]ARBOR!$A:$C,3,0),6)),-TRUNC(CI13/VLOOKUP("PCS-30685g",[3]ARBOR!$A:$C,3,0)-1,4)+0.0001,-TRUNC(CI13/VLOOKUP("PCS-30685g",[3]ARBOR!$A:$C,3,0)-1,4)))))</f>
        <v/>
      </c>
      <c r="CK13" s="79" t="str">
        <f>IF(ISERROR(IF(CJ13="","",VLOOKUP(($BG13&amp;CJ13&amp;"Template de desconto FLAT bundle - Velox XDSL - Varejo"),[3]BENEFICIOS!$A:$E,5,0))),"Criar",IF(CJ13="","",VLOOKUP(($BG13&amp;CJ13&amp;"Template de desconto FLAT bundle - Velox XDSL - Varejo"),[3]BENEFICIOS!$A:$E,5,0)))</f>
        <v/>
      </c>
      <c r="CL13" s="76"/>
      <c r="CM13" s="77"/>
      <c r="CN13" s="78" t="str">
        <f>IF(CM13=0,"",IF(CM13=VLOOKUP("PCS-30712g",[3]ARBOR!$A:$C,3,0),0.0001,IF(CM13&gt;VLOOKUP("PCS-30712g",[3]ARBOR!$A:$C,3,0),"Maior que CAP!",IF((DOLLAR(CM13+(VLOOKUP("PCS-30712g",[3]ARBOR!$A:$C,3,0)*-TRUNC(CM13/VLOOKUP("PCS-30712g",[3]ARBOR!$A:$C,3,0)-1,4)),6))&lt;&gt;(DOLLAR(VLOOKUP("PCS-30712g",[3]ARBOR!$A:$C,3,0),6)),-TRUNC(CM13/VLOOKUP("PCS-30712g",[3]ARBOR!$A:$C,3,0)-1,4)+0.0001,-TRUNC(CM13/VLOOKUP("PCS-30712g",[3]ARBOR!$A:$C,3,0)-1,4)))))</f>
        <v/>
      </c>
      <c r="CO13" s="79" t="str">
        <f>IF(ISERROR(IF(CN13="","",VLOOKUP(($BG13&amp;CN13&amp;"Template de desconto FLAT bundle - Velox XDSL - Varejo"),[3]BENEFICIOS!$A:$E,5,0))),"Criar",IF(CN13="","",VLOOKUP(($BG13&amp;CN13&amp;"Template de desconto FLAT bundle - Velox XDSL - Varejo"),[3]BENEFICIOS!$A:$E,5,0)))</f>
        <v/>
      </c>
      <c r="CP13" s="76"/>
      <c r="CQ13" s="77"/>
      <c r="CR13" s="78" t="str">
        <f>IF(CQ13=0,"",IF(CQ13=VLOOKUP("PCS-30739g",[3]ARBOR!$A:$C,3,0),0.0001,IF(CQ13&gt;VLOOKUP("PCS-30739g",[3]ARBOR!$A:$C,3,0),"Maior que CAP!",IF((DOLLAR(CQ13+(VLOOKUP("PCS-30739g",[3]ARBOR!$A:$C,3,0)*-TRUNC(CQ13/VLOOKUP("PCS-30739g",[3]ARBOR!$A:$C,3,0)-1,4)),6))&lt;&gt;(DOLLAR(VLOOKUP("PCS-30739g",[3]ARBOR!$A:$C,3,0),6)),-TRUNC(CQ13/VLOOKUP("PCS-30739g",[3]ARBOR!$A:$C,3,0)-1,4)+0.0001,-TRUNC(CQ13/VLOOKUP("PCS-30739g",[3]ARBOR!$A:$C,3,0)-1,4)))))</f>
        <v/>
      </c>
      <c r="CS13" s="79" t="str">
        <f>IF(ISERROR(IF(CR13="","",VLOOKUP(($BG13&amp;CR13&amp;"Template de desconto FLAT bundle - Velox XDSL - Varejo"),[3]BENEFICIOS!$A:$E,5,0))),"Criar",IF(CR13="","",VLOOKUP(($BG13&amp;CR13&amp;"Template de desconto FLAT bundle - Velox XDSL - Varejo"),[3]BENEFICIOS!$A:$E,5,0)))</f>
        <v/>
      </c>
      <c r="CT13" s="77"/>
      <c r="CU13" s="80"/>
      <c r="CV13" s="72"/>
      <c r="CW13" s="73"/>
      <c r="CX13" s="76"/>
      <c r="CY13" s="77"/>
      <c r="CZ13" s="78" t="str">
        <f>IF(CY13=0,"",IF(CY13=VLOOKUP("PCS-30766g",[3]ARBOR!$A:$C,3,0),0.0001,IF(CY13&gt;VLOOKUP("PCS-30766g",[3]ARBOR!$A:$C,3,0),"Maior que CAP!",IF((DOLLAR(CY13+(VLOOKUP("PCS-30766g",[3]ARBOR!$A:$C,3,0)*-TRUNC(CY13/VLOOKUP("PCS-30766g",[3]ARBOR!$A:$C,3,0)-1,4)),6))&lt;&gt;(DOLLAR(VLOOKUP("PCS-30766g",[3]ARBOR!$A:$C,3,0),6)),-TRUNC(CY13/VLOOKUP("PCS-30766g",[3]ARBOR!$A:$C,3,0)-1,4)+0.0001,-TRUNC(CY13/VLOOKUP("PCS-30766g",[3]ARBOR!$A:$C,3,0)-1,4)))))</f>
        <v/>
      </c>
      <c r="DA13" s="79" t="str">
        <f>IF(ISERROR(IF(CZ13="","",VLOOKUP(($BG13&amp;CZ13&amp;"Template de desconto FLAT bundle - Velox XDSL - Varejo"),[3]BENEFICIOS!$A:$E,5,0))),"Criar",IF(CZ13="","",VLOOKUP(($BG13&amp;CZ13&amp;"Template de desconto FLAT bundle - Velox XDSL - Varejo"),[3]BENEFICIOS!$A:$E,5,0)))</f>
        <v/>
      </c>
      <c r="DB13" s="77"/>
      <c r="DC13" s="80"/>
      <c r="DD13" s="72"/>
      <c r="DE13" s="73"/>
      <c r="DF13" s="76"/>
      <c r="DG13" s="77"/>
      <c r="DH13" s="78" t="str">
        <f>IF(DG13=0,"",IF(DG13=VLOOKUP("PCS-30793g",[3]ARBOR!$A:$C,3,0),0.0001,IF(DG13&gt;VLOOKUP("PCS-30793g",[3]ARBOR!$A:$C,3,0),"Maior que CAP!",IF((DOLLAR(DG13+(VLOOKUP("PCS-30793g",[3]ARBOR!$A:$C,3,0)*-TRUNC(DG13/VLOOKUP("PCS-30793g",[3]ARBOR!$A:$C,3,0)-1,4)),6))&lt;&gt;(DOLLAR(VLOOKUP("PCS-30793g",[3]ARBOR!$A:$C,3,0),6)),-TRUNC(DG13/VLOOKUP("PCS-30793g",[3]ARBOR!$A:$C,3,0)-1,4)+0.0001,-TRUNC(DG13/VLOOKUP("PCS-30793g",[3]ARBOR!$A:$C,3,0)-1,4)))))</f>
        <v/>
      </c>
      <c r="DI13" s="79" t="str">
        <f>IF(ISERROR(IF(DH13="","",VLOOKUP(($BG13&amp;DH13&amp;"Template de desconto FLAT bundle - Velox XDSL - Varejo"),[3]BENEFICIOS!$A:$E,5,0))),"Criar",IF(DH13="","",VLOOKUP(($BG13&amp;DH13&amp;"Template de desconto FLAT bundle - Velox XDSL - Varejo"),[3]BENEFICIOS!$A:$E,5,0)))</f>
        <v/>
      </c>
      <c r="DJ13" s="77"/>
      <c r="DK13" s="80"/>
      <c r="DL13" s="72"/>
      <c r="DM13" s="73"/>
      <c r="DN13" s="76"/>
      <c r="DO13" s="77"/>
      <c r="DP13" s="78" t="str">
        <f>IF(DO13=0,"",IF(DO13=VLOOKUP("PCS-30820g",[3]ARBOR!$A:$C,3,0),0.0001,IF(DO13&gt;VLOOKUP("PCS-30820g",[3]ARBOR!$A:$C,3,0),"Maior que CAP!",IF((DOLLAR(DO13+(VLOOKUP("PCS-30820g",[3]ARBOR!$A:$C,3,0)*-TRUNC(DO13/VLOOKUP("PCS-30820g",[3]ARBOR!$A:$C,3,0)-1,4)),6))&lt;&gt;(DOLLAR(VLOOKUP("PCS-30820g",[3]ARBOR!$A:$C,3,0),6)),-TRUNC(DO13/VLOOKUP("PCS-30820g",[3]ARBOR!$A:$C,3,0)-1,4)+0.0001,-TRUNC(DO13/VLOOKUP("PCS-30820g",[3]ARBOR!$A:$C,3,0)-1,4)))))</f>
        <v/>
      </c>
      <c r="DQ13" s="79" t="str">
        <f>IF(ISERROR(IF(DP13="","",VLOOKUP(($BG13&amp;DP13&amp;"Template de desconto FLAT bundle - Velox XDSL - Varejo"),[3]BENEFICIOS!$A:$E,5,0))),"Criar",IF(DP13="","",VLOOKUP(($BG13&amp;DP13&amp;"Template de desconto FLAT bundle - Velox XDSL - Varejo"),[3]BENEFICIOS!$A:$E,5,0)))</f>
        <v/>
      </c>
      <c r="DR13" s="77"/>
      <c r="DS13" s="80"/>
      <c r="DT13" s="72"/>
      <c r="DU13" s="73"/>
      <c r="DV13" s="81">
        <v>44.9</v>
      </c>
      <c r="DW13" s="78">
        <f>IF(DV13=0,"",IF(DV13=VLOOKUP("PCS-21448p2",[3]ARBOR!$A:$C,3,0),0.0001,IF(DV13&gt;VLOOKUP("PCS-21448p2",[3]ARBOR!$A:$C,3,0),"Maior que CAP!",IF((DOLLAR(DV13+(VLOOKUP("PCS-21448p2",[3]ARBOR!$A:$C,3,0)*-TRUNC(DV13/VLOOKUP("PCS-21448p2",[3]ARBOR!$A:$C,3,0)-1,4)),6))&lt;&gt;(DOLLAR(VLOOKUP("PCS-21448p2",[3]ARBOR!$A:$C,3,0),6)),-TRUNC(DV13/VLOOKUP("PCS-21448p2",[3]ARBOR!$A:$C,3,0)-1,4)+0.0001,-TRUNC(DV13/VLOOKUP("PCS-21448p2",[3]ARBOR!$A:$C,3,0)-1,4)))))</f>
        <v>0.64900000000000002</v>
      </c>
      <c r="DX13" s="79" t="str">
        <f>IF(ISERROR(IF(DW13="","",VLOOKUP(("Oi Conta Total Plug 10GB Downgrade"&amp;DW13&amp;"Template de desconto percentual BL Móvel - Internet Total - Varejo"),[3]BENEFICIOS!$A:$E,5,0))),"Criar",IF(DW13="","",VLOOKUP(("Oi Conta Total Plug 10GB Downgrade"&amp;DW13&amp;"Template de desconto percentual BL Móvel - Internet Total - Varejo"),[3]BENEFICIOS!$A:$E,5,0)))</f>
        <v>MKT-1-9825544790</v>
      </c>
      <c r="DY13" s="81">
        <f t="shared" si="0"/>
        <v>16.5</v>
      </c>
      <c r="DZ13" s="82">
        <f>IF(DY13=0,"",IF(DY13=VLOOKUP("SVA",[3]ARBOR!$A:$C,3,0),0.0001,IF(DY13&gt;VLOOKUP("SVA",[3]ARBOR!$A:$C,3,0),"Maior que CAP!",IF((DOLLAR(DY13+(VLOOKUP("SVA",[3]ARBOR!$A:$C,3,0)*-TRUNC(DY13/VLOOKUP("SVA",[3]ARBOR!$A:$C,3,0)-1,4)),6))&lt;&gt;(DOLLAR(VLOOKUP("SVA",[3]ARBOR!$A:$C,3,0),6)),-TRUNC(DY13/VLOOKUP("SVA",[3]ARBOR!$A:$C,3,0)-1,4)+0.0001,-TRUNC(DY13/VLOOKUP("SVA",[3]ARBOR!$A:$C,3,0)-1,4)))))</f>
        <v>0.2301</v>
      </c>
      <c r="EA13" s="79" t="s">
        <v>3100</v>
      </c>
      <c r="EB13" s="77"/>
      <c r="EC13" s="83"/>
      <c r="ED13" s="84"/>
      <c r="EE13" s="73"/>
      <c r="EF13" s="85">
        <v>64.900000000000006</v>
      </c>
      <c r="EG13" s="78">
        <f>IF(EF13=0,"",IF(EF13=VLOOKUP("PCS-OzTL40",[3]ARBOR!$A:$C,3,0),0.0001,IF(EF13&gt;VLOOKUP("PCS-OzTL40",[3]ARBOR!$A:$C,3,0),"Maior que CAP!",IF((DOLLAR(EF13+(VLOOKUP("PCS-OzTL40",[3]ARBOR!$A:$C,3,0)*-TRUNC(EF13/VLOOKUP("PCS-OzTL40",[3]ARBOR!$A:$C,3,0)-1,4)),6))&lt;&gt;(DOLLAR(VLOOKUP("PCS-OzTL40",[3]ARBOR!$A:$C,3,0),6)),-TRUNC(EF13/VLOOKUP("PCS-OzTL40",[3]ARBOR!$A:$C,3,0)-1,4)+0.0001,-TRUNC(EF13/VLOOKUP("PCS-OzTL40",[3]ARBOR!$A:$C,3,0)-1,4)))))</f>
        <v>0.34449999999999997</v>
      </c>
      <c r="EH13" s="79" t="str">
        <f>IF(ISERROR(IF(EG13="","",VLOOKUP(($BG13&amp;EG13&amp;"Template desconto FLAT Plano Principal Oi TV nível conta"),[3]BENEFICIOS!$A:$G,5,0))),"Criar",IF(EG13="","",VLOOKUP(($BG13&amp;EG13&amp;"Template desconto FLAT Plano Principal Oi TV nível conta"),[3]BENEFICIOS!$A:$G,5,0)))</f>
        <v>MKT-1-9865456396</v>
      </c>
      <c r="EI13" s="85">
        <v>94.9</v>
      </c>
      <c r="EJ13" s="78">
        <f>IF(EI13=0,"",IF(EI13=VLOOKUP("PCS-OzTL41",[3]ARBOR!$A:$C,3,0),0.0001,IF(EI13&gt;VLOOKUP("PCS-OzTL41",[3]ARBOR!$A:$C,3,0),"Maior que CAP!",IF((DOLLAR(EI13+(VLOOKUP("PCS-OzTL41",[3]ARBOR!$A:$C,3,0)*-TRUNC(EI13/VLOOKUP("PCS-OzTL41",[3]ARBOR!$A:$C,3,0)-1,4)),6))&lt;&gt;(DOLLAR(VLOOKUP("PCS-OzTL41",[3]ARBOR!$A:$C,3,0),6)),-TRUNC(EI13/VLOOKUP("PCS-OzTL41",[3]ARBOR!$A:$C,3,0)-1,4)+0.0001,-TRUNC(EI13/VLOOKUP("PCS-OzTL41",[3]ARBOR!$A:$C,3,0)-1,4)))))</f>
        <v>0.21589999999999998</v>
      </c>
      <c r="EK13" s="86" t="str">
        <f>IF(ISERROR(IF(EJ13="","",VLOOKUP(($BG13&amp;EJ13&amp;"Template desconto FLAT Plano Principal Oi TV nível conta"),[3]BENEFICIOS!$A:$G,5,0))),"Criar",IF(EJ13="","",VLOOKUP(($BG13&amp;EJ13&amp;"Template desconto FLAT Plano Principal Oi TV nível conta"),[3]BENEFICIOS!$A:$G,5,0)))</f>
        <v>MKT-1-10031838901</v>
      </c>
      <c r="EL13" s="85">
        <v>129.9</v>
      </c>
      <c r="EM13" s="78">
        <f>IF(EL13=0,"",IF(EL13=VLOOKUP("PCS-OzTL44",[3]ARBOR!$A:$C,3,0),0.0001,IF(EL13&gt;VLOOKUP("PCS-OzTL44",[3]ARBOR!$A:$C,3,0),"Maior que CAP!",IF((DOLLAR(EL13+(VLOOKUP("PCS-OzTL44",[3]ARBOR!$A:$C,3,0)*-TRUNC(EL13/VLOOKUP("PCS-OzTL44",[3]ARBOR!$A:$C,3,0)-1,4)),6))&lt;&gt;(DOLLAR(VLOOKUP("PCS-OzTL44",[3]ARBOR!$A:$C,3,0),6)),-TRUNC(EL13/VLOOKUP("PCS-OzTL44",[3]ARBOR!$A:$C,3,0)-1,4)+0.0001,-TRUNC(EL13/VLOOKUP("PCS-OzTL44",[3]ARBOR!$A:$C,3,0)-1,4)))))</f>
        <v>0.3256</v>
      </c>
      <c r="EN13" s="86" t="str">
        <f>IF(ISERROR(IF(EM13="","",VLOOKUP(($BG13&amp;EM13&amp;"Template desconto FLAT Plano Principal Oi TV nível conta"),[3]BENEFICIOS!$A:$G,5,0))),"Criar",IF(EM13="","",VLOOKUP(($BG13&amp;EM13&amp;"Template desconto FLAT Plano Principal Oi TV nível conta"),[3]BENEFICIOS!$A:$G,5,0)))</f>
        <v>MKT-1-10031792211</v>
      </c>
      <c r="EO13" s="85">
        <v>139.9</v>
      </c>
      <c r="EP13" s="78">
        <f>IF(EO13=0,"",IF(EO13=VLOOKUP("PCS-OzTL43",[3]ARBOR!$A:$C,3,0),0.0001,IF(EO13&gt;VLOOKUP("PCS-OzTL43",[3]ARBOR!$A:$C,3,0),"Maior que CAP!",IF((DOLLAR(EO13+(VLOOKUP("PCS-OzTL43",[3]ARBOR!$A:$C,3,0)*-TRUNC(EO13/VLOOKUP("PCS-OzTL43",[3]ARBOR!$A:$C,3,0)-1,4)),6))&lt;&gt;(DOLLAR(VLOOKUP("PCS-OzTL43",[3]ARBOR!$A:$C,3,0),6)),-TRUNC(EO13/VLOOKUP("PCS-OzTL43",[3]ARBOR!$A:$C,3,0)-1,4)+0.0001,-TRUNC(EO13/VLOOKUP("PCS-OzTL43",[3]ARBOR!$A:$C,3,0)-1,4)))))</f>
        <v>0.313</v>
      </c>
      <c r="EQ13" s="86" t="str">
        <f>IF(ISERROR(IF(EP13="","",VLOOKUP(($BG13&amp;EP13&amp;"Template desconto FLAT Plano Principal Oi TV nível conta"),[3]BENEFICIOS!$A:$G,5,0))),"Criar",IF(EP13="","",VLOOKUP(($BG13&amp;EP13&amp;"Template desconto FLAT Plano Principal Oi TV nível conta"),[3]BENEFICIOS!$A:$G,5,0)))</f>
        <v>MKT-1-10031864481</v>
      </c>
      <c r="ER13" s="85">
        <v>174.9</v>
      </c>
      <c r="ES13" s="78">
        <f>IF(ER13=0,"",IF(ER13=VLOOKUP("PCS-OzTL45",[3]ARBOR!$A:$C,3,0),0.0001,IF(ER13&gt;VLOOKUP("PCS-OzTL45",[3]ARBOR!$A:$C,3,0),"Maior que CAP!",IF((DOLLAR(ER13+(VLOOKUP("PCS-OzTL45",[3]ARBOR!$A:$C,3,0)*-TRUNC(ER13/VLOOKUP("PCS-OzTL45",[3]ARBOR!$A:$C,3,0)-1,4)),6))&lt;&gt;(DOLLAR(VLOOKUP("PCS-OzTL45",[3]ARBOR!$A:$C,3,0),6)),-TRUNC(ER13/VLOOKUP("PCS-OzTL45",[3]ARBOR!$A:$C,3,0)-1,4)+0.0001,-TRUNC(ER13/VLOOKUP("PCS-OzTL45",[3]ARBOR!$A:$C,3,0)-1,4)))))</f>
        <v>0.16369999999999998</v>
      </c>
      <c r="ET13" s="86" t="str">
        <f>IF(ISERROR(IF(ES13="","",VLOOKUP(($BG13&amp;ES13&amp;"Template desconto FLAT Plano Principal Oi TV nível conta"),[3]BENEFICIOS!$A:$G,5,0))),"Criar",IF(ES13="","",VLOOKUP(($BG13&amp;ES13&amp;"Template desconto FLAT Plano Principal Oi TV nível conta"),[3]BENEFICIOS!$A:$G,5,0)))</f>
        <v>MKT-1-10031864751</v>
      </c>
      <c r="EU13" s="85"/>
      <c r="EV13" s="72" t="str">
        <f>IF(EU13=0,"",IF(EU13=VLOOKUP("PCS-OzTL741",[3]ARBOR!$A:$C,3,0),0.0001,IF(EU13&gt;VLOOKUP("PCS-OzTL741",[3]ARBOR!$A:$C,3,0),"Maior que CAP!",IF((DOLLAR(EU13+(VLOOKUP("PCS-OzTL741",[3]ARBOR!$A:$C,3,0)*-TRUNC(EU13/VLOOKUP("PCS-OzTL741",[3]ARBOR!$A:$C,3,0)-1,4)),6))&lt;&gt;(DOLLAR(VLOOKUP("PCS-OzTL741",[3]ARBOR!$A:$C,3,0),6)),-TRUNC(EU13/VLOOKUP("PCS-OzTL741",[3]ARBOR!$A:$C,3,0)-1,4)+0.0001,-TRUNC(EU13/VLOOKUP("PCS-OzTL741",[3]ARBOR!$A:$C,3,0)-1,4)))))</f>
        <v/>
      </c>
      <c r="EW13" s="87" t="str">
        <f>IF(ISERROR(IF(EV13="","",VLOOKUP((#REF!&amp;EV13&amp;"Template desconto FLAT Plano Principal Oi TV nível conta"),[3]BENEFICIOS!$A:$G,5,0))),"Criar",IF(EV13="","",VLOOKUP((#REF!&amp;EV13&amp;"Template desconto FLAT Plano Principal Oi TV nível conta"),[3]BENEFICIOS!$A:$G,5,0)))</f>
        <v/>
      </c>
      <c r="EX13" s="85">
        <v>149.9</v>
      </c>
      <c r="EY13" s="78">
        <f>IF(EX13=0,"",IF(EX13=VLOOKUP("PCS-OzTL744",[3]ARBOR!$A:$C,3,0),0.0001,IF(EX13&gt;VLOOKUP("PCS-OzTL744",[3]ARBOR!$A:$C,3,0),"Maior que CAP!",IF((DOLLAR(EX13+(VLOOKUP("PCS-OzTL744",[3]ARBOR!$A:$C,3,0)*-TRUNC(EX13/VLOOKUP("PCS-OzTL744",[3]ARBOR!$A:$C,3,0)-1,4)),6))&lt;&gt;(DOLLAR(VLOOKUP("PCS-OzTL744",[3]ARBOR!$A:$C,3,0),6)),-TRUNC(EX13/VLOOKUP("PCS-OzTL744",[3]ARBOR!$A:$C,3,0)-1,4)+0.0001,-TRUNC(EX13/VLOOKUP("PCS-OzTL744",[3]ARBOR!$A:$C,3,0)-1,4)))))</f>
        <v>0.2833</v>
      </c>
      <c r="EZ13" s="86" t="str">
        <f>IF(ISERROR(IF(EY13="","",VLOOKUP(($BG13&amp;EY13&amp;"Template desconto FLAT Plano Principal Oi TV nível conta"),[3]BENEFICIOS!$A:$G,5,0))),"Criar",IF(EY13="","",VLOOKUP(($BG13&amp;EY13&amp;"Template desconto FLAT Plano Principal Oi TV nível conta"),[3]BENEFICIOS!$A:$G,5,0)))</f>
        <v>MKT-1-10031865251</v>
      </c>
      <c r="FA13" s="85">
        <v>159.9</v>
      </c>
      <c r="FB13" s="78">
        <f>IF(FA13=0,"",IF(FA13=VLOOKUP("PCS-OzTL743",[3]ARBOR!$A:$C,3,0),0.0001,IF(FA13&gt;VLOOKUP("PCS-OzTL743",[3]ARBOR!$A:$C,3,0),"Maior que CAP!",IF((DOLLAR(FA13+(VLOOKUP("PCS-OzTL743",[3]ARBOR!$A:$C,3,0)*-TRUNC(FA13/VLOOKUP("PCS-OzTL743",[3]ARBOR!$A:$C,3,0)-1,4)),6))&lt;&gt;(DOLLAR(VLOOKUP("PCS-OzTL743",[3]ARBOR!$A:$C,3,0),6)),-TRUNC(FA13/VLOOKUP("PCS-OzTL743",[3]ARBOR!$A:$C,3,0)-1,4)+0.0001,-TRUNC(FA13/VLOOKUP("PCS-OzTL743",[3]ARBOR!$A:$C,3,0)-1,4)))))</f>
        <v>0.2737</v>
      </c>
      <c r="FC13" s="86" t="str">
        <f>IF(ISERROR(IF(FB13="","",VLOOKUP(($BG13&amp;FB13&amp;"Template desconto FLAT Plano Principal Oi TV nível conta"),[3]BENEFICIOS!$A:$G,5,0))),"Criar",IF(FB13="","",VLOOKUP(($BG13&amp;FB13&amp;"Template desconto FLAT Plano Principal Oi TV nível conta"),[3]BENEFICIOS!$A:$G,5,0)))</f>
        <v>MKT-1-10031879521</v>
      </c>
      <c r="FD13" s="85">
        <v>194.9</v>
      </c>
      <c r="FE13" s="78">
        <f>IF(FD13=0,"",IF(FD13=VLOOKUP("PCS-OzTL745",[3]ARBOR!$A:$C,3,0),0.0001,IF(FD13&gt;VLOOKUP("PCS-OzTL745",[3]ARBOR!$A:$C,3,0),"Maior que CAP!",IF((DOLLAR(FD13+(VLOOKUP("PCS-OzTL745",[3]ARBOR!$A:$C,3,0)*-TRUNC(FD13/VLOOKUP("PCS-OzTL745",[3]ARBOR!$A:$C,3,0)-1,4)),6))&lt;&gt;(DOLLAR(VLOOKUP("PCS-OzTL745",[3]ARBOR!$A:$C,3,0),6)),-TRUNC(FD13/VLOOKUP("PCS-OzTL745",[3]ARBOR!$A:$C,3,0)-1,4)+0.0001,-TRUNC(FD13/VLOOKUP("PCS-OzTL745",[3]ARBOR!$A:$C,3,0)-1,4)))))</f>
        <v>0.23019999999999999</v>
      </c>
      <c r="FF13" s="86" t="str">
        <f>IF(ISERROR(IF(FE13="","",VLOOKUP(($BG13&amp;FE13&amp;"Template desconto FLAT Plano Principal Oi TV nível conta"),[3]BENEFICIOS!$A:$G,5,0))),"Criar",IF(FE13="","",VLOOKUP(($BG13&amp;FE13&amp;"Template desconto FLAT Plano Principal Oi TV nível conta"),[3]BENEFICIOS!$A:$G,5,0)))</f>
        <v>MKT-1-9865510683</v>
      </c>
      <c r="FG13" s="85"/>
      <c r="FH13" s="78" t="str">
        <f>IF(FG13=0,"",IF(FG13=VLOOKUP("PCS-OzTL42",[3]ARBOR!$A:$C,3,0),0.0001,IF(FG13&gt;VLOOKUP("PCS-OzTL42",[3]ARBOR!$A:$C,3,0),"Maior que CAP!",IF((DOLLAR(FG13+(VLOOKUP("PCS-OzTL42",[3]ARBOR!$A:$C,3,0)*-TRUNC(FG13/VLOOKUP("PCS-OzTL42",[3]ARBOR!$A:$C,3,0)-1,4)),6))&lt;&gt;(DOLLAR(VLOOKUP("PCS-OzTL42",[3]ARBOR!$A:$C,3,0),6)),-TRUNC(FG13/VLOOKUP("PCS-OzTL42",[3]ARBOR!$A:$C,3,0)-1,4)+0.0001,-TRUNC(FG13/VLOOKUP("PCS-OzTL42",[3]ARBOR!$A:$C,3,0)-1,4)))))</f>
        <v/>
      </c>
      <c r="FI13" s="86" t="str">
        <f>IF(ISERROR(IF(FH13="","",VLOOKUP(($BG13&amp;FH13&amp;"Template desconto FLAT Plano Principal Oi TV nível conta"),[3]BENEFICIOS!$A:$G,5,0))),"Criar",IF(FH13="","",VLOOKUP(($BG13&amp;FH13&amp;"Template desconto FLAT Plano Principal Oi TV nível conta"),[3]BENEFICIOS!$A:$G,5,0)))</f>
        <v/>
      </c>
      <c r="FJ13" s="85">
        <v>124.9</v>
      </c>
      <c r="FK13" s="78">
        <f>IF(FJ13=0,"",IF(FJ13=VLOOKUP("PCS-OzTL47",[3]ARBOR!$A:$C,3,0),0.0001,IF(FJ13&gt;VLOOKUP("PCS-OzTL47",[3]ARBOR!$A:$C,3,0),"Maior que CAP!",IF((DOLLAR(FJ13+(VLOOKUP("PCS-OzTL47",[3]ARBOR!$A:$C,3,0)*-TRUNC(FJ13/VLOOKUP("PCS-OzTL47",[3]ARBOR!$A:$C,3,0)-1,4)),6))&lt;&gt;(DOLLAR(VLOOKUP("PCS-OzTL47",[3]ARBOR!$A:$C,3,0),6)),-TRUNC(FJ13/VLOOKUP("PCS-OzTL47",[3]ARBOR!$A:$C,3,0)-1,4)+0.0001,-TRUNC(FJ13/VLOOKUP("PCS-OzTL47",[3]ARBOR!$A:$C,3,0)-1,4)))))</f>
        <v>0.38669999999999999</v>
      </c>
      <c r="FL13" s="86" t="str">
        <f>IF(ISERROR(IF(FK13="","",VLOOKUP(($BG13&amp;FK13&amp;"Template desconto FLAT Plano Principal Oi TV nível conta"),[3]BENEFICIOS!$A:$G,5,0))),"Criar",IF(FK13="","",VLOOKUP(($BG13&amp;FK13&amp;"Template desconto FLAT Plano Principal Oi TV nível conta"),[3]BENEFICIOS!$A:$G,5,0)))</f>
        <v>MKT-1-10031884061</v>
      </c>
      <c r="FM13" s="85"/>
      <c r="FN13" s="78" t="str">
        <f>IF(FM13=0,"",IF(FM13=VLOOKUP("PCS-OzTL46",[3]ARBOR!$A:$C,3,0),0.0001,IF(FM13&gt;VLOOKUP("PCS-OzTL46",[3]ARBOR!$A:$C,3,0),"Maior que CAP!",IF((DOLLAR(FM13+(VLOOKUP("PCS-OzTL46",[3]ARBOR!$A:$C,3,0)*-TRUNC(FM13/VLOOKUP("PCS-OzTL46",[3]ARBOR!$A:$C,3,0)-1,4)),6))&lt;&gt;(DOLLAR(VLOOKUP("PCS-OzTL46",[3]ARBOR!$A:$C,3,0),6)),-TRUNC(FM13/VLOOKUP("PCS-OzTL46",[3]ARBOR!$A:$C,3,0)-1,4)+0.0001,-TRUNC(FM13/VLOOKUP("PCS-OzTL46",[3]ARBOR!$A:$C,3,0)-1,4)))))</f>
        <v/>
      </c>
      <c r="FO13" s="86" t="str">
        <f>IF(ISERROR(IF(FN13="","",VLOOKUP(($BG13&amp;FN13&amp;"Template desconto FLAT Plano Principal Oi TV nível conta"),[3]BENEFICIOS!$A:$G,5,0))),"Criar",IF(FN13="","",VLOOKUP(($BG13&amp;FN13&amp;"Template desconto FLAT Plano Principal Oi TV nível conta"),[3]BENEFICIOS!$A:$G,5,0)))</f>
        <v/>
      </c>
      <c r="FP13" s="85">
        <v>169.9</v>
      </c>
      <c r="FQ13" s="78">
        <f>IF(FP13=0,"",IF(FP13=VLOOKUP("PCS-OzTL48",[3]ARBOR!$A:$C,3,0),0.0001,IF(FP13&gt;VLOOKUP("PCS-OzTL48",[3]ARBOR!$A:$C,3,0),"Maior que CAP!",IF((DOLLAR(FP13+(VLOOKUP("PCS-OzTL48",[3]ARBOR!$A:$C,3,0)*-TRUNC(FP13/VLOOKUP("PCS-OzTL48",[3]ARBOR!$A:$C,3,0)-1,4)),6))&lt;&gt;(DOLLAR(VLOOKUP("PCS-OzTL48",[3]ARBOR!$A:$C,3,0),6)),-TRUNC(FP13/VLOOKUP("PCS-OzTL48",[3]ARBOR!$A:$C,3,0)-1,4)+0.0001,-TRUNC(FP13/VLOOKUP("PCS-OzTL48",[3]ARBOR!$A:$C,3,0)-1,4)))))</f>
        <v>0.32900000000000001</v>
      </c>
      <c r="FR13" s="86" t="str">
        <f>IF(ISERROR(IF(FQ13="","",VLOOKUP(($BG13&amp;FQ13&amp;"Template desconto FLAT Plano Principal Oi TV nível conta"),[3]BENEFICIOS!$A:$G,5,0))),"Criar",IF(FQ13="","",VLOOKUP(($BG13&amp;FQ13&amp;"Template desconto FLAT Plano Principal Oi TV nível conta"),[3]BENEFICIOS!$A:$G,5,0)))</f>
        <v>MKT-1-10031858741</v>
      </c>
      <c r="FS13" s="85">
        <v>114.9</v>
      </c>
      <c r="FT13" s="78">
        <f>IF(FS13=0,"",IF(FS13=VLOOKUP("PCS-OzTL742",[3]ARBOR!$A:$C,3,0),0.0001,IF(FS13&gt;VLOOKUP("PCS-OzTL742",[3]ARBOR!$A:$C,3,0),"Maior que CAP!",IF((DOLLAR(FS13+(VLOOKUP("PCS-OzTL742",[3]ARBOR!$A:$C,3,0)*-TRUNC(FS13/VLOOKUP("PCS-OzTL742",[3]ARBOR!$A:$C,3,0)-1,4)),6))&lt;&gt;(DOLLAR(VLOOKUP("PCS-OzTL742",[3]ARBOR!$A:$C,3,0),6)),-TRUNC(FS13/VLOOKUP("PCS-OzTL742",[3]ARBOR!$A:$C,3,0)-1,4)+0.0001,-TRUNC(FS13/VLOOKUP("PCS-OzTL742",[3]ARBOR!$A:$C,3,0)-1,4)))))</f>
        <v>0.47809999999999997</v>
      </c>
      <c r="FU13" s="86" t="str">
        <f>IF(ISERROR(IF(FT13="","",VLOOKUP(($BG13&amp;FT13&amp;"Template desconto FLAT Plano Principal Oi TV nível conta"),[3]BENEFICIOS!$A:$G,5,0))),"Criar",IF(FT13="","",VLOOKUP(($BG13&amp;FT13&amp;"Template desconto FLAT Plano Principal Oi TV nível conta"),[3]BENEFICIOS!$A:$G,5,0)))</f>
        <v>MKT-1-10031915481</v>
      </c>
      <c r="FV13" s="85">
        <v>144.9</v>
      </c>
      <c r="FW13" s="78">
        <f>IF(FV13=0,"",IF(FV13=VLOOKUP("PCS-OzTL747",[3]ARBOR!$A:$C,3,0),0.0001,IF(FV13&gt;VLOOKUP("PCS-OzTL747",[3]ARBOR!$A:$C,3,0),"Maior que CAP!",IF((DOLLAR(FV13+(VLOOKUP("PCS-OzTL747",[3]ARBOR!$A:$C,3,0)*-TRUNC(FV13/VLOOKUP("PCS-OzTL747",[3]ARBOR!$A:$C,3,0)-1,4)),6))&lt;&gt;(DOLLAR(VLOOKUP("PCS-OzTL747",[3]ARBOR!$A:$C,3,0),6)),-TRUNC(FV13/VLOOKUP("PCS-OzTL747",[3]ARBOR!$A:$C,3,0)-1,4)+0.0001,-TRUNC(FV13/VLOOKUP("PCS-OzTL747",[3]ARBOR!$A:$C,3,0)-1,4)))))</f>
        <v>0.43990000000000001</v>
      </c>
      <c r="FX13" s="86" t="str">
        <f>IF(ISERROR(IF(FW13="","",VLOOKUP(($BG13&amp;FW13&amp;"Template desconto FLAT Plano Principal Oi TV nível conta"),[3]BENEFICIOS!$A:$G,5,0))),"Criar",IF(FW13="","",VLOOKUP(($BG13&amp;FW13&amp;"Template desconto FLAT Plano Principal Oi TV nível conta"),[3]BENEFICIOS!$A:$G,5,0)))</f>
        <v>MKT-1-10031859011</v>
      </c>
      <c r="FY13" s="85"/>
      <c r="FZ13" s="78" t="str">
        <f>IF(FY13=0,"",IF(FY13=VLOOKUP("PCS-OzTL746",[3]ARBOR!$A:$C,3,0),0.0001,IF(FY13&gt;VLOOKUP("PCS-OzTL746",[3]ARBOR!$A:$C,3,0),"Maior que CAP!",IF((DOLLAR(FY13+(VLOOKUP("PCS-OzTL746",[3]ARBOR!$A:$C,3,0)*-TRUNC(FY13/VLOOKUP("PCS-OzTL746",[3]ARBOR!$A:$C,3,0)-1,4)),6))&lt;&gt;(DOLLAR(VLOOKUP("PCS-OzTL746",[3]ARBOR!$A:$C,3,0),6)),-TRUNC(FY13/VLOOKUP("PCS-OzTL746",[3]ARBOR!$A:$C,3,0)-1,4)+0.0001,-TRUNC(FY13/VLOOKUP("PCS-OzTL746",[3]ARBOR!$A:$C,3,0)-1,4)))))</f>
        <v/>
      </c>
      <c r="GA13" s="86" t="str">
        <f>IF(ISERROR(IF(FZ13="","",VLOOKUP(($BG13&amp;FZ13&amp;"Template desconto FLAT Plano Principal Oi TV nível conta"),[3]BENEFICIOS!$A:$G,5,0))),"Criar",IF(FZ13="","",VLOOKUP(($BG13&amp;FZ13&amp;"Template desconto FLAT Plano Principal Oi TV nível conta"),[3]BENEFICIOS!$A:$G,5,0)))</f>
        <v/>
      </c>
      <c r="GB13" s="85">
        <v>174.9</v>
      </c>
      <c r="GC13" s="78">
        <f>IF(GB13=0,"",IF(GB13=VLOOKUP("PCS-OzTL748",[3]ARBOR!$A:$C,3,0),0.0001,IF(GB13&gt;VLOOKUP("PCS-OzTL748",[3]ARBOR!$A:$C,3,0),"Maior que CAP!",IF((DOLLAR(GB13+(VLOOKUP("PCS-OzTL748",[3]ARBOR!$A:$C,3,0)*-TRUNC(GB13/VLOOKUP("PCS-OzTL748",[3]ARBOR!$A:$C,3,0)-1,4)),6))&lt;&gt;(DOLLAR(VLOOKUP("PCS-OzTL748",[3]ARBOR!$A:$C,3,0),6)),-TRUNC(GB13/VLOOKUP("PCS-OzTL748",[3]ARBOR!$A:$C,3,0)-1,4)+0.0001,-TRUNC(GB13/VLOOKUP("PCS-OzTL748",[3]ARBOR!$A:$C,3,0)-1,4)))))</f>
        <v>0.43269999999999997</v>
      </c>
      <c r="GD13" s="86" t="str">
        <f>IF(ISERROR(IF(GC13="","",VLOOKUP(($BG13&amp;GC13&amp;"Template desconto FLAT Plano Principal Oi TV nível conta"),[3]BENEFICIOS!$A:$G,5,0))),"Criar",IF(GC13="","",VLOOKUP(($BG13&amp;GC13&amp;"Template desconto FLAT Plano Principal Oi TV nível conta"),[3]BENEFICIOS!$A:$G,5,0)))</f>
        <v>MKT-1-10031989881</v>
      </c>
      <c r="GE13" s="85">
        <v>75</v>
      </c>
      <c r="GF13" s="78">
        <f>IF(GE13=0,"",IF(GE13=VLOOKUP("PCS-OzTL34",[3]ARBOR!$A:$C,3,0),0.0001,IF(GE13&gt;VLOOKUP("PCS-OzTL34",[3]ARBOR!$A:$C,3,0),"Maior que CAP!",IF((DOLLAR(GE13+(VLOOKUP("PCS-OzTL34",[3]ARBOR!$A:$C,3,0)*-TRUNC(GE13/VLOOKUP("PCS-OzTL34",[3]ARBOR!$A:$C,3,0)-1,4)),6))&lt;&gt;(DOLLAR(VLOOKUP("PCS-OzTL34",[3]ARBOR!$A:$C,3,0),6)),-TRUNC(GE13/VLOOKUP("PCS-OzTL34",[3]ARBOR!$A:$C,3,0)-1,4)+0.0001,-TRUNC(GE13/VLOOKUP("PCS-OzTL34",[3]ARBOR!$A:$C,3,0)-1,4)))))</f>
        <v>0.31900000000000001</v>
      </c>
      <c r="GG13" s="86" t="s">
        <v>3101</v>
      </c>
      <c r="GH13" s="85">
        <v>19.899999999999999</v>
      </c>
      <c r="GI13" s="78">
        <f>IF(GH13=0,"",IF(GH13=VLOOKUP("PCS-OzTL31",[3]ARBOR!$A:$C,3,0),0.0001,IF(GH13&gt;VLOOKUP("PCS-OzTL31",[3]ARBOR!$A:$C,3,0),"Maior que CAP!",IF((DOLLAR(GH13+(VLOOKUP("PCS-OzTL31",[3]ARBOR!$A:$C,3,0)*-TRUNC(GH13/VLOOKUP("PCS-OzTL31",[3]ARBOR!$A:$C,3,0)-1,4)),6))&lt;&gt;(DOLLAR(VLOOKUP("PCS-OzTL31",[3]ARBOR!$A:$C,3,0),6)),-TRUNC(GH13/VLOOKUP("PCS-OzTL31",[3]ARBOR!$A:$C,3,0)-1,4)+0.0001,-TRUNC(GH13/VLOOKUP("PCS-OzTL31",[3]ARBOR!$A:$C,3,0)-1,4)))))</f>
        <v>9.1800000000000007E-2</v>
      </c>
      <c r="GJ13" s="86" t="s">
        <v>3102</v>
      </c>
      <c r="GK13" s="85">
        <v>19.899999999999999</v>
      </c>
      <c r="GL13" s="78">
        <f>IF(GK13=0,"",IF(GK13=VLOOKUP("PCS-OzTL32",[3]ARBOR!$A:$C,3,0),0.0001,IF(GK13&gt;VLOOKUP("PCS-OzTL32",[3]ARBOR!$A:$C,3,0),"Maior que CAP!",IF((DOLLAR(GK13+(VLOOKUP("PCS-OzTL32",[3]ARBOR!$A:$C,3,0)*-TRUNC(GK13/VLOOKUP("PCS-OzTL32",[3]ARBOR!$A:$C,3,0)-1,4)),6))&lt;&gt;(DOLLAR(VLOOKUP("PCS-OzTL32",[3]ARBOR!$A:$C,3,0),6)),-TRUNC(GK13/VLOOKUP("PCS-OzTL32",[3]ARBOR!$A:$C,3,0)-1,4)+0.0001,-TRUNC(GK13/VLOOKUP("PCS-OzTL32",[3]ARBOR!$A:$C,3,0)-1,4)))))</f>
        <v>9.1800000000000007E-2</v>
      </c>
      <c r="GM13" s="86" t="s">
        <v>3103</v>
      </c>
      <c r="GN13" s="85">
        <v>29.9</v>
      </c>
      <c r="GO13" s="78">
        <f>IF(GN13=0,"",IF(GN13=VLOOKUP("PCS-OzTL33",[3]ARBOR!$A:$C,3,0),0.0001,IF(GN13&gt;VLOOKUP("PCS-OzTL33",[3]ARBOR!$A:$C,3,0),"Maior que CAP!",IF((DOLLAR(GN13+(VLOOKUP("PCS-OzTL33",[3]ARBOR!$A:$C,3,0)*-TRUNC(GN13/VLOOKUP("PCS-OzTL33",[3]ARBOR!$A:$C,3,0)-1,4)),6))&lt;&gt;(DOLLAR(VLOOKUP("PCS-OzTL33",[3]ARBOR!$A:$C,3,0),6)),-TRUNC(GN13/VLOOKUP("PCS-OzTL33",[3]ARBOR!$A:$C,3,0)-1,4)+0.0001,-TRUNC(GN13/VLOOKUP("PCS-OzTL33",[3]ARBOR!$A:$C,3,0)-1,4)))))</f>
        <v>9.1800000000000007E-2</v>
      </c>
      <c r="GP13" s="86" t="s">
        <v>3104</v>
      </c>
      <c r="GQ13" s="85">
        <v>14.9</v>
      </c>
      <c r="GR13" s="78">
        <f>IF(GQ13=0,"",IF(GQ13=VLOOKUP("PCS-OzTL503",[3]ARBOR!$A:$C,3,0),0.0001,IF(GQ13&gt;VLOOKUP("PCS-OzTL503",[3]ARBOR!$A:$C,3,0),"Maior que CAP!",IF((DOLLAR(GQ13+(VLOOKUP("PCS-OzTL503",[3]ARBOR!$A:$C,3,0)*-TRUNC(GQ13/VLOOKUP("PCS-OzTL503",[3]ARBOR!$A:$C,3,0)-1,4)),6))&lt;&gt;(DOLLAR(VLOOKUP("PCS-OzTL503",[3]ARBOR!$A:$C,3,0),6)),-TRUNC(GQ13/VLOOKUP("PCS-OzTL503",[3]ARBOR!$A:$C,3,0)-1,4)+0.0001,-TRUNC(GQ13/VLOOKUP("PCS-OzTL503",[3]ARBOR!$A:$C,3,0)-1,4)))))</f>
        <v>9.1499999999999998E-2</v>
      </c>
      <c r="GS13" s="86" t="s">
        <v>3105</v>
      </c>
      <c r="GT13" s="85">
        <v>10</v>
      </c>
      <c r="GU13" s="78">
        <f>IF(GT13=0,"",IF(GT13=VLOOKUP("PCS-OzTL500",[3]ARBOR!$A:$C,3,0),0.0001,IF(GT13&gt;VLOOKUP("PCS-OzTL500",[3]ARBOR!$A:$C,3,0),"Maior que CAP!",IF((DOLLAR(GT13+(VLOOKUP("PCS-OzTL500",[3]ARBOR!$A:$C,3,0)*-TRUNC(GT13/VLOOKUP("PCS-OzTL500",[3]ARBOR!$A:$C,3,0)-1,4)),6))&lt;&gt;(DOLLAR(VLOOKUP("PCS-OzTL500",[3]ARBOR!$A:$C,3,0),6)),-TRUNC(GT13/VLOOKUP("PCS-OzTL500",[3]ARBOR!$A:$C,3,0)-1,4)+0.0001,-TRUNC(GT13/VLOOKUP("PCS-OzTL500",[3]ARBOR!$A:$C,3,0)-1,4)))))</f>
        <v>9.1800000000000007E-2</v>
      </c>
      <c r="GV13" s="86" t="s">
        <v>3106</v>
      </c>
      <c r="GW13" s="85" t="s">
        <v>3107</v>
      </c>
      <c r="GX13" s="78"/>
      <c r="GY13" s="86"/>
      <c r="GZ13" s="85" t="s">
        <v>3108</v>
      </c>
      <c r="HA13" s="78"/>
      <c r="HB13" s="86"/>
      <c r="HC13" s="85" t="s">
        <v>3109</v>
      </c>
      <c r="HD13" s="78"/>
      <c r="HE13" s="86"/>
      <c r="HF13" s="85" t="s">
        <v>3110</v>
      </c>
      <c r="HG13" s="78"/>
      <c r="HH13" s="86"/>
      <c r="HI13" s="85" t="s">
        <v>3111</v>
      </c>
      <c r="HJ13" s="78"/>
      <c r="HK13" s="86"/>
      <c r="HL13" s="85">
        <v>24.9</v>
      </c>
      <c r="HM13" s="78">
        <f>IF(HL13=0,"",IF(HL13=VLOOKUP("PCS-OzTL99",[3]ARBOR!$A:$C,3,0),0.0001,IF(HL13&gt;VLOOKUP("PCS-OzTL99",[3]ARBOR!$A:$C,3,0),"Maior que CAP!",IF((DOLLAR(HL13+(VLOOKUP("PCS-OzTL99",[3]ARBOR!$A:$C,3,0)*-TRUNC(HL13/VLOOKUP("PCS-OzTL99",[3]ARBOR!$A:$C,3,0)-1,4)),6))&lt;&gt;(DOLLAR(VLOOKUP("PCS-OzTL99",[3]ARBOR!$A:$C,3,0),6)),-TRUNC(HL13/VLOOKUP("PCS-OzTL99",[3]ARBOR!$A:$C,3,0)-1,4)+0.0001,-TRUNC(HL13/VLOOKUP("PCS-OzTL99",[3]ARBOR!$A:$C,3,0)-1,4)))))</f>
        <v>0.16729999999999998</v>
      </c>
      <c r="HN13" s="86" t="s">
        <v>3112</v>
      </c>
      <c r="HO13" s="85"/>
      <c r="HP13" s="87" t="str">
        <f t="shared" si="1"/>
        <v/>
      </c>
      <c r="HQ13" s="88">
        <f>IF(BH13="","",VLOOKUP(BH13,[3]ARBOR!A:C,3,0))</f>
        <v>479.46</v>
      </c>
      <c r="HR13" s="77">
        <v>15</v>
      </c>
      <c r="HS13" s="89">
        <f>IF(HR13="","",1-(HR13/VLOOKUP(BH13&amp;"ASS",[3]ARBOR!A:C,3,0)))</f>
        <v>0.34725848563968664</v>
      </c>
      <c r="HT13" s="72" t="s">
        <v>3113</v>
      </c>
      <c r="HU13" s="90" t="s">
        <v>3114</v>
      </c>
      <c r="HV13" s="77">
        <v>154.36999999999998</v>
      </c>
      <c r="HW13" s="78">
        <f>ROUND(IF(HV13=0,"",IF(HV13=HQ13,0.0001,1-((HV13+(VLOOKUP(BH13&amp;"ASS",[3]ARBOR!A:C,3,0)-HR13))/HQ13))),4)</f>
        <v>0.66139999999999999</v>
      </c>
      <c r="HX13" s="79" t="str">
        <f>IF(ISERROR(IF(HW13="","",VLOOKUP(($BG13&amp;HW13&amp;"Template de desconto percentual FLAT Móvel - Conta Total - Varejo - Ganho Tributário Cross"),[3]BENEFICIOS!$A:$E,5,0))),"Criar",IF(HW13="","",VLOOKUP(($BG13&amp;HW13&amp;"Template de desconto percentual FLAT Móvel - Conta Total - Varejo - Ganho Tributário Cross"),[3]BENEFICIOS!$A:$E,5,0)))</f>
        <v>MKT-1-10032168071</v>
      </c>
      <c r="HY13" s="91"/>
      <c r="HZ13" s="72"/>
      <c r="IA13" s="72"/>
      <c r="IB13" s="92"/>
      <c r="IC13" s="92"/>
      <c r="ID13" s="92"/>
      <c r="IE13" s="72"/>
      <c r="IF13" s="93"/>
      <c r="IG13" s="94" t="s">
        <v>3132</v>
      </c>
      <c r="IH13" s="94" t="s">
        <v>3155</v>
      </c>
      <c r="II13" s="95"/>
      <c r="IJ13" s="96"/>
      <c r="IK13" s="97"/>
      <c r="IL13" s="95"/>
      <c r="IM13" s="96"/>
      <c r="IN13" s="97"/>
      <c r="IO13" s="95"/>
      <c r="IP13" s="96" t="str">
        <f>IF(IO13=0,"",IF(IO13=VLOOKUP("PCS-10357",[3]ARBOR!$A:$C,3,0),0.0001,IF(IO13&gt;VLOOKUP("PCS-10357",[3]ARBOR!$A:$C,3,0),"Maior que CAP!",ROUND(-1*(IO13/VLOOKUP("PCS-10357",[3]ARBOR!$A:$C,3,0)-1),4))))</f>
        <v/>
      </c>
      <c r="IQ13" s="97" t="str">
        <f>IF(ISERROR(IF(IP13="","",VLOOKUP(("Oi Internet Pra Celular 1GB"&amp;IP13&amp;"Template Flat Instância Dados"),[3]BENEFICIOS!$A:$E,5,0))),"Criar",IF(IP13="","",VLOOKUP(("Oi Internet Pra Celular 1GB"&amp;IP13&amp;"Template Flat Instância Dados"),[3]BENEFICIOS!$A:$E,5,0)))</f>
        <v/>
      </c>
      <c r="IR13" s="95"/>
      <c r="IS13" s="96" t="str">
        <f>IF(IR13=0,"",IF(IR13=VLOOKUP("PCS-813565",[3]ARBOR!$A:$C,3,0),0.0001,IF(IR13&gt;VLOOKUP("PCS-813565",[3]ARBOR!$A:$C,3,0),"Maior que CAP!",ROUND(-1*(IR13/VLOOKUP("PCS-813565",[3]ARBOR!$A:$C,3,0)-1),4))))</f>
        <v/>
      </c>
      <c r="IT13" s="97" t="str">
        <f>IF(ISERROR(IF(IS13="","",VLOOKUP(("Oi Internet Pra Celular 2GB"&amp;IS13&amp;"Template Flat Instância Dados"),[3]BENEFICIOS!$A:$E,5,0))),"Criar",IF(IS13="","",VLOOKUP(("Oi Internet Pra Celular 2GB"&amp;IS13&amp;"Template Flat Instância Dados"),[3]BENEFICIOS!$A:$E,5,0)))</f>
        <v/>
      </c>
      <c r="IU13" s="95"/>
      <c r="IV13" s="96" t="str">
        <f>IF(IU13=0,"",IF(IU13=VLOOKUP("PCS-7171B",[3]ARBOR!$A:$C,3,0),0.0001,IF(IU13&gt;VLOOKUP("PCS-7171B",[3]ARBOR!$A:$C,3,0),"Maior que CAP!",ROUND(-1*(IU13/VLOOKUP("PCS-7171B",[3]ARBOR!$A:$C,3,0)-1),4))))</f>
        <v/>
      </c>
      <c r="IW13" s="97" t="str">
        <f>IF(ISERROR(IF(IV13="","",VLOOKUP(("Oi Internet Pra Celular 3GB"&amp;IV13&amp;"Template Flat Instância Dados"),[3]BENEFICIOS!$A:$E,5,0))),"Criar",IF(IV13="","",VLOOKUP(("Oi Internet Pra Celular 3GB"&amp;IV13&amp;"Template Flat Instância Dados"),[3]BENEFICIOS!$A:$E,5,0)))</f>
        <v/>
      </c>
      <c r="IX13" s="95"/>
      <c r="IY13" s="96" t="str">
        <f>IF(IX13=0,"",IF(IX13=VLOOKUP("PCS-51793o08",[3]ARBOR!$A:$C,3,0),0.0001,IF(IX13&gt;VLOOKUP("PCS-51793o08",[3]ARBOR!$A:$C,3,0),"Maior que CAP!",ROUND(-1*(IX13/VLOOKUP("PCS-51793o08",[3]ARBOR!$A:$C,3,0)-1),4))))</f>
        <v/>
      </c>
      <c r="IZ13" s="97" t="str">
        <f>IF(ISERROR(IF(IY13="","",VLOOKUP(("Oi Internet Pra Celular 5GB"&amp;IY13&amp;"Template Flat Instância Dados"),[3]BENEFICIOS!$A:$E,5,0))),"Criar",IF(IY13="","",VLOOKUP(("Oi Internet Pra Celular 5GB"&amp;IY13&amp;"Template Flat Instância Dados"),[3]BENEFICIOS!$A:$E,5,0)))</f>
        <v/>
      </c>
      <c r="JA13" s="95">
        <v>35.53</v>
      </c>
      <c r="JB13" s="96">
        <f>IF(JA13=0,"",IF(JA13=VLOOKUP("PCS-7171A",[3]ARBOR!$A:$C,3,0),0.0001,IF(JA13&gt;VLOOKUP("PCS-7171A",[3]ARBOR!$A:$C,3,0),"Maior que CAP!",ROUND(-1*(JA13/VLOOKUP("PCS-7171A",[3]ARBOR!$A:$C,3,0)-1),4))))</f>
        <v>0.81899999999999995</v>
      </c>
      <c r="JC13" s="98" t="str">
        <f>IF(ISERROR(IF(JB13="","",VLOOKUP(("Oi Internet Pra Celular 10GB"&amp;JB13&amp;"Template Flat Instância Dados"),[3]BENEFICIOS!$A:$E,5,0))),"Criar",IF(JB13="","",VLOOKUP(("Oi Internet Pra Celular 10GB"&amp;JB13&amp;"Template Flat Instância Dados"),[3]BENEFICIOS!$A:$E,5,0)))</f>
        <v>MKT-1-9869971287</v>
      </c>
      <c r="JD13" s="99">
        <v>0.74260000000000004</v>
      </c>
      <c r="JE13" s="100" t="s">
        <v>3150</v>
      </c>
      <c r="JF13" s="101" t="s">
        <v>3090</v>
      </c>
      <c r="JG13" s="102"/>
      <c r="JH13" s="56" t="s">
        <v>3098</v>
      </c>
      <c r="JI13" s="57" t="s">
        <v>3116</v>
      </c>
      <c r="JJ13" s="103">
        <v>999</v>
      </c>
      <c r="JK13" s="57">
        <v>12</v>
      </c>
      <c r="JL13" s="104" t="str">
        <f t="shared" si="2"/>
        <v>Oi benefício fidelização Multiprodutos</v>
      </c>
      <c r="JM13" s="105" t="str">
        <f t="shared" si="3"/>
        <v>PCS-Fk83324</v>
      </c>
      <c r="JN13" s="106" t="str">
        <f t="shared" si="4"/>
        <v>PCS-SBL553142</v>
      </c>
      <c r="JO13" s="107" t="s">
        <v>3117</v>
      </c>
      <c r="JP13" s="108" t="s">
        <v>3118</v>
      </c>
      <c r="JQ13" s="109" t="s">
        <v>3119</v>
      </c>
      <c r="JR13" s="107" t="s">
        <v>3120</v>
      </c>
      <c r="JS13" s="108" t="s">
        <v>3121</v>
      </c>
      <c r="JT13" s="109" t="s">
        <v>3122</v>
      </c>
      <c r="JU13" s="110" t="s">
        <v>3123</v>
      </c>
      <c r="JV13" s="111">
        <f t="shared" si="5"/>
        <v>314.27</v>
      </c>
      <c r="JW13" s="111">
        <f t="shared" si="6"/>
        <v>344.27</v>
      </c>
      <c r="JX13" s="111">
        <f t="shared" si="7"/>
        <v>379.27</v>
      </c>
      <c r="JY13" s="111">
        <f t="shared" si="8"/>
        <v>389.27</v>
      </c>
      <c r="JZ13" s="111">
        <f t="shared" si="9"/>
        <v>424.27</v>
      </c>
      <c r="KA13" s="111" t="e">
        <f t="shared" si="10"/>
        <v>#VALUE!</v>
      </c>
      <c r="KB13" s="111">
        <f t="shared" si="11"/>
        <v>399.27</v>
      </c>
      <c r="KC13" s="111">
        <f t="shared" si="12"/>
        <v>409.27</v>
      </c>
      <c r="KD13" s="111">
        <f t="shared" si="13"/>
        <v>444.27</v>
      </c>
      <c r="KE13" s="112">
        <f t="shared" si="14"/>
        <v>220.1302</v>
      </c>
      <c r="KF13" s="112" t="e">
        <f>IF(FJ13="","",FJ13+$BI13 + $CI13 +$HR13 +#REF!)</f>
        <v>#REF!</v>
      </c>
      <c r="KG13" s="112" t="str">
        <f>IF(FM13="","",FM13+$BI13 + $CI13 +$HR13 +#REF!)</f>
        <v/>
      </c>
      <c r="KH13" s="112" t="e">
        <f>IF(FP13="","",FP13+$BI13 + $CI13 +$HR13 +#REF!)</f>
        <v>#REF!</v>
      </c>
      <c r="KI13" s="112" t="e">
        <f>IF(FS13="","",FS13+$BI13 + $CI13 +$HR13 +#REF!)</f>
        <v>#REF!</v>
      </c>
      <c r="KJ13" s="112" t="e">
        <f>IF(FV13="","",FV13+$BI13 + $CI13 +$HR13 +#REF!)</f>
        <v>#REF!</v>
      </c>
      <c r="KK13" s="112" t="str">
        <f>IF(FY13="","",FY13+$BI13 + $CI13 +$HR13 +#REF!)</f>
        <v/>
      </c>
      <c r="KL13" s="113" t="e">
        <f>IF(GB13="","",GB13+$BI13 + $CI13 +$HR13 +#REF!)</f>
        <v>#REF!</v>
      </c>
      <c r="KM13" s="114" t="s">
        <v>3124</v>
      </c>
      <c r="KN13" s="115"/>
      <c r="KO13" s="116">
        <f>VLOOKUP(IH13,'[3]Dados e SVA'!C:G,5,0)</f>
        <v>20.350000000000001</v>
      </c>
      <c r="KP13" s="116">
        <f>VLOOKUP(IH13,'[3]Dados e SVA'!C:F,4,0)</f>
        <v>5.24</v>
      </c>
      <c r="KQ13" s="117">
        <f t="shared" si="18"/>
        <v>0.74250000000000005</v>
      </c>
      <c r="KR13" s="77">
        <f t="shared" si="19"/>
        <v>15.11</v>
      </c>
      <c r="KS13" s="77">
        <f t="shared" si="15"/>
        <v>5.240000000000002</v>
      </c>
      <c r="KT13" s="118" t="b">
        <f t="shared" si="16"/>
        <v>1</v>
      </c>
      <c r="KU13" s="120">
        <f t="shared" si="20"/>
        <v>0</v>
      </c>
      <c r="KV13" s="77"/>
      <c r="KW13" s="77"/>
      <c r="KX13" s="77"/>
      <c r="KY13" s="120"/>
      <c r="KZ13" s="121">
        <f t="shared" si="17"/>
        <v>239.99999999999997</v>
      </c>
      <c r="LA13" s="122" t="s">
        <v>3156</v>
      </c>
      <c r="LB13" s="122" t="s">
        <v>3126</v>
      </c>
    </row>
    <row r="14" spans="1:314" s="122" customFormat="1" x14ac:dyDescent="0.25">
      <c r="A14" s="53" t="s">
        <v>3088</v>
      </c>
      <c r="B14" s="54" t="s">
        <v>2989</v>
      </c>
      <c r="C14" s="54" t="s">
        <v>3089</v>
      </c>
      <c r="D14" s="55" t="s">
        <v>3090</v>
      </c>
      <c r="E14" s="56"/>
      <c r="F14" s="57"/>
      <c r="G14" s="57"/>
      <c r="H14" s="57"/>
      <c r="I14" s="57" t="s">
        <v>3091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 t="s">
        <v>3091</v>
      </c>
      <c r="AB14" s="57" t="s">
        <v>3091</v>
      </c>
      <c r="AC14" s="57" t="s">
        <v>3091</v>
      </c>
      <c r="AD14" s="57" t="s">
        <v>3091</v>
      </c>
      <c r="AE14" s="57" t="s">
        <v>3091</v>
      </c>
      <c r="AF14" s="57" t="s">
        <v>3091</v>
      </c>
      <c r="AG14" s="58"/>
      <c r="AH14" s="57" t="s">
        <v>3091</v>
      </c>
      <c r="AI14" s="57" t="s">
        <v>3091</v>
      </c>
      <c r="AJ14" s="57"/>
      <c r="AK14" s="57" t="s">
        <v>3091</v>
      </c>
      <c r="AL14" s="57" t="s">
        <v>3091</v>
      </c>
      <c r="AM14" s="57"/>
      <c r="AN14" s="57"/>
      <c r="AO14" s="57" t="s">
        <v>3091</v>
      </c>
      <c r="AP14" s="59" t="s">
        <v>3091</v>
      </c>
      <c r="AQ14" s="60" t="s">
        <v>3157</v>
      </c>
      <c r="AR14" s="54" t="s">
        <v>3093</v>
      </c>
      <c r="AS14" s="61" t="s">
        <v>3094</v>
      </c>
      <c r="AT14" s="62">
        <v>42972</v>
      </c>
      <c r="AU14" s="63">
        <v>43097</v>
      </c>
      <c r="AV14" s="64" t="s">
        <v>3095</v>
      </c>
      <c r="AW14" s="65" t="s">
        <v>3095</v>
      </c>
      <c r="AX14" s="66"/>
      <c r="AY14" s="66" t="s">
        <v>3096</v>
      </c>
      <c r="AZ14" s="66">
        <v>20</v>
      </c>
      <c r="BA14" s="66">
        <v>10000</v>
      </c>
      <c r="BB14" s="67" t="s">
        <v>3097</v>
      </c>
      <c r="BC14" s="68" t="s">
        <v>3098</v>
      </c>
      <c r="BD14" s="66" t="s">
        <v>3090</v>
      </c>
      <c r="BE14" s="59" t="s">
        <v>3090</v>
      </c>
      <c r="BF14" s="53" t="s">
        <v>3157</v>
      </c>
      <c r="BG14" s="69" t="s">
        <v>3099</v>
      </c>
      <c r="BH14" s="70" t="str">
        <f>IF(ISERROR(VLOOKUP(BG14,[3]PLANOS!B:C,2,0)),"",VLOOKUP(BG14,[3]PLANOS!B:C,2,0))</f>
        <v>PCS-4P6pi</v>
      </c>
      <c r="BI14" s="71">
        <v>50.1</v>
      </c>
      <c r="BJ14" s="72">
        <f>IF(BI14=0,"",IF(BI14=VLOOKUP("FIXO",[3]ARBOR!$A:$C,3,0),0.0001,IF(BI14&gt;VLOOKUP("FIXO",[3]ARBOR!$A:$C,3,0),"Maior que CAP!",IF((DOLLAR(BI14+(VLOOKUP("FIXO",[3]ARBOR!$A:$C,3,0)*-TRUNC(BI14/VLOOKUP("FIXO",[3]ARBOR!$A:$C,3,0)-1,4)),6))&lt;&gt;(DOLLAR(VLOOKUP("FIXO",[3]ARBOR!$A:$C,3,0),6)),-TRUNC(BI14/VLOOKUP("FIXO",[3]ARBOR!$A:$C,3,0)-1,4)+0.0001,-TRUNC(BI14/VLOOKUP("FIXO",[3]ARBOR!$A:$C,3,0)-1,4)))))</f>
        <v>0.33939999999999998</v>
      </c>
      <c r="BK14" s="73" t="str">
        <f>IF(ISERROR(IF(BJ14="","",VLOOKUP(($BG14&amp;BJ14&amp;"Template de desconto FLAT bundle - Fixo - Varejo - Ganho Tributário Cross"),[3]BENEFICIOS!$A:$E,5,0))),"Criar",IF(BJ14="","",VLOOKUP(($BG14&amp;BJ14&amp;"Template de desconto FLAT bundle - Fixo - Varejo - Ganho Tributário Cross"),[3]BENEFICIOS!$A:$E,5,0)))</f>
        <v>MKT-1-9856472058</v>
      </c>
      <c r="BL14" s="74"/>
      <c r="BM14" s="75"/>
      <c r="BN14" s="76" t="s">
        <v>3128</v>
      </c>
      <c r="BO14" s="77">
        <v>44.9</v>
      </c>
      <c r="BP14" s="78">
        <f>IF(BO14=0,"",IF(BO14=VLOOKUP("PCS-30874g",[3]ARBOR!$A:$C,3,0),0.0001,IF(BO14&gt;VLOOKUP("PCS-30874g",[3]ARBOR!$A:$C,3,0),"Maior que CAP!",IF((DOLLAR(BO14+(VLOOKUP("PCS-30874g",[3]ARBOR!$A:$C,3,0)*-TRUNC(BO14/VLOOKUP("PCS-30874g",[3]ARBOR!$A:$C,3,0)-1,4)),6))&lt;&gt;(DOLLAR(VLOOKUP("PCS-30874g",[3]ARBOR!$A:$C,3,0),6)),-TRUNC(BO14/VLOOKUP("PCS-30874g",[3]ARBOR!$A:$C,3,0)-1,4)+0.0001,-TRUNC(BO14/VLOOKUP("PCS-30874g",[3]ARBOR!$A:$C,3,0)-1,4)))))</f>
        <v>0.53679999999999994</v>
      </c>
      <c r="BQ14" s="79" t="str">
        <f>IF(ISERROR(IF(BP14="","",VLOOKUP(($BG14&amp;BP14&amp;"Template de desconto FLAT bundle - Velox XDSL - Varejo"),[3]BENEFICIOS!$A:$E,5,0))),"Criar",IF(BP14="","",VLOOKUP(($BG14&amp;BP14&amp;"Template de desconto FLAT bundle - Velox XDSL - Varejo"),[3]BENEFICIOS!$A:$E,5,0)))</f>
        <v>MKT-1-9865126733</v>
      </c>
      <c r="BR14" s="76" t="s">
        <v>3128</v>
      </c>
      <c r="BS14" s="77">
        <v>44.9</v>
      </c>
      <c r="BT14" s="78">
        <f>IF(BS14=0,"",IF(BS14=VLOOKUP("PCS-30577g",[3]ARBOR!$A:$C,3,0),0.0001,IF(BS14&gt;VLOOKUP("PCS-30577g",[3]ARBOR!$A:$C,3,0),"Maior que CAP!",IF((DOLLAR(BS14+(VLOOKUP("PCS-30577g",[3]ARBOR!$A:$C,3,0)*-TRUNC(BS14/VLOOKUP("PCS-30577g",[3]ARBOR!$A:$C,3,0)-1,4)),6))&lt;&gt;(DOLLAR(VLOOKUP("PCS-30577g",[3]ARBOR!$A:$C,3,0),6)),-TRUNC(BS14/VLOOKUP("PCS-30577g",[3]ARBOR!$A:$C,3,0)-1,4)+0.0001,-TRUNC(BS14/VLOOKUP("PCS-30577g",[3]ARBOR!$A:$C,3,0)-1,4)))))</f>
        <v>0.53679999999999994</v>
      </c>
      <c r="BU14" s="79" t="str">
        <f>IF(ISERROR(IF(BT14="","",VLOOKUP(($BG14&amp;BT14&amp;"Template de desconto FLAT bundle - Velox XDSL - Varejo"),[3]BENEFICIOS!$A:$E,5,0))),"Criar",IF(BT14="","",VLOOKUP(($BG14&amp;BT14&amp;"Template de desconto FLAT bundle - Velox XDSL - Varejo"),[3]BENEFICIOS!$A:$E,5,0)))</f>
        <v>MKT-1-9865126733</v>
      </c>
      <c r="BV14" s="76" t="s">
        <v>3128</v>
      </c>
      <c r="BW14" s="77">
        <v>44.9</v>
      </c>
      <c r="BX14" s="78">
        <f>IF(BW14=0,"",IF(BW14=VLOOKUP("PCS-30604g",[3]ARBOR!$A:$C,3,0),0.0001,IF(BW14&gt;VLOOKUP("PCS-30604g",[3]ARBOR!$A:$C,3,0),"Maior que CAP!",IF((DOLLAR(BW14+(VLOOKUP("PCS-30604g",[3]ARBOR!$A:$C,3,0)*-TRUNC(BW14/VLOOKUP("PCS-30604g",[3]ARBOR!$A:$C,3,0)-1,4)),6))&lt;&gt;(DOLLAR(VLOOKUP("PCS-30604g",[3]ARBOR!$A:$C,3,0),6)),-TRUNC(BW14/VLOOKUP("PCS-30604g",[3]ARBOR!$A:$C,3,0)-1,4)+0.0001,-TRUNC(BW14/VLOOKUP("PCS-30604g",[3]ARBOR!$A:$C,3,0)-1,4)))))</f>
        <v>0.53679999999999994</v>
      </c>
      <c r="BY14" s="79" t="str">
        <f>IF(ISERROR(IF(BX14="","",VLOOKUP(($BG14&amp;BX14&amp;"Template de desconto FLAT bundle - Velox XDSL - Varejo"),[3]BENEFICIOS!$A:$E,5,0))),"Criar",IF(BX14="","",VLOOKUP(($BG14&amp;BX14&amp;"Template de desconto FLAT bundle - Velox XDSL - Varejo"),[3]BENEFICIOS!$A:$E,5,0)))</f>
        <v>MKT-1-9865126733</v>
      </c>
      <c r="BZ14" s="76" t="s">
        <v>3128</v>
      </c>
      <c r="CA14" s="77">
        <v>44.9</v>
      </c>
      <c r="CB14" s="78">
        <f>IF(CA14=0,"",IF(CA14=VLOOKUP("PCS-30631g",[3]ARBOR!$A:$C,3,0),0.0001,IF(CA14&gt;VLOOKUP("PCS-30631g",[3]ARBOR!$A:$C,3,0),"Maior que CAP!",IF((DOLLAR(CA14+(VLOOKUP("PCS-30631g",[3]ARBOR!$A:$C,3,0)*-TRUNC(CA14/VLOOKUP("PCS-30631g",[3]ARBOR!$A:$C,3,0)-1,4)),6))&lt;&gt;(DOLLAR(VLOOKUP("PCS-30631g",[3]ARBOR!$A:$C,3,0),6)),-TRUNC(CA14/VLOOKUP("PCS-30631g",[3]ARBOR!$A:$C,3,0)-1,4)+0.0001,-TRUNC(CA14/VLOOKUP("PCS-30631g",[3]ARBOR!$A:$C,3,0)-1,4)))))</f>
        <v>0.54310000000000003</v>
      </c>
      <c r="CC14" s="79" t="str">
        <f>IF(ISERROR(IF(CB14="","",VLOOKUP(($BG14&amp;CB14&amp;"Template de desconto FLAT bundle - Velox XDSL - Varejo"),[3]BENEFICIOS!$A:$E,5,0))),"Criar",IF(CB14="","",VLOOKUP(($BG14&amp;CB14&amp;"Template de desconto FLAT bundle - Velox XDSL - Varejo"),[3]BENEFICIOS!$A:$E,5,0)))</f>
        <v>MKT-1-9865126826</v>
      </c>
      <c r="CD14" s="76" t="s">
        <v>3022</v>
      </c>
      <c r="CE14" s="77">
        <v>49.9</v>
      </c>
      <c r="CF14" s="78">
        <f>IF(CE14=0,"",IF(CE14=VLOOKUP("PCS-30658g",[3]ARBOR!$A:$C,3,0),0.0001,IF(CE14&gt;VLOOKUP("PCS-30658g",[3]ARBOR!$A:$C,3,0),"Maior que CAP!",IF((DOLLAR(CE14+(VLOOKUP("PCS-30658g",[3]ARBOR!$A:$C,3,0)*-TRUNC(CE14/VLOOKUP("PCS-30658g",[3]ARBOR!$A:$C,3,0)-1,4)),6))&lt;&gt;(DOLLAR(VLOOKUP("PCS-30658g",[3]ARBOR!$A:$C,3,0),6)),-TRUNC(CE14/VLOOKUP("PCS-30658g",[3]ARBOR!$A:$C,3,0)-1,4)+0.0001,-TRUNC(CE14/VLOOKUP("PCS-30658g",[3]ARBOR!$A:$C,3,0)-1,4)))))</f>
        <v>0.55569999999999997</v>
      </c>
      <c r="CG14" s="79" t="str">
        <f>IF(ISERROR(IF(CF14="","",VLOOKUP(($BG14&amp;CF14&amp;"Template de desconto FLAT bundle - Velox XDSL - Varejo"),[3]BENEFICIOS!$A:$E,5,0))),"Criar",IF(CF14="","",VLOOKUP(($BG14&amp;CF14&amp;"Template de desconto FLAT bundle - Velox XDSL - Varejo"),[3]BENEFICIOS!$A:$E,5,0)))</f>
        <v>MKT-1-9865126919</v>
      </c>
      <c r="CH14" s="76" t="s">
        <v>3022</v>
      </c>
      <c r="CI14" s="77">
        <v>49.9</v>
      </c>
      <c r="CJ14" s="78">
        <f>IF(CI14=0,"",IF(CI14=VLOOKUP("PCS-30685g",[3]ARBOR!$A:$C,3,0),0.0001,IF(CI14&gt;VLOOKUP("PCS-30685g",[3]ARBOR!$A:$C,3,0),"Maior que CAP!",IF((DOLLAR(CI14+(VLOOKUP("PCS-30685g",[3]ARBOR!$A:$C,3,0)*-TRUNC(CI14/VLOOKUP("PCS-30685g",[3]ARBOR!$A:$C,3,0)-1,4)),6))&lt;&gt;(DOLLAR(VLOOKUP("PCS-30685g",[3]ARBOR!$A:$C,3,0),6)),-TRUNC(CI14/VLOOKUP("PCS-30685g",[3]ARBOR!$A:$C,3,0)-1,4)+0.0001,-TRUNC(CI14/VLOOKUP("PCS-30685g",[3]ARBOR!$A:$C,3,0)-1,4)))))</f>
        <v>0.60509999999999997</v>
      </c>
      <c r="CK14" s="79" t="str">
        <f>IF(ISERROR(IF(CJ14="","",VLOOKUP(($BG14&amp;CJ14&amp;"Template de desconto FLAT bundle - Velox XDSL - Varejo"),[3]BENEFICIOS!$A:$E,5,0))),"Criar",IF(CJ14="","",VLOOKUP(($BG14&amp;CJ14&amp;"Template de desconto FLAT bundle - Velox XDSL - Varejo"),[3]BENEFICIOS!$A:$E,5,0)))</f>
        <v>MKT-1-9865694381</v>
      </c>
      <c r="CL14" s="76" t="s">
        <v>3022</v>
      </c>
      <c r="CM14" s="77">
        <v>49.9</v>
      </c>
      <c r="CN14" s="78">
        <f>IF(CM14=0,"",IF(CM14=VLOOKUP("PCS-30712g",[3]ARBOR!$A:$C,3,0),0.0001,IF(CM14&gt;VLOOKUP("PCS-30712g",[3]ARBOR!$A:$C,3,0),"Maior que CAP!",IF((DOLLAR(CM14+(VLOOKUP("PCS-30712g",[3]ARBOR!$A:$C,3,0)*-TRUNC(CM14/VLOOKUP("PCS-30712g",[3]ARBOR!$A:$C,3,0)-1,4)),6))&lt;&gt;(DOLLAR(VLOOKUP("PCS-30712g",[3]ARBOR!$A:$C,3,0),6)),-TRUNC(CM14/VLOOKUP("PCS-30712g",[3]ARBOR!$A:$C,3,0)-1,4)+0.0001,-TRUNC(CM14/VLOOKUP("PCS-30712g",[3]ARBOR!$A:$C,3,0)-1,4)))))</f>
        <v>0.64459999999999995</v>
      </c>
      <c r="CO14" s="79" t="str">
        <f>IF(ISERROR(IF(CN14="","",VLOOKUP(($BG14&amp;CN14&amp;"Template de desconto FLAT bundle - Velox XDSL - Varejo"),[3]BENEFICIOS!$A:$E,5,0))),"Criar",IF(CN14="","",VLOOKUP(($BG14&amp;CN14&amp;"Template de desconto FLAT bundle - Velox XDSL - Varejo"),[3]BENEFICIOS!$A:$E,5,0)))</f>
        <v>MKT-1-9865191105</v>
      </c>
      <c r="CP14" s="76" t="s">
        <v>3022</v>
      </c>
      <c r="CQ14" s="77">
        <v>59.9</v>
      </c>
      <c r="CR14" s="78">
        <f>IF(CQ14=0,"",IF(CQ14=VLOOKUP("PCS-30739g",[3]ARBOR!$A:$C,3,0),0.0001,IF(CQ14&gt;VLOOKUP("PCS-30739g",[3]ARBOR!$A:$C,3,0),"Maior que CAP!",IF((DOLLAR(CQ14+(VLOOKUP("PCS-30739g",[3]ARBOR!$A:$C,3,0)*-TRUNC(CQ14/VLOOKUP("PCS-30739g",[3]ARBOR!$A:$C,3,0)-1,4)),6))&lt;&gt;(DOLLAR(VLOOKUP("PCS-30739g",[3]ARBOR!$A:$C,3,0),6)),-TRUNC(CQ14/VLOOKUP("PCS-30739g",[3]ARBOR!$A:$C,3,0)-1,4)+0.0001,-TRUNC(CQ14/VLOOKUP("PCS-30739g",[3]ARBOR!$A:$C,3,0)-1,4)))))</f>
        <v>0.71560000000000001</v>
      </c>
      <c r="CS14" s="79" t="str">
        <f>IF(ISERROR(IF(CR14="","",VLOOKUP(($BG14&amp;CR14&amp;"Template de desconto FLAT bundle - Velox XDSL - Varejo"),[3]BENEFICIOS!$A:$E,5,0))),"Criar",IF(CR14="","",VLOOKUP(($BG14&amp;CR14&amp;"Template de desconto FLAT bundle - Velox XDSL - Varejo"),[3]BENEFICIOS!$A:$E,5,0)))</f>
        <v>MKT-1-9865191198</v>
      </c>
      <c r="CT14" s="77"/>
      <c r="CU14" s="80"/>
      <c r="CV14" s="72"/>
      <c r="CW14" s="73"/>
      <c r="CX14" s="76" t="s">
        <v>3022</v>
      </c>
      <c r="CY14" s="77">
        <v>59.9</v>
      </c>
      <c r="CZ14" s="78">
        <f>IF(CY14=0,"",IF(CY14=VLOOKUP("PCS-30766g",[3]ARBOR!$A:$C,3,0),0.0001,IF(CY14&gt;VLOOKUP("PCS-30766g",[3]ARBOR!$A:$C,3,0),"Maior que CAP!",IF((DOLLAR(CY14+(VLOOKUP("PCS-30766g",[3]ARBOR!$A:$C,3,0)*-TRUNC(CY14/VLOOKUP("PCS-30766g",[3]ARBOR!$A:$C,3,0)-1,4)),6))&lt;&gt;(DOLLAR(VLOOKUP("PCS-30766g",[3]ARBOR!$A:$C,3,0),6)),-TRUNC(CY14/VLOOKUP("PCS-30766g",[3]ARBOR!$A:$C,3,0)-1,4)+0.0001,-TRUNC(CY14/VLOOKUP("PCS-30766g",[3]ARBOR!$A:$C,3,0)-1,4)))))</f>
        <v>0.78669999999999995</v>
      </c>
      <c r="DA14" s="79" t="str">
        <f>IF(ISERROR(IF(CZ14="","",VLOOKUP(($BG14&amp;CZ14&amp;"Template de desconto FLAT bundle - Velox XDSL - Varejo"),[3]BENEFICIOS!$A:$E,5,0))),"Criar",IF(CZ14="","",VLOOKUP(($BG14&amp;CZ14&amp;"Template de desconto FLAT bundle - Velox XDSL - Varejo"),[3]BENEFICIOS!$A:$E,5,0)))</f>
        <v>MKT-1-9865191291</v>
      </c>
      <c r="DB14" s="77"/>
      <c r="DC14" s="80"/>
      <c r="DD14" s="72"/>
      <c r="DE14" s="73"/>
      <c r="DF14" s="76" t="s">
        <v>3128</v>
      </c>
      <c r="DG14" s="77">
        <v>69.900000000000006</v>
      </c>
      <c r="DH14" s="78">
        <f>IF(DG14=0,"",IF(DG14=VLOOKUP("PCS-30793g",[3]ARBOR!$A:$C,3,0),0.0001,IF(DG14&gt;VLOOKUP("PCS-30793g",[3]ARBOR!$A:$C,3,0),"Maior que CAP!",IF((DOLLAR(DG14+(VLOOKUP("PCS-30793g",[3]ARBOR!$A:$C,3,0)*-TRUNC(DG14/VLOOKUP("PCS-30793g",[3]ARBOR!$A:$C,3,0)-1,4)),6))&lt;&gt;(DOLLAR(VLOOKUP("PCS-30793g",[3]ARBOR!$A:$C,3,0),6)),-TRUNC(DG14/VLOOKUP("PCS-30793g",[3]ARBOR!$A:$C,3,0)-1,4)+0.0001,-TRUNC(DG14/VLOOKUP("PCS-30793g",[3]ARBOR!$A:$C,3,0)-1,4)))))</f>
        <v>0.75109999999999999</v>
      </c>
      <c r="DI14" s="79" t="str">
        <f>IF(ISERROR(IF(DH14="","",VLOOKUP(($BG14&amp;DH14&amp;"Template de desconto FLAT bundle - Velox XDSL - Varejo"),[3]BENEFICIOS!$A:$E,5,0))),"Criar",IF(DH14="","",VLOOKUP(($BG14&amp;DH14&amp;"Template de desconto FLAT bundle - Velox XDSL - Varejo"),[3]BENEFICIOS!$A:$E,5,0)))</f>
        <v>MKT-1-9865191384</v>
      </c>
      <c r="DJ14" s="77"/>
      <c r="DK14" s="80"/>
      <c r="DL14" s="72"/>
      <c r="DM14" s="73"/>
      <c r="DN14" s="76" t="s">
        <v>3022</v>
      </c>
      <c r="DO14" s="77">
        <v>69.900000000000006</v>
      </c>
      <c r="DP14" s="78">
        <f>IF(DO14=0,"",IF(DO14=VLOOKUP("PCS-30820g",[3]ARBOR!$A:$C,3,0),0.0001,IF(DO14&gt;VLOOKUP("PCS-30820g",[3]ARBOR!$A:$C,3,0),"Maior que CAP!",IF((DOLLAR(DO14+(VLOOKUP("PCS-30820g",[3]ARBOR!$A:$C,3,0)*-TRUNC(DO14/VLOOKUP("PCS-30820g",[3]ARBOR!$A:$C,3,0)-1,4)),6))&lt;&gt;(DOLLAR(VLOOKUP("PCS-30820g",[3]ARBOR!$A:$C,3,0),6)),-TRUNC(DO14/VLOOKUP("PCS-30820g",[3]ARBOR!$A:$C,3,0)-1,4)+0.0001,-TRUNC(DO14/VLOOKUP("PCS-30820g",[3]ARBOR!$A:$C,3,0)-1,4)))))</f>
        <v>0.75109999999999999</v>
      </c>
      <c r="DQ14" s="79" t="str">
        <f>IF(ISERROR(IF(DP14="","",VLOOKUP(($BG14&amp;DP14&amp;"Template de desconto FLAT bundle - Velox XDSL - Varejo"),[3]BENEFICIOS!$A:$E,5,0))),"Criar",IF(DP14="","",VLOOKUP(($BG14&amp;DP14&amp;"Template de desconto FLAT bundle - Velox XDSL - Varejo"),[3]BENEFICIOS!$A:$E,5,0)))</f>
        <v>MKT-1-9865191384</v>
      </c>
      <c r="DR14" s="77"/>
      <c r="DS14" s="80"/>
      <c r="DT14" s="72"/>
      <c r="DU14" s="73"/>
      <c r="DV14" s="81"/>
      <c r="DW14" s="78" t="str">
        <f>IF(DV14=0,"",IF(DV14=VLOOKUP("PCS-21448p2",[3]ARBOR!$A:$C,3,0),0.0001,IF(DV14&gt;VLOOKUP("PCS-21448p2",[3]ARBOR!$A:$C,3,0),"Maior que CAP!",IF((DOLLAR(DV14+(VLOOKUP("PCS-21448p2",[3]ARBOR!$A:$C,3,0)*-TRUNC(DV14/VLOOKUP("PCS-21448p2",[3]ARBOR!$A:$C,3,0)-1,4)),6))&lt;&gt;(DOLLAR(VLOOKUP("PCS-21448p2",[3]ARBOR!$A:$C,3,0),6)),-TRUNC(DV14/VLOOKUP("PCS-21448p2",[3]ARBOR!$A:$C,3,0)-1,4)+0.0001,-TRUNC(DV14/VLOOKUP("PCS-21448p2",[3]ARBOR!$A:$C,3,0)-1,4)))))</f>
        <v/>
      </c>
      <c r="DX14" s="79" t="str">
        <f>IF(ISERROR(IF(DW14="","",VLOOKUP(("Oi Conta Total Plug 10GB Downgrade"&amp;DW14&amp;"Template de desconto percentual BL Móvel - Internet Total - Varejo"),[3]BENEFICIOS!$A:$E,5,0))),"Criar",IF(DW14="","",VLOOKUP(("Oi Conta Total Plug 10GB Downgrade"&amp;DW14&amp;"Template de desconto percentual BL Móvel - Internet Total - Varejo"),[3]BENEFICIOS!$A:$E,5,0)))</f>
        <v/>
      </c>
      <c r="DY14" s="81">
        <f t="shared" si="0"/>
        <v>19.899999999999999</v>
      </c>
      <c r="DZ14" s="82">
        <f>IF(DY14=0,"",IF(DY14=VLOOKUP("SVA",[3]ARBOR!$A:$C,3,0),0.0001,IF(DY14&gt;VLOOKUP("SVA",[3]ARBOR!$A:$C,3,0),"Maior que CAP!",IF((DOLLAR(DY14+(VLOOKUP("SVA",[3]ARBOR!$A:$C,3,0)*-TRUNC(DY14/VLOOKUP("SVA",[3]ARBOR!$A:$C,3,0)-1,4)),6))&lt;&gt;(DOLLAR(VLOOKUP("SVA",[3]ARBOR!$A:$C,3,0),6)),-TRUNC(DY14/VLOOKUP("SVA",[3]ARBOR!$A:$C,3,0)-1,4)+0.0001,-TRUNC(DY14/VLOOKUP("SVA",[3]ARBOR!$A:$C,3,0)-1,4)))))</f>
        <v>7.1400000000000005E-2</v>
      </c>
      <c r="EA14" s="79" t="s">
        <v>3129</v>
      </c>
      <c r="EB14" s="77"/>
      <c r="EC14" s="83"/>
      <c r="ED14" s="84"/>
      <c r="EE14" s="73"/>
      <c r="EF14" s="85">
        <v>64.900000000000006</v>
      </c>
      <c r="EG14" s="78">
        <f>IF(EF14=0,"",IF(EF14=VLOOKUP("PCS-OzTL40",[3]ARBOR!$A:$C,3,0),0.0001,IF(EF14&gt;VLOOKUP("PCS-OzTL40",[3]ARBOR!$A:$C,3,0),"Maior que CAP!",IF((DOLLAR(EF14+(VLOOKUP("PCS-OzTL40",[3]ARBOR!$A:$C,3,0)*-TRUNC(EF14/VLOOKUP("PCS-OzTL40",[3]ARBOR!$A:$C,3,0)-1,4)),6))&lt;&gt;(DOLLAR(VLOOKUP("PCS-OzTL40",[3]ARBOR!$A:$C,3,0),6)),-TRUNC(EF14/VLOOKUP("PCS-OzTL40",[3]ARBOR!$A:$C,3,0)-1,4)+0.0001,-TRUNC(EF14/VLOOKUP("PCS-OzTL40",[3]ARBOR!$A:$C,3,0)-1,4)))))</f>
        <v>0.34449999999999997</v>
      </c>
      <c r="EH14" s="79" t="str">
        <f>IF(ISERROR(IF(EG14="","",VLOOKUP(($BG14&amp;EG14&amp;"Template desconto FLAT Plano Principal Oi TV nível conta"),[3]BENEFICIOS!$A:$G,5,0))),"Criar",IF(EG14="","",VLOOKUP(($BG14&amp;EG14&amp;"Template desconto FLAT Plano Principal Oi TV nível conta"),[3]BENEFICIOS!$A:$G,5,0)))</f>
        <v>MKT-1-9865456396</v>
      </c>
      <c r="EI14" s="85">
        <v>94.9</v>
      </c>
      <c r="EJ14" s="78">
        <f>IF(EI14=0,"",IF(EI14=VLOOKUP("PCS-OzTL41",[3]ARBOR!$A:$C,3,0),0.0001,IF(EI14&gt;VLOOKUP("PCS-OzTL41",[3]ARBOR!$A:$C,3,0),"Maior que CAP!",IF((DOLLAR(EI14+(VLOOKUP("PCS-OzTL41",[3]ARBOR!$A:$C,3,0)*-TRUNC(EI14/VLOOKUP("PCS-OzTL41",[3]ARBOR!$A:$C,3,0)-1,4)),6))&lt;&gt;(DOLLAR(VLOOKUP("PCS-OzTL41",[3]ARBOR!$A:$C,3,0),6)),-TRUNC(EI14/VLOOKUP("PCS-OzTL41",[3]ARBOR!$A:$C,3,0)-1,4)+0.0001,-TRUNC(EI14/VLOOKUP("PCS-OzTL41",[3]ARBOR!$A:$C,3,0)-1,4)))))</f>
        <v>0.21589999999999998</v>
      </c>
      <c r="EK14" s="86" t="str">
        <f>IF(ISERROR(IF(EJ14="","",VLOOKUP(($BG14&amp;EJ14&amp;"Template desconto FLAT Plano Principal Oi TV nível conta"),[3]BENEFICIOS!$A:$G,5,0))),"Criar",IF(EJ14="","",VLOOKUP(($BG14&amp;EJ14&amp;"Template desconto FLAT Plano Principal Oi TV nível conta"),[3]BENEFICIOS!$A:$G,5,0)))</f>
        <v>MKT-1-10031838901</v>
      </c>
      <c r="EL14" s="85">
        <v>129.9</v>
      </c>
      <c r="EM14" s="78">
        <f>IF(EL14=0,"",IF(EL14=VLOOKUP("PCS-OzTL44",[3]ARBOR!$A:$C,3,0),0.0001,IF(EL14&gt;VLOOKUP("PCS-OzTL44",[3]ARBOR!$A:$C,3,0),"Maior que CAP!",IF((DOLLAR(EL14+(VLOOKUP("PCS-OzTL44",[3]ARBOR!$A:$C,3,0)*-TRUNC(EL14/VLOOKUP("PCS-OzTL44",[3]ARBOR!$A:$C,3,0)-1,4)),6))&lt;&gt;(DOLLAR(VLOOKUP("PCS-OzTL44",[3]ARBOR!$A:$C,3,0),6)),-TRUNC(EL14/VLOOKUP("PCS-OzTL44",[3]ARBOR!$A:$C,3,0)-1,4)+0.0001,-TRUNC(EL14/VLOOKUP("PCS-OzTL44",[3]ARBOR!$A:$C,3,0)-1,4)))))</f>
        <v>0.3256</v>
      </c>
      <c r="EN14" s="86" t="str">
        <f>IF(ISERROR(IF(EM14="","",VLOOKUP(($BG14&amp;EM14&amp;"Template desconto FLAT Plano Principal Oi TV nível conta"),[3]BENEFICIOS!$A:$G,5,0))),"Criar",IF(EM14="","",VLOOKUP(($BG14&amp;EM14&amp;"Template desconto FLAT Plano Principal Oi TV nível conta"),[3]BENEFICIOS!$A:$G,5,0)))</f>
        <v>MKT-1-10031792211</v>
      </c>
      <c r="EO14" s="85">
        <v>139.9</v>
      </c>
      <c r="EP14" s="78">
        <f>IF(EO14=0,"",IF(EO14=VLOOKUP("PCS-OzTL43",[3]ARBOR!$A:$C,3,0),0.0001,IF(EO14&gt;VLOOKUP("PCS-OzTL43",[3]ARBOR!$A:$C,3,0),"Maior que CAP!",IF((DOLLAR(EO14+(VLOOKUP("PCS-OzTL43",[3]ARBOR!$A:$C,3,0)*-TRUNC(EO14/VLOOKUP("PCS-OzTL43",[3]ARBOR!$A:$C,3,0)-1,4)),6))&lt;&gt;(DOLLAR(VLOOKUP("PCS-OzTL43",[3]ARBOR!$A:$C,3,0),6)),-TRUNC(EO14/VLOOKUP("PCS-OzTL43",[3]ARBOR!$A:$C,3,0)-1,4)+0.0001,-TRUNC(EO14/VLOOKUP("PCS-OzTL43",[3]ARBOR!$A:$C,3,0)-1,4)))))</f>
        <v>0.313</v>
      </c>
      <c r="EQ14" s="86" t="str">
        <f>IF(ISERROR(IF(EP14="","",VLOOKUP(($BG14&amp;EP14&amp;"Template desconto FLAT Plano Principal Oi TV nível conta"),[3]BENEFICIOS!$A:$G,5,0))),"Criar",IF(EP14="","",VLOOKUP(($BG14&amp;EP14&amp;"Template desconto FLAT Plano Principal Oi TV nível conta"),[3]BENEFICIOS!$A:$G,5,0)))</f>
        <v>MKT-1-10031864481</v>
      </c>
      <c r="ER14" s="85">
        <v>174.9</v>
      </c>
      <c r="ES14" s="78">
        <f>IF(ER14=0,"",IF(ER14=VLOOKUP("PCS-OzTL45",[3]ARBOR!$A:$C,3,0),0.0001,IF(ER14&gt;VLOOKUP("PCS-OzTL45",[3]ARBOR!$A:$C,3,0),"Maior que CAP!",IF((DOLLAR(ER14+(VLOOKUP("PCS-OzTL45",[3]ARBOR!$A:$C,3,0)*-TRUNC(ER14/VLOOKUP("PCS-OzTL45",[3]ARBOR!$A:$C,3,0)-1,4)),6))&lt;&gt;(DOLLAR(VLOOKUP("PCS-OzTL45",[3]ARBOR!$A:$C,3,0),6)),-TRUNC(ER14/VLOOKUP("PCS-OzTL45",[3]ARBOR!$A:$C,3,0)-1,4)+0.0001,-TRUNC(ER14/VLOOKUP("PCS-OzTL45",[3]ARBOR!$A:$C,3,0)-1,4)))))</f>
        <v>0.16369999999999998</v>
      </c>
      <c r="ET14" s="86" t="str">
        <f>IF(ISERROR(IF(ES14="","",VLOOKUP(($BG14&amp;ES14&amp;"Template desconto FLAT Plano Principal Oi TV nível conta"),[3]BENEFICIOS!$A:$G,5,0))),"Criar",IF(ES14="","",VLOOKUP(($BG14&amp;ES14&amp;"Template desconto FLAT Plano Principal Oi TV nível conta"),[3]BENEFICIOS!$A:$G,5,0)))</f>
        <v>MKT-1-10031864751</v>
      </c>
      <c r="EU14" s="85"/>
      <c r="EV14" s="72" t="str">
        <f>IF(EU14=0,"",IF(EU14=VLOOKUP("PCS-OzTL741",[3]ARBOR!$A:$C,3,0),0.0001,IF(EU14&gt;VLOOKUP("PCS-OzTL741",[3]ARBOR!$A:$C,3,0),"Maior que CAP!",IF((DOLLAR(EU14+(VLOOKUP("PCS-OzTL741",[3]ARBOR!$A:$C,3,0)*-TRUNC(EU14/VLOOKUP("PCS-OzTL741",[3]ARBOR!$A:$C,3,0)-1,4)),6))&lt;&gt;(DOLLAR(VLOOKUP("PCS-OzTL741",[3]ARBOR!$A:$C,3,0),6)),-TRUNC(EU14/VLOOKUP("PCS-OzTL741",[3]ARBOR!$A:$C,3,0)-1,4)+0.0001,-TRUNC(EU14/VLOOKUP("PCS-OzTL741",[3]ARBOR!$A:$C,3,0)-1,4)))))</f>
        <v/>
      </c>
      <c r="EW14" s="87" t="str">
        <f>IF(ISERROR(IF(EV14="","",VLOOKUP((#REF!&amp;EV14&amp;"Template desconto FLAT Plano Principal Oi TV nível conta"),[3]BENEFICIOS!$A:$G,5,0))),"Criar",IF(EV14="","",VLOOKUP((#REF!&amp;EV14&amp;"Template desconto FLAT Plano Principal Oi TV nível conta"),[3]BENEFICIOS!$A:$G,5,0)))</f>
        <v/>
      </c>
      <c r="EX14" s="85">
        <v>149.9</v>
      </c>
      <c r="EY14" s="78">
        <f>IF(EX14=0,"",IF(EX14=VLOOKUP("PCS-OzTL744",[3]ARBOR!$A:$C,3,0),0.0001,IF(EX14&gt;VLOOKUP("PCS-OzTL744",[3]ARBOR!$A:$C,3,0),"Maior que CAP!",IF((DOLLAR(EX14+(VLOOKUP("PCS-OzTL744",[3]ARBOR!$A:$C,3,0)*-TRUNC(EX14/VLOOKUP("PCS-OzTL744",[3]ARBOR!$A:$C,3,0)-1,4)),6))&lt;&gt;(DOLLAR(VLOOKUP("PCS-OzTL744",[3]ARBOR!$A:$C,3,0),6)),-TRUNC(EX14/VLOOKUP("PCS-OzTL744",[3]ARBOR!$A:$C,3,0)-1,4)+0.0001,-TRUNC(EX14/VLOOKUP("PCS-OzTL744",[3]ARBOR!$A:$C,3,0)-1,4)))))</f>
        <v>0.2833</v>
      </c>
      <c r="EZ14" s="86" t="str">
        <f>IF(ISERROR(IF(EY14="","",VLOOKUP(($BG14&amp;EY14&amp;"Template desconto FLAT Plano Principal Oi TV nível conta"),[3]BENEFICIOS!$A:$G,5,0))),"Criar",IF(EY14="","",VLOOKUP(($BG14&amp;EY14&amp;"Template desconto FLAT Plano Principal Oi TV nível conta"),[3]BENEFICIOS!$A:$G,5,0)))</f>
        <v>MKT-1-10031865251</v>
      </c>
      <c r="FA14" s="85">
        <v>159.9</v>
      </c>
      <c r="FB14" s="78">
        <f>IF(FA14=0,"",IF(FA14=VLOOKUP("PCS-OzTL743",[3]ARBOR!$A:$C,3,0),0.0001,IF(FA14&gt;VLOOKUP("PCS-OzTL743",[3]ARBOR!$A:$C,3,0),"Maior que CAP!",IF((DOLLAR(FA14+(VLOOKUP("PCS-OzTL743",[3]ARBOR!$A:$C,3,0)*-TRUNC(FA14/VLOOKUP("PCS-OzTL743",[3]ARBOR!$A:$C,3,0)-1,4)),6))&lt;&gt;(DOLLAR(VLOOKUP("PCS-OzTL743",[3]ARBOR!$A:$C,3,0),6)),-TRUNC(FA14/VLOOKUP("PCS-OzTL743",[3]ARBOR!$A:$C,3,0)-1,4)+0.0001,-TRUNC(FA14/VLOOKUP("PCS-OzTL743",[3]ARBOR!$A:$C,3,0)-1,4)))))</f>
        <v>0.2737</v>
      </c>
      <c r="FC14" s="86" t="str">
        <f>IF(ISERROR(IF(FB14="","",VLOOKUP(($BG14&amp;FB14&amp;"Template desconto FLAT Plano Principal Oi TV nível conta"),[3]BENEFICIOS!$A:$G,5,0))),"Criar",IF(FB14="","",VLOOKUP(($BG14&amp;FB14&amp;"Template desconto FLAT Plano Principal Oi TV nível conta"),[3]BENEFICIOS!$A:$G,5,0)))</f>
        <v>MKT-1-10031879521</v>
      </c>
      <c r="FD14" s="85">
        <v>194.9</v>
      </c>
      <c r="FE14" s="78">
        <f>IF(FD14=0,"",IF(FD14=VLOOKUP("PCS-OzTL745",[3]ARBOR!$A:$C,3,0),0.0001,IF(FD14&gt;VLOOKUP("PCS-OzTL745",[3]ARBOR!$A:$C,3,0),"Maior que CAP!",IF((DOLLAR(FD14+(VLOOKUP("PCS-OzTL745",[3]ARBOR!$A:$C,3,0)*-TRUNC(FD14/VLOOKUP("PCS-OzTL745",[3]ARBOR!$A:$C,3,0)-1,4)),6))&lt;&gt;(DOLLAR(VLOOKUP("PCS-OzTL745",[3]ARBOR!$A:$C,3,0),6)),-TRUNC(FD14/VLOOKUP("PCS-OzTL745",[3]ARBOR!$A:$C,3,0)-1,4)+0.0001,-TRUNC(FD14/VLOOKUP("PCS-OzTL745",[3]ARBOR!$A:$C,3,0)-1,4)))))</f>
        <v>0.23019999999999999</v>
      </c>
      <c r="FF14" s="86" t="str">
        <f>IF(ISERROR(IF(FE14="","",VLOOKUP(($BG14&amp;FE14&amp;"Template desconto FLAT Plano Principal Oi TV nível conta"),[3]BENEFICIOS!$A:$G,5,0))),"Criar",IF(FE14="","",VLOOKUP(($BG14&amp;FE14&amp;"Template desconto FLAT Plano Principal Oi TV nível conta"),[3]BENEFICIOS!$A:$G,5,0)))</f>
        <v>MKT-1-9865510683</v>
      </c>
      <c r="FG14" s="85"/>
      <c r="FH14" s="78" t="str">
        <f>IF(FG14=0,"",IF(FG14=VLOOKUP("PCS-OzTL42",[3]ARBOR!$A:$C,3,0),0.0001,IF(FG14&gt;VLOOKUP("PCS-OzTL42",[3]ARBOR!$A:$C,3,0),"Maior que CAP!",IF((DOLLAR(FG14+(VLOOKUP("PCS-OzTL42",[3]ARBOR!$A:$C,3,0)*-TRUNC(FG14/VLOOKUP("PCS-OzTL42",[3]ARBOR!$A:$C,3,0)-1,4)),6))&lt;&gt;(DOLLAR(VLOOKUP("PCS-OzTL42",[3]ARBOR!$A:$C,3,0),6)),-TRUNC(FG14/VLOOKUP("PCS-OzTL42",[3]ARBOR!$A:$C,3,0)-1,4)+0.0001,-TRUNC(FG14/VLOOKUP("PCS-OzTL42",[3]ARBOR!$A:$C,3,0)-1,4)))))</f>
        <v/>
      </c>
      <c r="FI14" s="86" t="str">
        <f>IF(ISERROR(IF(FH14="","",VLOOKUP(($BG14&amp;FH14&amp;"Template desconto FLAT Plano Principal Oi TV nível conta"),[3]BENEFICIOS!$A:$G,5,0))),"Criar",IF(FH14="","",VLOOKUP(($BG14&amp;FH14&amp;"Template desconto FLAT Plano Principal Oi TV nível conta"),[3]BENEFICIOS!$A:$G,5,0)))</f>
        <v/>
      </c>
      <c r="FJ14" s="85">
        <v>124.9</v>
      </c>
      <c r="FK14" s="78">
        <f>IF(FJ14=0,"",IF(FJ14=VLOOKUP("PCS-OzTL47",[3]ARBOR!$A:$C,3,0),0.0001,IF(FJ14&gt;VLOOKUP("PCS-OzTL47",[3]ARBOR!$A:$C,3,0),"Maior que CAP!",IF((DOLLAR(FJ14+(VLOOKUP("PCS-OzTL47",[3]ARBOR!$A:$C,3,0)*-TRUNC(FJ14/VLOOKUP("PCS-OzTL47",[3]ARBOR!$A:$C,3,0)-1,4)),6))&lt;&gt;(DOLLAR(VLOOKUP("PCS-OzTL47",[3]ARBOR!$A:$C,3,0),6)),-TRUNC(FJ14/VLOOKUP("PCS-OzTL47",[3]ARBOR!$A:$C,3,0)-1,4)+0.0001,-TRUNC(FJ14/VLOOKUP("PCS-OzTL47",[3]ARBOR!$A:$C,3,0)-1,4)))))</f>
        <v>0.38669999999999999</v>
      </c>
      <c r="FL14" s="86" t="str">
        <f>IF(ISERROR(IF(FK14="","",VLOOKUP(($BG14&amp;FK14&amp;"Template desconto FLAT Plano Principal Oi TV nível conta"),[3]BENEFICIOS!$A:$G,5,0))),"Criar",IF(FK14="","",VLOOKUP(($BG14&amp;FK14&amp;"Template desconto FLAT Plano Principal Oi TV nível conta"),[3]BENEFICIOS!$A:$G,5,0)))</f>
        <v>MKT-1-10031884061</v>
      </c>
      <c r="FM14" s="85"/>
      <c r="FN14" s="78" t="str">
        <f>IF(FM14=0,"",IF(FM14=VLOOKUP("PCS-OzTL46",[3]ARBOR!$A:$C,3,0),0.0001,IF(FM14&gt;VLOOKUP("PCS-OzTL46",[3]ARBOR!$A:$C,3,0),"Maior que CAP!",IF((DOLLAR(FM14+(VLOOKUP("PCS-OzTL46",[3]ARBOR!$A:$C,3,0)*-TRUNC(FM14/VLOOKUP("PCS-OzTL46",[3]ARBOR!$A:$C,3,0)-1,4)),6))&lt;&gt;(DOLLAR(VLOOKUP("PCS-OzTL46",[3]ARBOR!$A:$C,3,0),6)),-TRUNC(FM14/VLOOKUP("PCS-OzTL46",[3]ARBOR!$A:$C,3,0)-1,4)+0.0001,-TRUNC(FM14/VLOOKUP("PCS-OzTL46",[3]ARBOR!$A:$C,3,0)-1,4)))))</f>
        <v/>
      </c>
      <c r="FO14" s="86" t="str">
        <f>IF(ISERROR(IF(FN14="","",VLOOKUP(($BG14&amp;FN14&amp;"Template desconto FLAT Plano Principal Oi TV nível conta"),[3]BENEFICIOS!$A:$G,5,0))),"Criar",IF(FN14="","",VLOOKUP(($BG14&amp;FN14&amp;"Template desconto FLAT Plano Principal Oi TV nível conta"),[3]BENEFICIOS!$A:$G,5,0)))</f>
        <v/>
      </c>
      <c r="FP14" s="85">
        <v>169.9</v>
      </c>
      <c r="FQ14" s="78">
        <f>IF(FP14=0,"",IF(FP14=VLOOKUP("PCS-OzTL48",[3]ARBOR!$A:$C,3,0),0.0001,IF(FP14&gt;VLOOKUP("PCS-OzTL48",[3]ARBOR!$A:$C,3,0),"Maior que CAP!",IF((DOLLAR(FP14+(VLOOKUP("PCS-OzTL48",[3]ARBOR!$A:$C,3,0)*-TRUNC(FP14/VLOOKUP("PCS-OzTL48",[3]ARBOR!$A:$C,3,0)-1,4)),6))&lt;&gt;(DOLLAR(VLOOKUP("PCS-OzTL48",[3]ARBOR!$A:$C,3,0),6)),-TRUNC(FP14/VLOOKUP("PCS-OzTL48",[3]ARBOR!$A:$C,3,0)-1,4)+0.0001,-TRUNC(FP14/VLOOKUP("PCS-OzTL48",[3]ARBOR!$A:$C,3,0)-1,4)))))</f>
        <v>0.32900000000000001</v>
      </c>
      <c r="FR14" s="86" t="str">
        <f>IF(ISERROR(IF(FQ14="","",VLOOKUP(($BG14&amp;FQ14&amp;"Template desconto FLAT Plano Principal Oi TV nível conta"),[3]BENEFICIOS!$A:$G,5,0))),"Criar",IF(FQ14="","",VLOOKUP(($BG14&amp;FQ14&amp;"Template desconto FLAT Plano Principal Oi TV nível conta"),[3]BENEFICIOS!$A:$G,5,0)))</f>
        <v>MKT-1-10031858741</v>
      </c>
      <c r="FS14" s="85">
        <v>114.9</v>
      </c>
      <c r="FT14" s="78">
        <f>IF(FS14=0,"",IF(FS14=VLOOKUP("PCS-OzTL742",[3]ARBOR!$A:$C,3,0),0.0001,IF(FS14&gt;VLOOKUP("PCS-OzTL742",[3]ARBOR!$A:$C,3,0),"Maior que CAP!",IF((DOLLAR(FS14+(VLOOKUP("PCS-OzTL742",[3]ARBOR!$A:$C,3,0)*-TRUNC(FS14/VLOOKUP("PCS-OzTL742",[3]ARBOR!$A:$C,3,0)-1,4)),6))&lt;&gt;(DOLLAR(VLOOKUP("PCS-OzTL742",[3]ARBOR!$A:$C,3,0),6)),-TRUNC(FS14/VLOOKUP("PCS-OzTL742",[3]ARBOR!$A:$C,3,0)-1,4)+0.0001,-TRUNC(FS14/VLOOKUP("PCS-OzTL742",[3]ARBOR!$A:$C,3,0)-1,4)))))</f>
        <v>0.47809999999999997</v>
      </c>
      <c r="FU14" s="86" t="str">
        <f>IF(ISERROR(IF(FT14="","",VLOOKUP(($BG14&amp;FT14&amp;"Template desconto FLAT Plano Principal Oi TV nível conta"),[3]BENEFICIOS!$A:$G,5,0))),"Criar",IF(FT14="","",VLOOKUP(($BG14&amp;FT14&amp;"Template desconto FLAT Plano Principal Oi TV nível conta"),[3]BENEFICIOS!$A:$G,5,0)))</f>
        <v>MKT-1-10031915481</v>
      </c>
      <c r="FV14" s="85">
        <v>144.9</v>
      </c>
      <c r="FW14" s="78">
        <f>IF(FV14=0,"",IF(FV14=VLOOKUP("PCS-OzTL747",[3]ARBOR!$A:$C,3,0),0.0001,IF(FV14&gt;VLOOKUP("PCS-OzTL747",[3]ARBOR!$A:$C,3,0),"Maior que CAP!",IF((DOLLAR(FV14+(VLOOKUP("PCS-OzTL747",[3]ARBOR!$A:$C,3,0)*-TRUNC(FV14/VLOOKUP("PCS-OzTL747",[3]ARBOR!$A:$C,3,0)-1,4)),6))&lt;&gt;(DOLLAR(VLOOKUP("PCS-OzTL747",[3]ARBOR!$A:$C,3,0),6)),-TRUNC(FV14/VLOOKUP("PCS-OzTL747",[3]ARBOR!$A:$C,3,0)-1,4)+0.0001,-TRUNC(FV14/VLOOKUP("PCS-OzTL747",[3]ARBOR!$A:$C,3,0)-1,4)))))</f>
        <v>0.43990000000000001</v>
      </c>
      <c r="FX14" s="86" t="str">
        <f>IF(ISERROR(IF(FW14="","",VLOOKUP(($BG14&amp;FW14&amp;"Template desconto FLAT Plano Principal Oi TV nível conta"),[3]BENEFICIOS!$A:$G,5,0))),"Criar",IF(FW14="","",VLOOKUP(($BG14&amp;FW14&amp;"Template desconto FLAT Plano Principal Oi TV nível conta"),[3]BENEFICIOS!$A:$G,5,0)))</f>
        <v>MKT-1-10031859011</v>
      </c>
      <c r="FY14" s="85"/>
      <c r="FZ14" s="78" t="str">
        <f>IF(FY14=0,"",IF(FY14=VLOOKUP("PCS-OzTL746",[3]ARBOR!$A:$C,3,0),0.0001,IF(FY14&gt;VLOOKUP("PCS-OzTL746",[3]ARBOR!$A:$C,3,0),"Maior que CAP!",IF((DOLLAR(FY14+(VLOOKUP("PCS-OzTL746",[3]ARBOR!$A:$C,3,0)*-TRUNC(FY14/VLOOKUP("PCS-OzTL746",[3]ARBOR!$A:$C,3,0)-1,4)),6))&lt;&gt;(DOLLAR(VLOOKUP("PCS-OzTL746",[3]ARBOR!$A:$C,3,0),6)),-TRUNC(FY14/VLOOKUP("PCS-OzTL746",[3]ARBOR!$A:$C,3,0)-1,4)+0.0001,-TRUNC(FY14/VLOOKUP("PCS-OzTL746",[3]ARBOR!$A:$C,3,0)-1,4)))))</f>
        <v/>
      </c>
      <c r="GA14" s="86" t="str">
        <f>IF(ISERROR(IF(FZ14="","",VLOOKUP(($BG14&amp;FZ14&amp;"Template desconto FLAT Plano Principal Oi TV nível conta"),[3]BENEFICIOS!$A:$G,5,0))),"Criar",IF(FZ14="","",VLOOKUP(($BG14&amp;FZ14&amp;"Template desconto FLAT Plano Principal Oi TV nível conta"),[3]BENEFICIOS!$A:$G,5,0)))</f>
        <v/>
      </c>
      <c r="GB14" s="85">
        <v>174.9</v>
      </c>
      <c r="GC14" s="78">
        <f>IF(GB14=0,"",IF(GB14=VLOOKUP("PCS-OzTL748",[3]ARBOR!$A:$C,3,0),0.0001,IF(GB14&gt;VLOOKUP("PCS-OzTL748",[3]ARBOR!$A:$C,3,0),"Maior que CAP!",IF((DOLLAR(GB14+(VLOOKUP("PCS-OzTL748",[3]ARBOR!$A:$C,3,0)*-TRUNC(GB14/VLOOKUP("PCS-OzTL748",[3]ARBOR!$A:$C,3,0)-1,4)),6))&lt;&gt;(DOLLAR(VLOOKUP("PCS-OzTL748",[3]ARBOR!$A:$C,3,0),6)),-TRUNC(GB14/VLOOKUP("PCS-OzTL748",[3]ARBOR!$A:$C,3,0)-1,4)+0.0001,-TRUNC(GB14/VLOOKUP("PCS-OzTL748",[3]ARBOR!$A:$C,3,0)-1,4)))))</f>
        <v>0.43269999999999997</v>
      </c>
      <c r="GD14" s="86" t="str">
        <f>IF(ISERROR(IF(GC14="","",VLOOKUP(($BG14&amp;GC14&amp;"Template desconto FLAT Plano Principal Oi TV nível conta"),[3]BENEFICIOS!$A:$G,5,0))),"Criar",IF(GC14="","",VLOOKUP(($BG14&amp;GC14&amp;"Template desconto FLAT Plano Principal Oi TV nível conta"),[3]BENEFICIOS!$A:$G,5,0)))</f>
        <v>MKT-1-10031989881</v>
      </c>
      <c r="GE14" s="85">
        <v>75</v>
      </c>
      <c r="GF14" s="78">
        <f>IF(GE14=0,"",IF(GE14=VLOOKUP("PCS-OzTL34",[3]ARBOR!$A:$C,3,0),0.0001,IF(GE14&gt;VLOOKUP("PCS-OzTL34",[3]ARBOR!$A:$C,3,0),"Maior que CAP!",IF((DOLLAR(GE14+(VLOOKUP("PCS-OzTL34",[3]ARBOR!$A:$C,3,0)*-TRUNC(GE14/VLOOKUP("PCS-OzTL34",[3]ARBOR!$A:$C,3,0)-1,4)),6))&lt;&gt;(DOLLAR(VLOOKUP("PCS-OzTL34",[3]ARBOR!$A:$C,3,0),6)),-TRUNC(GE14/VLOOKUP("PCS-OzTL34",[3]ARBOR!$A:$C,3,0)-1,4)+0.0001,-TRUNC(GE14/VLOOKUP("PCS-OzTL34",[3]ARBOR!$A:$C,3,0)-1,4)))))</f>
        <v>0.31900000000000001</v>
      </c>
      <c r="GG14" s="86" t="s">
        <v>3101</v>
      </c>
      <c r="GH14" s="85">
        <v>19.899999999999999</v>
      </c>
      <c r="GI14" s="78">
        <f>IF(GH14=0,"",IF(GH14=VLOOKUP("PCS-OzTL31",[3]ARBOR!$A:$C,3,0),0.0001,IF(GH14&gt;VLOOKUP("PCS-OzTL31",[3]ARBOR!$A:$C,3,0),"Maior que CAP!",IF((DOLLAR(GH14+(VLOOKUP("PCS-OzTL31",[3]ARBOR!$A:$C,3,0)*-TRUNC(GH14/VLOOKUP("PCS-OzTL31",[3]ARBOR!$A:$C,3,0)-1,4)),6))&lt;&gt;(DOLLAR(VLOOKUP("PCS-OzTL31",[3]ARBOR!$A:$C,3,0),6)),-TRUNC(GH14/VLOOKUP("PCS-OzTL31",[3]ARBOR!$A:$C,3,0)-1,4)+0.0001,-TRUNC(GH14/VLOOKUP("PCS-OzTL31",[3]ARBOR!$A:$C,3,0)-1,4)))))</f>
        <v>9.1800000000000007E-2</v>
      </c>
      <c r="GJ14" s="86" t="s">
        <v>3102</v>
      </c>
      <c r="GK14" s="85">
        <v>19.899999999999999</v>
      </c>
      <c r="GL14" s="78">
        <f>IF(GK14=0,"",IF(GK14=VLOOKUP("PCS-OzTL32",[3]ARBOR!$A:$C,3,0),0.0001,IF(GK14&gt;VLOOKUP("PCS-OzTL32",[3]ARBOR!$A:$C,3,0),"Maior que CAP!",IF((DOLLAR(GK14+(VLOOKUP("PCS-OzTL32",[3]ARBOR!$A:$C,3,0)*-TRUNC(GK14/VLOOKUP("PCS-OzTL32",[3]ARBOR!$A:$C,3,0)-1,4)),6))&lt;&gt;(DOLLAR(VLOOKUP("PCS-OzTL32",[3]ARBOR!$A:$C,3,0),6)),-TRUNC(GK14/VLOOKUP("PCS-OzTL32",[3]ARBOR!$A:$C,3,0)-1,4)+0.0001,-TRUNC(GK14/VLOOKUP("PCS-OzTL32",[3]ARBOR!$A:$C,3,0)-1,4)))))</f>
        <v>9.1800000000000007E-2</v>
      </c>
      <c r="GM14" s="86" t="s">
        <v>3103</v>
      </c>
      <c r="GN14" s="85">
        <v>29.9</v>
      </c>
      <c r="GO14" s="78">
        <f>IF(GN14=0,"",IF(GN14=VLOOKUP("PCS-OzTL33",[3]ARBOR!$A:$C,3,0),0.0001,IF(GN14&gt;VLOOKUP("PCS-OzTL33",[3]ARBOR!$A:$C,3,0),"Maior que CAP!",IF((DOLLAR(GN14+(VLOOKUP("PCS-OzTL33",[3]ARBOR!$A:$C,3,0)*-TRUNC(GN14/VLOOKUP("PCS-OzTL33",[3]ARBOR!$A:$C,3,0)-1,4)),6))&lt;&gt;(DOLLAR(VLOOKUP("PCS-OzTL33",[3]ARBOR!$A:$C,3,0),6)),-TRUNC(GN14/VLOOKUP("PCS-OzTL33",[3]ARBOR!$A:$C,3,0)-1,4)+0.0001,-TRUNC(GN14/VLOOKUP("PCS-OzTL33",[3]ARBOR!$A:$C,3,0)-1,4)))))</f>
        <v>9.1800000000000007E-2</v>
      </c>
      <c r="GP14" s="86" t="s">
        <v>3104</v>
      </c>
      <c r="GQ14" s="85">
        <v>14.9</v>
      </c>
      <c r="GR14" s="78">
        <f>IF(GQ14=0,"",IF(GQ14=VLOOKUP("PCS-OzTL503",[3]ARBOR!$A:$C,3,0),0.0001,IF(GQ14&gt;VLOOKUP("PCS-OzTL503",[3]ARBOR!$A:$C,3,0),"Maior que CAP!",IF((DOLLAR(GQ14+(VLOOKUP("PCS-OzTL503",[3]ARBOR!$A:$C,3,0)*-TRUNC(GQ14/VLOOKUP("PCS-OzTL503",[3]ARBOR!$A:$C,3,0)-1,4)),6))&lt;&gt;(DOLLAR(VLOOKUP("PCS-OzTL503",[3]ARBOR!$A:$C,3,0),6)),-TRUNC(GQ14/VLOOKUP("PCS-OzTL503",[3]ARBOR!$A:$C,3,0)-1,4)+0.0001,-TRUNC(GQ14/VLOOKUP("PCS-OzTL503",[3]ARBOR!$A:$C,3,0)-1,4)))))</f>
        <v>9.1499999999999998E-2</v>
      </c>
      <c r="GS14" s="86" t="s">
        <v>3105</v>
      </c>
      <c r="GT14" s="85">
        <v>10</v>
      </c>
      <c r="GU14" s="78">
        <f>IF(GT14=0,"",IF(GT14=VLOOKUP("PCS-OzTL500",[3]ARBOR!$A:$C,3,0),0.0001,IF(GT14&gt;VLOOKUP("PCS-OzTL500",[3]ARBOR!$A:$C,3,0),"Maior que CAP!",IF((DOLLAR(GT14+(VLOOKUP("PCS-OzTL500",[3]ARBOR!$A:$C,3,0)*-TRUNC(GT14/VLOOKUP("PCS-OzTL500",[3]ARBOR!$A:$C,3,0)-1,4)),6))&lt;&gt;(DOLLAR(VLOOKUP("PCS-OzTL500",[3]ARBOR!$A:$C,3,0),6)),-TRUNC(GT14/VLOOKUP("PCS-OzTL500",[3]ARBOR!$A:$C,3,0)-1,4)+0.0001,-TRUNC(GT14/VLOOKUP("PCS-OzTL500",[3]ARBOR!$A:$C,3,0)-1,4)))))</f>
        <v>9.1800000000000007E-2</v>
      </c>
      <c r="GV14" s="86" t="s">
        <v>3106</v>
      </c>
      <c r="GW14" s="85" t="s">
        <v>3107</v>
      </c>
      <c r="GX14" s="78"/>
      <c r="GY14" s="86"/>
      <c r="GZ14" s="85" t="s">
        <v>3108</v>
      </c>
      <c r="HA14" s="78"/>
      <c r="HB14" s="86"/>
      <c r="HC14" s="85" t="s">
        <v>3109</v>
      </c>
      <c r="HD14" s="78"/>
      <c r="HE14" s="86"/>
      <c r="HF14" s="85" t="s">
        <v>3110</v>
      </c>
      <c r="HG14" s="78"/>
      <c r="HH14" s="86"/>
      <c r="HI14" s="85" t="s">
        <v>3111</v>
      </c>
      <c r="HJ14" s="78"/>
      <c r="HK14" s="86"/>
      <c r="HL14" s="85">
        <v>24.9</v>
      </c>
      <c r="HM14" s="78">
        <f>IF(HL14=0,"",IF(HL14=VLOOKUP("PCS-OzTL99",[3]ARBOR!$A:$C,3,0),0.0001,IF(HL14&gt;VLOOKUP("PCS-OzTL99",[3]ARBOR!$A:$C,3,0),"Maior que CAP!",IF((DOLLAR(HL14+(VLOOKUP("PCS-OzTL99",[3]ARBOR!$A:$C,3,0)*-TRUNC(HL14/VLOOKUP("PCS-OzTL99",[3]ARBOR!$A:$C,3,0)-1,4)),6))&lt;&gt;(DOLLAR(VLOOKUP("PCS-OzTL99",[3]ARBOR!$A:$C,3,0),6)),-TRUNC(HL14/VLOOKUP("PCS-OzTL99",[3]ARBOR!$A:$C,3,0)-1,4)+0.0001,-TRUNC(HL14/VLOOKUP("PCS-OzTL99",[3]ARBOR!$A:$C,3,0)-1,4)))))</f>
        <v>0.16729999999999998</v>
      </c>
      <c r="HN14" s="86" t="s">
        <v>3112</v>
      </c>
      <c r="HO14" s="85"/>
      <c r="HP14" s="87" t="str">
        <f t="shared" si="1"/>
        <v/>
      </c>
      <c r="HQ14" s="88">
        <f>IF(BH14="","",VLOOKUP(BH14,[3]ARBOR!A:C,3,0))</f>
        <v>479.46</v>
      </c>
      <c r="HR14" s="77">
        <v>15</v>
      </c>
      <c r="HS14" s="89">
        <f>IF(HR14="","",1-(HR14/VLOOKUP(BH14&amp;"ASS",[3]ARBOR!A:C,3,0)))</f>
        <v>0.34725848563968664</v>
      </c>
      <c r="HT14" s="72" t="s">
        <v>3113</v>
      </c>
      <c r="HU14" s="90" t="s">
        <v>3114</v>
      </c>
      <c r="HV14" s="77">
        <v>154.36999999999998</v>
      </c>
      <c r="HW14" s="78">
        <f>ROUND(IF(HV14=0,"",IF(HV14=HQ14,0.0001,1-((HV14+(VLOOKUP(BH14&amp;"ASS",[3]ARBOR!A:C,3,0)-HR14))/HQ14))),4)</f>
        <v>0.66139999999999999</v>
      </c>
      <c r="HX14" s="79" t="str">
        <f>IF(ISERROR(IF(HW14="","",VLOOKUP(($BG14&amp;HW14&amp;"Template de desconto percentual FLAT Móvel - Conta Total - Varejo - Ganho Tributário Cross"),[3]BENEFICIOS!$A:$E,5,0))),"Criar",IF(HW14="","",VLOOKUP(($BG14&amp;HW14&amp;"Template de desconto percentual FLAT Móvel - Conta Total - Varejo - Ganho Tributário Cross"),[3]BENEFICIOS!$A:$E,5,0)))</f>
        <v>MKT-1-10032168071</v>
      </c>
      <c r="HY14" s="91"/>
      <c r="HZ14" s="72"/>
      <c r="IA14" s="72"/>
      <c r="IB14" s="92"/>
      <c r="IC14" s="92"/>
      <c r="ID14" s="92"/>
      <c r="IE14" s="72"/>
      <c r="IF14" s="93"/>
      <c r="IG14" s="94" t="s">
        <v>3132</v>
      </c>
      <c r="IH14" s="94" t="s">
        <v>3155</v>
      </c>
      <c r="II14" s="95"/>
      <c r="IJ14" s="96"/>
      <c r="IK14" s="97"/>
      <c r="IL14" s="95"/>
      <c r="IM14" s="96"/>
      <c r="IN14" s="97"/>
      <c r="IO14" s="95"/>
      <c r="IP14" s="96" t="str">
        <f>IF(IO14=0,"",IF(IO14=VLOOKUP("PCS-10357",[3]ARBOR!$A:$C,3,0),0.0001,IF(IO14&gt;VLOOKUP("PCS-10357",[3]ARBOR!$A:$C,3,0),"Maior que CAP!",ROUND(-1*(IO14/VLOOKUP("PCS-10357",[3]ARBOR!$A:$C,3,0)-1),4))))</f>
        <v/>
      </c>
      <c r="IQ14" s="97" t="str">
        <f>IF(ISERROR(IF(IP14="","",VLOOKUP(("Oi Internet Pra Celular 1GB"&amp;IP14&amp;"Template Flat Instância Dados"),[3]BENEFICIOS!$A:$E,5,0))),"Criar",IF(IP14="","",VLOOKUP(("Oi Internet Pra Celular 1GB"&amp;IP14&amp;"Template Flat Instância Dados"),[3]BENEFICIOS!$A:$E,5,0)))</f>
        <v/>
      </c>
      <c r="IR14" s="95"/>
      <c r="IS14" s="96" t="str">
        <f>IF(IR14=0,"",IF(IR14=VLOOKUP("PCS-813565",[3]ARBOR!$A:$C,3,0),0.0001,IF(IR14&gt;VLOOKUP("PCS-813565",[3]ARBOR!$A:$C,3,0),"Maior que CAP!",ROUND(-1*(IR14/VLOOKUP("PCS-813565",[3]ARBOR!$A:$C,3,0)-1),4))))</f>
        <v/>
      </c>
      <c r="IT14" s="97" t="str">
        <f>IF(ISERROR(IF(IS14="","",VLOOKUP(("Oi Internet Pra Celular 2GB"&amp;IS14&amp;"Template Flat Instância Dados"),[3]BENEFICIOS!$A:$E,5,0))),"Criar",IF(IS14="","",VLOOKUP(("Oi Internet Pra Celular 2GB"&amp;IS14&amp;"Template Flat Instância Dados"),[3]BENEFICIOS!$A:$E,5,0)))</f>
        <v/>
      </c>
      <c r="IU14" s="95"/>
      <c r="IV14" s="96" t="str">
        <f>IF(IU14=0,"",IF(IU14=VLOOKUP("PCS-7171B",[3]ARBOR!$A:$C,3,0),0.0001,IF(IU14&gt;VLOOKUP("PCS-7171B",[3]ARBOR!$A:$C,3,0),"Maior que CAP!",ROUND(-1*(IU14/VLOOKUP("PCS-7171B",[3]ARBOR!$A:$C,3,0)-1),4))))</f>
        <v/>
      </c>
      <c r="IW14" s="97" t="str">
        <f>IF(ISERROR(IF(IV14="","",VLOOKUP(("Oi Internet Pra Celular 3GB"&amp;IV14&amp;"Template Flat Instância Dados"),[3]BENEFICIOS!$A:$E,5,0))),"Criar",IF(IV14="","",VLOOKUP(("Oi Internet Pra Celular 3GB"&amp;IV14&amp;"Template Flat Instância Dados"),[3]BENEFICIOS!$A:$E,5,0)))</f>
        <v/>
      </c>
      <c r="IX14" s="95"/>
      <c r="IY14" s="96" t="str">
        <f>IF(IX14=0,"",IF(IX14=VLOOKUP("PCS-51793o08",[3]ARBOR!$A:$C,3,0),0.0001,IF(IX14&gt;VLOOKUP("PCS-51793o08",[3]ARBOR!$A:$C,3,0),"Maior que CAP!",ROUND(-1*(IX14/VLOOKUP("PCS-51793o08",[3]ARBOR!$A:$C,3,0)-1),4))))</f>
        <v/>
      </c>
      <c r="IZ14" s="97" t="str">
        <f>IF(ISERROR(IF(IY14="","",VLOOKUP(("Oi Internet Pra Celular 5GB"&amp;IY14&amp;"Template Flat Instância Dados"),[3]BENEFICIOS!$A:$E,5,0))),"Criar",IF(IY14="","",VLOOKUP(("Oi Internet Pra Celular 5GB"&amp;IY14&amp;"Template Flat Instância Dados"),[3]BENEFICIOS!$A:$E,5,0)))</f>
        <v/>
      </c>
      <c r="JA14" s="95">
        <v>35.53</v>
      </c>
      <c r="JB14" s="96">
        <f>IF(JA14=0,"",IF(JA14=VLOOKUP("PCS-7171A",[3]ARBOR!$A:$C,3,0),0.0001,IF(JA14&gt;VLOOKUP("PCS-7171A",[3]ARBOR!$A:$C,3,0),"Maior que CAP!",ROUND(-1*(JA14/VLOOKUP("PCS-7171A",[3]ARBOR!$A:$C,3,0)-1),4))))</f>
        <v>0.81899999999999995</v>
      </c>
      <c r="JC14" s="98" t="str">
        <f>IF(ISERROR(IF(JB14="","",VLOOKUP(("Oi Internet Pra Celular 10GB"&amp;JB14&amp;"Template Flat Instância Dados"),[3]BENEFICIOS!$A:$E,5,0))),"Criar",IF(JB14="","",VLOOKUP(("Oi Internet Pra Celular 10GB"&amp;JB14&amp;"Template Flat Instância Dados"),[3]BENEFICIOS!$A:$E,5,0)))</f>
        <v>MKT-1-9869971287</v>
      </c>
      <c r="JD14" s="99">
        <v>0.74260000000000004</v>
      </c>
      <c r="JE14" s="100" t="s">
        <v>3150</v>
      </c>
      <c r="JF14" s="101" t="s">
        <v>3090</v>
      </c>
      <c r="JG14" s="102"/>
      <c r="JH14" s="56" t="s">
        <v>3098</v>
      </c>
      <c r="JI14" s="57" t="s">
        <v>3116</v>
      </c>
      <c r="JJ14" s="103">
        <v>999</v>
      </c>
      <c r="JK14" s="57">
        <v>12</v>
      </c>
      <c r="JL14" s="104" t="str">
        <f t="shared" si="2"/>
        <v>Oi benefício fidelização Multiprodutos</v>
      </c>
      <c r="JM14" s="105" t="str">
        <f t="shared" si="3"/>
        <v>PCS-Fk83324</v>
      </c>
      <c r="JN14" s="106" t="str">
        <f t="shared" si="4"/>
        <v>PCS-SBL553142</v>
      </c>
      <c r="JO14" s="107" t="s">
        <v>3117</v>
      </c>
      <c r="JP14" s="108" t="s">
        <v>3118</v>
      </c>
      <c r="JQ14" s="109" t="s">
        <v>3119</v>
      </c>
      <c r="JR14" s="107" t="s">
        <v>3120</v>
      </c>
      <c r="JS14" s="108" t="s">
        <v>3121</v>
      </c>
      <c r="JT14" s="109" t="s">
        <v>3122</v>
      </c>
      <c r="JU14" s="110" t="s">
        <v>3123</v>
      </c>
      <c r="JV14" s="111">
        <f t="shared" si="5"/>
        <v>314.27</v>
      </c>
      <c r="JW14" s="111">
        <f t="shared" si="6"/>
        <v>344.27</v>
      </c>
      <c r="JX14" s="111">
        <f t="shared" si="7"/>
        <v>379.27</v>
      </c>
      <c r="JY14" s="111">
        <f t="shared" si="8"/>
        <v>389.27</v>
      </c>
      <c r="JZ14" s="111">
        <f t="shared" si="9"/>
        <v>424.27</v>
      </c>
      <c r="KA14" s="111" t="e">
        <f t="shared" si="10"/>
        <v>#VALUE!</v>
      </c>
      <c r="KB14" s="111">
        <f t="shared" si="11"/>
        <v>399.27</v>
      </c>
      <c r="KC14" s="111">
        <f t="shared" si="12"/>
        <v>409.27</v>
      </c>
      <c r="KD14" s="111">
        <f t="shared" si="13"/>
        <v>444.27</v>
      </c>
      <c r="KE14" s="112">
        <f t="shared" si="14"/>
        <v>220.1302</v>
      </c>
      <c r="KF14" s="112" t="e">
        <f>IF(FJ14="","",FJ14+$BI14 + $CI14 +$HR14 +#REF!)</f>
        <v>#REF!</v>
      </c>
      <c r="KG14" s="112" t="str">
        <f>IF(FM14="","",FM14+$BI14 + $CI14 +$HR14 +#REF!)</f>
        <v/>
      </c>
      <c r="KH14" s="112" t="e">
        <f>IF(FP14="","",FP14+$BI14 + $CI14 +$HR14 +#REF!)</f>
        <v>#REF!</v>
      </c>
      <c r="KI14" s="112" t="e">
        <f>IF(FS14="","",FS14+$BI14 + $CI14 +$HR14 +#REF!)</f>
        <v>#REF!</v>
      </c>
      <c r="KJ14" s="112" t="e">
        <f>IF(FV14="","",FV14+$BI14 + $CI14 +$HR14 +#REF!)</f>
        <v>#REF!</v>
      </c>
      <c r="KK14" s="112" t="str">
        <f>IF(FY14="","",FY14+$BI14 + $CI14 +$HR14 +#REF!)</f>
        <v/>
      </c>
      <c r="KL14" s="113" t="e">
        <f>IF(GB14="","",GB14+$BI14 + $CI14 +$HR14 +#REF!)</f>
        <v>#REF!</v>
      </c>
      <c r="KM14" s="114" t="s">
        <v>3124</v>
      </c>
      <c r="KN14" s="115"/>
      <c r="KO14" s="116">
        <f>VLOOKUP(IH14,'[3]Dados e SVA'!C:G,5,0)</f>
        <v>20.350000000000001</v>
      </c>
      <c r="KP14" s="116">
        <f>VLOOKUP(IH14,'[3]Dados e SVA'!C:F,4,0)</f>
        <v>5.24</v>
      </c>
      <c r="KQ14" s="117">
        <f t="shared" si="18"/>
        <v>0.74250000000000005</v>
      </c>
      <c r="KR14" s="77">
        <f t="shared" si="19"/>
        <v>15.11</v>
      </c>
      <c r="KS14" s="77">
        <f t="shared" si="15"/>
        <v>5.240000000000002</v>
      </c>
      <c r="KT14" s="118" t="b">
        <f t="shared" si="16"/>
        <v>1</v>
      </c>
      <c r="KU14" s="120">
        <f t="shared" si="20"/>
        <v>0</v>
      </c>
      <c r="KV14" s="77"/>
      <c r="KW14" s="77"/>
      <c r="KX14" s="77"/>
      <c r="KY14" s="120"/>
      <c r="KZ14" s="121">
        <f t="shared" si="17"/>
        <v>289.89999999999998</v>
      </c>
      <c r="LA14" s="122" t="s">
        <v>3158</v>
      </c>
      <c r="LB14" s="122" t="s">
        <v>3126</v>
      </c>
    </row>
  </sheetData>
  <mergeCells count="66">
    <mergeCell ref="BF1:BH1"/>
    <mergeCell ref="E1:AP1"/>
    <mergeCell ref="AQ1:AS1"/>
    <mergeCell ref="AT1:AU1"/>
    <mergeCell ref="AV1:BB1"/>
    <mergeCell ref="BC1:BE1"/>
    <mergeCell ref="DN1:DU1"/>
    <mergeCell ref="BI1:BM1"/>
    <mergeCell ref="BN1:BQ1"/>
    <mergeCell ref="BR1:BU1"/>
    <mergeCell ref="BV1:BY1"/>
    <mergeCell ref="BZ1:CC1"/>
    <mergeCell ref="CD1:CG1"/>
    <mergeCell ref="CH1:CK1"/>
    <mergeCell ref="CL1:CO1"/>
    <mergeCell ref="CP1:CW1"/>
    <mergeCell ref="CX1:DE1"/>
    <mergeCell ref="DF1:DM1"/>
    <mergeCell ref="FG1:FI1"/>
    <mergeCell ref="DV1:DX1"/>
    <mergeCell ref="DY1:EE1"/>
    <mergeCell ref="EF1:EH1"/>
    <mergeCell ref="EI1:EK1"/>
    <mergeCell ref="EL1:EN1"/>
    <mergeCell ref="EO1:EQ1"/>
    <mergeCell ref="ER1:ET1"/>
    <mergeCell ref="EU1:EW1"/>
    <mergeCell ref="EX1:EZ1"/>
    <mergeCell ref="FA1:FC1"/>
    <mergeCell ref="FD1:FF1"/>
    <mergeCell ref="GQ1:GS1"/>
    <mergeCell ref="FJ1:FL1"/>
    <mergeCell ref="FM1:FO1"/>
    <mergeCell ref="FP1:FR1"/>
    <mergeCell ref="FS1:FU1"/>
    <mergeCell ref="FV1:FX1"/>
    <mergeCell ref="FY1:GA1"/>
    <mergeCell ref="GB1:GD1"/>
    <mergeCell ref="GE1:GG1"/>
    <mergeCell ref="GH1:GJ1"/>
    <mergeCell ref="GK1:GM1"/>
    <mergeCell ref="GN1:GP1"/>
    <mergeCell ref="IL1:IN1"/>
    <mergeCell ref="GT1:GV1"/>
    <mergeCell ref="GW1:GY1"/>
    <mergeCell ref="GZ1:HB1"/>
    <mergeCell ref="HC1:HE1"/>
    <mergeCell ref="HF1:HH1"/>
    <mergeCell ref="HI1:HK1"/>
    <mergeCell ref="HL1:HP1"/>
    <mergeCell ref="HQ1:HX1"/>
    <mergeCell ref="HY1:IF1"/>
    <mergeCell ref="IG1:IH1"/>
    <mergeCell ref="II1:IK1"/>
    <mergeCell ref="KM1:KT1"/>
    <mergeCell ref="IO1:IQ1"/>
    <mergeCell ref="IR1:IT1"/>
    <mergeCell ref="IU1:IW1"/>
    <mergeCell ref="IX1:IZ1"/>
    <mergeCell ref="JA1:JC1"/>
    <mergeCell ref="JD1:JE1"/>
    <mergeCell ref="JF1:JG1"/>
    <mergeCell ref="JH1:JN1"/>
    <mergeCell ref="JO1:JQ1"/>
    <mergeCell ref="JR1:JT1"/>
    <mergeCell ref="JV1:KL1"/>
  </mergeCells>
  <conditionalFormatting sqref="BF2">
    <cfRule type="cellIs" dxfId="12" priority="13" operator="equal">
      <formula>"Falta(m) Dado(s)"</formula>
    </cfRule>
  </conditionalFormatting>
  <conditionalFormatting sqref="DF3">
    <cfRule type="cellIs" dxfId="11" priority="12" operator="equal">
      <formula>"Tratamento"</formula>
    </cfRule>
  </conditionalFormatting>
  <conditionalFormatting sqref="DF4">
    <cfRule type="cellIs" dxfId="10" priority="11" operator="equal">
      <formula>"Tratamento"</formula>
    </cfRule>
  </conditionalFormatting>
  <conditionalFormatting sqref="DF5">
    <cfRule type="cellIs" dxfId="9" priority="10" operator="equal">
      <formula>"Tratamento"</formula>
    </cfRule>
  </conditionalFormatting>
  <conditionalFormatting sqref="DF6">
    <cfRule type="cellIs" dxfId="8" priority="9" operator="equal">
      <formula>"Tratamento"</formula>
    </cfRule>
  </conditionalFormatting>
  <conditionalFormatting sqref="DF7">
    <cfRule type="cellIs" dxfId="7" priority="8" operator="equal">
      <formula>"Tratamento"</formula>
    </cfRule>
  </conditionalFormatting>
  <conditionalFormatting sqref="DF8">
    <cfRule type="cellIs" dxfId="6" priority="7" operator="equal">
      <formula>"Tratamento"</formula>
    </cfRule>
  </conditionalFormatting>
  <conditionalFormatting sqref="DF9">
    <cfRule type="cellIs" dxfId="5" priority="6" operator="equal">
      <formula>"Tratamento"</formula>
    </cfRule>
  </conditionalFormatting>
  <conditionalFormatting sqref="DF10">
    <cfRule type="cellIs" dxfId="4" priority="5" operator="equal">
      <formula>"Tratamento"</formula>
    </cfRule>
  </conditionalFormatting>
  <conditionalFormatting sqref="DF11">
    <cfRule type="cellIs" dxfId="3" priority="4" operator="equal">
      <formula>"Tratamento"</formula>
    </cfRule>
  </conditionalFormatting>
  <conditionalFormatting sqref="DF12">
    <cfRule type="cellIs" dxfId="2" priority="3" operator="equal">
      <formula>"Tratamento"</formula>
    </cfRule>
  </conditionalFormatting>
  <conditionalFormatting sqref="DF13">
    <cfRule type="cellIs" dxfId="1" priority="2" operator="equal">
      <formula>"Tratamento"</formula>
    </cfRule>
  </conditionalFormatting>
  <conditionalFormatting sqref="DF14">
    <cfRule type="cellIs" dxfId="0" priority="1" operator="equal">
      <formula>"Tratamento"</formula>
    </cfRule>
  </conditionalFormatting>
  <dataValidations count="1">
    <dataValidation type="list" allowBlank="1" showInputMessage="1" showErrorMessage="1" sqref="BV3:BV14 BR3:BR14 BZ3:BZ14">
      <formula1>"Comercial,Tratamento"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1563"/>
  <sheetViews>
    <sheetView workbookViewId="0">
      <selection activeCell="A5" sqref="A5:AX1564"/>
    </sheetView>
  </sheetViews>
  <sheetFormatPr defaultRowHeight="15" x14ac:dyDescent="0.25"/>
  <cols>
    <col min="49" max="49" width="11.7109375" customWidth="1"/>
    <col min="51" max="51" width="0" hidden="1" customWidth="1"/>
  </cols>
  <sheetData>
    <row r="1" spans="1:5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 t="s">
        <v>38</v>
      </c>
      <c r="AN1" s="6" t="s">
        <v>39</v>
      </c>
      <c r="AO1" s="6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</row>
    <row r="2" spans="1:51" x14ac:dyDescent="0.25">
      <c r="A2" s="7" t="s">
        <v>50</v>
      </c>
      <c r="B2" s="8" t="s">
        <v>1</v>
      </c>
      <c r="C2" s="9" t="s">
        <v>51</v>
      </c>
      <c r="D2" s="9" t="s">
        <v>52</v>
      </c>
      <c r="E2" s="9" t="s">
        <v>53</v>
      </c>
      <c r="F2" s="9" t="s">
        <v>54</v>
      </c>
      <c r="G2" s="9" t="s">
        <v>55</v>
      </c>
      <c r="H2" s="9" t="s">
        <v>7</v>
      </c>
      <c r="I2" s="9" t="s">
        <v>8</v>
      </c>
      <c r="J2" s="9" t="s">
        <v>56</v>
      </c>
      <c r="K2" s="9" t="s">
        <v>57</v>
      </c>
      <c r="L2" s="9" t="s">
        <v>58</v>
      </c>
      <c r="M2" s="9" t="s">
        <v>59</v>
      </c>
      <c r="N2" s="10" t="s">
        <v>60</v>
      </c>
      <c r="O2" s="11"/>
      <c r="P2" s="5" t="s">
        <v>61</v>
      </c>
      <c r="Q2" s="5" t="s">
        <v>62</v>
      </c>
      <c r="R2" s="5" t="s">
        <v>63</v>
      </c>
      <c r="S2" s="6" t="s">
        <v>64</v>
      </c>
      <c r="T2" s="5" t="s">
        <v>65</v>
      </c>
      <c r="U2" s="5" t="s">
        <v>66</v>
      </c>
      <c r="V2" s="5" t="s">
        <v>67</v>
      </c>
      <c r="W2" s="5" t="s">
        <v>68</v>
      </c>
      <c r="X2" s="6" t="s">
        <v>69</v>
      </c>
      <c r="Y2" s="6" t="s">
        <v>70</v>
      </c>
      <c r="Z2" s="5" t="s">
        <v>25</v>
      </c>
      <c r="AA2" s="5" t="s">
        <v>71</v>
      </c>
      <c r="AB2" s="5" t="s">
        <v>72</v>
      </c>
      <c r="AC2" s="5" t="s">
        <v>73</v>
      </c>
      <c r="AD2" s="5" t="s">
        <v>74</v>
      </c>
      <c r="AE2" s="5" t="s">
        <v>75</v>
      </c>
      <c r="AF2" s="5" t="s">
        <v>76</v>
      </c>
      <c r="AG2" s="5" t="s">
        <v>77</v>
      </c>
      <c r="AH2" s="5" t="s">
        <v>78</v>
      </c>
      <c r="AI2" s="5" t="s">
        <v>79</v>
      </c>
      <c r="AJ2" s="5" t="s">
        <v>80</v>
      </c>
      <c r="AK2" s="5" t="s">
        <v>81</v>
      </c>
      <c r="AL2" s="5" t="s">
        <v>37</v>
      </c>
      <c r="AM2" s="6" t="s">
        <v>82</v>
      </c>
      <c r="AN2" s="6" t="s">
        <v>83</v>
      </c>
      <c r="AO2" s="6" t="s">
        <v>84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85</v>
      </c>
      <c r="AU2" s="5" t="s">
        <v>86</v>
      </c>
      <c r="AV2" s="5" t="s">
        <v>87</v>
      </c>
      <c r="AW2" s="5" t="s">
        <v>48</v>
      </c>
      <c r="AX2" s="5" t="s">
        <v>49</v>
      </c>
    </row>
    <row r="3" spans="1:51" x14ac:dyDescent="0.25">
      <c r="A3" t="s">
        <v>3159</v>
      </c>
      <c r="B3" t="s">
        <v>88</v>
      </c>
      <c r="C3" t="s">
        <v>89</v>
      </c>
      <c r="D3">
        <v>99999</v>
      </c>
      <c r="F3">
        <v>0</v>
      </c>
      <c r="G3" t="b">
        <v>0</v>
      </c>
      <c r="H3" t="s">
        <v>90</v>
      </c>
      <c r="K3" t="s">
        <v>91</v>
      </c>
      <c r="L3" t="s">
        <v>92</v>
      </c>
      <c r="N3" t="s">
        <v>93</v>
      </c>
      <c r="P3">
        <v>349.8</v>
      </c>
      <c r="Q3">
        <v>79.900000000000006</v>
      </c>
      <c r="R3">
        <v>0</v>
      </c>
      <c r="S3">
        <v>50.1</v>
      </c>
      <c r="T3">
        <v>0</v>
      </c>
      <c r="U3">
        <v>0</v>
      </c>
      <c r="V3">
        <v>174.9</v>
      </c>
      <c r="W3">
        <v>44.9</v>
      </c>
      <c r="X3">
        <v>44.9</v>
      </c>
      <c r="Y3">
        <v>0</v>
      </c>
      <c r="AG3" t="s">
        <v>94</v>
      </c>
      <c r="AK3" t="s">
        <v>94</v>
      </c>
      <c r="AL3" t="s">
        <v>95</v>
      </c>
      <c r="AM3">
        <v>99999</v>
      </c>
      <c r="AN3">
        <v>99999</v>
      </c>
      <c r="AO3">
        <v>799</v>
      </c>
      <c r="AP3" t="b">
        <v>1</v>
      </c>
      <c r="AQ3" t="b">
        <v>1</v>
      </c>
      <c r="AR3" t="b">
        <v>0</v>
      </c>
      <c r="AS3">
        <v>250</v>
      </c>
      <c r="AT3" t="s">
        <v>96</v>
      </c>
      <c r="AU3" t="b">
        <v>0</v>
      </c>
      <c r="AW3">
        <v>12</v>
      </c>
      <c r="AX3" t="s">
        <v>97</v>
      </c>
      <c r="AY3" t="s">
        <v>98</v>
      </c>
    </row>
    <row r="4" spans="1:51" x14ac:dyDescent="0.25">
      <c r="A4" t="s">
        <v>3160</v>
      </c>
      <c r="B4" t="s">
        <v>88</v>
      </c>
      <c r="C4" t="s">
        <v>89</v>
      </c>
      <c r="D4">
        <v>99999</v>
      </c>
      <c r="F4">
        <v>1000</v>
      </c>
      <c r="G4" t="b">
        <v>0</v>
      </c>
      <c r="H4" t="s">
        <v>90</v>
      </c>
      <c r="K4" t="s">
        <v>91</v>
      </c>
      <c r="L4" t="s">
        <v>92</v>
      </c>
      <c r="N4" t="s">
        <v>93</v>
      </c>
      <c r="P4">
        <v>349.8</v>
      </c>
      <c r="Q4">
        <v>79.899999999999991</v>
      </c>
      <c r="R4">
        <v>0</v>
      </c>
      <c r="S4">
        <v>50.1</v>
      </c>
      <c r="T4">
        <v>0</v>
      </c>
      <c r="U4">
        <v>0</v>
      </c>
      <c r="V4">
        <v>174.9</v>
      </c>
      <c r="W4">
        <v>44.9</v>
      </c>
      <c r="X4">
        <v>44.9</v>
      </c>
      <c r="Y4">
        <v>0</v>
      </c>
      <c r="AG4" t="s">
        <v>99</v>
      </c>
      <c r="AK4" t="s">
        <v>99</v>
      </c>
      <c r="AL4" t="s">
        <v>95</v>
      </c>
      <c r="AM4">
        <v>99999</v>
      </c>
      <c r="AN4">
        <v>99999</v>
      </c>
      <c r="AO4">
        <v>799</v>
      </c>
      <c r="AP4" t="b">
        <v>1</v>
      </c>
      <c r="AQ4" t="b">
        <v>1</v>
      </c>
      <c r="AR4" t="b">
        <v>0</v>
      </c>
      <c r="AS4">
        <v>250</v>
      </c>
      <c r="AT4" t="s">
        <v>96</v>
      </c>
      <c r="AU4" t="b">
        <v>0</v>
      </c>
      <c r="AW4">
        <v>12</v>
      </c>
      <c r="AX4" t="s">
        <v>97</v>
      </c>
      <c r="AY4" t="s">
        <v>100</v>
      </c>
    </row>
    <row r="5" spans="1:51" x14ac:dyDescent="0.25">
      <c r="A5" t="s">
        <v>3160</v>
      </c>
      <c r="B5" t="s">
        <v>88</v>
      </c>
      <c r="C5" t="s">
        <v>89</v>
      </c>
      <c r="D5">
        <v>99999</v>
      </c>
      <c r="F5">
        <v>10000</v>
      </c>
      <c r="G5" t="b">
        <v>0</v>
      </c>
      <c r="H5" t="s">
        <v>90</v>
      </c>
      <c r="K5" t="s">
        <v>91</v>
      </c>
      <c r="L5" t="s">
        <v>92</v>
      </c>
      <c r="N5" t="s">
        <v>93</v>
      </c>
      <c r="P5">
        <v>414.8</v>
      </c>
      <c r="Q5">
        <v>144.9</v>
      </c>
      <c r="R5">
        <v>0</v>
      </c>
      <c r="S5">
        <v>50.1</v>
      </c>
      <c r="T5">
        <v>0</v>
      </c>
      <c r="U5">
        <v>0</v>
      </c>
      <c r="V5">
        <v>174.9</v>
      </c>
      <c r="W5">
        <v>44.9</v>
      </c>
      <c r="X5">
        <v>44.9</v>
      </c>
      <c r="Y5">
        <v>0</v>
      </c>
      <c r="AG5" t="s">
        <v>101</v>
      </c>
      <c r="AK5" t="s">
        <v>101</v>
      </c>
      <c r="AL5" t="s">
        <v>95</v>
      </c>
      <c r="AM5">
        <v>99999</v>
      </c>
      <c r="AN5">
        <v>99999</v>
      </c>
      <c r="AO5">
        <v>799</v>
      </c>
      <c r="AP5" t="b">
        <v>1</v>
      </c>
      <c r="AQ5" t="b">
        <v>1</v>
      </c>
      <c r="AR5" t="b">
        <v>0</v>
      </c>
      <c r="AS5">
        <v>250</v>
      </c>
      <c r="AT5" t="s">
        <v>96</v>
      </c>
      <c r="AU5" t="b">
        <v>0</v>
      </c>
      <c r="AW5">
        <v>12</v>
      </c>
      <c r="AX5" t="s">
        <v>97</v>
      </c>
      <c r="AY5" t="s">
        <v>102</v>
      </c>
    </row>
    <row r="6" spans="1:51" x14ac:dyDescent="0.25">
      <c r="A6" t="s">
        <v>3160</v>
      </c>
      <c r="B6" t="s">
        <v>88</v>
      </c>
      <c r="C6" t="s">
        <v>89</v>
      </c>
      <c r="D6">
        <v>99999</v>
      </c>
      <c r="F6">
        <v>2000</v>
      </c>
      <c r="G6" t="b">
        <v>0</v>
      </c>
      <c r="H6" t="s">
        <v>90</v>
      </c>
      <c r="K6" t="s">
        <v>91</v>
      </c>
      <c r="L6" t="s">
        <v>92</v>
      </c>
      <c r="N6" t="s">
        <v>93</v>
      </c>
      <c r="P6">
        <v>359.8</v>
      </c>
      <c r="Q6">
        <v>89.899999999999991</v>
      </c>
      <c r="R6">
        <v>0</v>
      </c>
      <c r="S6">
        <v>50.1</v>
      </c>
      <c r="T6">
        <v>0</v>
      </c>
      <c r="U6">
        <v>0</v>
      </c>
      <c r="V6">
        <v>174.9</v>
      </c>
      <c r="W6">
        <v>44.9</v>
      </c>
      <c r="X6">
        <v>44.9</v>
      </c>
      <c r="Y6">
        <v>0</v>
      </c>
      <c r="AG6" t="s">
        <v>103</v>
      </c>
      <c r="AK6" t="s">
        <v>103</v>
      </c>
      <c r="AL6" t="s">
        <v>95</v>
      </c>
      <c r="AM6">
        <v>99999</v>
      </c>
      <c r="AN6">
        <v>99999</v>
      </c>
      <c r="AO6">
        <v>799</v>
      </c>
      <c r="AP6" t="b">
        <v>1</v>
      </c>
      <c r="AQ6" t="b">
        <v>1</v>
      </c>
      <c r="AR6" t="b">
        <v>0</v>
      </c>
      <c r="AS6">
        <v>250</v>
      </c>
      <c r="AT6" t="s">
        <v>96</v>
      </c>
      <c r="AU6" t="b">
        <v>0</v>
      </c>
      <c r="AW6">
        <v>12</v>
      </c>
      <c r="AX6" t="s">
        <v>97</v>
      </c>
      <c r="AY6" t="s">
        <v>104</v>
      </c>
    </row>
    <row r="7" spans="1:51" x14ac:dyDescent="0.25">
      <c r="A7" t="s">
        <v>3160</v>
      </c>
      <c r="B7" t="s">
        <v>88</v>
      </c>
      <c r="C7" t="s">
        <v>89</v>
      </c>
      <c r="D7">
        <v>99999</v>
      </c>
      <c r="F7">
        <v>3000</v>
      </c>
      <c r="G7" t="b">
        <v>0</v>
      </c>
      <c r="H7" t="s">
        <v>90</v>
      </c>
      <c r="K7" t="s">
        <v>91</v>
      </c>
      <c r="L7" t="s">
        <v>92</v>
      </c>
      <c r="N7" t="s">
        <v>93</v>
      </c>
      <c r="P7">
        <v>369.8</v>
      </c>
      <c r="Q7">
        <v>99.899999999999991</v>
      </c>
      <c r="R7">
        <v>0</v>
      </c>
      <c r="S7">
        <v>50.1</v>
      </c>
      <c r="T7">
        <v>0</v>
      </c>
      <c r="U7">
        <v>0</v>
      </c>
      <c r="V7">
        <v>174.9</v>
      </c>
      <c r="W7">
        <v>44.9</v>
      </c>
      <c r="X7">
        <v>44.9</v>
      </c>
      <c r="Y7">
        <v>0</v>
      </c>
      <c r="AG7" t="s">
        <v>105</v>
      </c>
      <c r="AK7" t="s">
        <v>105</v>
      </c>
      <c r="AL7" t="s">
        <v>95</v>
      </c>
      <c r="AM7">
        <v>99999</v>
      </c>
      <c r="AN7">
        <v>99999</v>
      </c>
      <c r="AO7">
        <v>799</v>
      </c>
      <c r="AP7" t="b">
        <v>1</v>
      </c>
      <c r="AQ7" t="b">
        <v>1</v>
      </c>
      <c r="AR7" t="b">
        <v>0</v>
      </c>
      <c r="AS7">
        <v>250</v>
      </c>
      <c r="AT7" t="s">
        <v>96</v>
      </c>
      <c r="AU7" t="b">
        <v>0</v>
      </c>
      <c r="AW7">
        <v>12</v>
      </c>
      <c r="AX7" t="s">
        <v>97</v>
      </c>
      <c r="AY7" t="s">
        <v>106</v>
      </c>
    </row>
    <row r="8" spans="1:51" x14ac:dyDescent="0.25">
      <c r="A8" t="s">
        <v>3160</v>
      </c>
      <c r="B8" t="s">
        <v>88</v>
      </c>
      <c r="C8" t="s">
        <v>89</v>
      </c>
      <c r="D8">
        <v>99999</v>
      </c>
      <c r="F8">
        <v>5000</v>
      </c>
      <c r="G8" t="b">
        <v>0</v>
      </c>
      <c r="H8" t="s">
        <v>90</v>
      </c>
      <c r="K8" t="s">
        <v>91</v>
      </c>
      <c r="L8" t="s">
        <v>92</v>
      </c>
      <c r="N8" t="s">
        <v>93</v>
      </c>
      <c r="P8">
        <v>384.8</v>
      </c>
      <c r="Q8">
        <v>114.9</v>
      </c>
      <c r="R8">
        <v>0</v>
      </c>
      <c r="S8">
        <v>50.1</v>
      </c>
      <c r="T8">
        <v>0</v>
      </c>
      <c r="U8">
        <v>0</v>
      </c>
      <c r="V8">
        <v>174.9</v>
      </c>
      <c r="W8">
        <v>44.9</v>
      </c>
      <c r="X8">
        <v>44.9</v>
      </c>
      <c r="Y8">
        <v>0</v>
      </c>
      <c r="AG8" t="s">
        <v>107</v>
      </c>
      <c r="AK8" t="s">
        <v>107</v>
      </c>
      <c r="AL8" t="s">
        <v>95</v>
      </c>
      <c r="AM8">
        <v>99999</v>
      </c>
      <c r="AN8">
        <v>99999</v>
      </c>
      <c r="AO8">
        <v>799</v>
      </c>
      <c r="AP8" t="b">
        <v>1</v>
      </c>
      <c r="AQ8" t="b">
        <v>1</v>
      </c>
      <c r="AR8" t="b">
        <v>0</v>
      </c>
      <c r="AS8">
        <v>250</v>
      </c>
      <c r="AT8" t="s">
        <v>96</v>
      </c>
      <c r="AU8" t="b">
        <v>0</v>
      </c>
      <c r="AW8">
        <v>12</v>
      </c>
      <c r="AX8" t="s">
        <v>97</v>
      </c>
      <c r="AY8" t="s">
        <v>108</v>
      </c>
    </row>
    <row r="9" spans="1:51" x14ac:dyDescent="0.25">
      <c r="A9" t="s">
        <v>3160</v>
      </c>
      <c r="B9" t="s">
        <v>109</v>
      </c>
      <c r="C9" t="s">
        <v>89</v>
      </c>
      <c r="D9">
        <v>99999</v>
      </c>
      <c r="F9">
        <v>0</v>
      </c>
      <c r="G9" t="b">
        <v>0</v>
      </c>
      <c r="H9" t="s">
        <v>90</v>
      </c>
      <c r="K9" t="s">
        <v>91</v>
      </c>
      <c r="L9" t="s">
        <v>110</v>
      </c>
      <c r="N9" t="s">
        <v>93</v>
      </c>
      <c r="P9">
        <v>344.8</v>
      </c>
      <c r="Q9">
        <v>74.900000000000006</v>
      </c>
      <c r="R9">
        <v>0</v>
      </c>
      <c r="S9">
        <v>50.1</v>
      </c>
      <c r="T9">
        <v>0</v>
      </c>
      <c r="U9">
        <v>0</v>
      </c>
      <c r="V9">
        <v>174.9</v>
      </c>
      <c r="W9">
        <v>44.9</v>
      </c>
      <c r="X9">
        <v>44.9</v>
      </c>
      <c r="Y9">
        <v>0</v>
      </c>
      <c r="AG9" t="s">
        <v>111</v>
      </c>
      <c r="AK9" t="s">
        <v>111</v>
      </c>
      <c r="AL9" t="s">
        <v>112</v>
      </c>
      <c r="AM9">
        <v>99999</v>
      </c>
      <c r="AN9">
        <v>99999</v>
      </c>
      <c r="AO9">
        <v>599</v>
      </c>
      <c r="AP9" t="b">
        <v>1</v>
      </c>
      <c r="AQ9" t="b">
        <v>1</v>
      </c>
      <c r="AR9" t="b">
        <v>0</v>
      </c>
      <c r="AS9">
        <v>50</v>
      </c>
      <c r="AT9" t="s">
        <v>96</v>
      </c>
      <c r="AU9" t="b">
        <v>0</v>
      </c>
      <c r="AW9">
        <v>12</v>
      </c>
      <c r="AX9" t="s">
        <v>97</v>
      </c>
      <c r="AY9" t="s">
        <v>113</v>
      </c>
    </row>
    <row r="10" spans="1:51" x14ac:dyDescent="0.25">
      <c r="A10" t="s">
        <v>3160</v>
      </c>
      <c r="B10" t="s">
        <v>109</v>
      </c>
      <c r="C10" t="s">
        <v>89</v>
      </c>
      <c r="D10">
        <v>99999</v>
      </c>
      <c r="F10">
        <v>1000</v>
      </c>
      <c r="G10" t="b">
        <v>0</v>
      </c>
      <c r="H10" t="s">
        <v>90</v>
      </c>
      <c r="K10" t="s">
        <v>91</v>
      </c>
      <c r="L10" t="s">
        <v>110</v>
      </c>
      <c r="N10" t="s">
        <v>93</v>
      </c>
      <c r="P10">
        <v>329.8</v>
      </c>
      <c r="Q10">
        <v>59.9</v>
      </c>
      <c r="R10">
        <v>0</v>
      </c>
      <c r="S10">
        <v>50.1</v>
      </c>
      <c r="T10">
        <v>0</v>
      </c>
      <c r="U10">
        <v>0</v>
      </c>
      <c r="V10">
        <v>174.9</v>
      </c>
      <c r="W10">
        <v>44.9</v>
      </c>
      <c r="X10">
        <v>44.9</v>
      </c>
      <c r="Y10">
        <v>0</v>
      </c>
      <c r="AG10" t="s">
        <v>114</v>
      </c>
      <c r="AK10" t="s">
        <v>114</v>
      </c>
      <c r="AL10" t="s">
        <v>112</v>
      </c>
      <c r="AM10">
        <v>99999</v>
      </c>
      <c r="AN10">
        <v>99999</v>
      </c>
      <c r="AO10">
        <v>599</v>
      </c>
      <c r="AP10" t="b">
        <v>1</v>
      </c>
      <c r="AQ10" t="b">
        <v>1</v>
      </c>
      <c r="AR10" t="b">
        <v>0</v>
      </c>
      <c r="AS10">
        <v>50</v>
      </c>
      <c r="AT10" t="s">
        <v>96</v>
      </c>
      <c r="AU10" t="b">
        <v>0</v>
      </c>
      <c r="AW10">
        <v>12</v>
      </c>
      <c r="AX10" t="s">
        <v>97</v>
      </c>
      <c r="AY10" t="s">
        <v>115</v>
      </c>
    </row>
    <row r="11" spans="1:51" x14ac:dyDescent="0.25">
      <c r="A11" t="s">
        <v>3160</v>
      </c>
      <c r="B11" t="s">
        <v>109</v>
      </c>
      <c r="C11" t="s">
        <v>89</v>
      </c>
      <c r="D11">
        <v>99999</v>
      </c>
      <c r="F11">
        <v>10000</v>
      </c>
      <c r="G11" t="b">
        <v>0</v>
      </c>
      <c r="H11" t="s">
        <v>90</v>
      </c>
      <c r="K11" t="s">
        <v>91</v>
      </c>
      <c r="L11" t="s">
        <v>110</v>
      </c>
      <c r="N11" t="s">
        <v>93</v>
      </c>
      <c r="P11">
        <v>394.8</v>
      </c>
      <c r="Q11">
        <v>124.9</v>
      </c>
      <c r="R11">
        <v>0</v>
      </c>
      <c r="S11">
        <v>50.1</v>
      </c>
      <c r="T11">
        <v>0</v>
      </c>
      <c r="U11">
        <v>0</v>
      </c>
      <c r="V11">
        <v>174.9</v>
      </c>
      <c r="W11">
        <v>44.9</v>
      </c>
      <c r="X11">
        <v>44.9</v>
      </c>
      <c r="Y11">
        <v>0</v>
      </c>
      <c r="AG11" t="s">
        <v>116</v>
      </c>
      <c r="AK11" t="s">
        <v>116</v>
      </c>
      <c r="AL11" t="s">
        <v>112</v>
      </c>
      <c r="AM11">
        <v>99999</v>
      </c>
      <c r="AN11">
        <v>99999</v>
      </c>
      <c r="AO11">
        <v>599</v>
      </c>
      <c r="AP11" t="b">
        <v>1</v>
      </c>
      <c r="AQ11" t="b">
        <v>1</v>
      </c>
      <c r="AR11" t="b">
        <v>0</v>
      </c>
      <c r="AS11">
        <v>50</v>
      </c>
      <c r="AT11" t="s">
        <v>96</v>
      </c>
      <c r="AU11" t="b">
        <v>0</v>
      </c>
      <c r="AW11">
        <v>12</v>
      </c>
      <c r="AX11" t="s">
        <v>97</v>
      </c>
      <c r="AY11" t="s">
        <v>117</v>
      </c>
    </row>
    <row r="12" spans="1:51" x14ac:dyDescent="0.25">
      <c r="A12" t="s">
        <v>3160</v>
      </c>
      <c r="B12" t="s">
        <v>109</v>
      </c>
      <c r="C12" t="s">
        <v>89</v>
      </c>
      <c r="D12">
        <v>99999</v>
      </c>
      <c r="F12">
        <v>2000</v>
      </c>
      <c r="G12" t="b">
        <v>0</v>
      </c>
      <c r="H12" t="s">
        <v>90</v>
      </c>
      <c r="K12" t="s">
        <v>91</v>
      </c>
      <c r="L12" t="s">
        <v>110</v>
      </c>
      <c r="N12" t="s">
        <v>93</v>
      </c>
      <c r="P12">
        <v>339.8</v>
      </c>
      <c r="Q12">
        <v>69.900000000000006</v>
      </c>
      <c r="R12">
        <v>0</v>
      </c>
      <c r="S12">
        <v>50.1</v>
      </c>
      <c r="T12">
        <v>0</v>
      </c>
      <c r="U12">
        <v>0</v>
      </c>
      <c r="V12">
        <v>174.9</v>
      </c>
      <c r="W12">
        <v>44.9</v>
      </c>
      <c r="X12">
        <v>44.9</v>
      </c>
      <c r="Y12">
        <v>0</v>
      </c>
      <c r="AG12" t="s">
        <v>118</v>
      </c>
      <c r="AK12" t="s">
        <v>118</v>
      </c>
      <c r="AL12" t="s">
        <v>112</v>
      </c>
      <c r="AM12">
        <v>99999</v>
      </c>
      <c r="AN12">
        <v>99999</v>
      </c>
      <c r="AO12">
        <v>599</v>
      </c>
      <c r="AP12" t="b">
        <v>1</v>
      </c>
      <c r="AQ12" t="b">
        <v>1</v>
      </c>
      <c r="AR12" t="b">
        <v>0</v>
      </c>
      <c r="AS12">
        <v>50</v>
      </c>
      <c r="AT12" t="s">
        <v>96</v>
      </c>
      <c r="AU12" t="b">
        <v>0</v>
      </c>
      <c r="AW12">
        <v>12</v>
      </c>
      <c r="AX12" t="s">
        <v>97</v>
      </c>
      <c r="AY12" t="s">
        <v>119</v>
      </c>
    </row>
    <row r="13" spans="1:51" x14ac:dyDescent="0.25">
      <c r="A13" t="s">
        <v>3160</v>
      </c>
      <c r="B13" t="s">
        <v>109</v>
      </c>
      <c r="C13" t="s">
        <v>89</v>
      </c>
      <c r="D13">
        <v>99999</v>
      </c>
      <c r="F13">
        <v>3000</v>
      </c>
      <c r="G13" t="b">
        <v>0</v>
      </c>
      <c r="H13" t="s">
        <v>90</v>
      </c>
      <c r="K13" t="s">
        <v>91</v>
      </c>
      <c r="L13" t="s">
        <v>110</v>
      </c>
      <c r="N13" t="s">
        <v>93</v>
      </c>
      <c r="P13">
        <v>349.8</v>
      </c>
      <c r="Q13">
        <v>79.899999999999991</v>
      </c>
      <c r="R13">
        <v>0</v>
      </c>
      <c r="S13">
        <v>50.1</v>
      </c>
      <c r="T13">
        <v>0</v>
      </c>
      <c r="U13">
        <v>0</v>
      </c>
      <c r="V13">
        <v>174.9</v>
      </c>
      <c r="W13">
        <v>44.9</v>
      </c>
      <c r="X13">
        <v>44.9</v>
      </c>
      <c r="Y13">
        <v>0</v>
      </c>
      <c r="AG13" t="s">
        <v>120</v>
      </c>
      <c r="AK13" t="s">
        <v>120</v>
      </c>
      <c r="AL13" t="s">
        <v>112</v>
      </c>
      <c r="AM13">
        <v>99999</v>
      </c>
      <c r="AN13">
        <v>99999</v>
      </c>
      <c r="AO13">
        <v>599</v>
      </c>
      <c r="AP13" t="b">
        <v>1</v>
      </c>
      <c r="AQ13" t="b">
        <v>1</v>
      </c>
      <c r="AR13" t="b">
        <v>0</v>
      </c>
      <c r="AS13">
        <v>50</v>
      </c>
      <c r="AT13" t="s">
        <v>96</v>
      </c>
      <c r="AU13" t="b">
        <v>0</v>
      </c>
      <c r="AW13">
        <v>12</v>
      </c>
      <c r="AX13" t="s">
        <v>97</v>
      </c>
      <c r="AY13" t="s">
        <v>121</v>
      </c>
    </row>
    <row r="14" spans="1:51" x14ac:dyDescent="0.25">
      <c r="A14" t="s">
        <v>3160</v>
      </c>
      <c r="B14" t="s">
        <v>109</v>
      </c>
      <c r="C14" t="s">
        <v>89</v>
      </c>
      <c r="D14">
        <v>99999</v>
      </c>
      <c r="F14">
        <v>5000</v>
      </c>
      <c r="G14" t="b">
        <v>0</v>
      </c>
      <c r="H14" t="s">
        <v>90</v>
      </c>
      <c r="K14" t="s">
        <v>91</v>
      </c>
      <c r="L14" t="s">
        <v>110</v>
      </c>
      <c r="N14" t="s">
        <v>93</v>
      </c>
      <c r="P14">
        <v>364.8</v>
      </c>
      <c r="Q14">
        <v>94.9</v>
      </c>
      <c r="R14">
        <v>0</v>
      </c>
      <c r="S14">
        <v>50.1</v>
      </c>
      <c r="T14">
        <v>0</v>
      </c>
      <c r="U14">
        <v>0</v>
      </c>
      <c r="V14">
        <v>174.9</v>
      </c>
      <c r="W14">
        <v>44.9</v>
      </c>
      <c r="X14">
        <v>44.9</v>
      </c>
      <c r="Y14">
        <v>0</v>
      </c>
      <c r="AG14" t="s">
        <v>122</v>
      </c>
      <c r="AK14" t="s">
        <v>122</v>
      </c>
      <c r="AL14" t="s">
        <v>112</v>
      </c>
      <c r="AM14">
        <v>99999</v>
      </c>
      <c r="AN14">
        <v>99999</v>
      </c>
      <c r="AO14">
        <v>599</v>
      </c>
      <c r="AP14" t="b">
        <v>1</v>
      </c>
      <c r="AQ14" t="b">
        <v>1</v>
      </c>
      <c r="AR14" t="b">
        <v>0</v>
      </c>
      <c r="AS14">
        <v>50</v>
      </c>
      <c r="AT14" t="s">
        <v>96</v>
      </c>
      <c r="AU14" t="b">
        <v>0</v>
      </c>
      <c r="AW14">
        <v>12</v>
      </c>
      <c r="AX14" t="s">
        <v>97</v>
      </c>
      <c r="AY14" t="s">
        <v>123</v>
      </c>
    </row>
    <row r="15" spans="1:51" x14ac:dyDescent="0.25">
      <c r="A15" t="s">
        <v>3160</v>
      </c>
      <c r="B15" t="s">
        <v>124</v>
      </c>
      <c r="C15" t="s">
        <v>89</v>
      </c>
      <c r="D15">
        <v>99999</v>
      </c>
      <c r="F15">
        <v>0</v>
      </c>
      <c r="G15" t="b">
        <v>0</v>
      </c>
      <c r="H15" t="s">
        <v>90</v>
      </c>
      <c r="K15" t="s">
        <v>91</v>
      </c>
      <c r="L15" t="s">
        <v>125</v>
      </c>
      <c r="N15" t="s">
        <v>93</v>
      </c>
      <c r="P15">
        <v>334.8</v>
      </c>
      <c r="Q15">
        <v>64.900000000000006</v>
      </c>
      <c r="R15">
        <v>0</v>
      </c>
      <c r="S15">
        <v>50.1</v>
      </c>
      <c r="T15">
        <v>0</v>
      </c>
      <c r="U15">
        <v>0</v>
      </c>
      <c r="V15">
        <v>174.9</v>
      </c>
      <c r="W15">
        <v>44.9</v>
      </c>
      <c r="X15">
        <v>44.9</v>
      </c>
      <c r="Y15">
        <v>0</v>
      </c>
      <c r="AG15" t="s">
        <v>126</v>
      </c>
      <c r="AK15" t="s">
        <v>126</v>
      </c>
      <c r="AL15" t="s">
        <v>127</v>
      </c>
      <c r="AM15">
        <v>99999</v>
      </c>
      <c r="AN15">
        <v>99999</v>
      </c>
      <c r="AO15">
        <v>699</v>
      </c>
      <c r="AP15" t="b">
        <v>1</v>
      </c>
      <c r="AQ15" t="b">
        <v>1</v>
      </c>
      <c r="AR15" t="b">
        <v>0</v>
      </c>
      <c r="AS15">
        <v>100</v>
      </c>
      <c r="AT15" t="s">
        <v>96</v>
      </c>
      <c r="AU15" t="b">
        <v>0</v>
      </c>
      <c r="AW15">
        <v>12</v>
      </c>
      <c r="AX15" t="s">
        <v>97</v>
      </c>
      <c r="AY15" t="s">
        <v>128</v>
      </c>
    </row>
    <row r="16" spans="1:51" x14ac:dyDescent="0.25">
      <c r="A16" t="s">
        <v>3160</v>
      </c>
      <c r="B16" t="s">
        <v>124</v>
      </c>
      <c r="C16" t="s">
        <v>89</v>
      </c>
      <c r="D16">
        <v>99999</v>
      </c>
      <c r="F16">
        <v>1000</v>
      </c>
      <c r="G16" t="b">
        <v>0</v>
      </c>
      <c r="H16" t="s">
        <v>90</v>
      </c>
      <c r="K16" t="s">
        <v>91</v>
      </c>
      <c r="L16" t="s">
        <v>125</v>
      </c>
      <c r="N16" t="s">
        <v>93</v>
      </c>
      <c r="P16">
        <v>334.8</v>
      </c>
      <c r="Q16">
        <v>64.899999999999991</v>
      </c>
      <c r="R16">
        <v>0</v>
      </c>
      <c r="S16">
        <v>50.1</v>
      </c>
      <c r="T16">
        <v>0</v>
      </c>
      <c r="U16">
        <v>0</v>
      </c>
      <c r="V16">
        <v>174.9</v>
      </c>
      <c r="W16">
        <v>44.9</v>
      </c>
      <c r="X16">
        <v>44.9</v>
      </c>
      <c r="Y16">
        <v>0</v>
      </c>
      <c r="AG16" t="s">
        <v>129</v>
      </c>
      <c r="AK16" t="s">
        <v>129</v>
      </c>
      <c r="AL16" t="s">
        <v>127</v>
      </c>
      <c r="AM16">
        <v>99999</v>
      </c>
      <c r="AN16">
        <v>99999</v>
      </c>
      <c r="AO16">
        <v>699</v>
      </c>
      <c r="AP16" t="b">
        <v>1</v>
      </c>
      <c r="AQ16" t="b">
        <v>1</v>
      </c>
      <c r="AR16" t="b">
        <v>0</v>
      </c>
      <c r="AS16">
        <v>100</v>
      </c>
      <c r="AT16" t="s">
        <v>96</v>
      </c>
      <c r="AU16" t="b">
        <v>0</v>
      </c>
      <c r="AW16">
        <v>12</v>
      </c>
      <c r="AX16" t="s">
        <v>97</v>
      </c>
      <c r="AY16" t="s">
        <v>130</v>
      </c>
    </row>
    <row r="17" spans="1:51" x14ac:dyDescent="0.25">
      <c r="A17" t="s">
        <v>3160</v>
      </c>
      <c r="B17" t="s">
        <v>124</v>
      </c>
      <c r="C17" t="s">
        <v>89</v>
      </c>
      <c r="D17">
        <v>99999</v>
      </c>
      <c r="F17">
        <v>10000</v>
      </c>
      <c r="G17" t="b">
        <v>0</v>
      </c>
      <c r="H17" t="s">
        <v>90</v>
      </c>
      <c r="K17" t="s">
        <v>91</v>
      </c>
      <c r="L17" t="s">
        <v>125</v>
      </c>
      <c r="N17" t="s">
        <v>93</v>
      </c>
      <c r="P17">
        <v>399.8</v>
      </c>
      <c r="Q17">
        <v>129.9</v>
      </c>
      <c r="R17">
        <v>0</v>
      </c>
      <c r="S17">
        <v>50.1</v>
      </c>
      <c r="T17">
        <v>0</v>
      </c>
      <c r="U17">
        <v>0</v>
      </c>
      <c r="V17">
        <v>174.9</v>
      </c>
      <c r="W17">
        <v>44.9</v>
      </c>
      <c r="X17">
        <v>44.9</v>
      </c>
      <c r="Y17">
        <v>0</v>
      </c>
      <c r="AG17" t="s">
        <v>131</v>
      </c>
      <c r="AK17" t="s">
        <v>131</v>
      </c>
      <c r="AL17" t="s">
        <v>127</v>
      </c>
      <c r="AM17">
        <v>99999</v>
      </c>
      <c r="AN17">
        <v>99999</v>
      </c>
      <c r="AO17">
        <v>699</v>
      </c>
      <c r="AP17" t="b">
        <v>1</v>
      </c>
      <c r="AQ17" t="b">
        <v>1</v>
      </c>
      <c r="AR17" t="b">
        <v>0</v>
      </c>
      <c r="AS17">
        <v>100</v>
      </c>
      <c r="AT17" t="s">
        <v>96</v>
      </c>
      <c r="AU17" t="b">
        <v>0</v>
      </c>
      <c r="AW17">
        <v>12</v>
      </c>
      <c r="AX17" t="s">
        <v>97</v>
      </c>
      <c r="AY17" t="s">
        <v>132</v>
      </c>
    </row>
    <row r="18" spans="1:51" x14ac:dyDescent="0.25">
      <c r="A18" t="s">
        <v>3160</v>
      </c>
      <c r="B18" t="s">
        <v>124</v>
      </c>
      <c r="C18" t="s">
        <v>89</v>
      </c>
      <c r="D18">
        <v>99999</v>
      </c>
      <c r="F18">
        <v>2000</v>
      </c>
      <c r="G18" t="b">
        <v>0</v>
      </c>
      <c r="H18" t="s">
        <v>90</v>
      </c>
      <c r="K18" t="s">
        <v>91</v>
      </c>
      <c r="L18" t="s">
        <v>125</v>
      </c>
      <c r="N18" t="s">
        <v>93</v>
      </c>
      <c r="P18">
        <v>344.8</v>
      </c>
      <c r="Q18">
        <v>74.899999999999991</v>
      </c>
      <c r="R18">
        <v>0</v>
      </c>
      <c r="S18">
        <v>50.1</v>
      </c>
      <c r="T18">
        <v>0</v>
      </c>
      <c r="U18">
        <v>0</v>
      </c>
      <c r="V18">
        <v>174.9</v>
      </c>
      <c r="W18">
        <v>44.9</v>
      </c>
      <c r="X18">
        <v>44.9</v>
      </c>
      <c r="Y18">
        <v>0</v>
      </c>
      <c r="AG18" t="s">
        <v>133</v>
      </c>
      <c r="AK18" t="s">
        <v>133</v>
      </c>
      <c r="AL18" t="s">
        <v>127</v>
      </c>
      <c r="AM18">
        <v>99999</v>
      </c>
      <c r="AN18">
        <v>99999</v>
      </c>
      <c r="AO18">
        <v>699</v>
      </c>
      <c r="AP18" t="b">
        <v>1</v>
      </c>
      <c r="AQ18" t="b">
        <v>1</v>
      </c>
      <c r="AR18" t="b">
        <v>0</v>
      </c>
      <c r="AS18">
        <v>100</v>
      </c>
      <c r="AT18" t="s">
        <v>96</v>
      </c>
      <c r="AU18" t="b">
        <v>0</v>
      </c>
      <c r="AW18">
        <v>12</v>
      </c>
      <c r="AX18" t="s">
        <v>97</v>
      </c>
      <c r="AY18" t="s">
        <v>134</v>
      </c>
    </row>
    <row r="19" spans="1:51" x14ac:dyDescent="0.25">
      <c r="A19" t="s">
        <v>3160</v>
      </c>
      <c r="B19" t="s">
        <v>124</v>
      </c>
      <c r="C19" t="s">
        <v>89</v>
      </c>
      <c r="D19">
        <v>99999</v>
      </c>
      <c r="F19">
        <v>3000</v>
      </c>
      <c r="G19" t="b">
        <v>0</v>
      </c>
      <c r="H19" t="s">
        <v>90</v>
      </c>
      <c r="K19" t="s">
        <v>91</v>
      </c>
      <c r="L19" t="s">
        <v>125</v>
      </c>
      <c r="N19" t="s">
        <v>93</v>
      </c>
      <c r="P19">
        <v>354.8</v>
      </c>
      <c r="Q19">
        <v>84.899999999999991</v>
      </c>
      <c r="R19">
        <v>0</v>
      </c>
      <c r="S19">
        <v>50.1</v>
      </c>
      <c r="T19">
        <v>0</v>
      </c>
      <c r="U19">
        <v>0</v>
      </c>
      <c r="V19">
        <v>174.9</v>
      </c>
      <c r="W19">
        <v>44.9</v>
      </c>
      <c r="X19">
        <v>44.9</v>
      </c>
      <c r="Y19">
        <v>0</v>
      </c>
      <c r="AG19" t="s">
        <v>135</v>
      </c>
      <c r="AK19" t="s">
        <v>135</v>
      </c>
      <c r="AL19" t="s">
        <v>127</v>
      </c>
      <c r="AM19">
        <v>99999</v>
      </c>
      <c r="AN19">
        <v>99999</v>
      </c>
      <c r="AO19">
        <v>699</v>
      </c>
      <c r="AP19" t="b">
        <v>1</v>
      </c>
      <c r="AQ19" t="b">
        <v>1</v>
      </c>
      <c r="AR19" t="b">
        <v>0</v>
      </c>
      <c r="AS19">
        <v>100</v>
      </c>
      <c r="AT19" t="s">
        <v>96</v>
      </c>
      <c r="AU19" t="b">
        <v>0</v>
      </c>
      <c r="AW19">
        <v>12</v>
      </c>
      <c r="AX19" t="s">
        <v>97</v>
      </c>
      <c r="AY19" t="s">
        <v>136</v>
      </c>
    </row>
    <row r="20" spans="1:51" x14ac:dyDescent="0.25">
      <c r="A20" t="s">
        <v>3160</v>
      </c>
      <c r="B20" t="s">
        <v>124</v>
      </c>
      <c r="C20" t="s">
        <v>89</v>
      </c>
      <c r="D20">
        <v>99999</v>
      </c>
      <c r="F20">
        <v>5000</v>
      </c>
      <c r="G20" t="b">
        <v>0</v>
      </c>
      <c r="H20" t="s">
        <v>90</v>
      </c>
      <c r="K20" t="s">
        <v>91</v>
      </c>
      <c r="L20" t="s">
        <v>125</v>
      </c>
      <c r="N20" t="s">
        <v>93</v>
      </c>
      <c r="P20">
        <v>369.8</v>
      </c>
      <c r="Q20">
        <v>99.9</v>
      </c>
      <c r="R20">
        <v>0</v>
      </c>
      <c r="S20">
        <v>50.1</v>
      </c>
      <c r="T20">
        <v>0</v>
      </c>
      <c r="U20">
        <v>0</v>
      </c>
      <c r="V20">
        <v>174.9</v>
      </c>
      <c r="W20">
        <v>44.9</v>
      </c>
      <c r="X20">
        <v>44.9</v>
      </c>
      <c r="Y20">
        <v>0</v>
      </c>
      <c r="AG20" t="s">
        <v>137</v>
      </c>
      <c r="AK20" t="s">
        <v>137</v>
      </c>
      <c r="AL20" t="s">
        <v>127</v>
      </c>
      <c r="AM20">
        <v>99999</v>
      </c>
      <c r="AN20">
        <v>99999</v>
      </c>
      <c r="AO20">
        <v>699</v>
      </c>
      <c r="AP20" t="b">
        <v>1</v>
      </c>
      <c r="AQ20" t="b">
        <v>1</v>
      </c>
      <c r="AR20" t="b">
        <v>0</v>
      </c>
      <c r="AS20">
        <v>100</v>
      </c>
      <c r="AT20" t="s">
        <v>96</v>
      </c>
      <c r="AU20" t="b">
        <v>0</v>
      </c>
      <c r="AW20">
        <v>12</v>
      </c>
      <c r="AX20" t="s">
        <v>97</v>
      </c>
      <c r="AY20" t="s">
        <v>138</v>
      </c>
    </row>
    <row r="21" spans="1:51" x14ac:dyDescent="0.25">
      <c r="A21" t="s">
        <v>3160</v>
      </c>
      <c r="B21" t="s">
        <v>139</v>
      </c>
      <c r="C21" t="s">
        <v>89</v>
      </c>
      <c r="D21">
        <v>99999</v>
      </c>
      <c r="F21">
        <v>0</v>
      </c>
      <c r="G21" t="b">
        <v>0</v>
      </c>
      <c r="H21" t="s">
        <v>90</v>
      </c>
      <c r="K21" t="s">
        <v>91</v>
      </c>
      <c r="L21" t="s">
        <v>140</v>
      </c>
      <c r="N21" t="s">
        <v>93</v>
      </c>
      <c r="P21">
        <v>369.8</v>
      </c>
      <c r="Q21">
        <v>99.9</v>
      </c>
      <c r="R21">
        <v>0</v>
      </c>
      <c r="S21">
        <v>50.1</v>
      </c>
      <c r="T21">
        <v>0</v>
      </c>
      <c r="U21">
        <v>0</v>
      </c>
      <c r="V21">
        <v>174.9</v>
      </c>
      <c r="W21">
        <v>44.9</v>
      </c>
      <c r="X21">
        <v>44.9</v>
      </c>
      <c r="Y21">
        <v>0</v>
      </c>
      <c r="AG21" t="s">
        <v>141</v>
      </c>
      <c r="AK21" t="s">
        <v>141</v>
      </c>
      <c r="AL21" t="s">
        <v>142</v>
      </c>
      <c r="AM21">
        <v>99999</v>
      </c>
      <c r="AN21">
        <v>99999</v>
      </c>
      <c r="AO21">
        <v>899</v>
      </c>
      <c r="AP21" t="b">
        <v>1</v>
      </c>
      <c r="AQ21" t="b">
        <v>1</v>
      </c>
      <c r="AR21" t="b">
        <v>0</v>
      </c>
      <c r="AS21">
        <v>500</v>
      </c>
      <c r="AT21" t="s">
        <v>96</v>
      </c>
      <c r="AU21" t="b">
        <v>0</v>
      </c>
      <c r="AW21">
        <v>12</v>
      </c>
      <c r="AX21" t="s">
        <v>97</v>
      </c>
      <c r="AY21" t="s">
        <v>143</v>
      </c>
    </row>
    <row r="22" spans="1:51" x14ac:dyDescent="0.25">
      <c r="A22" t="s">
        <v>3160</v>
      </c>
      <c r="B22" t="s">
        <v>139</v>
      </c>
      <c r="C22" t="s">
        <v>89</v>
      </c>
      <c r="D22">
        <v>99999</v>
      </c>
      <c r="F22">
        <v>1000</v>
      </c>
      <c r="G22" t="b">
        <v>0</v>
      </c>
      <c r="H22" t="s">
        <v>90</v>
      </c>
      <c r="K22" t="s">
        <v>91</v>
      </c>
      <c r="L22" t="s">
        <v>140</v>
      </c>
      <c r="N22" t="s">
        <v>93</v>
      </c>
      <c r="P22">
        <v>369.8</v>
      </c>
      <c r="Q22">
        <v>99.899999999999991</v>
      </c>
      <c r="R22">
        <v>0</v>
      </c>
      <c r="S22">
        <v>50.1</v>
      </c>
      <c r="T22">
        <v>0</v>
      </c>
      <c r="U22">
        <v>0</v>
      </c>
      <c r="V22">
        <v>174.9</v>
      </c>
      <c r="W22">
        <v>44.9</v>
      </c>
      <c r="X22">
        <v>44.9</v>
      </c>
      <c r="Y22">
        <v>0</v>
      </c>
      <c r="AG22" t="s">
        <v>144</v>
      </c>
      <c r="AK22" t="s">
        <v>144</v>
      </c>
      <c r="AL22" t="s">
        <v>142</v>
      </c>
      <c r="AM22">
        <v>99999</v>
      </c>
      <c r="AN22">
        <v>99999</v>
      </c>
      <c r="AO22">
        <v>899</v>
      </c>
      <c r="AP22" t="b">
        <v>1</v>
      </c>
      <c r="AQ22" t="b">
        <v>1</v>
      </c>
      <c r="AR22" t="b">
        <v>0</v>
      </c>
      <c r="AS22">
        <v>500</v>
      </c>
      <c r="AT22" t="s">
        <v>96</v>
      </c>
      <c r="AU22" t="b">
        <v>0</v>
      </c>
      <c r="AW22">
        <v>12</v>
      </c>
      <c r="AX22" t="s">
        <v>97</v>
      </c>
      <c r="AY22" t="s">
        <v>145</v>
      </c>
    </row>
    <row r="23" spans="1:51" x14ac:dyDescent="0.25">
      <c r="A23" t="s">
        <v>3160</v>
      </c>
      <c r="B23" t="s">
        <v>139</v>
      </c>
      <c r="C23" t="s">
        <v>89</v>
      </c>
      <c r="D23">
        <v>99999</v>
      </c>
      <c r="F23">
        <v>10000</v>
      </c>
      <c r="G23" t="b">
        <v>0</v>
      </c>
      <c r="H23" t="s">
        <v>90</v>
      </c>
      <c r="K23" t="s">
        <v>91</v>
      </c>
      <c r="L23" t="s">
        <v>140</v>
      </c>
      <c r="N23" t="s">
        <v>93</v>
      </c>
      <c r="P23">
        <v>434.8</v>
      </c>
      <c r="Q23">
        <v>164.9</v>
      </c>
      <c r="R23">
        <v>0</v>
      </c>
      <c r="S23">
        <v>50.1</v>
      </c>
      <c r="T23">
        <v>0</v>
      </c>
      <c r="U23">
        <v>0</v>
      </c>
      <c r="V23">
        <v>174.9</v>
      </c>
      <c r="W23">
        <v>44.9</v>
      </c>
      <c r="X23">
        <v>44.9</v>
      </c>
      <c r="Y23">
        <v>0</v>
      </c>
      <c r="AG23" t="s">
        <v>146</v>
      </c>
      <c r="AK23" t="s">
        <v>146</v>
      </c>
      <c r="AL23" t="s">
        <v>142</v>
      </c>
      <c r="AM23">
        <v>99999</v>
      </c>
      <c r="AN23">
        <v>99999</v>
      </c>
      <c r="AO23">
        <v>899</v>
      </c>
      <c r="AP23" t="b">
        <v>1</v>
      </c>
      <c r="AQ23" t="b">
        <v>1</v>
      </c>
      <c r="AR23" t="b">
        <v>0</v>
      </c>
      <c r="AS23">
        <v>500</v>
      </c>
      <c r="AT23" t="s">
        <v>96</v>
      </c>
      <c r="AU23" t="b">
        <v>0</v>
      </c>
      <c r="AW23">
        <v>12</v>
      </c>
      <c r="AX23" t="s">
        <v>97</v>
      </c>
      <c r="AY23" t="s">
        <v>147</v>
      </c>
    </row>
    <row r="24" spans="1:51" x14ac:dyDescent="0.25">
      <c r="A24" t="s">
        <v>3160</v>
      </c>
      <c r="B24" t="s">
        <v>139</v>
      </c>
      <c r="C24" t="s">
        <v>89</v>
      </c>
      <c r="D24">
        <v>99999</v>
      </c>
      <c r="F24">
        <v>2000</v>
      </c>
      <c r="G24" t="b">
        <v>0</v>
      </c>
      <c r="H24" t="s">
        <v>90</v>
      </c>
      <c r="K24" t="s">
        <v>91</v>
      </c>
      <c r="L24" t="s">
        <v>140</v>
      </c>
      <c r="N24" t="s">
        <v>93</v>
      </c>
      <c r="P24">
        <v>379.8</v>
      </c>
      <c r="Q24">
        <v>109.89999999999999</v>
      </c>
      <c r="R24">
        <v>0</v>
      </c>
      <c r="S24">
        <v>50.1</v>
      </c>
      <c r="T24">
        <v>0</v>
      </c>
      <c r="U24">
        <v>0</v>
      </c>
      <c r="V24">
        <v>174.9</v>
      </c>
      <c r="W24">
        <v>44.9</v>
      </c>
      <c r="X24">
        <v>44.9</v>
      </c>
      <c r="Y24">
        <v>0</v>
      </c>
      <c r="AG24" t="s">
        <v>148</v>
      </c>
      <c r="AK24" t="s">
        <v>148</v>
      </c>
      <c r="AL24" t="s">
        <v>142</v>
      </c>
      <c r="AM24">
        <v>99999</v>
      </c>
      <c r="AN24">
        <v>99999</v>
      </c>
      <c r="AO24">
        <v>899</v>
      </c>
      <c r="AP24" t="b">
        <v>1</v>
      </c>
      <c r="AQ24" t="b">
        <v>1</v>
      </c>
      <c r="AR24" t="b">
        <v>0</v>
      </c>
      <c r="AS24">
        <v>500</v>
      </c>
      <c r="AT24" t="s">
        <v>96</v>
      </c>
      <c r="AU24" t="b">
        <v>0</v>
      </c>
      <c r="AW24">
        <v>12</v>
      </c>
      <c r="AX24" t="s">
        <v>97</v>
      </c>
      <c r="AY24" t="s">
        <v>149</v>
      </c>
    </row>
    <row r="25" spans="1:51" x14ac:dyDescent="0.25">
      <c r="A25" t="s">
        <v>3160</v>
      </c>
      <c r="B25" t="s">
        <v>139</v>
      </c>
      <c r="C25" t="s">
        <v>89</v>
      </c>
      <c r="D25">
        <v>99999</v>
      </c>
      <c r="F25">
        <v>3000</v>
      </c>
      <c r="G25" t="b">
        <v>0</v>
      </c>
      <c r="H25" t="s">
        <v>90</v>
      </c>
      <c r="K25" t="s">
        <v>91</v>
      </c>
      <c r="L25" t="s">
        <v>140</v>
      </c>
      <c r="N25" t="s">
        <v>93</v>
      </c>
      <c r="P25">
        <v>389.8</v>
      </c>
      <c r="Q25">
        <v>119.89999999999999</v>
      </c>
      <c r="R25">
        <v>0</v>
      </c>
      <c r="S25">
        <v>50.1</v>
      </c>
      <c r="T25">
        <v>0</v>
      </c>
      <c r="U25">
        <v>0</v>
      </c>
      <c r="V25">
        <v>174.9</v>
      </c>
      <c r="W25">
        <v>44.9</v>
      </c>
      <c r="X25">
        <v>44.9</v>
      </c>
      <c r="Y25">
        <v>0</v>
      </c>
      <c r="AG25" t="s">
        <v>150</v>
      </c>
      <c r="AK25" t="s">
        <v>150</v>
      </c>
      <c r="AL25" t="s">
        <v>142</v>
      </c>
      <c r="AM25">
        <v>99999</v>
      </c>
      <c r="AN25">
        <v>99999</v>
      </c>
      <c r="AO25">
        <v>899</v>
      </c>
      <c r="AP25" t="b">
        <v>1</v>
      </c>
      <c r="AQ25" t="b">
        <v>1</v>
      </c>
      <c r="AR25" t="b">
        <v>0</v>
      </c>
      <c r="AS25">
        <v>500</v>
      </c>
      <c r="AT25" t="s">
        <v>96</v>
      </c>
      <c r="AU25" t="b">
        <v>0</v>
      </c>
      <c r="AW25">
        <v>12</v>
      </c>
      <c r="AX25" t="s">
        <v>97</v>
      </c>
      <c r="AY25" t="s">
        <v>151</v>
      </c>
    </row>
    <row r="26" spans="1:51" x14ac:dyDescent="0.25">
      <c r="A26" t="s">
        <v>3160</v>
      </c>
      <c r="B26" t="s">
        <v>139</v>
      </c>
      <c r="C26" t="s">
        <v>89</v>
      </c>
      <c r="D26">
        <v>99999</v>
      </c>
      <c r="F26">
        <v>5000</v>
      </c>
      <c r="G26" t="b">
        <v>0</v>
      </c>
      <c r="H26" t="s">
        <v>90</v>
      </c>
      <c r="K26" t="s">
        <v>91</v>
      </c>
      <c r="L26" t="s">
        <v>140</v>
      </c>
      <c r="N26" t="s">
        <v>93</v>
      </c>
      <c r="P26">
        <v>404.8</v>
      </c>
      <c r="Q26">
        <v>134.9</v>
      </c>
      <c r="R26">
        <v>0</v>
      </c>
      <c r="S26">
        <v>50.1</v>
      </c>
      <c r="T26">
        <v>0</v>
      </c>
      <c r="U26">
        <v>0</v>
      </c>
      <c r="V26">
        <v>174.9</v>
      </c>
      <c r="W26">
        <v>44.9</v>
      </c>
      <c r="X26">
        <v>44.9</v>
      </c>
      <c r="Y26">
        <v>0</v>
      </c>
      <c r="AG26" t="s">
        <v>152</v>
      </c>
      <c r="AK26" t="s">
        <v>152</v>
      </c>
      <c r="AL26" t="s">
        <v>142</v>
      </c>
      <c r="AM26">
        <v>99999</v>
      </c>
      <c r="AN26">
        <v>99999</v>
      </c>
      <c r="AO26">
        <v>899</v>
      </c>
      <c r="AP26" t="b">
        <v>1</v>
      </c>
      <c r="AQ26" t="b">
        <v>1</v>
      </c>
      <c r="AR26" t="b">
        <v>0</v>
      </c>
      <c r="AS26">
        <v>500</v>
      </c>
      <c r="AT26" t="s">
        <v>96</v>
      </c>
      <c r="AU26" t="b">
        <v>0</v>
      </c>
      <c r="AW26">
        <v>12</v>
      </c>
      <c r="AX26" t="s">
        <v>97</v>
      </c>
      <c r="AY26" t="s">
        <v>153</v>
      </c>
    </row>
    <row r="27" spans="1:51" x14ac:dyDescent="0.25">
      <c r="A27" t="s">
        <v>3160</v>
      </c>
      <c r="B27" t="s">
        <v>88</v>
      </c>
      <c r="C27" t="s">
        <v>89</v>
      </c>
      <c r="D27">
        <v>99999</v>
      </c>
      <c r="F27">
        <v>0</v>
      </c>
      <c r="G27" t="b">
        <v>0</v>
      </c>
      <c r="H27" t="s">
        <v>90</v>
      </c>
      <c r="K27" t="s">
        <v>154</v>
      </c>
      <c r="L27" t="s">
        <v>92</v>
      </c>
      <c r="N27" t="s">
        <v>93</v>
      </c>
      <c r="P27">
        <v>374.8</v>
      </c>
      <c r="Q27">
        <v>79.900000000000006</v>
      </c>
      <c r="R27">
        <v>0</v>
      </c>
      <c r="S27">
        <v>50.1</v>
      </c>
      <c r="T27">
        <v>0</v>
      </c>
      <c r="U27">
        <v>0</v>
      </c>
      <c r="V27">
        <v>174.9</v>
      </c>
      <c r="W27">
        <v>69.900000000000006</v>
      </c>
      <c r="X27">
        <v>69.900000000000006</v>
      </c>
      <c r="Y27">
        <v>0</v>
      </c>
      <c r="AG27" t="s">
        <v>155</v>
      </c>
      <c r="AK27" t="s">
        <v>155</v>
      </c>
      <c r="AL27" t="s">
        <v>95</v>
      </c>
      <c r="AM27">
        <v>99999</v>
      </c>
      <c r="AN27">
        <v>99999</v>
      </c>
      <c r="AO27">
        <v>799</v>
      </c>
      <c r="AP27" t="b">
        <v>1</v>
      </c>
      <c r="AQ27" t="b">
        <v>1</v>
      </c>
      <c r="AR27" t="b">
        <v>0</v>
      </c>
      <c r="AS27">
        <v>250</v>
      </c>
      <c r="AT27" t="s">
        <v>96</v>
      </c>
      <c r="AU27" t="b">
        <v>0</v>
      </c>
      <c r="AW27">
        <v>12</v>
      </c>
      <c r="AX27" t="s">
        <v>97</v>
      </c>
      <c r="AY27" t="s">
        <v>156</v>
      </c>
    </row>
    <row r="28" spans="1:51" x14ac:dyDescent="0.25">
      <c r="A28" t="s">
        <v>3160</v>
      </c>
      <c r="B28" t="s">
        <v>88</v>
      </c>
      <c r="C28" t="s">
        <v>89</v>
      </c>
      <c r="D28">
        <v>99999</v>
      </c>
      <c r="F28">
        <v>1000</v>
      </c>
      <c r="G28" t="b">
        <v>0</v>
      </c>
      <c r="H28" t="s">
        <v>90</v>
      </c>
      <c r="K28" t="s">
        <v>154</v>
      </c>
      <c r="L28" t="s">
        <v>92</v>
      </c>
      <c r="N28" t="s">
        <v>93</v>
      </c>
      <c r="P28">
        <v>374.8</v>
      </c>
      <c r="Q28">
        <v>79.899999999999991</v>
      </c>
      <c r="R28">
        <v>0</v>
      </c>
      <c r="S28">
        <v>50.1</v>
      </c>
      <c r="T28">
        <v>0</v>
      </c>
      <c r="U28">
        <v>0</v>
      </c>
      <c r="V28">
        <v>174.9</v>
      </c>
      <c r="W28">
        <v>69.900000000000006</v>
      </c>
      <c r="X28">
        <v>69.900000000000006</v>
      </c>
      <c r="Y28">
        <v>0</v>
      </c>
      <c r="AG28" t="s">
        <v>157</v>
      </c>
      <c r="AK28" t="s">
        <v>157</v>
      </c>
      <c r="AL28" t="s">
        <v>95</v>
      </c>
      <c r="AM28">
        <v>99999</v>
      </c>
      <c r="AN28">
        <v>99999</v>
      </c>
      <c r="AO28">
        <v>799</v>
      </c>
      <c r="AP28" t="b">
        <v>1</v>
      </c>
      <c r="AQ28" t="b">
        <v>1</v>
      </c>
      <c r="AR28" t="b">
        <v>0</v>
      </c>
      <c r="AS28">
        <v>250</v>
      </c>
      <c r="AT28" t="s">
        <v>96</v>
      </c>
      <c r="AU28" t="b">
        <v>0</v>
      </c>
      <c r="AW28">
        <v>12</v>
      </c>
      <c r="AX28" t="s">
        <v>97</v>
      </c>
      <c r="AY28" t="s">
        <v>158</v>
      </c>
    </row>
    <row r="29" spans="1:51" x14ac:dyDescent="0.25">
      <c r="A29" t="s">
        <v>3160</v>
      </c>
      <c r="B29" t="s">
        <v>88</v>
      </c>
      <c r="C29" t="s">
        <v>89</v>
      </c>
      <c r="D29">
        <v>99999</v>
      </c>
      <c r="F29">
        <v>10000</v>
      </c>
      <c r="G29" t="b">
        <v>0</v>
      </c>
      <c r="H29" t="s">
        <v>90</v>
      </c>
      <c r="K29" t="s">
        <v>154</v>
      </c>
      <c r="L29" t="s">
        <v>92</v>
      </c>
      <c r="N29" t="s">
        <v>93</v>
      </c>
      <c r="P29">
        <v>439.8</v>
      </c>
      <c r="Q29">
        <v>144.9</v>
      </c>
      <c r="R29">
        <v>0</v>
      </c>
      <c r="S29">
        <v>50.1</v>
      </c>
      <c r="T29">
        <v>0</v>
      </c>
      <c r="U29">
        <v>0</v>
      </c>
      <c r="V29">
        <v>174.9</v>
      </c>
      <c r="W29">
        <v>69.900000000000006</v>
      </c>
      <c r="X29">
        <v>69.900000000000006</v>
      </c>
      <c r="Y29">
        <v>0</v>
      </c>
      <c r="AG29" t="s">
        <v>159</v>
      </c>
      <c r="AK29" t="s">
        <v>159</v>
      </c>
      <c r="AL29" t="s">
        <v>95</v>
      </c>
      <c r="AM29">
        <v>99999</v>
      </c>
      <c r="AN29">
        <v>99999</v>
      </c>
      <c r="AO29">
        <v>799</v>
      </c>
      <c r="AP29" t="b">
        <v>1</v>
      </c>
      <c r="AQ29" t="b">
        <v>1</v>
      </c>
      <c r="AR29" t="b">
        <v>0</v>
      </c>
      <c r="AS29">
        <v>250</v>
      </c>
      <c r="AT29" t="s">
        <v>96</v>
      </c>
      <c r="AU29" t="b">
        <v>0</v>
      </c>
      <c r="AW29">
        <v>12</v>
      </c>
      <c r="AX29" t="s">
        <v>97</v>
      </c>
      <c r="AY29" t="s">
        <v>160</v>
      </c>
    </row>
    <row r="30" spans="1:51" x14ac:dyDescent="0.25">
      <c r="A30" t="s">
        <v>3160</v>
      </c>
      <c r="B30" t="s">
        <v>88</v>
      </c>
      <c r="C30" t="s">
        <v>89</v>
      </c>
      <c r="D30">
        <v>99999</v>
      </c>
      <c r="F30">
        <v>2000</v>
      </c>
      <c r="G30" t="b">
        <v>0</v>
      </c>
      <c r="H30" t="s">
        <v>90</v>
      </c>
      <c r="K30" t="s">
        <v>154</v>
      </c>
      <c r="L30" t="s">
        <v>92</v>
      </c>
      <c r="N30" t="s">
        <v>93</v>
      </c>
      <c r="P30">
        <v>384.8</v>
      </c>
      <c r="Q30">
        <v>89.899999999999991</v>
      </c>
      <c r="R30">
        <v>0</v>
      </c>
      <c r="S30">
        <v>50.1</v>
      </c>
      <c r="T30">
        <v>0</v>
      </c>
      <c r="U30">
        <v>0</v>
      </c>
      <c r="V30">
        <v>174.9</v>
      </c>
      <c r="W30">
        <v>69.900000000000006</v>
      </c>
      <c r="X30">
        <v>69.900000000000006</v>
      </c>
      <c r="Y30">
        <v>0</v>
      </c>
      <c r="AG30" t="s">
        <v>161</v>
      </c>
      <c r="AK30" t="s">
        <v>161</v>
      </c>
      <c r="AL30" t="s">
        <v>95</v>
      </c>
      <c r="AM30">
        <v>99999</v>
      </c>
      <c r="AN30">
        <v>99999</v>
      </c>
      <c r="AO30">
        <v>799</v>
      </c>
      <c r="AP30" t="b">
        <v>1</v>
      </c>
      <c r="AQ30" t="b">
        <v>1</v>
      </c>
      <c r="AR30" t="b">
        <v>0</v>
      </c>
      <c r="AS30">
        <v>250</v>
      </c>
      <c r="AT30" t="s">
        <v>96</v>
      </c>
      <c r="AU30" t="b">
        <v>0</v>
      </c>
      <c r="AW30">
        <v>12</v>
      </c>
      <c r="AX30" t="s">
        <v>97</v>
      </c>
      <c r="AY30" t="s">
        <v>162</v>
      </c>
    </row>
    <row r="31" spans="1:51" x14ac:dyDescent="0.25">
      <c r="A31" t="s">
        <v>3160</v>
      </c>
      <c r="B31" t="s">
        <v>88</v>
      </c>
      <c r="C31" t="s">
        <v>89</v>
      </c>
      <c r="D31">
        <v>99999</v>
      </c>
      <c r="F31">
        <v>3000</v>
      </c>
      <c r="G31" t="b">
        <v>0</v>
      </c>
      <c r="H31" t="s">
        <v>90</v>
      </c>
      <c r="K31" t="s">
        <v>154</v>
      </c>
      <c r="L31" t="s">
        <v>92</v>
      </c>
      <c r="N31" t="s">
        <v>93</v>
      </c>
      <c r="P31">
        <v>394.8</v>
      </c>
      <c r="Q31">
        <v>99.899999999999991</v>
      </c>
      <c r="R31">
        <v>0</v>
      </c>
      <c r="S31">
        <v>50.1</v>
      </c>
      <c r="T31">
        <v>0</v>
      </c>
      <c r="U31">
        <v>0</v>
      </c>
      <c r="V31">
        <v>174.9</v>
      </c>
      <c r="W31">
        <v>69.900000000000006</v>
      </c>
      <c r="X31">
        <v>69.900000000000006</v>
      </c>
      <c r="Y31">
        <v>0</v>
      </c>
      <c r="AG31" t="s">
        <v>163</v>
      </c>
      <c r="AK31" t="s">
        <v>163</v>
      </c>
      <c r="AL31" t="s">
        <v>95</v>
      </c>
      <c r="AM31">
        <v>99999</v>
      </c>
      <c r="AN31">
        <v>99999</v>
      </c>
      <c r="AO31">
        <v>799</v>
      </c>
      <c r="AP31" t="b">
        <v>1</v>
      </c>
      <c r="AQ31" t="b">
        <v>1</v>
      </c>
      <c r="AR31" t="b">
        <v>0</v>
      </c>
      <c r="AS31">
        <v>250</v>
      </c>
      <c r="AT31" t="s">
        <v>96</v>
      </c>
      <c r="AU31" t="b">
        <v>0</v>
      </c>
      <c r="AW31">
        <v>12</v>
      </c>
      <c r="AX31" t="s">
        <v>97</v>
      </c>
      <c r="AY31" t="s">
        <v>164</v>
      </c>
    </row>
    <row r="32" spans="1:51" x14ac:dyDescent="0.25">
      <c r="A32" t="s">
        <v>3160</v>
      </c>
      <c r="B32" t="s">
        <v>88</v>
      </c>
      <c r="C32" t="s">
        <v>89</v>
      </c>
      <c r="D32">
        <v>99999</v>
      </c>
      <c r="F32">
        <v>5000</v>
      </c>
      <c r="G32" t="b">
        <v>0</v>
      </c>
      <c r="H32" t="s">
        <v>90</v>
      </c>
      <c r="K32" t="s">
        <v>154</v>
      </c>
      <c r="L32" t="s">
        <v>92</v>
      </c>
      <c r="N32" t="s">
        <v>93</v>
      </c>
      <c r="P32">
        <v>409.8</v>
      </c>
      <c r="Q32">
        <v>114.9</v>
      </c>
      <c r="R32">
        <v>0</v>
      </c>
      <c r="S32">
        <v>50.1</v>
      </c>
      <c r="T32">
        <v>0</v>
      </c>
      <c r="U32">
        <v>0</v>
      </c>
      <c r="V32">
        <v>174.9</v>
      </c>
      <c r="W32">
        <v>69.900000000000006</v>
      </c>
      <c r="X32">
        <v>69.900000000000006</v>
      </c>
      <c r="Y32">
        <v>0</v>
      </c>
      <c r="AG32" t="s">
        <v>165</v>
      </c>
      <c r="AK32" t="s">
        <v>165</v>
      </c>
      <c r="AL32" t="s">
        <v>95</v>
      </c>
      <c r="AM32">
        <v>99999</v>
      </c>
      <c r="AN32">
        <v>99999</v>
      </c>
      <c r="AO32">
        <v>799</v>
      </c>
      <c r="AP32" t="b">
        <v>1</v>
      </c>
      <c r="AQ32" t="b">
        <v>1</v>
      </c>
      <c r="AR32" t="b">
        <v>0</v>
      </c>
      <c r="AS32">
        <v>250</v>
      </c>
      <c r="AT32" t="s">
        <v>96</v>
      </c>
      <c r="AU32" t="b">
        <v>0</v>
      </c>
      <c r="AW32">
        <v>12</v>
      </c>
      <c r="AX32" t="s">
        <v>97</v>
      </c>
      <c r="AY32" t="s">
        <v>166</v>
      </c>
    </row>
    <row r="33" spans="1:51" x14ac:dyDescent="0.25">
      <c r="A33" t="s">
        <v>3160</v>
      </c>
      <c r="B33" t="s">
        <v>109</v>
      </c>
      <c r="C33" t="s">
        <v>89</v>
      </c>
      <c r="D33">
        <v>99999</v>
      </c>
      <c r="F33">
        <v>0</v>
      </c>
      <c r="G33" t="b">
        <v>0</v>
      </c>
      <c r="H33" t="s">
        <v>90</v>
      </c>
      <c r="K33" t="s">
        <v>154</v>
      </c>
      <c r="L33" t="s">
        <v>110</v>
      </c>
      <c r="N33" t="s">
        <v>93</v>
      </c>
      <c r="P33">
        <v>369.8</v>
      </c>
      <c r="Q33">
        <v>74.900000000000006</v>
      </c>
      <c r="R33">
        <v>0</v>
      </c>
      <c r="S33">
        <v>50.1</v>
      </c>
      <c r="T33">
        <v>0</v>
      </c>
      <c r="U33">
        <v>0</v>
      </c>
      <c r="V33">
        <v>174.9</v>
      </c>
      <c r="W33">
        <v>69.900000000000006</v>
      </c>
      <c r="X33">
        <v>69.900000000000006</v>
      </c>
      <c r="Y33">
        <v>0</v>
      </c>
      <c r="AG33" t="s">
        <v>167</v>
      </c>
      <c r="AK33" t="s">
        <v>167</v>
      </c>
      <c r="AL33" t="s">
        <v>112</v>
      </c>
      <c r="AM33">
        <v>99999</v>
      </c>
      <c r="AN33">
        <v>99999</v>
      </c>
      <c r="AO33">
        <v>599</v>
      </c>
      <c r="AP33" t="b">
        <v>1</v>
      </c>
      <c r="AQ33" t="b">
        <v>1</v>
      </c>
      <c r="AR33" t="b">
        <v>0</v>
      </c>
      <c r="AS33">
        <v>50</v>
      </c>
      <c r="AT33" t="s">
        <v>96</v>
      </c>
      <c r="AU33" t="b">
        <v>0</v>
      </c>
      <c r="AW33">
        <v>12</v>
      </c>
      <c r="AX33" t="s">
        <v>97</v>
      </c>
      <c r="AY33" t="s">
        <v>168</v>
      </c>
    </row>
    <row r="34" spans="1:51" x14ac:dyDescent="0.25">
      <c r="A34" t="s">
        <v>3160</v>
      </c>
      <c r="B34" t="s">
        <v>109</v>
      </c>
      <c r="C34" t="s">
        <v>89</v>
      </c>
      <c r="D34">
        <v>99999</v>
      </c>
      <c r="F34">
        <v>1000</v>
      </c>
      <c r="G34" t="b">
        <v>0</v>
      </c>
      <c r="H34" t="s">
        <v>90</v>
      </c>
      <c r="K34" t="s">
        <v>154</v>
      </c>
      <c r="L34" t="s">
        <v>110</v>
      </c>
      <c r="N34" t="s">
        <v>93</v>
      </c>
      <c r="P34">
        <v>354.8</v>
      </c>
      <c r="Q34">
        <v>59.9</v>
      </c>
      <c r="R34">
        <v>0</v>
      </c>
      <c r="S34">
        <v>50.1</v>
      </c>
      <c r="T34">
        <v>0</v>
      </c>
      <c r="U34">
        <v>0</v>
      </c>
      <c r="V34">
        <v>174.9</v>
      </c>
      <c r="W34">
        <v>69.900000000000006</v>
      </c>
      <c r="X34">
        <v>69.900000000000006</v>
      </c>
      <c r="Y34">
        <v>0</v>
      </c>
      <c r="AG34" t="s">
        <v>169</v>
      </c>
      <c r="AK34" t="s">
        <v>169</v>
      </c>
      <c r="AL34" t="s">
        <v>112</v>
      </c>
      <c r="AM34">
        <v>99999</v>
      </c>
      <c r="AN34">
        <v>99999</v>
      </c>
      <c r="AO34">
        <v>599</v>
      </c>
      <c r="AP34" t="b">
        <v>1</v>
      </c>
      <c r="AQ34" t="b">
        <v>1</v>
      </c>
      <c r="AR34" t="b">
        <v>0</v>
      </c>
      <c r="AS34">
        <v>50</v>
      </c>
      <c r="AT34" t="s">
        <v>96</v>
      </c>
      <c r="AU34" t="b">
        <v>0</v>
      </c>
      <c r="AW34">
        <v>12</v>
      </c>
      <c r="AX34" t="s">
        <v>97</v>
      </c>
      <c r="AY34" t="s">
        <v>170</v>
      </c>
    </row>
    <row r="35" spans="1:51" x14ac:dyDescent="0.25">
      <c r="A35" t="s">
        <v>3160</v>
      </c>
      <c r="B35" t="s">
        <v>109</v>
      </c>
      <c r="C35" t="s">
        <v>89</v>
      </c>
      <c r="D35">
        <v>99999</v>
      </c>
      <c r="F35">
        <v>10000</v>
      </c>
      <c r="G35" t="b">
        <v>0</v>
      </c>
      <c r="H35" t="s">
        <v>90</v>
      </c>
      <c r="K35" t="s">
        <v>154</v>
      </c>
      <c r="L35" t="s">
        <v>110</v>
      </c>
      <c r="N35" t="s">
        <v>93</v>
      </c>
      <c r="P35">
        <v>419.8</v>
      </c>
      <c r="Q35">
        <v>124.9</v>
      </c>
      <c r="R35">
        <v>0</v>
      </c>
      <c r="S35">
        <v>50.1</v>
      </c>
      <c r="T35">
        <v>0</v>
      </c>
      <c r="U35">
        <v>0</v>
      </c>
      <c r="V35">
        <v>174.9</v>
      </c>
      <c r="W35">
        <v>69.900000000000006</v>
      </c>
      <c r="X35">
        <v>69.900000000000006</v>
      </c>
      <c r="Y35">
        <v>0</v>
      </c>
      <c r="AG35" t="s">
        <v>171</v>
      </c>
      <c r="AK35" t="s">
        <v>171</v>
      </c>
      <c r="AL35" t="s">
        <v>112</v>
      </c>
      <c r="AM35">
        <v>99999</v>
      </c>
      <c r="AN35">
        <v>99999</v>
      </c>
      <c r="AO35">
        <v>599</v>
      </c>
      <c r="AP35" t="b">
        <v>1</v>
      </c>
      <c r="AQ35" t="b">
        <v>1</v>
      </c>
      <c r="AR35" t="b">
        <v>0</v>
      </c>
      <c r="AS35">
        <v>50</v>
      </c>
      <c r="AT35" t="s">
        <v>96</v>
      </c>
      <c r="AU35" t="b">
        <v>0</v>
      </c>
      <c r="AW35">
        <v>12</v>
      </c>
      <c r="AX35" t="s">
        <v>97</v>
      </c>
      <c r="AY35" t="s">
        <v>172</v>
      </c>
    </row>
    <row r="36" spans="1:51" x14ac:dyDescent="0.25">
      <c r="A36" t="s">
        <v>3160</v>
      </c>
      <c r="B36" t="s">
        <v>109</v>
      </c>
      <c r="C36" t="s">
        <v>89</v>
      </c>
      <c r="D36">
        <v>99999</v>
      </c>
      <c r="F36">
        <v>2000</v>
      </c>
      <c r="G36" t="b">
        <v>0</v>
      </c>
      <c r="H36" t="s">
        <v>90</v>
      </c>
      <c r="K36" t="s">
        <v>154</v>
      </c>
      <c r="L36" t="s">
        <v>110</v>
      </c>
      <c r="N36" t="s">
        <v>93</v>
      </c>
      <c r="P36">
        <v>364.8</v>
      </c>
      <c r="Q36">
        <v>69.900000000000006</v>
      </c>
      <c r="R36">
        <v>0</v>
      </c>
      <c r="S36">
        <v>50.1</v>
      </c>
      <c r="T36">
        <v>0</v>
      </c>
      <c r="U36">
        <v>0</v>
      </c>
      <c r="V36">
        <v>174.9</v>
      </c>
      <c r="W36">
        <v>69.900000000000006</v>
      </c>
      <c r="X36">
        <v>69.900000000000006</v>
      </c>
      <c r="Y36">
        <v>0</v>
      </c>
      <c r="AG36" t="s">
        <v>173</v>
      </c>
      <c r="AK36" t="s">
        <v>173</v>
      </c>
      <c r="AL36" t="s">
        <v>112</v>
      </c>
      <c r="AM36">
        <v>99999</v>
      </c>
      <c r="AN36">
        <v>99999</v>
      </c>
      <c r="AO36">
        <v>599</v>
      </c>
      <c r="AP36" t="b">
        <v>1</v>
      </c>
      <c r="AQ36" t="b">
        <v>1</v>
      </c>
      <c r="AR36" t="b">
        <v>0</v>
      </c>
      <c r="AS36">
        <v>50</v>
      </c>
      <c r="AT36" t="s">
        <v>96</v>
      </c>
      <c r="AU36" t="b">
        <v>0</v>
      </c>
      <c r="AW36">
        <v>12</v>
      </c>
      <c r="AX36" t="s">
        <v>97</v>
      </c>
      <c r="AY36" t="s">
        <v>174</v>
      </c>
    </row>
    <row r="37" spans="1:51" x14ac:dyDescent="0.25">
      <c r="A37" t="s">
        <v>3160</v>
      </c>
      <c r="B37" t="s">
        <v>109</v>
      </c>
      <c r="C37" t="s">
        <v>89</v>
      </c>
      <c r="D37">
        <v>99999</v>
      </c>
      <c r="F37">
        <v>3000</v>
      </c>
      <c r="G37" t="b">
        <v>0</v>
      </c>
      <c r="H37" t="s">
        <v>90</v>
      </c>
      <c r="K37" t="s">
        <v>154</v>
      </c>
      <c r="L37" t="s">
        <v>110</v>
      </c>
      <c r="N37" t="s">
        <v>93</v>
      </c>
      <c r="P37">
        <v>374.8</v>
      </c>
      <c r="Q37">
        <v>79.899999999999991</v>
      </c>
      <c r="R37">
        <v>0</v>
      </c>
      <c r="S37">
        <v>50.1</v>
      </c>
      <c r="T37">
        <v>0</v>
      </c>
      <c r="U37">
        <v>0</v>
      </c>
      <c r="V37">
        <v>174.9</v>
      </c>
      <c r="W37">
        <v>69.900000000000006</v>
      </c>
      <c r="X37">
        <v>69.900000000000006</v>
      </c>
      <c r="Y37">
        <v>0</v>
      </c>
      <c r="AG37" t="s">
        <v>175</v>
      </c>
      <c r="AK37" t="s">
        <v>175</v>
      </c>
      <c r="AL37" t="s">
        <v>112</v>
      </c>
      <c r="AM37">
        <v>99999</v>
      </c>
      <c r="AN37">
        <v>99999</v>
      </c>
      <c r="AO37">
        <v>599</v>
      </c>
      <c r="AP37" t="b">
        <v>1</v>
      </c>
      <c r="AQ37" t="b">
        <v>1</v>
      </c>
      <c r="AR37" t="b">
        <v>0</v>
      </c>
      <c r="AS37">
        <v>50</v>
      </c>
      <c r="AT37" t="s">
        <v>96</v>
      </c>
      <c r="AU37" t="b">
        <v>0</v>
      </c>
      <c r="AW37">
        <v>12</v>
      </c>
      <c r="AX37" t="s">
        <v>97</v>
      </c>
      <c r="AY37" t="s">
        <v>176</v>
      </c>
    </row>
    <row r="38" spans="1:51" x14ac:dyDescent="0.25">
      <c r="A38" t="s">
        <v>3160</v>
      </c>
      <c r="B38" t="s">
        <v>109</v>
      </c>
      <c r="C38" t="s">
        <v>89</v>
      </c>
      <c r="D38">
        <v>99999</v>
      </c>
      <c r="F38">
        <v>5000</v>
      </c>
      <c r="G38" t="b">
        <v>0</v>
      </c>
      <c r="H38" t="s">
        <v>90</v>
      </c>
      <c r="K38" t="s">
        <v>154</v>
      </c>
      <c r="L38" t="s">
        <v>110</v>
      </c>
      <c r="N38" t="s">
        <v>93</v>
      </c>
      <c r="P38">
        <v>389.8</v>
      </c>
      <c r="Q38">
        <v>94.9</v>
      </c>
      <c r="R38">
        <v>0</v>
      </c>
      <c r="S38">
        <v>50.1</v>
      </c>
      <c r="T38">
        <v>0</v>
      </c>
      <c r="U38">
        <v>0</v>
      </c>
      <c r="V38">
        <v>174.9</v>
      </c>
      <c r="W38">
        <v>69.900000000000006</v>
      </c>
      <c r="X38">
        <v>69.900000000000006</v>
      </c>
      <c r="Y38">
        <v>0</v>
      </c>
      <c r="AG38" t="s">
        <v>177</v>
      </c>
      <c r="AK38" t="s">
        <v>177</v>
      </c>
      <c r="AL38" t="s">
        <v>112</v>
      </c>
      <c r="AM38">
        <v>99999</v>
      </c>
      <c r="AN38">
        <v>99999</v>
      </c>
      <c r="AO38">
        <v>599</v>
      </c>
      <c r="AP38" t="b">
        <v>1</v>
      </c>
      <c r="AQ38" t="b">
        <v>1</v>
      </c>
      <c r="AR38" t="b">
        <v>0</v>
      </c>
      <c r="AS38">
        <v>50</v>
      </c>
      <c r="AT38" t="s">
        <v>96</v>
      </c>
      <c r="AU38" t="b">
        <v>0</v>
      </c>
      <c r="AW38">
        <v>12</v>
      </c>
      <c r="AX38" t="s">
        <v>97</v>
      </c>
      <c r="AY38" t="s">
        <v>178</v>
      </c>
    </row>
    <row r="39" spans="1:51" x14ac:dyDescent="0.25">
      <c r="A39" t="s">
        <v>3160</v>
      </c>
      <c r="B39" t="s">
        <v>124</v>
      </c>
      <c r="C39" t="s">
        <v>89</v>
      </c>
      <c r="D39">
        <v>99999</v>
      </c>
      <c r="F39">
        <v>0</v>
      </c>
      <c r="G39" t="b">
        <v>0</v>
      </c>
      <c r="H39" t="s">
        <v>90</v>
      </c>
      <c r="K39" t="s">
        <v>154</v>
      </c>
      <c r="L39" t="s">
        <v>125</v>
      </c>
      <c r="N39" t="s">
        <v>93</v>
      </c>
      <c r="P39">
        <v>359.8</v>
      </c>
      <c r="Q39">
        <v>64.900000000000006</v>
      </c>
      <c r="R39">
        <v>0</v>
      </c>
      <c r="S39">
        <v>50.1</v>
      </c>
      <c r="T39">
        <v>0</v>
      </c>
      <c r="U39">
        <v>0</v>
      </c>
      <c r="V39">
        <v>174.9</v>
      </c>
      <c r="W39">
        <v>69.900000000000006</v>
      </c>
      <c r="X39">
        <v>69.900000000000006</v>
      </c>
      <c r="Y39">
        <v>0</v>
      </c>
      <c r="AG39" t="s">
        <v>179</v>
      </c>
      <c r="AK39" t="s">
        <v>179</v>
      </c>
      <c r="AL39" t="s">
        <v>127</v>
      </c>
      <c r="AM39">
        <v>99999</v>
      </c>
      <c r="AN39">
        <v>99999</v>
      </c>
      <c r="AO39">
        <v>699</v>
      </c>
      <c r="AP39" t="b">
        <v>1</v>
      </c>
      <c r="AQ39" t="b">
        <v>1</v>
      </c>
      <c r="AR39" t="b">
        <v>0</v>
      </c>
      <c r="AS39">
        <v>100</v>
      </c>
      <c r="AT39" t="s">
        <v>96</v>
      </c>
      <c r="AU39" t="b">
        <v>0</v>
      </c>
      <c r="AW39">
        <v>12</v>
      </c>
      <c r="AX39" t="s">
        <v>97</v>
      </c>
      <c r="AY39" t="s">
        <v>180</v>
      </c>
    </row>
    <row r="40" spans="1:51" x14ac:dyDescent="0.25">
      <c r="A40" t="s">
        <v>3160</v>
      </c>
      <c r="B40" t="s">
        <v>124</v>
      </c>
      <c r="C40" t="s">
        <v>89</v>
      </c>
      <c r="D40">
        <v>99999</v>
      </c>
      <c r="F40">
        <v>1000</v>
      </c>
      <c r="G40" t="b">
        <v>0</v>
      </c>
      <c r="H40" t="s">
        <v>90</v>
      </c>
      <c r="K40" t="s">
        <v>154</v>
      </c>
      <c r="L40" t="s">
        <v>125</v>
      </c>
      <c r="N40" t="s">
        <v>93</v>
      </c>
      <c r="P40">
        <v>359.8</v>
      </c>
      <c r="Q40">
        <v>64.899999999999991</v>
      </c>
      <c r="R40">
        <v>0</v>
      </c>
      <c r="S40">
        <v>50.1</v>
      </c>
      <c r="T40">
        <v>0</v>
      </c>
      <c r="U40">
        <v>0</v>
      </c>
      <c r="V40">
        <v>174.9</v>
      </c>
      <c r="W40">
        <v>69.900000000000006</v>
      </c>
      <c r="X40">
        <v>69.900000000000006</v>
      </c>
      <c r="Y40">
        <v>0</v>
      </c>
      <c r="AG40" t="s">
        <v>181</v>
      </c>
      <c r="AK40" t="s">
        <v>181</v>
      </c>
      <c r="AL40" t="s">
        <v>127</v>
      </c>
      <c r="AM40">
        <v>99999</v>
      </c>
      <c r="AN40">
        <v>99999</v>
      </c>
      <c r="AO40">
        <v>699</v>
      </c>
      <c r="AP40" t="b">
        <v>1</v>
      </c>
      <c r="AQ40" t="b">
        <v>1</v>
      </c>
      <c r="AR40" t="b">
        <v>0</v>
      </c>
      <c r="AS40">
        <v>100</v>
      </c>
      <c r="AT40" t="s">
        <v>96</v>
      </c>
      <c r="AU40" t="b">
        <v>0</v>
      </c>
      <c r="AW40">
        <v>12</v>
      </c>
      <c r="AX40" t="s">
        <v>97</v>
      </c>
      <c r="AY40" t="s">
        <v>182</v>
      </c>
    </row>
    <row r="41" spans="1:51" x14ac:dyDescent="0.25">
      <c r="A41" t="s">
        <v>3160</v>
      </c>
      <c r="B41" t="s">
        <v>124</v>
      </c>
      <c r="C41" t="s">
        <v>89</v>
      </c>
      <c r="D41">
        <v>99999</v>
      </c>
      <c r="F41">
        <v>10000</v>
      </c>
      <c r="G41" t="b">
        <v>0</v>
      </c>
      <c r="H41" t="s">
        <v>90</v>
      </c>
      <c r="K41" t="s">
        <v>154</v>
      </c>
      <c r="L41" t="s">
        <v>125</v>
      </c>
      <c r="N41" t="s">
        <v>93</v>
      </c>
      <c r="P41">
        <v>424.8</v>
      </c>
      <c r="Q41">
        <v>129.9</v>
      </c>
      <c r="R41">
        <v>0</v>
      </c>
      <c r="S41">
        <v>50.1</v>
      </c>
      <c r="T41">
        <v>0</v>
      </c>
      <c r="U41">
        <v>0</v>
      </c>
      <c r="V41">
        <v>174.9</v>
      </c>
      <c r="W41">
        <v>69.900000000000006</v>
      </c>
      <c r="X41">
        <v>69.900000000000006</v>
      </c>
      <c r="Y41">
        <v>0</v>
      </c>
      <c r="AG41" t="s">
        <v>183</v>
      </c>
      <c r="AK41" t="s">
        <v>183</v>
      </c>
      <c r="AL41" t="s">
        <v>127</v>
      </c>
      <c r="AM41">
        <v>99999</v>
      </c>
      <c r="AN41">
        <v>99999</v>
      </c>
      <c r="AO41">
        <v>699</v>
      </c>
      <c r="AP41" t="b">
        <v>1</v>
      </c>
      <c r="AQ41" t="b">
        <v>1</v>
      </c>
      <c r="AR41" t="b">
        <v>0</v>
      </c>
      <c r="AS41">
        <v>100</v>
      </c>
      <c r="AT41" t="s">
        <v>96</v>
      </c>
      <c r="AU41" t="b">
        <v>0</v>
      </c>
      <c r="AW41">
        <v>12</v>
      </c>
      <c r="AX41" t="s">
        <v>97</v>
      </c>
      <c r="AY41" t="s">
        <v>184</v>
      </c>
    </row>
    <row r="42" spans="1:51" x14ac:dyDescent="0.25">
      <c r="A42" t="s">
        <v>3160</v>
      </c>
      <c r="B42" t="s">
        <v>124</v>
      </c>
      <c r="C42" t="s">
        <v>89</v>
      </c>
      <c r="D42">
        <v>99999</v>
      </c>
      <c r="F42">
        <v>2000</v>
      </c>
      <c r="G42" t="b">
        <v>0</v>
      </c>
      <c r="H42" t="s">
        <v>90</v>
      </c>
      <c r="K42" t="s">
        <v>154</v>
      </c>
      <c r="L42" t="s">
        <v>125</v>
      </c>
      <c r="N42" t="s">
        <v>93</v>
      </c>
      <c r="P42">
        <v>369.8</v>
      </c>
      <c r="Q42">
        <v>74.899999999999991</v>
      </c>
      <c r="R42">
        <v>0</v>
      </c>
      <c r="S42">
        <v>50.1</v>
      </c>
      <c r="T42">
        <v>0</v>
      </c>
      <c r="U42">
        <v>0</v>
      </c>
      <c r="V42">
        <v>174.9</v>
      </c>
      <c r="W42">
        <v>69.900000000000006</v>
      </c>
      <c r="X42">
        <v>69.900000000000006</v>
      </c>
      <c r="Y42">
        <v>0</v>
      </c>
      <c r="AG42" t="s">
        <v>185</v>
      </c>
      <c r="AK42" t="s">
        <v>185</v>
      </c>
      <c r="AL42" t="s">
        <v>127</v>
      </c>
      <c r="AM42">
        <v>99999</v>
      </c>
      <c r="AN42">
        <v>99999</v>
      </c>
      <c r="AO42">
        <v>699</v>
      </c>
      <c r="AP42" t="b">
        <v>1</v>
      </c>
      <c r="AQ42" t="b">
        <v>1</v>
      </c>
      <c r="AR42" t="b">
        <v>0</v>
      </c>
      <c r="AS42">
        <v>100</v>
      </c>
      <c r="AT42" t="s">
        <v>96</v>
      </c>
      <c r="AU42" t="b">
        <v>0</v>
      </c>
      <c r="AW42">
        <v>12</v>
      </c>
      <c r="AX42" t="s">
        <v>97</v>
      </c>
      <c r="AY42" t="s">
        <v>186</v>
      </c>
    </row>
    <row r="43" spans="1:51" x14ac:dyDescent="0.25">
      <c r="A43" t="s">
        <v>3160</v>
      </c>
      <c r="B43" t="s">
        <v>124</v>
      </c>
      <c r="C43" t="s">
        <v>89</v>
      </c>
      <c r="D43">
        <v>99999</v>
      </c>
      <c r="F43">
        <v>3000</v>
      </c>
      <c r="G43" t="b">
        <v>0</v>
      </c>
      <c r="H43" t="s">
        <v>90</v>
      </c>
      <c r="K43" t="s">
        <v>154</v>
      </c>
      <c r="L43" t="s">
        <v>125</v>
      </c>
      <c r="N43" t="s">
        <v>93</v>
      </c>
      <c r="P43">
        <v>379.8</v>
      </c>
      <c r="Q43">
        <v>84.899999999999991</v>
      </c>
      <c r="R43">
        <v>0</v>
      </c>
      <c r="S43">
        <v>50.1</v>
      </c>
      <c r="T43">
        <v>0</v>
      </c>
      <c r="U43">
        <v>0</v>
      </c>
      <c r="V43">
        <v>174.9</v>
      </c>
      <c r="W43">
        <v>69.900000000000006</v>
      </c>
      <c r="X43">
        <v>69.900000000000006</v>
      </c>
      <c r="Y43">
        <v>0</v>
      </c>
      <c r="AG43" t="s">
        <v>187</v>
      </c>
      <c r="AK43" t="s">
        <v>187</v>
      </c>
      <c r="AL43" t="s">
        <v>127</v>
      </c>
      <c r="AM43">
        <v>99999</v>
      </c>
      <c r="AN43">
        <v>99999</v>
      </c>
      <c r="AO43">
        <v>699</v>
      </c>
      <c r="AP43" t="b">
        <v>1</v>
      </c>
      <c r="AQ43" t="b">
        <v>1</v>
      </c>
      <c r="AR43" t="b">
        <v>0</v>
      </c>
      <c r="AS43">
        <v>100</v>
      </c>
      <c r="AT43" t="s">
        <v>96</v>
      </c>
      <c r="AU43" t="b">
        <v>0</v>
      </c>
      <c r="AW43">
        <v>12</v>
      </c>
      <c r="AX43" t="s">
        <v>97</v>
      </c>
      <c r="AY43" t="s">
        <v>188</v>
      </c>
    </row>
    <row r="44" spans="1:51" x14ac:dyDescent="0.25">
      <c r="A44" t="s">
        <v>3160</v>
      </c>
      <c r="B44" t="s">
        <v>124</v>
      </c>
      <c r="C44" t="s">
        <v>89</v>
      </c>
      <c r="D44">
        <v>99999</v>
      </c>
      <c r="F44">
        <v>5000</v>
      </c>
      <c r="G44" t="b">
        <v>0</v>
      </c>
      <c r="H44" t="s">
        <v>90</v>
      </c>
      <c r="K44" t="s">
        <v>154</v>
      </c>
      <c r="L44" t="s">
        <v>125</v>
      </c>
      <c r="N44" t="s">
        <v>93</v>
      </c>
      <c r="P44">
        <v>394.8</v>
      </c>
      <c r="Q44">
        <v>99.9</v>
      </c>
      <c r="R44">
        <v>0</v>
      </c>
      <c r="S44">
        <v>50.1</v>
      </c>
      <c r="T44">
        <v>0</v>
      </c>
      <c r="U44">
        <v>0</v>
      </c>
      <c r="V44">
        <v>174.9</v>
      </c>
      <c r="W44">
        <v>69.900000000000006</v>
      </c>
      <c r="X44">
        <v>69.900000000000006</v>
      </c>
      <c r="Y44">
        <v>0</v>
      </c>
      <c r="AG44" t="s">
        <v>189</v>
      </c>
      <c r="AK44" t="s">
        <v>189</v>
      </c>
      <c r="AL44" t="s">
        <v>127</v>
      </c>
      <c r="AM44">
        <v>99999</v>
      </c>
      <c r="AN44">
        <v>99999</v>
      </c>
      <c r="AO44">
        <v>699</v>
      </c>
      <c r="AP44" t="b">
        <v>1</v>
      </c>
      <c r="AQ44" t="b">
        <v>1</v>
      </c>
      <c r="AR44" t="b">
        <v>0</v>
      </c>
      <c r="AS44">
        <v>100</v>
      </c>
      <c r="AT44" t="s">
        <v>96</v>
      </c>
      <c r="AU44" t="b">
        <v>0</v>
      </c>
      <c r="AW44">
        <v>12</v>
      </c>
      <c r="AX44" t="s">
        <v>97</v>
      </c>
      <c r="AY44" t="s">
        <v>190</v>
      </c>
    </row>
    <row r="45" spans="1:51" x14ac:dyDescent="0.25">
      <c r="A45" t="s">
        <v>3160</v>
      </c>
      <c r="B45" t="s">
        <v>139</v>
      </c>
      <c r="C45" t="s">
        <v>89</v>
      </c>
      <c r="D45">
        <v>99999</v>
      </c>
      <c r="F45">
        <v>0</v>
      </c>
      <c r="G45" t="b">
        <v>0</v>
      </c>
      <c r="H45" t="s">
        <v>90</v>
      </c>
      <c r="K45" t="s">
        <v>154</v>
      </c>
      <c r="L45" t="s">
        <v>140</v>
      </c>
      <c r="N45" t="s">
        <v>93</v>
      </c>
      <c r="P45">
        <v>394.8</v>
      </c>
      <c r="Q45">
        <v>99.9</v>
      </c>
      <c r="R45">
        <v>0</v>
      </c>
      <c r="S45">
        <v>50.1</v>
      </c>
      <c r="T45">
        <v>0</v>
      </c>
      <c r="U45">
        <v>0</v>
      </c>
      <c r="V45">
        <v>174.9</v>
      </c>
      <c r="W45">
        <v>69.900000000000006</v>
      </c>
      <c r="X45">
        <v>69.900000000000006</v>
      </c>
      <c r="Y45">
        <v>0</v>
      </c>
      <c r="AG45" t="s">
        <v>191</v>
      </c>
      <c r="AK45" t="s">
        <v>191</v>
      </c>
      <c r="AL45" t="s">
        <v>142</v>
      </c>
      <c r="AM45">
        <v>99999</v>
      </c>
      <c r="AN45">
        <v>99999</v>
      </c>
      <c r="AO45">
        <v>899</v>
      </c>
      <c r="AP45" t="b">
        <v>1</v>
      </c>
      <c r="AQ45" t="b">
        <v>1</v>
      </c>
      <c r="AR45" t="b">
        <v>0</v>
      </c>
      <c r="AS45">
        <v>500</v>
      </c>
      <c r="AT45" t="s">
        <v>96</v>
      </c>
      <c r="AU45" t="b">
        <v>0</v>
      </c>
      <c r="AW45">
        <v>12</v>
      </c>
      <c r="AX45" t="s">
        <v>97</v>
      </c>
      <c r="AY45" t="s">
        <v>192</v>
      </c>
    </row>
    <row r="46" spans="1:51" x14ac:dyDescent="0.25">
      <c r="A46" t="s">
        <v>3160</v>
      </c>
      <c r="B46" t="s">
        <v>139</v>
      </c>
      <c r="C46" t="s">
        <v>89</v>
      </c>
      <c r="D46">
        <v>99999</v>
      </c>
      <c r="F46">
        <v>1000</v>
      </c>
      <c r="G46" t="b">
        <v>0</v>
      </c>
      <c r="H46" t="s">
        <v>90</v>
      </c>
      <c r="K46" t="s">
        <v>154</v>
      </c>
      <c r="L46" t="s">
        <v>140</v>
      </c>
      <c r="N46" t="s">
        <v>93</v>
      </c>
      <c r="P46">
        <v>394.8</v>
      </c>
      <c r="Q46">
        <v>99.899999999999991</v>
      </c>
      <c r="R46">
        <v>0</v>
      </c>
      <c r="S46">
        <v>50.1</v>
      </c>
      <c r="T46">
        <v>0</v>
      </c>
      <c r="U46">
        <v>0</v>
      </c>
      <c r="V46">
        <v>174.9</v>
      </c>
      <c r="W46">
        <v>69.900000000000006</v>
      </c>
      <c r="X46">
        <v>69.900000000000006</v>
      </c>
      <c r="Y46">
        <v>0</v>
      </c>
      <c r="AG46" t="s">
        <v>193</v>
      </c>
      <c r="AK46" t="s">
        <v>193</v>
      </c>
      <c r="AL46" t="s">
        <v>142</v>
      </c>
      <c r="AM46">
        <v>99999</v>
      </c>
      <c r="AN46">
        <v>99999</v>
      </c>
      <c r="AO46">
        <v>899</v>
      </c>
      <c r="AP46" t="b">
        <v>1</v>
      </c>
      <c r="AQ46" t="b">
        <v>1</v>
      </c>
      <c r="AR46" t="b">
        <v>0</v>
      </c>
      <c r="AS46">
        <v>500</v>
      </c>
      <c r="AT46" t="s">
        <v>96</v>
      </c>
      <c r="AU46" t="b">
        <v>0</v>
      </c>
      <c r="AW46">
        <v>12</v>
      </c>
      <c r="AX46" t="s">
        <v>97</v>
      </c>
      <c r="AY46" t="s">
        <v>194</v>
      </c>
    </row>
    <row r="47" spans="1:51" x14ac:dyDescent="0.25">
      <c r="A47" t="s">
        <v>3160</v>
      </c>
      <c r="B47" t="s">
        <v>139</v>
      </c>
      <c r="C47" t="s">
        <v>89</v>
      </c>
      <c r="D47">
        <v>99999</v>
      </c>
      <c r="F47">
        <v>10000</v>
      </c>
      <c r="G47" t="b">
        <v>0</v>
      </c>
      <c r="H47" t="s">
        <v>90</v>
      </c>
      <c r="K47" t="s">
        <v>154</v>
      </c>
      <c r="L47" t="s">
        <v>140</v>
      </c>
      <c r="N47" t="s">
        <v>93</v>
      </c>
      <c r="P47">
        <v>459.8</v>
      </c>
      <c r="Q47">
        <v>164.9</v>
      </c>
      <c r="R47">
        <v>0</v>
      </c>
      <c r="S47">
        <v>50.1</v>
      </c>
      <c r="T47">
        <v>0</v>
      </c>
      <c r="U47">
        <v>0</v>
      </c>
      <c r="V47">
        <v>174.9</v>
      </c>
      <c r="W47">
        <v>69.900000000000006</v>
      </c>
      <c r="X47">
        <v>69.900000000000006</v>
      </c>
      <c r="Y47">
        <v>0</v>
      </c>
      <c r="AG47" t="s">
        <v>195</v>
      </c>
      <c r="AK47" t="s">
        <v>195</v>
      </c>
      <c r="AL47" t="s">
        <v>142</v>
      </c>
      <c r="AM47">
        <v>99999</v>
      </c>
      <c r="AN47">
        <v>99999</v>
      </c>
      <c r="AO47">
        <v>899</v>
      </c>
      <c r="AP47" t="b">
        <v>1</v>
      </c>
      <c r="AQ47" t="b">
        <v>1</v>
      </c>
      <c r="AR47" t="b">
        <v>0</v>
      </c>
      <c r="AS47">
        <v>500</v>
      </c>
      <c r="AT47" t="s">
        <v>96</v>
      </c>
      <c r="AU47" t="b">
        <v>0</v>
      </c>
      <c r="AW47">
        <v>12</v>
      </c>
      <c r="AX47" t="s">
        <v>97</v>
      </c>
      <c r="AY47" t="s">
        <v>196</v>
      </c>
    </row>
    <row r="48" spans="1:51" x14ac:dyDescent="0.25">
      <c r="A48" t="s">
        <v>3160</v>
      </c>
      <c r="B48" t="s">
        <v>139</v>
      </c>
      <c r="C48" t="s">
        <v>89</v>
      </c>
      <c r="D48">
        <v>99999</v>
      </c>
      <c r="F48">
        <v>2000</v>
      </c>
      <c r="G48" t="b">
        <v>0</v>
      </c>
      <c r="H48" t="s">
        <v>90</v>
      </c>
      <c r="K48" t="s">
        <v>154</v>
      </c>
      <c r="L48" t="s">
        <v>140</v>
      </c>
      <c r="N48" t="s">
        <v>93</v>
      </c>
      <c r="P48">
        <v>404.8</v>
      </c>
      <c r="Q48">
        <v>109.89999999999999</v>
      </c>
      <c r="R48">
        <v>0</v>
      </c>
      <c r="S48">
        <v>50.1</v>
      </c>
      <c r="T48">
        <v>0</v>
      </c>
      <c r="U48">
        <v>0</v>
      </c>
      <c r="V48">
        <v>174.9</v>
      </c>
      <c r="W48">
        <v>69.900000000000006</v>
      </c>
      <c r="X48">
        <v>69.900000000000006</v>
      </c>
      <c r="Y48">
        <v>0</v>
      </c>
      <c r="AG48" t="s">
        <v>197</v>
      </c>
      <c r="AK48" t="s">
        <v>197</v>
      </c>
      <c r="AL48" t="s">
        <v>142</v>
      </c>
      <c r="AM48">
        <v>99999</v>
      </c>
      <c r="AN48">
        <v>99999</v>
      </c>
      <c r="AO48">
        <v>899</v>
      </c>
      <c r="AP48" t="b">
        <v>1</v>
      </c>
      <c r="AQ48" t="b">
        <v>1</v>
      </c>
      <c r="AR48" t="b">
        <v>0</v>
      </c>
      <c r="AS48">
        <v>500</v>
      </c>
      <c r="AT48" t="s">
        <v>96</v>
      </c>
      <c r="AU48" t="b">
        <v>0</v>
      </c>
      <c r="AW48">
        <v>12</v>
      </c>
      <c r="AX48" t="s">
        <v>97</v>
      </c>
      <c r="AY48" t="s">
        <v>198</v>
      </c>
    </row>
    <row r="49" spans="1:51" x14ac:dyDescent="0.25">
      <c r="A49" t="s">
        <v>3160</v>
      </c>
      <c r="B49" t="s">
        <v>139</v>
      </c>
      <c r="C49" t="s">
        <v>89</v>
      </c>
      <c r="D49">
        <v>99999</v>
      </c>
      <c r="F49">
        <v>3000</v>
      </c>
      <c r="G49" t="b">
        <v>0</v>
      </c>
      <c r="H49" t="s">
        <v>90</v>
      </c>
      <c r="K49" t="s">
        <v>154</v>
      </c>
      <c r="L49" t="s">
        <v>140</v>
      </c>
      <c r="N49" t="s">
        <v>93</v>
      </c>
      <c r="P49">
        <v>414.8</v>
      </c>
      <c r="Q49">
        <v>119.89999999999999</v>
      </c>
      <c r="R49">
        <v>0</v>
      </c>
      <c r="S49">
        <v>50.1</v>
      </c>
      <c r="T49">
        <v>0</v>
      </c>
      <c r="U49">
        <v>0</v>
      </c>
      <c r="V49">
        <v>174.9</v>
      </c>
      <c r="W49">
        <v>69.900000000000006</v>
      </c>
      <c r="X49">
        <v>69.900000000000006</v>
      </c>
      <c r="Y49">
        <v>0</v>
      </c>
      <c r="AG49" t="s">
        <v>199</v>
      </c>
      <c r="AK49" t="s">
        <v>199</v>
      </c>
      <c r="AL49" t="s">
        <v>142</v>
      </c>
      <c r="AM49">
        <v>99999</v>
      </c>
      <c r="AN49">
        <v>99999</v>
      </c>
      <c r="AO49">
        <v>899</v>
      </c>
      <c r="AP49" t="b">
        <v>1</v>
      </c>
      <c r="AQ49" t="b">
        <v>1</v>
      </c>
      <c r="AR49" t="b">
        <v>0</v>
      </c>
      <c r="AS49">
        <v>500</v>
      </c>
      <c r="AT49" t="s">
        <v>96</v>
      </c>
      <c r="AU49" t="b">
        <v>0</v>
      </c>
      <c r="AW49">
        <v>12</v>
      </c>
      <c r="AX49" t="s">
        <v>97</v>
      </c>
      <c r="AY49" t="s">
        <v>200</v>
      </c>
    </row>
    <row r="50" spans="1:51" x14ac:dyDescent="0.25">
      <c r="A50" t="s">
        <v>3160</v>
      </c>
      <c r="B50" t="s">
        <v>139</v>
      </c>
      <c r="C50" t="s">
        <v>89</v>
      </c>
      <c r="D50">
        <v>99999</v>
      </c>
      <c r="F50">
        <v>5000</v>
      </c>
      <c r="G50" t="b">
        <v>0</v>
      </c>
      <c r="H50" t="s">
        <v>90</v>
      </c>
      <c r="K50" t="s">
        <v>154</v>
      </c>
      <c r="L50" t="s">
        <v>140</v>
      </c>
      <c r="N50" t="s">
        <v>93</v>
      </c>
      <c r="P50">
        <v>429.8</v>
      </c>
      <c r="Q50">
        <v>134.9</v>
      </c>
      <c r="R50">
        <v>0</v>
      </c>
      <c r="S50">
        <v>50.1</v>
      </c>
      <c r="T50">
        <v>0</v>
      </c>
      <c r="U50">
        <v>0</v>
      </c>
      <c r="V50">
        <v>174.9</v>
      </c>
      <c r="W50">
        <v>69.900000000000006</v>
      </c>
      <c r="X50">
        <v>69.900000000000006</v>
      </c>
      <c r="Y50">
        <v>0</v>
      </c>
      <c r="AG50" t="s">
        <v>201</v>
      </c>
      <c r="AK50" t="s">
        <v>201</v>
      </c>
      <c r="AL50" t="s">
        <v>142</v>
      </c>
      <c r="AM50">
        <v>99999</v>
      </c>
      <c r="AN50">
        <v>99999</v>
      </c>
      <c r="AO50">
        <v>899</v>
      </c>
      <c r="AP50" t="b">
        <v>1</v>
      </c>
      <c r="AQ50" t="b">
        <v>1</v>
      </c>
      <c r="AR50" t="b">
        <v>0</v>
      </c>
      <c r="AS50">
        <v>500</v>
      </c>
      <c r="AT50" t="s">
        <v>96</v>
      </c>
      <c r="AU50" t="b">
        <v>0</v>
      </c>
      <c r="AW50">
        <v>12</v>
      </c>
      <c r="AX50" t="s">
        <v>97</v>
      </c>
      <c r="AY50" t="s">
        <v>202</v>
      </c>
    </row>
    <row r="51" spans="1:51" x14ac:dyDescent="0.25">
      <c r="A51" t="s">
        <v>3160</v>
      </c>
      <c r="B51" t="s">
        <v>88</v>
      </c>
      <c r="C51" t="s">
        <v>89</v>
      </c>
      <c r="D51">
        <v>99999</v>
      </c>
      <c r="F51">
        <v>0</v>
      </c>
      <c r="G51" t="b">
        <v>0</v>
      </c>
      <c r="H51" t="s">
        <v>90</v>
      </c>
      <c r="K51" t="s">
        <v>203</v>
      </c>
      <c r="L51" t="s">
        <v>92</v>
      </c>
      <c r="N51" t="s">
        <v>93</v>
      </c>
      <c r="P51">
        <v>354.8</v>
      </c>
      <c r="Q51">
        <v>79.900000000000006</v>
      </c>
      <c r="R51">
        <v>0</v>
      </c>
      <c r="S51">
        <v>50.1</v>
      </c>
      <c r="T51">
        <v>0</v>
      </c>
      <c r="U51">
        <v>0</v>
      </c>
      <c r="V51">
        <v>174.9</v>
      </c>
      <c r="W51">
        <v>49.9</v>
      </c>
      <c r="X51">
        <v>49.9</v>
      </c>
      <c r="Y51">
        <v>0</v>
      </c>
      <c r="AG51" t="s">
        <v>155</v>
      </c>
      <c r="AK51" t="s">
        <v>155</v>
      </c>
      <c r="AL51" t="s">
        <v>95</v>
      </c>
      <c r="AM51">
        <v>99999</v>
      </c>
      <c r="AN51">
        <v>99999</v>
      </c>
      <c r="AO51">
        <v>799</v>
      </c>
      <c r="AP51" t="b">
        <v>1</v>
      </c>
      <c r="AQ51" t="b">
        <v>1</v>
      </c>
      <c r="AR51" t="b">
        <v>0</v>
      </c>
      <c r="AS51">
        <v>250</v>
      </c>
      <c r="AT51" t="s">
        <v>96</v>
      </c>
      <c r="AU51" t="b">
        <v>0</v>
      </c>
      <c r="AW51">
        <v>12</v>
      </c>
      <c r="AX51" t="s">
        <v>97</v>
      </c>
      <c r="AY51" t="s">
        <v>204</v>
      </c>
    </row>
    <row r="52" spans="1:51" x14ac:dyDescent="0.25">
      <c r="A52" t="s">
        <v>3160</v>
      </c>
      <c r="B52" t="s">
        <v>88</v>
      </c>
      <c r="C52" t="s">
        <v>89</v>
      </c>
      <c r="D52">
        <v>99999</v>
      </c>
      <c r="F52">
        <v>1000</v>
      </c>
      <c r="G52" t="b">
        <v>0</v>
      </c>
      <c r="H52" t="s">
        <v>90</v>
      </c>
      <c r="K52" t="s">
        <v>203</v>
      </c>
      <c r="L52" t="s">
        <v>92</v>
      </c>
      <c r="N52" t="s">
        <v>93</v>
      </c>
      <c r="P52">
        <v>354.8</v>
      </c>
      <c r="Q52">
        <v>79.899999999999991</v>
      </c>
      <c r="R52">
        <v>0</v>
      </c>
      <c r="S52">
        <v>50.1</v>
      </c>
      <c r="T52">
        <v>0</v>
      </c>
      <c r="U52">
        <v>0</v>
      </c>
      <c r="V52">
        <v>174.9</v>
      </c>
      <c r="W52">
        <v>49.9</v>
      </c>
      <c r="X52">
        <v>49.9</v>
      </c>
      <c r="Y52">
        <v>0</v>
      </c>
      <c r="AG52" t="s">
        <v>157</v>
      </c>
      <c r="AK52" t="s">
        <v>157</v>
      </c>
      <c r="AL52" t="s">
        <v>95</v>
      </c>
      <c r="AM52">
        <v>99999</v>
      </c>
      <c r="AN52">
        <v>99999</v>
      </c>
      <c r="AO52">
        <v>799</v>
      </c>
      <c r="AP52" t="b">
        <v>1</v>
      </c>
      <c r="AQ52" t="b">
        <v>1</v>
      </c>
      <c r="AR52" t="b">
        <v>0</v>
      </c>
      <c r="AS52">
        <v>250</v>
      </c>
      <c r="AT52" t="s">
        <v>96</v>
      </c>
      <c r="AU52" t="b">
        <v>0</v>
      </c>
      <c r="AW52">
        <v>12</v>
      </c>
      <c r="AX52" t="s">
        <v>97</v>
      </c>
      <c r="AY52" t="s">
        <v>205</v>
      </c>
    </row>
    <row r="53" spans="1:51" x14ac:dyDescent="0.25">
      <c r="A53" t="s">
        <v>3160</v>
      </c>
      <c r="B53" t="s">
        <v>88</v>
      </c>
      <c r="C53" t="s">
        <v>89</v>
      </c>
      <c r="D53">
        <v>99999</v>
      </c>
      <c r="F53">
        <v>10000</v>
      </c>
      <c r="G53" t="b">
        <v>0</v>
      </c>
      <c r="H53" t="s">
        <v>90</v>
      </c>
      <c r="K53" t="s">
        <v>203</v>
      </c>
      <c r="L53" t="s">
        <v>92</v>
      </c>
      <c r="N53" t="s">
        <v>93</v>
      </c>
      <c r="P53">
        <v>419.8</v>
      </c>
      <c r="Q53">
        <v>144.9</v>
      </c>
      <c r="R53">
        <v>0</v>
      </c>
      <c r="S53">
        <v>50.1</v>
      </c>
      <c r="T53">
        <v>0</v>
      </c>
      <c r="U53">
        <v>0</v>
      </c>
      <c r="V53">
        <v>174.9</v>
      </c>
      <c r="W53">
        <v>49.9</v>
      </c>
      <c r="X53">
        <v>49.9</v>
      </c>
      <c r="Y53">
        <v>0</v>
      </c>
      <c r="AG53" t="s">
        <v>159</v>
      </c>
      <c r="AK53" t="s">
        <v>159</v>
      </c>
      <c r="AL53" t="s">
        <v>95</v>
      </c>
      <c r="AM53">
        <v>99999</v>
      </c>
      <c r="AN53">
        <v>99999</v>
      </c>
      <c r="AO53">
        <v>799</v>
      </c>
      <c r="AP53" t="b">
        <v>1</v>
      </c>
      <c r="AQ53" t="b">
        <v>1</v>
      </c>
      <c r="AR53" t="b">
        <v>0</v>
      </c>
      <c r="AS53">
        <v>250</v>
      </c>
      <c r="AT53" t="s">
        <v>96</v>
      </c>
      <c r="AU53" t="b">
        <v>0</v>
      </c>
      <c r="AW53">
        <v>12</v>
      </c>
      <c r="AX53" t="s">
        <v>97</v>
      </c>
      <c r="AY53" t="s">
        <v>206</v>
      </c>
    </row>
    <row r="54" spans="1:51" x14ac:dyDescent="0.25">
      <c r="A54" t="s">
        <v>3160</v>
      </c>
      <c r="B54" t="s">
        <v>88</v>
      </c>
      <c r="C54" t="s">
        <v>89</v>
      </c>
      <c r="D54">
        <v>99999</v>
      </c>
      <c r="F54">
        <v>2000</v>
      </c>
      <c r="G54" t="b">
        <v>0</v>
      </c>
      <c r="H54" t="s">
        <v>90</v>
      </c>
      <c r="K54" t="s">
        <v>203</v>
      </c>
      <c r="L54" t="s">
        <v>92</v>
      </c>
      <c r="N54" t="s">
        <v>93</v>
      </c>
      <c r="P54">
        <v>364.8</v>
      </c>
      <c r="Q54">
        <v>89.899999999999991</v>
      </c>
      <c r="R54">
        <v>0</v>
      </c>
      <c r="S54">
        <v>50.1</v>
      </c>
      <c r="T54">
        <v>0</v>
      </c>
      <c r="U54">
        <v>0</v>
      </c>
      <c r="V54">
        <v>174.9</v>
      </c>
      <c r="W54">
        <v>49.9</v>
      </c>
      <c r="X54">
        <v>49.9</v>
      </c>
      <c r="Y54">
        <v>0</v>
      </c>
      <c r="AG54" t="s">
        <v>161</v>
      </c>
      <c r="AK54" t="s">
        <v>161</v>
      </c>
      <c r="AL54" t="s">
        <v>95</v>
      </c>
      <c r="AM54">
        <v>99999</v>
      </c>
      <c r="AN54">
        <v>99999</v>
      </c>
      <c r="AO54">
        <v>799</v>
      </c>
      <c r="AP54" t="b">
        <v>1</v>
      </c>
      <c r="AQ54" t="b">
        <v>1</v>
      </c>
      <c r="AR54" t="b">
        <v>0</v>
      </c>
      <c r="AS54">
        <v>250</v>
      </c>
      <c r="AT54" t="s">
        <v>96</v>
      </c>
      <c r="AU54" t="b">
        <v>0</v>
      </c>
      <c r="AW54">
        <v>12</v>
      </c>
      <c r="AX54" t="s">
        <v>97</v>
      </c>
      <c r="AY54" t="s">
        <v>207</v>
      </c>
    </row>
    <row r="55" spans="1:51" x14ac:dyDescent="0.25">
      <c r="A55" t="s">
        <v>3160</v>
      </c>
      <c r="B55" t="s">
        <v>88</v>
      </c>
      <c r="C55" t="s">
        <v>89</v>
      </c>
      <c r="D55">
        <v>99999</v>
      </c>
      <c r="F55">
        <v>3000</v>
      </c>
      <c r="G55" t="b">
        <v>0</v>
      </c>
      <c r="H55" t="s">
        <v>90</v>
      </c>
      <c r="K55" t="s">
        <v>203</v>
      </c>
      <c r="L55" t="s">
        <v>92</v>
      </c>
      <c r="N55" t="s">
        <v>93</v>
      </c>
      <c r="P55">
        <v>374.8</v>
      </c>
      <c r="Q55">
        <v>99.899999999999991</v>
      </c>
      <c r="R55">
        <v>0</v>
      </c>
      <c r="S55">
        <v>50.1</v>
      </c>
      <c r="T55">
        <v>0</v>
      </c>
      <c r="U55">
        <v>0</v>
      </c>
      <c r="V55">
        <v>174.9</v>
      </c>
      <c r="W55">
        <v>49.9</v>
      </c>
      <c r="X55">
        <v>49.9</v>
      </c>
      <c r="Y55">
        <v>0</v>
      </c>
      <c r="AG55" t="s">
        <v>163</v>
      </c>
      <c r="AK55" t="s">
        <v>163</v>
      </c>
      <c r="AL55" t="s">
        <v>95</v>
      </c>
      <c r="AM55">
        <v>99999</v>
      </c>
      <c r="AN55">
        <v>99999</v>
      </c>
      <c r="AO55">
        <v>799</v>
      </c>
      <c r="AP55" t="b">
        <v>1</v>
      </c>
      <c r="AQ55" t="b">
        <v>1</v>
      </c>
      <c r="AR55" t="b">
        <v>0</v>
      </c>
      <c r="AS55">
        <v>250</v>
      </c>
      <c r="AT55" t="s">
        <v>96</v>
      </c>
      <c r="AU55" t="b">
        <v>0</v>
      </c>
      <c r="AW55">
        <v>12</v>
      </c>
      <c r="AX55" t="s">
        <v>97</v>
      </c>
      <c r="AY55" t="s">
        <v>208</v>
      </c>
    </row>
    <row r="56" spans="1:51" x14ac:dyDescent="0.25">
      <c r="A56" t="s">
        <v>3160</v>
      </c>
      <c r="B56" t="s">
        <v>88</v>
      </c>
      <c r="C56" t="s">
        <v>89</v>
      </c>
      <c r="D56">
        <v>99999</v>
      </c>
      <c r="F56">
        <v>5000</v>
      </c>
      <c r="G56" t="b">
        <v>0</v>
      </c>
      <c r="H56" t="s">
        <v>90</v>
      </c>
      <c r="K56" t="s">
        <v>203</v>
      </c>
      <c r="L56" t="s">
        <v>92</v>
      </c>
      <c r="N56" t="s">
        <v>93</v>
      </c>
      <c r="P56">
        <v>389.8</v>
      </c>
      <c r="Q56">
        <v>114.9</v>
      </c>
      <c r="R56">
        <v>0</v>
      </c>
      <c r="S56">
        <v>50.1</v>
      </c>
      <c r="T56">
        <v>0</v>
      </c>
      <c r="U56">
        <v>0</v>
      </c>
      <c r="V56">
        <v>174.9</v>
      </c>
      <c r="W56">
        <v>49.9</v>
      </c>
      <c r="X56">
        <v>49.9</v>
      </c>
      <c r="Y56">
        <v>0</v>
      </c>
      <c r="AG56" t="s">
        <v>165</v>
      </c>
      <c r="AK56" t="s">
        <v>165</v>
      </c>
      <c r="AL56" t="s">
        <v>95</v>
      </c>
      <c r="AM56">
        <v>99999</v>
      </c>
      <c r="AN56">
        <v>99999</v>
      </c>
      <c r="AO56">
        <v>799</v>
      </c>
      <c r="AP56" t="b">
        <v>1</v>
      </c>
      <c r="AQ56" t="b">
        <v>1</v>
      </c>
      <c r="AR56" t="b">
        <v>0</v>
      </c>
      <c r="AS56">
        <v>250</v>
      </c>
      <c r="AT56" t="s">
        <v>96</v>
      </c>
      <c r="AU56" t="b">
        <v>0</v>
      </c>
      <c r="AW56">
        <v>12</v>
      </c>
      <c r="AX56" t="s">
        <v>97</v>
      </c>
      <c r="AY56" t="s">
        <v>209</v>
      </c>
    </row>
    <row r="57" spans="1:51" x14ac:dyDescent="0.25">
      <c r="A57" t="s">
        <v>3160</v>
      </c>
      <c r="B57" t="s">
        <v>109</v>
      </c>
      <c r="C57" t="s">
        <v>89</v>
      </c>
      <c r="D57">
        <v>99999</v>
      </c>
      <c r="F57">
        <v>0</v>
      </c>
      <c r="G57" t="b">
        <v>0</v>
      </c>
      <c r="H57" t="s">
        <v>90</v>
      </c>
      <c r="K57" t="s">
        <v>203</v>
      </c>
      <c r="L57" t="s">
        <v>110</v>
      </c>
      <c r="N57" t="s">
        <v>93</v>
      </c>
      <c r="P57">
        <v>349.8</v>
      </c>
      <c r="Q57">
        <v>74.900000000000006</v>
      </c>
      <c r="R57">
        <v>0</v>
      </c>
      <c r="S57">
        <v>50.1</v>
      </c>
      <c r="T57">
        <v>0</v>
      </c>
      <c r="U57">
        <v>0</v>
      </c>
      <c r="V57">
        <v>174.9</v>
      </c>
      <c r="W57">
        <v>49.9</v>
      </c>
      <c r="X57">
        <v>49.9</v>
      </c>
      <c r="Y57">
        <v>0</v>
      </c>
      <c r="AG57" t="s">
        <v>167</v>
      </c>
      <c r="AK57" t="s">
        <v>167</v>
      </c>
      <c r="AL57" t="s">
        <v>112</v>
      </c>
      <c r="AM57">
        <v>99999</v>
      </c>
      <c r="AN57">
        <v>99999</v>
      </c>
      <c r="AO57">
        <v>599</v>
      </c>
      <c r="AP57" t="b">
        <v>1</v>
      </c>
      <c r="AQ57" t="b">
        <v>1</v>
      </c>
      <c r="AR57" t="b">
        <v>0</v>
      </c>
      <c r="AS57">
        <v>50</v>
      </c>
      <c r="AT57" t="s">
        <v>96</v>
      </c>
      <c r="AU57" t="b">
        <v>0</v>
      </c>
      <c r="AW57">
        <v>12</v>
      </c>
      <c r="AX57" t="s">
        <v>97</v>
      </c>
      <c r="AY57" t="s">
        <v>210</v>
      </c>
    </row>
    <row r="58" spans="1:51" x14ac:dyDescent="0.25">
      <c r="A58" t="s">
        <v>3160</v>
      </c>
      <c r="B58" t="s">
        <v>109</v>
      </c>
      <c r="C58" t="s">
        <v>89</v>
      </c>
      <c r="D58">
        <v>99999</v>
      </c>
      <c r="F58">
        <v>1000</v>
      </c>
      <c r="G58" t="b">
        <v>0</v>
      </c>
      <c r="H58" t="s">
        <v>90</v>
      </c>
      <c r="K58" t="s">
        <v>203</v>
      </c>
      <c r="L58" t="s">
        <v>110</v>
      </c>
      <c r="N58" t="s">
        <v>93</v>
      </c>
      <c r="P58">
        <v>334.8</v>
      </c>
      <c r="Q58">
        <v>59.9</v>
      </c>
      <c r="R58">
        <v>0</v>
      </c>
      <c r="S58">
        <v>50.1</v>
      </c>
      <c r="T58">
        <v>0</v>
      </c>
      <c r="U58">
        <v>0</v>
      </c>
      <c r="V58">
        <v>174.9</v>
      </c>
      <c r="W58">
        <v>49.9</v>
      </c>
      <c r="X58">
        <v>49.9</v>
      </c>
      <c r="Y58">
        <v>0</v>
      </c>
      <c r="AG58" t="s">
        <v>169</v>
      </c>
      <c r="AK58" t="s">
        <v>169</v>
      </c>
      <c r="AL58" t="s">
        <v>112</v>
      </c>
      <c r="AM58">
        <v>99999</v>
      </c>
      <c r="AN58">
        <v>99999</v>
      </c>
      <c r="AO58">
        <v>599</v>
      </c>
      <c r="AP58" t="b">
        <v>1</v>
      </c>
      <c r="AQ58" t="b">
        <v>1</v>
      </c>
      <c r="AR58" t="b">
        <v>0</v>
      </c>
      <c r="AS58">
        <v>50</v>
      </c>
      <c r="AT58" t="s">
        <v>96</v>
      </c>
      <c r="AU58" t="b">
        <v>0</v>
      </c>
      <c r="AW58">
        <v>12</v>
      </c>
      <c r="AX58" t="s">
        <v>97</v>
      </c>
      <c r="AY58" t="s">
        <v>211</v>
      </c>
    </row>
    <row r="59" spans="1:51" x14ac:dyDescent="0.25">
      <c r="A59" t="s">
        <v>3160</v>
      </c>
      <c r="B59" t="s">
        <v>109</v>
      </c>
      <c r="C59" t="s">
        <v>89</v>
      </c>
      <c r="D59">
        <v>99999</v>
      </c>
      <c r="F59">
        <v>10000</v>
      </c>
      <c r="G59" t="b">
        <v>0</v>
      </c>
      <c r="H59" t="s">
        <v>90</v>
      </c>
      <c r="K59" t="s">
        <v>203</v>
      </c>
      <c r="L59" t="s">
        <v>110</v>
      </c>
      <c r="N59" t="s">
        <v>93</v>
      </c>
      <c r="P59">
        <v>399.8</v>
      </c>
      <c r="Q59">
        <v>124.9</v>
      </c>
      <c r="R59">
        <v>0</v>
      </c>
      <c r="S59">
        <v>50.1</v>
      </c>
      <c r="T59">
        <v>0</v>
      </c>
      <c r="U59">
        <v>0</v>
      </c>
      <c r="V59">
        <v>174.9</v>
      </c>
      <c r="W59">
        <v>49.9</v>
      </c>
      <c r="X59">
        <v>49.9</v>
      </c>
      <c r="Y59">
        <v>0</v>
      </c>
      <c r="AG59" t="s">
        <v>171</v>
      </c>
      <c r="AK59" t="s">
        <v>171</v>
      </c>
      <c r="AL59" t="s">
        <v>112</v>
      </c>
      <c r="AM59">
        <v>99999</v>
      </c>
      <c r="AN59">
        <v>99999</v>
      </c>
      <c r="AO59">
        <v>599</v>
      </c>
      <c r="AP59" t="b">
        <v>1</v>
      </c>
      <c r="AQ59" t="b">
        <v>1</v>
      </c>
      <c r="AR59" t="b">
        <v>0</v>
      </c>
      <c r="AS59">
        <v>50</v>
      </c>
      <c r="AT59" t="s">
        <v>96</v>
      </c>
      <c r="AU59" t="b">
        <v>0</v>
      </c>
      <c r="AW59">
        <v>12</v>
      </c>
      <c r="AX59" t="s">
        <v>97</v>
      </c>
      <c r="AY59" t="s">
        <v>212</v>
      </c>
    </row>
    <row r="60" spans="1:51" x14ac:dyDescent="0.25">
      <c r="A60" t="s">
        <v>3160</v>
      </c>
      <c r="B60" t="s">
        <v>109</v>
      </c>
      <c r="C60" t="s">
        <v>89</v>
      </c>
      <c r="D60">
        <v>99999</v>
      </c>
      <c r="F60">
        <v>2000</v>
      </c>
      <c r="G60" t="b">
        <v>0</v>
      </c>
      <c r="H60" t="s">
        <v>90</v>
      </c>
      <c r="K60" t="s">
        <v>203</v>
      </c>
      <c r="L60" t="s">
        <v>110</v>
      </c>
      <c r="N60" t="s">
        <v>93</v>
      </c>
      <c r="P60">
        <v>344.8</v>
      </c>
      <c r="Q60">
        <v>69.900000000000006</v>
      </c>
      <c r="R60">
        <v>0</v>
      </c>
      <c r="S60">
        <v>50.1</v>
      </c>
      <c r="T60">
        <v>0</v>
      </c>
      <c r="U60">
        <v>0</v>
      </c>
      <c r="V60">
        <v>174.9</v>
      </c>
      <c r="W60">
        <v>49.9</v>
      </c>
      <c r="X60">
        <v>49.9</v>
      </c>
      <c r="Y60">
        <v>0</v>
      </c>
      <c r="AG60" t="s">
        <v>173</v>
      </c>
      <c r="AK60" t="s">
        <v>173</v>
      </c>
      <c r="AL60" t="s">
        <v>112</v>
      </c>
      <c r="AM60">
        <v>99999</v>
      </c>
      <c r="AN60">
        <v>99999</v>
      </c>
      <c r="AO60">
        <v>599</v>
      </c>
      <c r="AP60" t="b">
        <v>1</v>
      </c>
      <c r="AQ60" t="b">
        <v>1</v>
      </c>
      <c r="AR60" t="b">
        <v>0</v>
      </c>
      <c r="AS60">
        <v>50</v>
      </c>
      <c r="AT60" t="s">
        <v>96</v>
      </c>
      <c r="AU60" t="b">
        <v>0</v>
      </c>
      <c r="AW60">
        <v>12</v>
      </c>
      <c r="AX60" t="s">
        <v>97</v>
      </c>
      <c r="AY60" t="s">
        <v>213</v>
      </c>
    </row>
    <row r="61" spans="1:51" x14ac:dyDescent="0.25">
      <c r="A61" t="s">
        <v>3160</v>
      </c>
      <c r="B61" t="s">
        <v>109</v>
      </c>
      <c r="C61" t="s">
        <v>89</v>
      </c>
      <c r="D61">
        <v>99999</v>
      </c>
      <c r="F61">
        <v>3000</v>
      </c>
      <c r="G61" t="b">
        <v>0</v>
      </c>
      <c r="H61" t="s">
        <v>90</v>
      </c>
      <c r="K61" t="s">
        <v>203</v>
      </c>
      <c r="L61" t="s">
        <v>110</v>
      </c>
      <c r="N61" t="s">
        <v>93</v>
      </c>
      <c r="P61">
        <v>354.8</v>
      </c>
      <c r="Q61">
        <v>79.899999999999991</v>
      </c>
      <c r="R61">
        <v>0</v>
      </c>
      <c r="S61">
        <v>50.1</v>
      </c>
      <c r="T61">
        <v>0</v>
      </c>
      <c r="U61">
        <v>0</v>
      </c>
      <c r="V61">
        <v>174.9</v>
      </c>
      <c r="W61">
        <v>49.9</v>
      </c>
      <c r="X61">
        <v>49.9</v>
      </c>
      <c r="Y61">
        <v>0</v>
      </c>
      <c r="AG61" t="s">
        <v>175</v>
      </c>
      <c r="AK61" t="s">
        <v>175</v>
      </c>
      <c r="AL61" t="s">
        <v>112</v>
      </c>
      <c r="AM61">
        <v>99999</v>
      </c>
      <c r="AN61">
        <v>99999</v>
      </c>
      <c r="AO61">
        <v>599</v>
      </c>
      <c r="AP61" t="b">
        <v>1</v>
      </c>
      <c r="AQ61" t="b">
        <v>1</v>
      </c>
      <c r="AR61" t="b">
        <v>0</v>
      </c>
      <c r="AS61">
        <v>50</v>
      </c>
      <c r="AT61" t="s">
        <v>96</v>
      </c>
      <c r="AU61" t="b">
        <v>0</v>
      </c>
      <c r="AW61">
        <v>12</v>
      </c>
      <c r="AX61" t="s">
        <v>97</v>
      </c>
      <c r="AY61" t="s">
        <v>214</v>
      </c>
    </row>
    <row r="62" spans="1:51" x14ac:dyDescent="0.25">
      <c r="A62" t="s">
        <v>3160</v>
      </c>
      <c r="B62" t="s">
        <v>109</v>
      </c>
      <c r="C62" t="s">
        <v>89</v>
      </c>
      <c r="D62">
        <v>99999</v>
      </c>
      <c r="F62">
        <v>5000</v>
      </c>
      <c r="G62" t="b">
        <v>0</v>
      </c>
      <c r="H62" t="s">
        <v>90</v>
      </c>
      <c r="K62" t="s">
        <v>203</v>
      </c>
      <c r="L62" t="s">
        <v>110</v>
      </c>
      <c r="N62" t="s">
        <v>93</v>
      </c>
      <c r="P62">
        <v>369.8</v>
      </c>
      <c r="Q62">
        <v>94.9</v>
      </c>
      <c r="R62">
        <v>0</v>
      </c>
      <c r="S62">
        <v>50.1</v>
      </c>
      <c r="T62">
        <v>0</v>
      </c>
      <c r="U62">
        <v>0</v>
      </c>
      <c r="V62">
        <v>174.9</v>
      </c>
      <c r="W62">
        <v>49.9</v>
      </c>
      <c r="X62">
        <v>49.9</v>
      </c>
      <c r="Y62">
        <v>0</v>
      </c>
      <c r="AG62" t="s">
        <v>177</v>
      </c>
      <c r="AK62" t="s">
        <v>177</v>
      </c>
      <c r="AL62" t="s">
        <v>112</v>
      </c>
      <c r="AM62">
        <v>99999</v>
      </c>
      <c r="AN62">
        <v>99999</v>
      </c>
      <c r="AO62">
        <v>599</v>
      </c>
      <c r="AP62" t="b">
        <v>1</v>
      </c>
      <c r="AQ62" t="b">
        <v>1</v>
      </c>
      <c r="AR62" t="b">
        <v>0</v>
      </c>
      <c r="AS62">
        <v>50</v>
      </c>
      <c r="AT62" t="s">
        <v>96</v>
      </c>
      <c r="AU62" t="b">
        <v>0</v>
      </c>
      <c r="AW62">
        <v>12</v>
      </c>
      <c r="AX62" t="s">
        <v>97</v>
      </c>
      <c r="AY62" t="s">
        <v>215</v>
      </c>
    </row>
    <row r="63" spans="1:51" x14ac:dyDescent="0.25">
      <c r="A63" t="s">
        <v>3160</v>
      </c>
      <c r="B63" t="s">
        <v>124</v>
      </c>
      <c r="C63" t="s">
        <v>89</v>
      </c>
      <c r="D63">
        <v>99999</v>
      </c>
      <c r="F63">
        <v>0</v>
      </c>
      <c r="G63" t="b">
        <v>0</v>
      </c>
      <c r="H63" t="s">
        <v>90</v>
      </c>
      <c r="K63" t="s">
        <v>203</v>
      </c>
      <c r="L63" t="s">
        <v>125</v>
      </c>
      <c r="N63" t="s">
        <v>93</v>
      </c>
      <c r="P63">
        <v>339.8</v>
      </c>
      <c r="Q63">
        <v>64.900000000000006</v>
      </c>
      <c r="R63">
        <v>0</v>
      </c>
      <c r="S63">
        <v>50.1</v>
      </c>
      <c r="T63">
        <v>0</v>
      </c>
      <c r="U63">
        <v>0</v>
      </c>
      <c r="V63">
        <v>174.9</v>
      </c>
      <c r="W63">
        <v>49.9</v>
      </c>
      <c r="X63">
        <v>49.9</v>
      </c>
      <c r="Y63">
        <v>0</v>
      </c>
      <c r="AG63" t="s">
        <v>179</v>
      </c>
      <c r="AK63" t="s">
        <v>179</v>
      </c>
      <c r="AL63" t="s">
        <v>127</v>
      </c>
      <c r="AM63">
        <v>99999</v>
      </c>
      <c r="AN63">
        <v>99999</v>
      </c>
      <c r="AO63">
        <v>699</v>
      </c>
      <c r="AP63" t="b">
        <v>1</v>
      </c>
      <c r="AQ63" t="b">
        <v>1</v>
      </c>
      <c r="AR63" t="b">
        <v>0</v>
      </c>
      <c r="AS63">
        <v>100</v>
      </c>
      <c r="AT63" t="s">
        <v>96</v>
      </c>
      <c r="AU63" t="b">
        <v>0</v>
      </c>
      <c r="AW63">
        <v>12</v>
      </c>
      <c r="AX63" t="s">
        <v>97</v>
      </c>
      <c r="AY63" t="s">
        <v>216</v>
      </c>
    </row>
    <row r="64" spans="1:51" x14ac:dyDescent="0.25">
      <c r="A64" t="s">
        <v>3160</v>
      </c>
      <c r="B64" t="s">
        <v>124</v>
      </c>
      <c r="C64" t="s">
        <v>89</v>
      </c>
      <c r="D64">
        <v>99999</v>
      </c>
      <c r="F64">
        <v>1000</v>
      </c>
      <c r="G64" t="b">
        <v>0</v>
      </c>
      <c r="H64" t="s">
        <v>90</v>
      </c>
      <c r="K64" t="s">
        <v>203</v>
      </c>
      <c r="L64" t="s">
        <v>125</v>
      </c>
      <c r="N64" t="s">
        <v>93</v>
      </c>
      <c r="P64">
        <v>339.8</v>
      </c>
      <c r="Q64">
        <v>64.899999999999991</v>
      </c>
      <c r="R64">
        <v>0</v>
      </c>
      <c r="S64">
        <v>50.1</v>
      </c>
      <c r="T64">
        <v>0</v>
      </c>
      <c r="U64">
        <v>0</v>
      </c>
      <c r="V64">
        <v>174.9</v>
      </c>
      <c r="W64">
        <v>49.9</v>
      </c>
      <c r="X64">
        <v>49.9</v>
      </c>
      <c r="Y64">
        <v>0</v>
      </c>
      <c r="AG64" t="s">
        <v>181</v>
      </c>
      <c r="AK64" t="s">
        <v>181</v>
      </c>
      <c r="AL64" t="s">
        <v>127</v>
      </c>
      <c r="AM64">
        <v>99999</v>
      </c>
      <c r="AN64">
        <v>99999</v>
      </c>
      <c r="AO64">
        <v>699</v>
      </c>
      <c r="AP64" t="b">
        <v>1</v>
      </c>
      <c r="AQ64" t="b">
        <v>1</v>
      </c>
      <c r="AR64" t="b">
        <v>0</v>
      </c>
      <c r="AS64">
        <v>100</v>
      </c>
      <c r="AT64" t="s">
        <v>96</v>
      </c>
      <c r="AU64" t="b">
        <v>0</v>
      </c>
      <c r="AW64">
        <v>12</v>
      </c>
      <c r="AX64" t="s">
        <v>97</v>
      </c>
      <c r="AY64" t="s">
        <v>217</v>
      </c>
    </row>
    <row r="65" spans="1:51" x14ac:dyDescent="0.25">
      <c r="A65" t="s">
        <v>3160</v>
      </c>
      <c r="B65" t="s">
        <v>124</v>
      </c>
      <c r="C65" t="s">
        <v>89</v>
      </c>
      <c r="D65">
        <v>99999</v>
      </c>
      <c r="F65">
        <v>10000</v>
      </c>
      <c r="G65" t="b">
        <v>0</v>
      </c>
      <c r="H65" t="s">
        <v>90</v>
      </c>
      <c r="K65" t="s">
        <v>203</v>
      </c>
      <c r="L65" t="s">
        <v>125</v>
      </c>
      <c r="N65" t="s">
        <v>93</v>
      </c>
      <c r="P65">
        <v>404.8</v>
      </c>
      <c r="Q65">
        <v>129.9</v>
      </c>
      <c r="R65">
        <v>0</v>
      </c>
      <c r="S65">
        <v>50.1</v>
      </c>
      <c r="T65">
        <v>0</v>
      </c>
      <c r="U65">
        <v>0</v>
      </c>
      <c r="V65">
        <v>174.9</v>
      </c>
      <c r="W65">
        <v>49.9</v>
      </c>
      <c r="X65">
        <v>49.9</v>
      </c>
      <c r="Y65">
        <v>0</v>
      </c>
      <c r="AG65" t="s">
        <v>183</v>
      </c>
      <c r="AK65" t="s">
        <v>183</v>
      </c>
      <c r="AL65" t="s">
        <v>127</v>
      </c>
      <c r="AM65">
        <v>99999</v>
      </c>
      <c r="AN65">
        <v>99999</v>
      </c>
      <c r="AO65">
        <v>699</v>
      </c>
      <c r="AP65" t="b">
        <v>1</v>
      </c>
      <c r="AQ65" t="b">
        <v>1</v>
      </c>
      <c r="AR65" t="b">
        <v>0</v>
      </c>
      <c r="AS65">
        <v>100</v>
      </c>
      <c r="AT65" t="s">
        <v>96</v>
      </c>
      <c r="AU65" t="b">
        <v>0</v>
      </c>
      <c r="AW65">
        <v>12</v>
      </c>
      <c r="AX65" t="s">
        <v>97</v>
      </c>
      <c r="AY65" t="s">
        <v>218</v>
      </c>
    </row>
    <row r="66" spans="1:51" x14ac:dyDescent="0.25">
      <c r="A66" t="s">
        <v>3160</v>
      </c>
      <c r="B66" t="s">
        <v>124</v>
      </c>
      <c r="C66" t="s">
        <v>89</v>
      </c>
      <c r="D66">
        <v>99999</v>
      </c>
      <c r="F66">
        <v>2000</v>
      </c>
      <c r="G66" t="b">
        <v>0</v>
      </c>
      <c r="H66" t="s">
        <v>90</v>
      </c>
      <c r="K66" t="s">
        <v>203</v>
      </c>
      <c r="L66" t="s">
        <v>125</v>
      </c>
      <c r="N66" t="s">
        <v>93</v>
      </c>
      <c r="P66">
        <v>349.8</v>
      </c>
      <c r="Q66">
        <v>74.899999999999991</v>
      </c>
      <c r="R66">
        <v>0</v>
      </c>
      <c r="S66">
        <v>50.1</v>
      </c>
      <c r="T66">
        <v>0</v>
      </c>
      <c r="U66">
        <v>0</v>
      </c>
      <c r="V66">
        <v>174.9</v>
      </c>
      <c r="W66">
        <v>49.9</v>
      </c>
      <c r="X66">
        <v>49.9</v>
      </c>
      <c r="Y66">
        <v>0</v>
      </c>
      <c r="AG66" t="s">
        <v>185</v>
      </c>
      <c r="AK66" t="s">
        <v>185</v>
      </c>
      <c r="AL66" t="s">
        <v>127</v>
      </c>
      <c r="AM66">
        <v>99999</v>
      </c>
      <c r="AN66">
        <v>99999</v>
      </c>
      <c r="AO66">
        <v>699</v>
      </c>
      <c r="AP66" t="b">
        <v>1</v>
      </c>
      <c r="AQ66" t="b">
        <v>1</v>
      </c>
      <c r="AR66" t="b">
        <v>0</v>
      </c>
      <c r="AS66">
        <v>100</v>
      </c>
      <c r="AT66" t="s">
        <v>96</v>
      </c>
      <c r="AU66" t="b">
        <v>0</v>
      </c>
      <c r="AW66">
        <v>12</v>
      </c>
      <c r="AX66" t="s">
        <v>97</v>
      </c>
      <c r="AY66" t="s">
        <v>219</v>
      </c>
    </row>
    <row r="67" spans="1:51" x14ac:dyDescent="0.25">
      <c r="A67" t="s">
        <v>3160</v>
      </c>
      <c r="B67" t="s">
        <v>124</v>
      </c>
      <c r="C67" t="s">
        <v>89</v>
      </c>
      <c r="D67">
        <v>99999</v>
      </c>
      <c r="F67">
        <v>3000</v>
      </c>
      <c r="G67" t="b">
        <v>0</v>
      </c>
      <c r="H67" t="s">
        <v>90</v>
      </c>
      <c r="K67" t="s">
        <v>203</v>
      </c>
      <c r="L67" t="s">
        <v>125</v>
      </c>
      <c r="N67" t="s">
        <v>93</v>
      </c>
      <c r="P67">
        <v>359.8</v>
      </c>
      <c r="Q67">
        <v>84.899999999999991</v>
      </c>
      <c r="R67">
        <v>0</v>
      </c>
      <c r="S67">
        <v>50.1</v>
      </c>
      <c r="T67">
        <v>0</v>
      </c>
      <c r="U67">
        <v>0</v>
      </c>
      <c r="V67">
        <v>174.9</v>
      </c>
      <c r="W67">
        <v>49.9</v>
      </c>
      <c r="X67">
        <v>49.9</v>
      </c>
      <c r="Y67">
        <v>0</v>
      </c>
      <c r="AG67" t="s">
        <v>187</v>
      </c>
      <c r="AK67" t="s">
        <v>187</v>
      </c>
      <c r="AL67" t="s">
        <v>127</v>
      </c>
      <c r="AM67">
        <v>99999</v>
      </c>
      <c r="AN67">
        <v>99999</v>
      </c>
      <c r="AO67">
        <v>699</v>
      </c>
      <c r="AP67" t="b">
        <v>1</v>
      </c>
      <c r="AQ67" t="b">
        <v>1</v>
      </c>
      <c r="AR67" t="b">
        <v>0</v>
      </c>
      <c r="AS67">
        <v>100</v>
      </c>
      <c r="AT67" t="s">
        <v>96</v>
      </c>
      <c r="AU67" t="b">
        <v>0</v>
      </c>
      <c r="AW67">
        <v>12</v>
      </c>
      <c r="AX67" t="s">
        <v>97</v>
      </c>
      <c r="AY67" t="s">
        <v>220</v>
      </c>
    </row>
    <row r="68" spans="1:51" x14ac:dyDescent="0.25">
      <c r="A68" t="s">
        <v>3160</v>
      </c>
      <c r="B68" t="s">
        <v>124</v>
      </c>
      <c r="C68" t="s">
        <v>89</v>
      </c>
      <c r="D68">
        <v>99999</v>
      </c>
      <c r="F68">
        <v>5000</v>
      </c>
      <c r="G68" t="b">
        <v>0</v>
      </c>
      <c r="H68" t="s">
        <v>90</v>
      </c>
      <c r="K68" t="s">
        <v>203</v>
      </c>
      <c r="L68" t="s">
        <v>125</v>
      </c>
      <c r="N68" t="s">
        <v>93</v>
      </c>
      <c r="P68">
        <v>374.8</v>
      </c>
      <c r="Q68">
        <v>99.9</v>
      </c>
      <c r="R68">
        <v>0</v>
      </c>
      <c r="S68">
        <v>50.1</v>
      </c>
      <c r="T68">
        <v>0</v>
      </c>
      <c r="U68">
        <v>0</v>
      </c>
      <c r="V68">
        <v>174.9</v>
      </c>
      <c r="W68">
        <v>49.9</v>
      </c>
      <c r="X68">
        <v>49.9</v>
      </c>
      <c r="Y68">
        <v>0</v>
      </c>
      <c r="AG68" t="s">
        <v>189</v>
      </c>
      <c r="AK68" t="s">
        <v>189</v>
      </c>
      <c r="AL68" t="s">
        <v>127</v>
      </c>
      <c r="AM68">
        <v>99999</v>
      </c>
      <c r="AN68">
        <v>99999</v>
      </c>
      <c r="AO68">
        <v>699</v>
      </c>
      <c r="AP68" t="b">
        <v>1</v>
      </c>
      <c r="AQ68" t="b">
        <v>1</v>
      </c>
      <c r="AR68" t="b">
        <v>0</v>
      </c>
      <c r="AS68">
        <v>100</v>
      </c>
      <c r="AT68" t="s">
        <v>96</v>
      </c>
      <c r="AU68" t="b">
        <v>0</v>
      </c>
      <c r="AW68">
        <v>12</v>
      </c>
      <c r="AX68" t="s">
        <v>97</v>
      </c>
      <c r="AY68" t="s">
        <v>221</v>
      </c>
    </row>
    <row r="69" spans="1:51" x14ac:dyDescent="0.25">
      <c r="A69" t="s">
        <v>3160</v>
      </c>
      <c r="B69" t="s">
        <v>139</v>
      </c>
      <c r="C69" t="s">
        <v>89</v>
      </c>
      <c r="D69">
        <v>99999</v>
      </c>
      <c r="F69">
        <v>0</v>
      </c>
      <c r="G69" t="b">
        <v>0</v>
      </c>
      <c r="H69" t="s">
        <v>90</v>
      </c>
      <c r="K69" t="s">
        <v>203</v>
      </c>
      <c r="L69" t="s">
        <v>140</v>
      </c>
      <c r="N69" t="s">
        <v>93</v>
      </c>
      <c r="P69">
        <v>374.8</v>
      </c>
      <c r="Q69">
        <v>99.9</v>
      </c>
      <c r="R69">
        <v>0</v>
      </c>
      <c r="S69">
        <v>50.1</v>
      </c>
      <c r="T69">
        <v>0</v>
      </c>
      <c r="U69">
        <v>0</v>
      </c>
      <c r="V69">
        <v>174.9</v>
      </c>
      <c r="W69">
        <v>49.9</v>
      </c>
      <c r="X69">
        <v>49.9</v>
      </c>
      <c r="Y69">
        <v>0</v>
      </c>
      <c r="AG69" t="s">
        <v>191</v>
      </c>
      <c r="AK69" t="s">
        <v>191</v>
      </c>
      <c r="AL69" t="s">
        <v>142</v>
      </c>
      <c r="AM69">
        <v>99999</v>
      </c>
      <c r="AN69">
        <v>99999</v>
      </c>
      <c r="AO69">
        <v>899</v>
      </c>
      <c r="AP69" t="b">
        <v>1</v>
      </c>
      <c r="AQ69" t="b">
        <v>1</v>
      </c>
      <c r="AR69" t="b">
        <v>0</v>
      </c>
      <c r="AS69">
        <v>500</v>
      </c>
      <c r="AT69" t="s">
        <v>96</v>
      </c>
      <c r="AU69" t="b">
        <v>0</v>
      </c>
      <c r="AW69">
        <v>12</v>
      </c>
      <c r="AX69" t="s">
        <v>97</v>
      </c>
      <c r="AY69" t="s">
        <v>222</v>
      </c>
    </row>
    <row r="70" spans="1:51" x14ac:dyDescent="0.25">
      <c r="A70" t="s">
        <v>3160</v>
      </c>
      <c r="B70" t="s">
        <v>139</v>
      </c>
      <c r="C70" t="s">
        <v>89</v>
      </c>
      <c r="D70">
        <v>99999</v>
      </c>
      <c r="F70">
        <v>1000</v>
      </c>
      <c r="G70" t="b">
        <v>0</v>
      </c>
      <c r="H70" t="s">
        <v>90</v>
      </c>
      <c r="K70" t="s">
        <v>203</v>
      </c>
      <c r="L70" t="s">
        <v>140</v>
      </c>
      <c r="N70" t="s">
        <v>93</v>
      </c>
      <c r="P70">
        <v>374.8</v>
      </c>
      <c r="Q70">
        <v>99.899999999999991</v>
      </c>
      <c r="R70">
        <v>0</v>
      </c>
      <c r="S70">
        <v>50.1</v>
      </c>
      <c r="T70">
        <v>0</v>
      </c>
      <c r="U70">
        <v>0</v>
      </c>
      <c r="V70">
        <v>174.9</v>
      </c>
      <c r="W70">
        <v>49.9</v>
      </c>
      <c r="X70">
        <v>49.9</v>
      </c>
      <c r="Y70">
        <v>0</v>
      </c>
      <c r="AG70" t="s">
        <v>193</v>
      </c>
      <c r="AK70" t="s">
        <v>193</v>
      </c>
      <c r="AL70" t="s">
        <v>142</v>
      </c>
      <c r="AM70">
        <v>99999</v>
      </c>
      <c r="AN70">
        <v>99999</v>
      </c>
      <c r="AO70">
        <v>899</v>
      </c>
      <c r="AP70" t="b">
        <v>1</v>
      </c>
      <c r="AQ70" t="b">
        <v>1</v>
      </c>
      <c r="AR70" t="b">
        <v>0</v>
      </c>
      <c r="AS70">
        <v>500</v>
      </c>
      <c r="AT70" t="s">
        <v>96</v>
      </c>
      <c r="AU70" t="b">
        <v>0</v>
      </c>
      <c r="AW70">
        <v>12</v>
      </c>
      <c r="AX70" t="s">
        <v>97</v>
      </c>
      <c r="AY70" t="s">
        <v>223</v>
      </c>
    </row>
    <row r="71" spans="1:51" x14ac:dyDescent="0.25">
      <c r="A71" t="s">
        <v>3160</v>
      </c>
      <c r="B71" t="s">
        <v>139</v>
      </c>
      <c r="C71" t="s">
        <v>89</v>
      </c>
      <c r="D71">
        <v>99999</v>
      </c>
      <c r="F71">
        <v>10000</v>
      </c>
      <c r="G71" t="b">
        <v>0</v>
      </c>
      <c r="H71" t="s">
        <v>90</v>
      </c>
      <c r="K71" t="s">
        <v>203</v>
      </c>
      <c r="L71" t="s">
        <v>140</v>
      </c>
      <c r="N71" t="s">
        <v>93</v>
      </c>
      <c r="P71">
        <v>439.8</v>
      </c>
      <c r="Q71">
        <v>164.9</v>
      </c>
      <c r="R71">
        <v>0</v>
      </c>
      <c r="S71">
        <v>50.1</v>
      </c>
      <c r="T71">
        <v>0</v>
      </c>
      <c r="U71">
        <v>0</v>
      </c>
      <c r="V71">
        <v>174.9</v>
      </c>
      <c r="W71">
        <v>49.9</v>
      </c>
      <c r="X71">
        <v>49.9</v>
      </c>
      <c r="Y71">
        <v>0</v>
      </c>
      <c r="AG71" t="s">
        <v>195</v>
      </c>
      <c r="AK71" t="s">
        <v>195</v>
      </c>
      <c r="AL71" t="s">
        <v>142</v>
      </c>
      <c r="AM71">
        <v>99999</v>
      </c>
      <c r="AN71">
        <v>99999</v>
      </c>
      <c r="AO71">
        <v>899</v>
      </c>
      <c r="AP71" t="b">
        <v>1</v>
      </c>
      <c r="AQ71" t="b">
        <v>1</v>
      </c>
      <c r="AR71" t="b">
        <v>0</v>
      </c>
      <c r="AS71">
        <v>500</v>
      </c>
      <c r="AT71" t="s">
        <v>96</v>
      </c>
      <c r="AU71" t="b">
        <v>0</v>
      </c>
      <c r="AW71">
        <v>12</v>
      </c>
      <c r="AX71" t="s">
        <v>97</v>
      </c>
      <c r="AY71" t="s">
        <v>224</v>
      </c>
    </row>
    <row r="72" spans="1:51" x14ac:dyDescent="0.25">
      <c r="A72" t="s">
        <v>3160</v>
      </c>
      <c r="B72" t="s">
        <v>139</v>
      </c>
      <c r="C72" t="s">
        <v>89</v>
      </c>
      <c r="D72">
        <v>99999</v>
      </c>
      <c r="F72">
        <v>2000</v>
      </c>
      <c r="G72" t="b">
        <v>0</v>
      </c>
      <c r="H72" t="s">
        <v>90</v>
      </c>
      <c r="K72" t="s">
        <v>203</v>
      </c>
      <c r="L72" t="s">
        <v>140</v>
      </c>
      <c r="N72" t="s">
        <v>93</v>
      </c>
      <c r="P72">
        <v>384.8</v>
      </c>
      <c r="Q72">
        <v>109.89999999999999</v>
      </c>
      <c r="R72">
        <v>0</v>
      </c>
      <c r="S72">
        <v>50.1</v>
      </c>
      <c r="T72">
        <v>0</v>
      </c>
      <c r="U72">
        <v>0</v>
      </c>
      <c r="V72">
        <v>174.9</v>
      </c>
      <c r="W72">
        <v>49.9</v>
      </c>
      <c r="X72">
        <v>49.9</v>
      </c>
      <c r="Y72">
        <v>0</v>
      </c>
      <c r="AG72" t="s">
        <v>197</v>
      </c>
      <c r="AK72" t="s">
        <v>197</v>
      </c>
      <c r="AL72" t="s">
        <v>142</v>
      </c>
      <c r="AM72">
        <v>99999</v>
      </c>
      <c r="AN72">
        <v>99999</v>
      </c>
      <c r="AO72">
        <v>899</v>
      </c>
      <c r="AP72" t="b">
        <v>1</v>
      </c>
      <c r="AQ72" t="b">
        <v>1</v>
      </c>
      <c r="AR72" t="b">
        <v>0</v>
      </c>
      <c r="AS72">
        <v>500</v>
      </c>
      <c r="AT72" t="s">
        <v>96</v>
      </c>
      <c r="AU72" t="b">
        <v>0</v>
      </c>
      <c r="AW72">
        <v>12</v>
      </c>
      <c r="AX72" t="s">
        <v>97</v>
      </c>
      <c r="AY72" t="s">
        <v>225</v>
      </c>
    </row>
    <row r="73" spans="1:51" x14ac:dyDescent="0.25">
      <c r="A73" t="s">
        <v>3160</v>
      </c>
      <c r="B73" t="s">
        <v>139</v>
      </c>
      <c r="C73" t="s">
        <v>89</v>
      </c>
      <c r="D73">
        <v>99999</v>
      </c>
      <c r="F73">
        <v>3000</v>
      </c>
      <c r="G73" t="b">
        <v>0</v>
      </c>
      <c r="H73" t="s">
        <v>90</v>
      </c>
      <c r="K73" t="s">
        <v>203</v>
      </c>
      <c r="L73" t="s">
        <v>140</v>
      </c>
      <c r="N73" t="s">
        <v>93</v>
      </c>
      <c r="P73">
        <v>394.8</v>
      </c>
      <c r="Q73">
        <v>119.89999999999999</v>
      </c>
      <c r="R73">
        <v>0</v>
      </c>
      <c r="S73">
        <v>50.1</v>
      </c>
      <c r="T73">
        <v>0</v>
      </c>
      <c r="U73">
        <v>0</v>
      </c>
      <c r="V73">
        <v>174.9</v>
      </c>
      <c r="W73">
        <v>49.9</v>
      </c>
      <c r="X73">
        <v>49.9</v>
      </c>
      <c r="Y73">
        <v>0</v>
      </c>
      <c r="AG73" t="s">
        <v>199</v>
      </c>
      <c r="AK73" t="s">
        <v>199</v>
      </c>
      <c r="AL73" t="s">
        <v>142</v>
      </c>
      <c r="AM73">
        <v>99999</v>
      </c>
      <c r="AN73">
        <v>99999</v>
      </c>
      <c r="AO73">
        <v>899</v>
      </c>
      <c r="AP73" t="b">
        <v>1</v>
      </c>
      <c r="AQ73" t="b">
        <v>1</v>
      </c>
      <c r="AR73" t="b">
        <v>0</v>
      </c>
      <c r="AS73">
        <v>500</v>
      </c>
      <c r="AT73" t="s">
        <v>96</v>
      </c>
      <c r="AU73" t="b">
        <v>0</v>
      </c>
      <c r="AW73">
        <v>12</v>
      </c>
      <c r="AX73" t="s">
        <v>97</v>
      </c>
      <c r="AY73" t="s">
        <v>226</v>
      </c>
    </row>
    <row r="74" spans="1:51" x14ac:dyDescent="0.25">
      <c r="A74" t="s">
        <v>3160</v>
      </c>
      <c r="B74" t="s">
        <v>139</v>
      </c>
      <c r="C74" t="s">
        <v>89</v>
      </c>
      <c r="D74">
        <v>99999</v>
      </c>
      <c r="F74">
        <v>5000</v>
      </c>
      <c r="G74" t="b">
        <v>0</v>
      </c>
      <c r="H74" t="s">
        <v>90</v>
      </c>
      <c r="K74" t="s">
        <v>203</v>
      </c>
      <c r="L74" t="s">
        <v>140</v>
      </c>
      <c r="N74" t="s">
        <v>93</v>
      </c>
      <c r="P74">
        <v>409.8</v>
      </c>
      <c r="Q74">
        <v>134.9</v>
      </c>
      <c r="R74">
        <v>0</v>
      </c>
      <c r="S74">
        <v>50.1</v>
      </c>
      <c r="T74">
        <v>0</v>
      </c>
      <c r="U74">
        <v>0</v>
      </c>
      <c r="V74">
        <v>174.9</v>
      </c>
      <c r="W74">
        <v>49.9</v>
      </c>
      <c r="X74">
        <v>49.9</v>
      </c>
      <c r="Y74">
        <v>0</v>
      </c>
      <c r="AG74" t="s">
        <v>201</v>
      </c>
      <c r="AK74" t="s">
        <v>201</v>
      </c>
      <c r="AL74" t="s">
        <v>142</v>
      </c>
      <c r="AM74">
        <v>99999</v>
      </c>
      <c r="AN74">
        <v>99999</v>
      </c>
      <c r="AO74">
        <v>899</v>
      </c>
      <c r="AP74" t="b">
        <v>1</v>
      </c>
      <c r="AQ74" t="b">
        <v>1</v>
      </c>
      <c r="AR74" t="b">
        <v>0</v>
      </c>
      <c r="AS74">
        <v>500</v>
      </c>
      <c r="AT74" t="s">
        <v>96</v>
      </c>
      <c r="AU74" t="b">
        <v>0</v>
      </c>
      <c r="AW74">
        <v>12</v>
      </c>
      <c r="AX74" t="s">
        <v>97</v>
      </c>
      <c r="AY74" t="s">
        <v>227</v>
      </c>
    </row>
    <row r="75" spans="1:51" x14ac:dyDescent="0.25">
      <c r="A75" t="s">
        <v>3160</v>
      </c>
      <c r="B75" t="s">
        <v>88</v>
      </c>
      <c r="C75" t="s">
        <v>89</v>
      </c>
      <c r="D75">
        <v>99999</v>
      </c>
      <c r="F75">
        <v>0</v>
      </c>
      <c r="G75" t="b">
        <v>0</v>
      </c>
      <c r="H75" t="s">
        <v>90</v>
      </c>
      <c r="K75" t="s">
        <v>228</v>
      </c>
      <c r="L75" t="s">
        <v>92</v>
      </c>
      <c r="N75" t="s">
        <v>93</v>
      </c>
      <c r="P75">
        <v>364.8</v>
      </c>
      <c r="Q75">
        <v>79.900000000000006</v>
      </c>
      <c r="R75">
        <v>0</v>
      </c>
      <c r="S75">
        <v>50.1</v>
      </c>
      <c r="T75">
        <v>0</v>
      </c>
      <c r="U75">
        <v>0</v>
      </c>
      <c r="V75">
        <v>174.9</v>
      </c>
      <c r="W75">
        <v>59.9</v>
      </c>
      <c r="X75">
        <v>59.9</v>
      </c>
      <c r="Y75">
        <v>0</v>
      </c>
      <c r="AG75" t="s">
        <v>155</v>
      </c>
      <c r="AK75" t="s">
        <v>155</v>
      </c>
      <c r="AL75" t="s">
        <v>95</v>
      </c>
      <c r="AM75">
        <v>99999</v>
      </c>
      <c r="AN75">
        <v>99999</v>
      </c>
      <c r="AO75">
        <v>799</v>
      </c>
      <c r="AP75" t="b">
        <v>1</v>
      </c>
      <c r="AQ75" t="b">
        <v>1</v>
      </c>
      <c r="AR75" t="b">
        <v>0</v>
      </c>
      <c r="AS75">
        <v>250</v>
      </c>
      <c r="AT75" t="s">
        <v>96</v>
      </c>
      <c r="AU75" t="b">
        <v>0</v>
      </c>
      <c r="AW75">
        <v>12</v>
      </c>
      <c r="AX75" t="s">
        <v>97</v>
      </c>
      <c r="AY75" t="s">
        <v>229</v>
      </c>
    </row>
    <row r="76" spans="1:51" x14ac:dyDescent="0.25">
      <c r="A76" t="s">
        <v>3160</v>
      </c>
      <c r="B76" t="s">
        <v>88</v>
      </c>
      <c r="C76" t="s">
        <v>89</v>
      </c>
      <c r="D76">
        <v>99999</v>
      </c>
      <c r="F76">
        <v>1000</v>
      </c>
      <c r="G76" t="b">
        <v>0</v>
      </c>
      <c r="H76" t="s">
        <v>90</v>
      </c>
      <c r="K76" t="s">
        <v>228</v>
      </c>
      <c r="L76" t="s">
        <v>92</v>
      </c>
      <c r="N76" t="s">
        <v>93</v>
      </c>
      <c r="P76">
        <v>364.8</v>
      </c>
      <c r="Q76">
        <v>79.899999999999991</v>
      </c>
      <c r="R76">
        <v>0</v>
      </c>
      <c r="S76">
        <v>50.1</v>
      </c>
      <c r="T76">
        <v>0</v>
      </c>
      <c r="U76">
        <v>0</v>
      </c>
      <c r="V76">
        <v>174.9</v>
      </c>
      <c r="W76">
        <v>59.9</v>
      </c>
      <c r="X76">
        <v>59.9</v>
      </c>
      <c r="Y76">
        <v>0</v>
      </c>
      <c r="AG76" t="s">
        <v>157</v>
      </c>
      <c r="AK76" t="s">
        <v>157</v>
      </c>
      <c r="AL76" t="s">
        <v>95</v>
      </c>
      <c r="AM76">
        <v>99999</v>
      </c>
      <c r="AN76">
        <v>99999</v>
      </c>
      <c r="AO76">
        <v>799</v>
      </c>
      <c r="AP76" t="b">
        <v>1</v>
      </c>
      <c r="AQ76" t="b">
        <v>1</v>
      </c>
      <c r="AR76" t="b">
        <v>0</v>
      </c>
      <c r="AS76">
        <v>250</v>
      </c>
      <c r="AT76" t="s">
        <v>96</v>
      </c>
      <c r="AU76" t="b">
        <v>0</v>
      </c>
      <c r="AW76">
        <v>12</v>
      </c>
      <c r="AX76" t="s">
        <v>97</v>
      </c>
      <c r="AY76" t="s">
        <v>230</v>
      </c>
    </row>
    <row r="77" spans="1:51" x14ac:dyDescent="0.25">
      <c r="A77" t="s">
        <v>3160</v>
      </c>
      <c r="B77" t="s">
        <v>88</v>
      </c>
      <c r="C77" t="s">
        <v>89</v>
      </c>
      <c r="D77">
        <v>99999</v>
      </c>
      <c r="F77">
        <v>10000</v>
      </c>
      <c r="G77" t="b">
        <v>0</v>
      </c>
      <c r="H77" t="s">
        <v>90</v>
      </c>
      <c r="K77" t="s">
        <v>228</v>
      </c>
      <c r="L77" t="s">
        <v>92</v>
      </c>
      <c r="N77" t="s">
        <v>93</v>
      </c>
      <c r="P77">
        <v>429.8</v>
      </c>
      <c r="Q77">
        <v>144.9</v>
      </c>
      <c r="R77">
        <v>0</v>
      </c>
      <c r="S77">
        <v>50.1</v>
      </c>
      <c r="T77">
        <v>0</v>
      </c>
      <c r="U77">
        <v>0</v>
      </c>
      <c r="V77">
        <v>174.9</v>
      </c>
      <c r="W77">
        <v>59.9</v>
      </c>
      <c r="X77">
        <v>59.9</v>
      </c>
      <c r="Y77">
        <v>0</v>
      </c>
      <c r="AG77" t="s">
        <v>159</v>
      </c>
      <c r="AK77" t="s">
        <v>159</v>
      </c>
      <c r="AL77" t="s">
        <v>95</v>
      </c>
      <c r="AM77">
        <v>99999</v>
      </c>
      <c r="AN77">
        <v>99999</v>
      </c>
      <c r="AO77">
        <v>799</v>
      </c>
      <c r="AP77" t="b">
        <v>1</v>
      </c>
      <c r="AQ77" t="b">
        <v>1</v>
      </c>
      <c r="AR77" t="b">
        <v>0</v>
      </c>
      <c r="AS77">
        <v>250</v>
      </c>
      <c r="AT77" t="s">
        <v>96</v>
      </c>
      <c r="AU77" t="b">
        <v>0</v>
      </c>
      <c r="AW77">
        <v>12</v>
      </c>
      <c r="AX77" t="s">
        <v>97</v>
      </c>
      <c r="AY77" t="s">
        <v>231</v>
      </c>
    </row>
    <row r="78" spans="1:51" x14ac:dyDescent="0.25">
      <c r="A78" t="s">
        <v>3160</v>
      </c>
      <c r="B78" t="s">
        <v>88</v>
      </c>
      <c r="C78" t="s">
        <v>89</v>
      </c>
      <c r="D78">
        <v>99999</v>
      </c>
      <c r="F78">
        <v>2000</v>
      </c>
      <c r="G78" t="b">
        <v>0</v>
      </c>
      <c r="H78" t="s">
        <v>90</v>
      </c>
      <c r="K78" t="s">
        <v>228</v>
      </c>
      <c r="L78" t="s">
        <v>92</v>
      </c>
      <c r="N78" t="s">
        <v>93</v>
      </c>
      <c r="P78">
        <v>374.8</v>
      </c>
      <c r="Q78">
        <v>89.899999999999991</v>
      </c>
      <c r="R78">
        <v>0</v>
      </c>
      <c r="S78">
        <v>50.1</v>
      </c>
      <c r="T78">
        <v>0</v>
      </c>
      <c r="U78">
        <v>0</v>
      </c>
      <c r="V78">
        <v>174.9</v>
      </c>
      <c r="W78">
        <v>59.9</v>
      </c>
      <c r="X78">
        <v>59.9</v>
      </c>
      <c r="Y78">
        <v>0</v>
      </c>
      <c r="AG78" t="s">
        <v>161</v>
      </c>
      <c r="AK78" t="s">
        <v>161</v>
      </c>
      <c r="AL78" t="s">
        <v>95</v>
      </c>
      <c r="AM78">
        <v>99999</v>
      </c>
      <c r="AN78">
        <v>99999</v>
      </c>
      <c r="AO78">
        <v>799</v>
      </c>
      <c r="AP78" t="b">
        <v>1</v>
      </c>
      <c r="AQ78" t="b">
        <v>1</v>
      </c>
      <c r="AR78" t="b">
        <v>0</v>
      </c>
      <c r="AS78">
        <v>250</v>
      </c>
      <c r="AT78" t="s">
        <v>96</v>
      </c>
      <c r="AU78" t="b">
        <v>0</v>
      </c>
      <c r="AW78">
        <v>12</v>
      </c>
      <c r="AX78" t="s">
        <v>97</v>
      </c>
      <c r="AY78" t="s">
        <v>232</v>
      </c>
    </row>
    <row r="79" spans="1:51" x14ac:dyDescent="0.25">
      <c r="A79" t="s">
        <v>3160</v>
      </c>
      <c r="B79" t="s">
        <v>88</v>
      </c>
      <c r="C79" t="s">
        <v>89</v>
      </c>
      <c r="D79">
        <v>99999</v>
      </c>
      <c r="F79">
        <v>3000</v>
      </c>
      <c r="G79" t="b">
        <v>0</v>
      </c>
      <c r="H79" t="s">
        <v>90</v>
      </c>
      <c r="K79" t="s">
        <v>228</v>
      </c>
      <c r="L79" t="s">
        <v>92</v>
      </c>
      <c r="N79" t="s">
        <v>93</v>
      </c>
      <c r="P79">
        <v>384.8</v>
      </c>
      <c r="Q79">
        <v>99.899999999999991</v>
      </c>
      <c r="R79">
        <v>0</v>
      </c>
      <c r="S79">
        <v>50.1</v>
      </c>
      <c r="T79">
        <v>0</v>
      </c>
      <c r="U79">
        <v>0</v>
      </c>
      <c r="V79">
        <v>174.9</v>
      </c>
      <c r="W79">
        <v>59.9</v>
      </c>
      <c r="X79">
        <v>59.9</v>
      </c>
      <c r="Y79">
        <v>0</v>
      </c>
      <c r="AG79" t="s">
        <v>163</v>
      </c>
      <c r="AK79" t="s">
        <v>163</v>
      </c>
      <c r="AL79" t="s">
        <v>95</v>
      </c>
      <c r="AM79">
        <v>99999</v>
      </c>
      <c r="AN79">
        <v>99999</v>
      </c>
      <c r="AO79">
        <v>799</v>
      </c>
      <c r="AP79" t="b">
        <v>1</v>
      </c>
      <c r="AQ79" t="b">
        <v>1</v>
      </c>
      <c r="AR79" t="b">
        <v>0</v>
      </c>
      <c r="AS79">
        <v>250</v>
      </c>
      <c r="AT79" t="s">
        <v>96</v>
      </c>
      <c r="AU79" t="b">
        <v>0</v>
      </c>
      <c r="AW79">
        <v>12</v>
      </c>
      <c r="AX79" t="s">
        <v>97</v>
      </c>
      <c r="AY79" t="s">
        <v>233</v>
      </c>
    </row>
    <row r="80" spans="1:51" x14ac:dyDescent="0.25">
      <c r="A80" t="s">
        <v>3160</v>
      </c>
      <c r="B80" t="s">
        <v>88</v>
      </c>
      <c r="C80" t="s">
        <v>89</v>
      </c>
      <c r="D80">
        <v>99999</v>
      </c>
      <c r="F80">
        <v>5000</v>
      </c>
      <c r="G80" t="b">
        <v>0</v>
      </c>
      <c r="H80" t="s">
        <v>90</v>
      </c>
      <c r="K80" t="s">
        <v>228</v>
      </c>
      <c r="L80" t="s">
        <v>92</v>
      </c>
      <c r="N80" t="s">
        <v>93</v>
      </c>
      <c r="P80">
        <v>399.8</v>
      </c>
      <c r="Q80">
        <v>114.9</v>
      </c>
      <c r="R80">
        <v>0</v>
      </c>
      <c r="S80">
        <v>50.1</v>
      </c>
      <c r="T80">
        <v>0</v>
      </c>
      <c r="U80">
        <v>0</v>
      </c>
      <c r="V80">
        <v>174.9</v>
      </c>
      <c r="W80">
        <v>59.9</v>
      </c>
      <c r="X80">
        <v>59.9</v>
      </c>
      <c r="Y80">
        <v>0</v>
      </c>
      <c r="AG80" t="s">
        <v>165</v>
      </c>
      <c r="AK80" t="s">
        <v>165</v>
      </c>
      <c r="AL80" t="s">
        <v>95</v>
      </c>
      <c r="AM80">
        <v>99999</v>
      </c>
      <c r="AN80">
        <v>99999</v>
      </c>
      <c r="AO80">
        <v>799</v>
      </c>
      <c r="AP80" t="b">
        <v>1</v>
      </c>
      <c r="AQ80" t="b">
        <v>1</v>
      </c>
      <c r="AR80" t="b">
        <v>0</v>
      </c>
      <c r="AS80">
        <v>250</v>
      </c>
      <c r="AT80" t="s">
        <v>96</v>
      </c>
      <c r="AU80" t="b">
        <v>0</v>
      </c>
      <c r="AW80">
        <v>12</v>
      </c>
      <c r="AX80" t="s">
        <v>97</v>
      </c>
      <c r="AY80" t="s">
        <v>234</v>
      </c>
    </row>
    <row r="81" spans="1:51" x14ac:dyDescent="0.25">
      <c r="A81" t="s">
        <v>3160</v>
      </c>
      <c r="B81" t="s">
        <v>109</v>
      </c>
      <c r="C81" t="s">
        <v>89</v>
      </c>
      <c r="D81">
        <v>99999</v>
      </c>
      <c r="F81">
        <v>0</v>
      </c>
      <c r="G81" t="b">
        <v>0</v>
      </c>
      <c r="H81" t="s">
        <v>90</v>
      </c>
      <c r="K81" t="s">
        <v>228</v>
      </c>
      <c r="L81" t="s">
        <v>110</v>
      </c>
      <c r="N81" t="s">
        <v>93</v>
      </c>
      <c r="P81">
        <v>359.8</v>
      </c>
      <c r="Q81">
        <v>74.900000000000006</v>
      </c>
      <c r="R81">
        <v>0</v>
      </c>
      <c r="S81">
        <v>50.1</v>
      </c>
      <c r="T81">
        <v>0</v>
      </c>
      <c r="U81">
        <v>0</v>
      </c>
      <c r="V81">
        <v>174.9</v>
      </c>
      <c r="W81">
        <v>59.9</v>
      </c>
      <c r="X81">
        <v>59.9</v>
      </c>
      <c r="Y81">
        <v>0</v>
      </c>
      <c r="AG81" t="s">
        <v>167</v>
      </c>
      <c r="AK81" t="s">
        <v>167</v>
      </c>
      <c r="AL81" t="s">
        <v>112</v>
      </c>
      <c r="AM81">
        <v>99999</v>
      </c>
      <c r="AN81">
        <v>99999</v>
      </c>
      <c r="AO81">
        <v>599</v>
      </c>
      <c r="AP81" t="b">
        <v>1</v>
      </c>
      <c r="AQ81" t="b">
        <v>1</v>
      </c>
      <c r="AR81" t="b">
        <v>0</v>
      </c>
      <c r="AS81">
        <v>50</v>
      </c>
      <c r="AT81" t="s">
        <v>96</v>
      </c>
      <c r="AU81" t="b">
        <v>0</v>
      </c>
      <c r="AW81">
        <v>12</v>
      </c>
      <c r="AX81" t="s">
        <v>97</v>
      </c>
      <c r="AY81" t="s">
        <v>235</v>
      </c>
    </row>
    <row r="82" spans="1:51" x14ac:dyDescent="0.25">
      <c r="A82" t="s">
        <v>3160</v>
      </c>
      <c r="B82" t="s">
        <v>109</v>
      </c>
      <c r="C82" t="s">
        <v>89</v>
      </c>
      <c r="D82">
        <v>99999</v>
      </c>
      <c r="F82">
        <v>1000</v>
      </c>
      <c r="G82" t="b">
        <v>0</v>
      </c>
      <c r="H82" t="s">
        <v>90</v>
      </c>
      <c r="K82" t="s">
        <v>228</v>
      </c>
      <c r="L82" t="s">
        <v>110</v>
      </c>
      <c r="N82" t="s">
        <v>93</v>
      </c>
      <c r="P82">
        <v>344.8</v>
      </c>
      <c r="Q82">
        <v>59.9</v>
      </c>
      <c r="R82">
        <v>0</v>
      </c>
      <c r="S82">
        <v>50.1</v>
      </c>
      <c r="T82">
        <v>0</v>
      </c>
      <c r="U82">
        <v>0</v>
      </c>
      <c r="V82">
        <v>174.9</v>
      </c>
      <c r="W82">
        <v>59.9</v>
      </c>
      <c r="X82">
        <v>59.9</v>
      </c>
      <c r="Y82">
        <v>0</v>
      </c>
      <c r="AG82" t="s">
        <v>169</v>
      </c>
      <c r="AK82" t="s">
        <v>169</v>
      </c>
      <c r="AL82" t="s">
        <v>112</v>
      </c>
      <c r="AM82">
        <v>99999</v>
      </c>
      <c r="AN82">
        <v>99999</v>
      </c>
      <c r="AO82">
        <v>599</v>
      </c>
      <c r="AP82" t="b">
        <v>1</v>
      </c>
      <c r="AQ82" t="b">
        <v>1</v>
      </c>
      <c r="AR82" t="b">
        <v>0</v>
      </c>
      <c r="AS82">
        <v>50</v>
      </c>
      <c r="AT82" t="s">
        <v>96</v>
      </c>
      <c r="AU82" t="b">
        <v>0</v>
      </c>
      <c r="AW82">
        <v>12</v>
      </c>
      <c r="AX82" t="s">
        <v>97</v>
      </c>
      <c r="AY82" t="s">
        <v>236</v>
      </c>
    </row>
    <row r="83" spans="1:51" x14ac:dyDescent="0.25">
      <c r="A83" t="s">
        <v>3160</v>
      </c>
      <c r="B83" t="s">
        <v>109</v>
      </c>
      <c r="C83" t="s">
        <v>89</v>
      </c>
      <c r="D83">
        <v>99999</v>
      </c>
      <c r="F83">
        <v>10000</v>
      </c>
      <c r="G83" t="b">
        <v>0</v>
      </c>
      <c r="H83" t="s">
        <v>90</v>
      </c>
      <c r="K83" t="s">
        <v>228</v>
      </c>
      <c r="L83" t="s">
        <v>110</v>
      </c>
      <c r="N83" t="s">
        <v>93</v>
      </c>
      <c r="P83">
        <v>409.8</v>
      </c>
      <c r="Q83">
        <v>124.9</v>
      </c>
      <c r="R83">
        <v>0</v>
      </c>
      <c r="S83">
        <v>50.1</v>
      </c>
      <c r="T83">
        <v>0</v>
      </c>
      <c r="U83">
        <v>0</v>
      </c>
      <c r="V83">
        <v>174.9</v>
      </c>
      <c r="W83">
        <v>59.9</v>
      </c>
      <c r="X83">
        <v>59.9</v>
      </c>
      <c r="Y83">
        <v>0</v>
      </c>
      <c r="AG83" t="s">
        <v>171</v>
      </c>
      <c r="AK83" t="s">
        <v>171</v>
      </c>
      <c r="AL83" t="s">
        <v>112</v>
      </c>
      <c r="AM83">
        <v>99999</v>
      </c>
      <c r="AN83">
        <v>99999</v>
      </c>
      <c r="AO83">
        <v>599</v>
      </c>
      <c r="AP83" t="b">
        <v>1</v>
      </c>
      <c r="AQ83" t="b">
        <v>1</v>
      </c>
      <c r="AR83" t="b">
        <v>0</v>
      </c>
      <c r="AS83">
        <v>50</v>
      </c>
      <c r="AT83" t="s">
        <v>96</v>
      </c>
      <c r="AU83" t="b">
        <v>0</v>
      </c>
      <c r="AW83">
        <v>12</v>
      </c>
      <c r="AX83" t="s">
        <v>97</v>
      </c>
      <c r="AY83" t="s">
        <v>237</v>
      </c>
    </row>
    <row r="84" spans="1:51" x14ac:dyDescent="0.25">
      <c r="A84" t="s">
        <v>3160</v>
      </c>
      <c r="B84" t="s">
        <v>109</v>
      </c>
      <c r="C84" t="s">
        <v>89</v>
      </c>
      <c r="D84">
        <v>99999</v>
      </c>
      <c r="F84">
        <v>2000</v>
      </c>
      <c r="G84" t="b">
        <v>0</v>
      </c>
      <c r="H84" t="s">
        <v>90</v>
      </c>
      <c r="K84" t="s">
        <v>228</v>
      </c>
      <c r="L84" t="s">
        <v>110</v>
      </c>
      <c r="N84" t="s">
        <v>93</v>
      </c>
      <c r="P84">
        <v>354.8</v>
      </c>
      <c r="Q84">
        <v>69.900000000000006</v>
      </c>
      <c r="R84">
        <v>0</v>
      </c>
      <c r="S84">
        <v>50.1</v>
      </c>
      <c r="T84">
        <v>0</v>
      </c>
      <c r="U84">
        <v>0</v>
      </c>
      <c r="V84">
        <v>174.9</v>
      </c>
      <c r="W84">
        <v>59.9</v>
      </c>
      <c r="X84">
        <v>59.9</v>
      </c>
      <c r="Y84">
        <v>0</v>
      </c>
      <c r="AG84" t="s">
        <v>173</v>
      </c>
      <c r="AK84" t="s">
        <v>173</v>
      </c>
      <c r="AL84" t="s">
        <v>112</v>
      </c>
      <c r="AM84">
        <v>99999</v>
      </c>
      <c r="AN84">
        <v>99999</v>
      </c>
      <c r="AO84">
        <v>599</v>
      </c>
      <c r="AP84" t="b">
        <v>1</v>
      </c>
      <c r="AQ84" t="b">
        <v>1</v>
      </c>
      <c r="AR84" t="b">
        <v>0</v>
      </c>
      <c r="AS84">
        <v>50</v>
      </c>
      <c r="AT84" t="s">
        <v>96</v>
      </c>
      <c r="AU84" t="b">
        <v>0</v>
      </c>
      <c r="AW84">
        <v>12</v>
      </c>
      <c r="AX84" t="s">
        <v>97</v>
      </c>
      <c r="AY84" t="s">
        <v>238</v>
      </c>
    </row>
    <row r="85" spans="1:51" x14ac:dyDescent="0.25">
      <c r="A85" t="s">
        <v>3160</v>
      </c>
      <c r="B85" t="s">
        <v>109</v>
      </c>
      <c r="C85" t="s">
        <v>89</v>
      </c>
      <c r="D85">
        <v>99999</v>
      </c>
      <c r="F85">
        <v>3000</v>
      </c>
      <c r="G85" t="b">
        <v>0</v>
      </c>
      <c r="H85" t="s">
        <v>90</v>
      </c>
      <c r="K85" t="s">
        <v>228</v>
      </c>
      <c r="L85" t="s">
        <v>110</v>
      </c>
      <c r="N85" t="s">
        <v>93</v>
      </c>
      <c r="P85">
        <v>364.8</v>
      </c>
      <c r="Q85">
        <v>79.899999999999991</v>
      </c>
      <c r="R85">
        <v>0</v>
      </c>
      <c r="S85">
        <v>50.1</v>
      </c>
      <c r="T85">
        <v>0</v>
      </c>
      <c r="U85">
        <v>0</v>
      </c>
      <c r="V85">
        <v>174.9</v>
      </c>
      <c r="W85">
        <v>59.9</v>
      </c>
      <c r="X85">
        <v>59.9</v>
      </c>
      <c r="Y85">
        <v>0</v>
      </c>
      <c r="AG85" t="s">
        <v>175</v>
      </c>
      <c r="AK85" t="s">
        <v>175</v>
      </c>
      <c r="AL85" t="s">
        <v>112</v>
      </c>
      <c r="AM85">
        <v>99999</v>
      </c>
      <c r="AN85">
        <v>99999</v>
      </c>
      <c r="AO85">
        <v>599</v>
      </c>
      <c r="AP85" t="b">
        <v>1</v>
      </c>
      <c r="AQ85" t="b">
        <v>1</v>
      </c>
      <c r="AR85" t="b">
        <v>0</v>
      </c>
      <c r="AS85">
        <v>50</v>
      </c>
      <c r="AT85" t="s">
        <v>96</v>
      </c>
      <c r="AU85" t="b">
        <v>0</v>
      </c>
      <c r="AW85">
        <v>12</v>
      </c>
      <c r="AX85" t="s">
        <v>97</v>
      </c>
      <c r="AY85" t="s">
        <v>239</v>
      </c>
    </row>
    <row r="86" spans="1:51" x14ac:dyDescent="0.25">
      <c r="A86" t="s">
        <v>3160</v>
      </c>
      <c r="B86" t="s">
        <v>109</v>
      </c>
      <c r="C86" t="s">
        <v>89</v>
      </c>
      <c r="D86">
        <v>99999</v>
      </c>
      <c r="F86">
        <v>5000</v>
      </c>
      <c r="G86" t="b">
        <v>0</v>
      </c>
      <c r="H86" t="s">
        <v>90</v>
      </c>
      <c r="K86" t="s">
        <v>228</v>
      </c>
      <c r="L86" t="s">
        <v>110</v>
      </c>
      <c r="N86" t="s">
        <v>93</v>
      </c>
      <c r="P86">
        <v>379.8</v>
      </c>
      <c r="Q86">
        <v>94.9</v>
      </c>
      <c r="R86">
        <v>0</v>
      </c>
      <c r="S86">
        <v>50.1</v>
      </c>
      <c r="T86">
        <v>0</v>
      </c>
      <c r="U86">
        <v>0</v>
      </c>
      <c r="V86">
        <v>174.9</v>
      </c>
      <c r="W86">
        <v>59.9</v>
      </c>
      <c r="X86">
        <v>59.9</v>
      </c>
      <c r="Y86">
        <v>0</v>
      </c>
      <c r="AG86" t="s">
        <v>177</v>
      </c>
      <c r="AK86" t="s">
        <v>177</v>
      </c>
      <c r="AL86" t="s">
        <v>112</v>
      </c>
      <c r="AM86">
        <v>99999</v>
      </c>
      <c r="AN86">
        <v>99999</v>
      </c>
      <c r="AO86">
        <v>599</v>
      </c>
      <c r="AP86" t="b">
        <v>1</v>
      </c>
      <c r="AQ86" t="b">
        <v>1</v>
      </c>
      <c r="AR86" t="b">
        <v>0</v>
      </c>
      <c r="AS86">
        <v>50</v>
      </c>
      <c r="AT86" t="s">
        <v>96</v>
      </c>
      <c r="AU86" t="b">
        <v>0</v>
      </c>
      <c r="AW86">
        <v>12</v>
      </c>
      <c r="AX86" t="s">
        <v>97</v>
      </c>
      <c r="AY86" t="s">
        <v>240</v>
      </c>
    </row>
    <row r="87" spans="1:51" x14ac:dyDescent="0.25">
      <c r="A87" t="s">
        <v>3160</v>
      </c>
      <c r="B87" t="s">
        <v>124</v>
      </c>
      <c r="C87" t="s">
        <v>89</v>
      </c>
      <c r="D87">
        <v>99999</v>
      </c>
      <c r="F87">
        <v>0</v>
      </c>
      <c r="G87" t="b">
        <v>0</v>
      </c>
      <c r="H87" t="s">
        <v>90</v>
      </c>
      <c r="K87" t="s">
        <v>228</v>
      </c>
      <c r="L87" t="s">
        <v>125</v>
      </c>
      <c r="N87" t="s">
        <v>93</v>
      </c>
      <c r="P87">
        <v>349.8</v>
      </c>
      <c r="Q87">
        <v>64.900000000000006</v>
      </c>
      <c r="R87">
        <v>0</v>
      </c>
      <c r="S87">
        <v>50.1</v>
      </c>
      <c r="T87">
        <v>0</v>
      </c>
      <c r="U87">
        <v>0</v>
      </c>
      <c r="V87">
        <v>174.9</v>
      </c>
      <c r="W87">
        <v>59.9</v>
      </c>
      <c r="X87">
        <v>59.9</v>
      </c>
      <c r="Y87">
        <v>0</v>
      </c>
      <c r="AG87" t="s">
        <v>179</v>
      </c>
      <c r="AK87" t="s">
        <v>179</v>
      </c>
      <c r="AL87" t="s">
        <v>127</v>
      </c>
      <c r="AM87">
        <v>99999</v>
      </c>
      <c r="AN87">
        <v>99999</v>
      </c>
      <c r="AO87">
        <v>699</v>
      </c>
      <c r="AP87" t="b">
        <v>1</v>
      </c>
      <c r="AQ87" t="b">
        <v>1</v>
      </c>
      <c r="AR87" t="b">
        <v>0</v>
      </c>
      <c r="AS87">
        <v>100</v>
      </c>
      <c r="AT87" t="s">
        <v>96</v>
      </c>
      <c r="AU87" t="b">
        <v>0</v>
      </c>
      <c r="AW87">
        <v>12</v>
      </c>
      <c r="AX87" t="s">
        <v>97</v>
      </c>
      <c r="AY87" t="s">
        <v>241</v>
      </c>
    </row>
    <row r="88" spans="1:51" x14ac:dyDescent="0.25">
      <c r="A88" t="s">
        <v>3160</v>
      </c>
      <c r="B88" t="s">
        <v>124</v>
      </c>
      <c r="C88" t="s">
        <v>89</v>
      </c>
      <c r="D88">
        <v>99999</v>
      </c>
      <c r="F88">
        <v>1000</v>
      </c>
      <c r="G88" t="b">
        <v>0</v>
      </c>
      <c r="H88" t="s">
        <v>90</v>
      </c>
      <c r="K88" t="s">
        <v>228</v>
      </c>
      <c r="L88" t="s">
        <v>125</v>
      </c>
      <c r="N88" t="s">
        <v>93</v>
      </c>
      <c r="P88">
        <v>349.8</v>
      </c>
      <c r="Q88">
        <v>64.899999999999991</v>
      </c>
      <c r="R88">
        <v>0</v>
      </c>
      <c r="S88">
        <v>50.1</v>
      </c>
      <c r="T88">
        <v>0</v>
      </c>
      <c r="U88">
        <v>0</v>
      </c>
      <c r="V88">
        <v>174.9</v>
      </c>
      <c r="W88">
        <v>59.9</v>
      </c>
      <c r="X88">
        <v>59.9</v>
      </c>
      <c r="Y88">
        <v>0</v>
      </c>
      <c r="AG88" t="s">
        <v>181</v>
      </c>
      <c r="AK88" t="s">
        <v>181</v>
      </c>
      <c r="AL88" t="s">
        <v>127</v>
      </c>
      <c r="AM88">
        <v>99999</v>
      </c>
      <c r="AN88">
        <v>99999</v>
      </c>
      <c r="AO88">
        <v>699</v>
      </c>
      <c r="AP88" t="b">
        <v>1</v>
      </c>
      <c r="AQ88" t="b">
        <v>1</v>
      </c>
      <c r="AR88" t="b">
        <v>0</v>
      </c>
      <c r="AS88">
        <v>100</v>
      </c>
      <c r="AT88" t="s">
        <v>96</v>
      </c>
      <c r="AU88" t="b">
        <v>0</v>
      </c>
      <c r="AW88">
        <v>12</v>
      </c>
      <c r="AX88" t="s">
        <v>97</v>
      </c>
      <c r="AY88" t="s">
        <v>242</v>
      </c>
    </row>
    <row r="89" spans="1:51" x14ac:dyDescent="0.25">
      <c r="A89" t="s">
        <v>3160</v>
      </c>
      <c r="B89" t="s">
        <v>124</v>
      </c>
      <c r="C89" t="s">
        <v>89</v>
      </c>
      <c r="D89">
        <v>99999</v>
      </c>
      <c r="F89">
        <v>10000</v>
      </c>
      <c r="G89" t="b">
        <v>0</v>
      </c>
      <c r="H89" t="s">
        <v>90</v>
      </c>
      <c r="K89" t="s">
        <v>228</v>
      </c>
      <c r="L89" t="s">
        <v>125</v>
      </c>
      <c r="N89" t="s">
        <v>93</v>
      </c>
      <c r="P89">
        <v>414.8</v>
      </c>
      <c r="Q89">
        <v>129.9</v>
      </c>
      <c r="R89">
        <v>0</v>
      </c>
      <c r="S89">
        <v>50.1</v>
      </c>
      <c r="T89">
        <v>0</v>
      </c>
      <c r="U89">
        <v>0</v>
      </c>
      <c r="V89">
        <v>174.9</v>
      </c>
      <c r="W89">
        <v>59.9</v>
      </c>
      <c r="X89">
        <v>59.9</v>
      </c>
      <c r="Y89">
        <v>0</v>
      </c>
      <c r="AG89" t="s">
        <v>183</v>
      </c>
      <c r="AK89" t="s">
        <v>183</v>
      </c>
      <c r="AL89" t="s">
        <v>127</v>
      </c>
      <c r="AM89">
        <v>99999</v>
      </c>
      <c r="AN89">
        <v>99999</v>
      </c>
      <c r="AO89">
        <v>699</v>
      </c>
      <c r="AP89" t="b">
        <v>1</v>
      </c>
      <c r="AQ89" t="b">
        <v>1</v>
      </c>
      <c r="AR89" t="b">
        <v>0</v>
      </c>
      <c r="AS89">
        <v>100</v>
      </c>
      <c r="AT89" t="s">
        <v>96</v>
      </c>
      <c r="AU89" t="b">
        <v>0</v>
      </c>
      <c r="AW89">
        <v>12</v>
      </c>
      <c r="AX89" t="s">
        <v>97</v>
      </c>
      <c r="AY89" t="s">
        <v>243</v>
      </c>
    </row>
    <row r="90" spans="1:51" x14ac:dyDescent="0.25">
      <c r="A90" t="s">
        <v>3160</v>
      </c>
      <c r="B90" t="s">
        <v>124</v>
      </c>
      <c r="C90" t="s">
        <v>89</v>
      </c>
      <c r="D90">
        <v>99999</v>
      </c>
      <c r="F90">
        <v>2000</v>
      </c>
      <c r="G90" t="b">
        <v>0</v>
      </c>
      <c r="H90" t="s">
        <v>90</v>
      </c>
      <c r="K90" t="s">
        <v>228</v>
      </c>
      <c r="L90" t="s">
        <v>125</v>
      </c>
      <c r="N90" t="s">
        <v>93</v>
      </c>
      <c r="P90">
        <v>359.8</v>
      </c>
      <c r="Q90">
        <v>74.899999999999991</v>
      </c>
      <c r="R90">
        <v>0</v>
      </c>
      <c r="S90">
        <v>50.1</v>
      </c>
      <c r="T90">
        <v>0</v>
      </c>
      <c r="U90">
        <v>0</v>
      </c>
      <c r="V90">
        <v>174.9</v>
      </c>
      <c r="W90">
        <v>59.9</v>
      </c>
      <c r="X90">
        <v>59.9</v>
      </c>
      <c r="Y90">
        <v>0</v>
      </c>
      <c r="AG90" t="s">
        <v>185</v>
      </c>
      <c r="AK90" t="s">
        <v>185</v>
      </c>
      <c r="AL90" t="s">
        <v>127</v>
      </c>
      <c r="AM90">
        <v>99999</v>
      </c>
      <c r="AN90">
        <v>99999</v>
      </c>
      <c r="AO90">
        <v>699</v>
      </c>
      <c r="AP90" t="b">
        <v>1</v>
      </c>
      <c r="AQ90" t="b">
        <v>1</v>
      </c>
      <c r="AR90" t="b">
        <v>0</v>
      </c>
      <c r="AS90">
        <v>100</v>
      </c>
      <c r="AT90" t="s">
        <v>96</v>
      </c>
      <c r="AU90" t="b">
        <v>0</v>
      </c>
      <c r="AW90">
        <v>12</v>
      </c>
      <c r="AX90" t="s">
        <v>97</v>
      </c>
      <c r="AY90" t="s">
        <v>244</v>
      </c>
    </row>
    <row r="91" spans="1:51" x14ac:dyDescent="0.25">
      <c r="A91" t="s">
        <v>3160</v>
      </c>
      <c r="B91" t="s">
        <v>124</v>
      </c>
      <c r="C91" t="s">
        <v>89</v>
      </c>
      <c r="D91">
        <v>99999</v>
      </c>
      <c r="F91">
        <v>3000</v>
      </c>
      <c r="G91" t="b">
        <v>0</v>
      </c>
      <c r="H91" t="s">
        <v>90</v>
      </c>
      <c r="K91" t="s">
        <v>228</v>
      </c>
      <c r="L91" t="s">
        <v>125</v>
      </c>
      <c r="N91" t="s">
        <v>93</v>
      </c>
      <c r="P91">
        <v>369.8</v>
      </c>
      <c r="Q91">
        <v>84.899999999999991</v>
      </c>
      <c r="R91">
        <v>0</v>
      </c>
      <c r="S91">
        <v>50.1</v>
      </c>
      <c r="T91">
        <v>0</v>
      </c>
      <c r="U91">
        <v>0</v>
      </c>
      <c r="V91">
        <v>174.9</v>
      </c>
      <c r="W91">
        <v>59.9</v>
      </c>
      <c r="X91">
        <v>59.9</v>
      </c>
      <c r="Y91">
        <v>0</v>
      </c>
      <c r="AG91" t="s">
        <v>187</v>
      </c>
      <c r="AK91" t="s">
        <v>187</v>
      </c>
      <c r="AL91" t="s">
        <v>127</v>
      </c>
      <c r="AM91">
        <v>99999</v>
      </c>
      <c r="AN91">
        <v>99999</v>
      </c>
      <c r="AO91">
        <v>699</v>
      </c>
      <c r="AP91" t="b">
        <v>1</v>
      </c>
      <c r="AQ91" t="b">
        <v>1</v>
      </c>
      <c r="AR91" t="b">
        <v>0</v>
      </c>
      <c r="AS91">
        <v>100</v>
      </c>
      <c r="AT91" t="s">
        <v>96</v>
      </c>
      <c r="AU91" t="b">
        <v>0</v>
      </c>
      <c r="AW91">
        <v>12</v>
      </c>
      <c r="AX91" t="s">
        <v>97</v>
      </c>
      <c r="AY91" t="s">
        <v>245</v>
      </c>
    </row>
    <row r="92" spans="1:51" x14ac:dyDescent="0.25">
      <c r="A92" t="s">
        <v>3160</v>
      </c>
      <c r="B92" t="s">
        <v>124</v>
      </c>
      <c r="C92" t="s">
        <v>89</v>
      </c>
      <c r="D92">
        <v>99999</v>
      </c>
      <c r="F92">
        <v>5000</v>
      </c>
      <c r="G92" t="b">
        <v>0</v>
      </c>
      <c r="H92" t="s">
        <v>90</v>
      </c>
      <c r="K92" t="s">
        <v>228</v>
      </c>
      <c r="L92" t="s">
        <v>125</v>
      </c>
      <c r="N92" t="s">
        <v>93</v>
      </c>
      <c r="P92">
        <v>384.8</v>
      </c>
      <c r="Q92">
        <v>99.9</v>
      </c>
      <c r="R92">
        <v>0</v>
      </c>
      <c r="S92">
        <v>50.1</v>
      </c>
      <c r="T92">
        <v>0</v>
      </c>
      <c r="U92">
        <v>0</v>
      </c>
      <c r="V92">
        <v>174.9</v>
      </c>
      <c r="W92">
        <v>59.9</v>
      </c>
      <c r="X92">
        <v>59.9</v>
      </c>
      <c r="Y92">
        <v>0</v>
      </c>
      <c r="AG92" t="s">
        <v>189</v>
      </c>
      <c r="AK92" t="s">
        <v>189</v>
      </c>
      <c r="AL92" t="s">
        <v>127</v>
      </c>
      <c r="AM92">
        <v>99999</v>
      </c>
      <c r="AN92">
        <v>99999</v>
      </c>
      <c r="AO92">
        <v>699</v>
      </c>
      <c r="AP92" t="b">
        <v>1</v>
      </c>
      <c r="AQ92" t="b">
        <v>1</v>
      </c>
      <c r="AR92" t="b">
        <v>0</v>
      </c>
      <c r="AS92">
        <v>100</v>
      </c>
      <c r="AT92" t="s">
        <v>96</v>
      </c>
      <c r="AU92" t="b">
        <v>0</v>
      </c>
      <c r="AW92">
        <v>12</v>
      </c>
      <c r="AX92" t="s">
        <v>97</v>
      </c>
      <c r="AY92" t="s">
        <v>246</v>
      </c>
    </row>
    <row r="93" spans="1:51" x14ac:dyDescent="0.25">
      <c r="A93" t="s">
        <v>3160</v>
      </c>
      <c r="B93" t="s">
        <v>139</v>
      </c>
      <c r="C93" t="s">
        <v>89</v>
      </c>
      <c r="D93">
        <v>99999</v>
      </c>
      <c r="F93">
        <v>0</v>
      </c>
      <c r="G93" t="b">
        <v>0</v>
      </c>
      <c r="H93" t="s">
        <v>90</v>
      </c>
      <c r="K93" t="s">
        <v>228</v>
      </c>
      <c r="L93" t="s">
        <v>140</v>
      </c>
      <c r="N93" t="s">
        <v>93</v>
      </c>
      <c r="P93">
        <v>384.8</v>
      </c>
      <c r="Q93">
        <v>99.9</v>
      </c>
      <c r="R93">
        <v>0</v>
      </c>
      <c r="S93">
        <v>50.1</v>
      </c>
      <c r="T93">
        <v>0</v>
      </c>
      <c r="U93">
        <v>0</v>
      </c>
      <c r="V93">
        <v>174.9</v>
      </c>
      <c r="W93">
        <v>59.9</v>
      </c>
      <c r="X93">
        <v>59.9</v>
      </c>
      <c r="Y93">
        <v>0</v>
      </c>
      <c r="AG93" t="s">
        <v>191</v>
      </c>
      <c r="AK93" t="s">
        <v>191</v>
      </c>
      <c r="AL93" t="s">
        <v>142</v>
      </c>
      <c r="AM93">
        <v>99999</v>
      </c>
      <c r="AN93">
        <v>99999</v>
      </c>
      <c r="AO93">
        <v>899</v>
      </c>
      <c r="AP93" t="b">
        <v>1</v>
      </c>
      <c r="AQ93" t="b">
        <v>1</v>
      </c>
      <c r="AR93" t="b">
        <v>0</v>
      </c>
      <c r="AS93">
        <v>500</v>
      </c>
      <c r="AT93" t="s">
        <v>96</v>
      </c>
      <c r="AU93" t="b">
        <v>0</v>
      </c>
      <c r="AW93">
        <v>12</v>
      </c>
      <c r="AX93" t="s">
        <v>97</v>
      </c>
      <c r="AY93" t="s">
        <v>247</v>
      </c>
    </row>
    <row r="94" spans="1:51" x14ac:dyDescent="0.25">
      <c r="A94" t="s">
        <v>3160</v>
      </c>
      <c r="B94" t="s">
        <v>139</v>
      </c>
      <c r="C94" t="s">
        <v>89</v>
      </c>
      <c r="D94">
        <v>99999</v>
      </c>
      <c r="F94">
        <v>1000</v>
      </c>
      <c r="G94" t="b">
        <v>0</v>
      </c>
      <c r="H94" t="s">
        <v>90</v>
      </c>
      <c r="K94" t="s">
        <v>228</v>
      </c>
      <c r="L94" t="s">
        <v>140</v>
      </c>
      <c r="N94" t="s">
        <v>93</v>
      </c>
      <c r="P94">
        <v>384.8</v>
      </c>
      <c r="Q94">
        <v>99.899999999999991</v>
      </c>
      <c r="R94">
        <v>0</v>
      </c>
      <c r="S94">
        <v>50.1</v>
      </c>
      <c r="T94">
        <v>0</v>
      </c>
      <c r="U94">
        <v>0</v>
      </c>
      <c r="V94">
        <v>174.9</v>
      </c>
      <c r="W94">
        <v>59.9</v>
      </c>
      <c r="X94">
        <v>59.9</v>
      </c>
      <c r="Y94">
        <v>0</v>
      </c>
      <c r="AG94" t="s">
        <v>193</v>
      </c>
      <c r="AK94" t="s">
        <v>193</v>
      </c>
      <c r="AL94" t="s">
        <v>142</v>
      </c>
      <c r="AM94">
        <v>99999</v>
      </c>
      <c r="AN94">
        <v>99999</v>
      </c>
      <c r="AO94">
        <v>899</v>
      </c>
      <c r="AP94" t="b">
        <v>1</v>
      </c>
      <c r="AQ94" t="b">
        <v>1</v>
      </c>
      <c r="AR94" t="b">
        <v>0</v>
      </c>
      <c r="AS94">
        <v>500</v>
      </c>
      <c r="AT94" t="s">
        <v>96</v>
      </c>
      <c r="AU94" t="b">
        <v>0</v>
      </c>
      <c r="AW94">
        <v>12</v>
      </c>
      <c r="AX94" t="s">
        <v>97</v>
      </c>
      <c r="AY94" t="s">
        <v>248</v>
      </c>
    </row>
    <row r="95" spans="1:51" x14ac:dyDescent="0.25">
      <c r="A95" t="s">
        <v>3160</v>
      </c>
      <c r="B95" t="s">
        <v>139</v>
      </c>
      <c r="C95" t="s">
        <v>89</v>
      </c>
      <c r="D95">
        <v>99999</v>
      </c>
      <c r="F95">
        <v>10000</v>
      </c>
      <c r="G95" t="b">
        <v>0</v>
      </c>
      <c r="H95" t="s">
        <v>90</v>
      </c>
      <c r="K95" t="s">
        <v>228</v>
      </c>
      <c r="L95" t="s">
        <v>140</v>
      </c>
      <c r="N95" t="s">
        <v>93</v>
      </c>
      <c r="P95">
        <v>449.8</v>
      </c>
      <c r="Q95">
        <v>164.9</v>
      </c>
      <c r="R95">
        <v>0</v>
      </c>
      <c r="S95">
        <v>50.1</v>
      </c>
      <c r="T95">
        <v>0</v>
      </c>
      <c r="U95">
        <v>0</v>
      </c>
      <c r="V95">
        <v>174.9</v>
      </c>
      <c r="W95">
        <v>59.9</v>
      </c>
      <c r="X95">
        <v>59.9</v>
      </c>
      <c r="Y95">
        <v>0</v>
      </c>
      <c r="AG95" t="s">
        <v>195</v>
      </c>
      <c r="AK95" t="s">
        <v>195</v>
      </c>
      <c r="AL95" t="s">
        <v>142</v>
      </c>
      <c r="AM95">
        <v>99999</v>
      </c>
      <c r="AN95">
        <v>99999</v>
      </c>
      <c r="AO95">
        <v>899</v>
      </c>
      <c r="AP95" t="b">
        <v>1</v>
      </c>
      <c r="AQ95" t="b">
        <v>1</v>
      </c>
      <c r="AR95" t="b">
        <v>0</v>
      </c>
      <c r="AS95">
        <v>500</v>
      </c>
      <c r="AT95" t="s">
        <v>96</v>
      </c>
      <c r="AU95" t="b">
        <v>0</v>
      </c>
      <c r="AW95">
        <v>12</v>
      </c>
      <c r="AX95" t="s">
        <v>97</v>
      </c>
      <c r="AY95" t="s">
        <v>249</v>
      </c>
    </row>
    <row r="96" spans="1:51" x14ac:dyDescent="0.25">
      <c r="A96" t="s">
        <v>3160</v>
      </c>
      <c r="B96" t="s">
        <v>139</v>
      </c>
      <c r="C96" t="s">
        <v>89</v>
      </c>
      <c r="D96">
        <v>99999</v>
      </c>
      <c r="F96">
        <v>2000</v>
      </c>
      <c r="G96" t="b">
        <v>0</v>
      </c>
      <c r="H96" t="s">
        <v>90</v>
      </c>
      <c r="K96" t="s">
        <v>228</v>
      </c>
      <c r="L96" t="s">
        <v>140</v>
      </c>
      <c r="N96" t="s">
        <v>93</v>
      </c>
      <c r="P96">
        <v>394.8</v>
      </c>
      <c r="Q96">
        <v>109.89999999999999</v>
      </c>
      <c r="R96">
        <v>0</v>
      </c>
      <c r="S96">
        <v>50.1</v>
      </c>
      <c r="T96">
        <v>0</v>
      </c>
      <c r="U96">
        <v>0</v>
      </c>
      <c r="V96">
        <v>174.9</v>
      </c>
      <c r="W96">
        <v>59.9</v>
      </c>
      <c r="X96">
        <v>59.9</v>
      </c>
      <c r="Y96">
        <v>0</v>
      </c>
      <c r="AG96" t="s">
        <v>197</v>
      </c>
      <c r="AK96" t="s">
        <v>197</v>
      </c>
      <c r="AL96" t="s">
        <v>142</v>
      </c>
      <c r="AM96">
        <v>99999</v>
      </c>
      <c r="AN96">
        <v>99999</v>
      </c>
      <c r="AO96">
        <v>899</v>
      </c>
      <c r="AP96" t="b">
        <v>1</v>
      </c>
      <c r="AQ96" t="b">
        <v>1</v>
      </c>
      <c r="AR96" t="b">
        <v>0</v>
      </c>
      <c r="AS96">
        <v>500</v>
      </c>
      <c r="AT96" t="s">
        <v>96</v>
      </c>
      <c r="AU96" t="b">
        <v>0</v>
      </c>
      <c r="AW96">
        <v>12</v>
      </c>
      <c r="AX96" t="s">
        <v>97</v>
      </c>
      <c r="AY96" t="s">
        <v>250</v>
      </c>
    </row>
    <row r="97" spans="1:51" x14ac:dyDescent="0.25">
      <c r="A97" t="s">
        <v>3160</v>
      </c>
      <c r="B97" t="s">
        <v>139</v>
      </c>
      <c r="C97" t="s">
        <v>89</v>
      </c>
      <c r="D97">
        <v>99999</v>
      </c>
      <c r="F97">
        <v>3000</v>
      </c>
      <c r="G97" t="b">
        <v>0</v>
      </c>
      <c r="H97" t="s">
        <v>90</v>
      </c>
      <c r="K97" t="s">
        <v>228</v>
      </c>
      <c r="L97" t="s">
        <v>140</v>
      </c>
      <c r="N97" t="s">
        <v>93</v>
      </c>
      <c r="P97">
        <v>404.8</v>
      </c>
      <c r="Q97">
        <v>119.89999999999999</v>
      </c>
      <c r="R97">
        <v>0</v>
      </c>
      <c r="S97">
        <v>50.1</v>
      </c>
      <c r="T97">
        <v>0</v>
      </c>
      <c r="U97">
        <v>0</v>
      </c>
      <c r="V97">
        <v>174.9</v>
      </c>
      <c r="W97">
        <v>59.9</v>
      </c>
      <c r="X97">
        <v>59.9</v>
      </c>
      <c r="Y97">
        <v>0</v>
      </c>
      <c r="AG97" t="s">
        <v>199</v>
      </c>
      <c r="AK97" t="s">
        <v>199</v>
      </c>
      <c r="AL97" t="s">
        <v>142</v>
      </c>
      <c r="AM97">
        <v>99999</v>
      </c>
      <c r="AN97">
        <v>99999</v>
      </c>
      <c r="AO97">
        <v>899</v>
      </c>
      <c r="AP97" t="b">
        <v>1</v>
      </c>
      <c r="AQ97" t="b">
        <v>1</v>
      </c>
      <c r="AR97" t="b">
        <v>0</v>
      </c>
      <c r="AS97">
        <v>500</v>
      </c>
      <c r="AT97" t="s">
        <v>96</v>
      </c>
      <c r="AU97" t="b">
        <v>0</v>
      </c>
      <c r="AW97">
        <v>12</v>
      </c>
      <c r="AX97" t="s">
        <v>97</v>
      </c>
      <c r="AY97" t="s">
        <v>251</v>
      </c>
    </row>
    <row r="98" spans="1:51" x14ac:dyDescent="0.25">
      <c r="A98" t="s">
        <v>3160</v>
      </c>
      <c r="B98" t="s">
        <v>139</v>
      </c>
      <c r="C98" t="s">
        <v>89</v>
      </c>
      <c r="D98">
        <v>99999</v>
      </c>
      <c r="F98">
        <v>5000</v>
      </c>
      <c r="G98" t="b">
        <v>0</v>
      </c>
      <c r="H98" t="s">
        <v>90</v>
      </c>
      <c r="K98" t="s">
        <v>228</v>
      </c>
      <c r="L98" t="s">
        <v>140</v>
      </c>
      <c r="N98" t="s">
        <v>93</v>
      </c>
      <c r="P98">
        <v>419.8</v>
      </c>
      <c r="Q98">
        <v>134.9</v>
      </c>
      <c r="R98">
        <v>0</v>
      </c>
      <c r="S98">
        <v>50.1</v>
      </c>
      <c r="T98">
        <v>0</v>
      </c>
      <c r="U98">
        <v>0</v>
      </c>
      <c r="V98">
        <v>174.9</v>
      </c>
      <c r="W98">
        <v>59.9</v>
      </c>
      <c r="X98">
        <v>59.9</v>
      </c>
      <c r="Y98">
        <v>0</v>
      </c>
      <c r="AG98" t="s">
        <v>201</v>
      </c>
      <c r="AK98" t="s">
        <v>201</v>
      </c>
      <c r="AL98" t="s">
        <v>142</v>
      </c>
      <c r="AM98">
        <v>99999</v>
      </c>
      <c r="AN98">
        <v>99999</v>
      </c>
      <c r="AO98">
        <v>899</v>
      </c>
      <c r="AP98" t="b">
        <v>1</v>
      </c>
      <c r="AQ98" t="b">
        <v>1</v>
      </c>
      <c r="AR98" t="b">
        <v>0</v>
      </c>
      <c r="AS98">
        <v>500</v>
      </c>
      <c r="AT98" t="s">
        <v>96</v>
      </c>
      <c r="AU98" t="b">
        <v>0</v>
      </c>
      <c r="AW98">
        <v>12</v>
      </c>
      <c r="AX98" t="s">
        <v>97</v>
      </c>
      <c r="AY98" t="s">
        <v>252</v>
      </c>
    </row>
    <row r="99" spans="1:51" x14ac:dyDescent="0.25">
      <c r="A99" t="s">
        <v>3160</v>
      </c>
      <c r="B99" t="s">
        <v>88</v>
      </c>
      <c r="C99" t="s">
        <v>89</v>
      </c>
      <c r="D99">
        <v>99999</v>
      </c>
      <c r="F99">
        <v>0</v>
      </c>
      <c r="G99" t="b">
        <v>0</v>
      </c>
      <c r="H99" t="s">
        <v>90</v>
      </c>
      <c r="K99" t="s">
        <v>253</v>
      </c>
      <c r="L99" t="s">
        <v>92</v>
      </c>
      <c r="N99" t="s">
        <v>93</v>
      </c>
      <c r="P99">
        <v>349.8</v>
      </c>
      <c r="Q99">
        <v>79.900000000000006</v>
      </c>
      <c r="R99">
        <v>0</v>
      </c>
      <c r="S99">
        <v>50.1</v>
      </c>
      <c r="T99">
        <v>0</v>
      </c>
      <c r="U99">
        <v>0</v>
      </c>
      <c r="V99">
        <v>174.9</v>
      </c>
      <c r="W99">
        <v>44.9</v>
      </c>
      <c r="X99">
        <v>44.9</v>
      </c>
      <c r="Y99">
        <v>0</v>
      </c>
      <c r="AG99" t="s">
        <v>94</v>
      </c>
      <c r="AK99" t="s">
        <v>94</v>
      </c>
      <c r="AL99" t="s">
        <v>95</v>
      </c>
      <c r="AM99">
        <v>99999</v>
      </c>
      <c r="AN99">
        <v>99999</v>
      </c>
      <c r="AO99">
        <v>799</v>
      </c>
      <c r="AP99" t="b">
        <v>1</v>
      </c>
      <c r="AQ99" t="b">
        <v>1</v>
      </c>
      <c r="AR99" t="b">
        <v>0</v>
      </c>
      <c r="AS99">
        <v>250</v>
      </c>
      <c r="AT99" t="s">
        <v>96</v>
      </c>
      <c r="AU99" t="b">
        <v>0</v>
      </c>
      <c r="AW99">
        <v>12</v>
      </c>
      <c r="AX99" t="s">
        <v>97</v>
      </c>
      <c r="AY99" t="s">
        <v>254</v>
      </c>
    </row>
    <row r="100" spans="1:51" x14ac:dyDescent="0.25">
      <c r="A100" t="s">
        <v>3160</v>
      </c>
      <c r="B100" t="s">
        <v>88</v>
      </c>
      <c r="C100" t="s">
        <v>89</v>
      </c>
      <c r="D100">
        <v>99999</v>
      </c>
      <c r="F100">
        <v>1000</v>
      </c>
      <c r="G100" t="b">
        <v>0</v>
      </c>
      <c r="H100" t="s">
        <v>90</v>
      </c>
      <c r="K100" t="s">
        <v>253</v>
      </c>
      <c r="L100" t="s">
        <v>92</v>
      </c>
      <c r="N100" t="s">
        <v>93</v>
      </c>
      <c r="P100">
        <v>349.8</v>
      </c>
      <c r="Q100">
        <v>79.899999999999991</v>
      </c>
      <c r="R100">
        <v>0</v>
      </c>
      <c r="S100">
        <v>50.1</v>
      </c>
      <c r="T100">
        <v>0</v>
      </c>
      <c r="U100">
        <v>0</v>
      </c>
      <c r="V100">
        <v>174.9</v>
      </c>
      <c r="W100">
        <v>44.9</v>
      </c>
      <c r="X100">
        <v>44.9</v>
      </c>
      <c r="Y100">
        <v>0</v>
      </c>
      <c r="AG100" t="s">
        <v>99</v>
      </c>
      <c r="AK100" t="s">
        <v>99</v>
      </c>
      <c r="AL100" t="s">
        <v>95</v>
      </c>
      <c r="AM100">
        <v>99999</v>
      </c>
      <c r="AN100">
        <v>99999</v>
      </c>
      <c r="AO100">
        <v>799</v>
      </c>
      <c r="AP100" t="b">
        <v>1</v>
      </c>
      <c r="AQ100" t="b">
        <v>1</v>
      </c>
      <c r="AR100" t="b">
        <v>0</v>
      </c>
      <c r="AS100">
        <v>250</v>
      </c>
      <c r="AT100" t="s">
        <v>96</v>
      </c>
      <c r="AU100" t="b">
        <v>0</v>
      </c>
      <c r="AW100">
        <v>12</v>
      </c>
      <c r="AX100" t="s">
        <v>97</v>
      </c>
      <c r="AY100" t="s">
        <v>255</v>
      </c>
    </row>
    <row r="101" spans="1:51" x14ac:dyDescent="0.25">
      <c r="A101" t="s">
        <v>3160</v>
      </c>
      <c r="B101" t="s">
        <v>88</v>
      </c>
      <c r="C101" t="s">
        <v>89</v>
      </c>
      <c r="D101">
        <v>99999</v>
      </c>
      <c r="F101">
        <v>10000</v>
      </c>
      <c r="G101" t="b">
        <v>0</v>
      </c>
      <c r="H101" t="s">
        <v>90</v>
      </c>
      <c r="K101" t="s">
        <v>253</v>
      </c>
      <c r="L101" t="s">
        <v>92</v>
      </c>
      <c r="N101" t="s">
        <v>93</v>
      </c>
      <c r="P101">
        <v>414.8</v>
      </c>
      <c r="Q101">
        <v>144.9</v>
      </c>
      <c r="R101">
        <v>0</v>
      </c>
      <c r="S101">
        <v>50.1</v>
      </c>
      <c r="T101">
        <v>0</v>
      </c>
      <c r="U101">
        <v>0</v>
      </c>
      <c r="V101">
        <v>174.9</v>
      </c>
      <c r="W101">
        <v>44.9</v>
      </c>
      <c r="X101">
        <v>44.9</v>
      </c>
      <c r="Y101">
        <v>0</v>
      </c>
      <c r="AG101" t="s">
        <v>101</v>
      </c>
      <c r="AK101" t="s">
        <v>101</v>
      </c>
      <c r="AL101" t="s">
        <v>95</v>
      </c>
      <c r="AM101">
        <v>99999</v>
      </c>
      <c r="AN101">
        <v>99999</v>
      </c>
      <c r="AO101">
        <v>799</v>
      </c>
      <c r="AP101" t="b">
        <v>1</v>
      </c>
      <c r="AQ101" t="b">
        <v>1</v>
      </c>
      <c r="AR101" t="b">
        <v>0</v>
      </c>
      <c r="AS101">
        <v>250</v>
      </c>
      <c r="AT101" t="s">
        <v>96</v>
      </c>
      <c r="AU101" t="b">
        <v>0</v>
      </c>
      <c r="AW101">
        <v>12</v>
      </c>
      <c r="AX101" t="s">
        <v>97</v>
      </c>
      <c r="AY101" t="s">
        <v>256</v>
      </c>
    </row>
    <row r="102" spans="1:51" x14ac:dyDescent="0.25">
      <c r="A102" t="s">
        <v>3160</v>
      </c>
      <c r="B102" t="s">
        <v>88</v>
      </c>
      <c r="C102" t="s">
        <v>89</v>
      </c>
      <c r="D102">
        <v>99999</v>
      </c>
      <c r="F102">
        <v>2000</v>
      </c>
      <c r="G102" t="b">
        <v>0</v>
      </c>
      <c r="H102" t="s">
        <v>90</v>
      </c>
      <c r="K102" t="s">
        <v>253</v>
      </c>
      <c r="L102" t="s">
        <v>92</v>
      </c>
      <c r="N102" t="s">
        <v>93</v>
      </c>
      <c r="P102">
        <v>359.8</v>
      </c>
      <c r="Q102">
        <v>89.899999999999991</v>
      </c>
      <c r="R102">
        <v>0</v>
      </c>
      <c r="S102">
        <v>50.1</v>
      </c>
      <c r="T102">
        <v>0</v>
      </c>
      <c r="U102">
        <v>0</v>
      </c>
      <c r="V102">
        <v>174.9</v>
      </c>
      <c r="W102">
        <v>44.9</v>
      </c>
      <c r="X102">
        <v>44.9</v>
      </c>
      <c r="Y102">
        <v>0</v>
      </c>
      <c r="AG102" t="s">
        <v>103</v>
      </c>
      <c r="AK102" t="s">
        <v>103</v>
      </c>
      <c r="AL102" t="s">
        <v>95</v>
      </c>
      <c r="AM102">
        <v>99999</v>
      </c>
      <c r="AN102">
        <v>99999</v>
      </c>
      <c r="AO102">
        <v>799</v>
      </c>
      <c r="AP102" t="b">
        <v>1</v>
      </c>
      <c r="AQ102" t="b">
        <v>1</v>
      </c>
      <c r="AR102" t="b">
        <v>0</v>
      </c>
      <c r="AS102">
        <v>250</v>
      </c>
      <c r="AT102" t="s">
        <v>96</v>
      </c>
      <c r="AU102" t="b">
        <v>0</v>
      </c>
      <c r="AW102">
        <v>12</v>
      </c>
      <c r="AX102" t="s">
        <v>97</v>
      </c>
      <c r="AY102" t="s">
        <v>257</v>
      </c>
    </row>
    <row r="103" spans="1:51" x14ac:dyDescent="0.25">
      <c r="A103" t="s">
        <v>3160</v>
      </c>
      <c r="B103" t="s">
        <v>88</v>
      </c>
      <c r="C103" t="s">
        <v>89</v>
      </c>
      <c r="D103">
        <v>99999</v>
      </c>
      <c r="F103">
        <v>3000</v>
      </c>
      <c r="G103" t="b">
        <v>0</v>
      </c>
      <c r="H103" t="s">
        <v>90</v>
      </c>
      <c r="K103" t="s">
        <v>253</v>
      </c>
      <c r="L103" t="s">
        <v>92</v>
      </c>
      <c r="N103" t="s">
        <v>93</v>
      </c>
      <c r="P103">
        <v>369.8</v>
      </c>
      <c r="Q103">
        <v>99.899999999999991</v>
      </c>
      <c r="R103">
        <v>0</v>
      </c>
      <c r="S103">
        <v>50.1</v>
      </c>
      <c r="T103">
        <v>0</v>
      </c>
      <c r="U103">
        <v>0</v>
      </c>
      <c r="V103">
        <v>174.9</v>
      </c>
      <c r="W103">
        <v>44.9</v>
      </c>
      <c r="X103">
        <v>44.9</v>
      </c>
      <c r="Y103">
        <v>0</v>
      </c>
      <c r="AG103" t="s">
        <v>105</v>
      </c>
      <c r="AK103" t="s">
        <v>105</v>
      </c>
      <c r="AL103" t="s">
        <v>95</v>
      </c>
      <c r="AM103">
        <v>99999</v>
      </c>
      <c r="AN103">
        <v>99999</v>
      </c>
      <c r="AO103">
        <v>799</v>
      </c>
      <c r="AP103" t="b">
        <v>1</v>
      </c>
      <c r="AQ103" t="b">
        <v>1</v>
      </c>
      <c r="AR103" t="b">
        <v>0</v>
      </c>
      <c r="AS103">
        <v>250</v>
      </c>
      <c r="AT103" t="s">
        <v>96</v>
      </c>
      <c r="AU103" t="b">
        <v>0</v>
      </c>
      <c r="AW103">
        <v>12</v>
      </c>
      <c r="AX103" t="s">
        <v>97</v>
      </c>
      <c r="AY103" t="s">
        <v>258</v>
      </c>
    </row>
    <row r="104" spans="1:51" x14ac:dyDescent="0.25">
      <c r="A104" t="s">
        <v>3160</v>
      </c>
      <c r="B104" t="s">
        <v>88</v>
      </c>
      <c r="C104" t="s">
        <v>89</v>
      </c>
      <c r="D104">
        <v>99999</v>
      </c>
      <c r="F104">
        <v>5000</v>
      </c>
      <c r="G104" t="b">
        <v>0</v>
      </c>
      <c r="H104" t="s">
        <v>90</v>
      </c>
      <c r="K104" t="s">
        <v>253</v>
      </c>
      <c r="L104" t="s">
        <v>92</v>
      </c>
      <c r="N104" t="s">
        <v>93</v>
      </c>
      <c r="P104">
        <v>384.8</v>
      </c>
      <c r="Q104">
        <v>114.9</v>
      </c>
      <c r="R104">
        <v>0</v>
      </c>
      <c r="S104">
        <v>50.1</v>
      </c>
      <c r="T104">
        <v>0</v>
      </c>
      <c r="U104">
        <v>0</v>
      </c>
      <c r="V104">
        <v>174.9</v>
      </c>
      <c r="W104">
        <v>44.9</v>
      </c>
      <c r="X104">
        <v>44.9</v>
      </c>
      <c r="Y104">
        <v>0</v>
      </c>
      <c r="AG104" t="s">
        <v>107</v>
      </c>
      <c r="AK104" t="s">
        <v>107</v>
      </c>
      <c r="AL104" t="s">
        <v>95</v>
      </c>
      <c r="AM104">
        <v>99999</v>
      </c>
      <c r="AN104">
        <v>99999</v>
      </c>
      <c r="AO104">
        <v>799</v>
      </c>
      <c r="AP104" t="b">
        <v>1</v>
      </c>
      <c r="AQ104" t="b">
        <v>1</v>
      </c>
      <c r="AR104" t="b">
        <v>0</v>
      </c>
      <c r="AS104">
        <v>250</v>
      </c>
      <c r="AT104" t="s">
        <v>96</v>
      </c>
      <c r="AU104" t="b">
        <v>0</v>
      </c>
      <c r="AW104">
        <v>12</v>
      </c>
      <c r="AX104" t="s">
        <v>97</v>
      </c>
      <c r="AY104" t="s">
        <v>259</v>
      </c>
    </row>
    <row r="105" spans="1:51" x14ac:dyDescent="0.25">
      <c r="A105" t="s">
        <v>3160</v>
      </c>
      <c r="B105" t="s">
        <v>109</v>
      </c>
      <c r="C105" t="s">
        <v>89</v>
      </c>
      <c r="D105">
        <v>99999</v>
      </c>
      <c r="F105">
        <v>0</v>
      </c>
      <c r="G105" t="b">
        <v>0</v>
      </c>
      <c r="H105" t="s">
        <v>90</v>
      </c>
      <c r="K105" t="s">
        <v>253</v>
      </c>
      <c r="L105" t="s">
        <v>110</v>
      </c>
      <c r="N105" t="s">
        <v>93</v>
      </c>
      <c r="P105">
        <v>344.8</v>
      </c>
      <c r="Q105">
        <v>74.900000000000006</v>
      </c>
      <c r="R105">
        <v>0</v>
      </c>
      <c r="S105">
        <v>50.1</v>
      </c>
      <c r="T105">
        <v>0</v>
      </c>
      <c r="U105">
        <v>0</v>
      </c>
      <c r="V105">
        <v>174.9</v>
      </c>
      <c r="W105">
        <v>44.9</v>
      </c>
      <c r="X105">
        <v>44.9</v>
      </c>
      <c r="Y105">
        <v>0</v>
      </c>
      <c r="AG105" t="s">
        <v>111</v>
      </c>
      <c r="AK105" t="s">
        <v>111</v>
      </c>
      <c r="AL105" t="s">
        <v>112</v>
      </c>
      <c r="AM105">
        <v>99999</v>
      </c>
      <c r="AN105">
        <v>99999</v>
      </c>
      <c r="AO105">
        <v>599</v>
      </c>
      <c r="AP105" t="b">
        <v>1</v>
      </c>
      <c r="AQ105" t="b">
        <v>1</v>
      </c>
      <c r="AR105" t="b">
        <v>0</v>
      </c>
      <c r="AS105">
        <v>50</v>
      </c>
      <c r="AT105" t="s">
        <v>96</v>
      </c>
      <c r="AU105" t="b">
        <v>0</v>
      </c>
      <c r="AW105">
        <v>12</v>
      </c>
      <c r="AX105" t="s">
        <v>97</v>
      </c>
      <c r="AY105" t="s">
        <v>260</v>
      </c>
    </row>
    <row r="106" spans="1:51" x14ac:dyDescent="0.25">
      <c r="A106" t="s">
        <v>3160</v>
      </c>
      <c r="B106" t="s">
        <v>109</v>
      </c>
      <c r="C106" t="s">
        <v>89</v>
      </c>
      <c r="D106">
        <v>99999</v>
      </c>
      <c r="F106">
        <v>1000</v>
      </c>
      <c r="G106" t="b">
        <v>0</v>
      </c>
      <c r="H106" t="s">
        <v>90</v>
      </c>
      <c r="K106" t="s">
        <v>253</v>
      </c>
      <c r="L106" t="s">
        <v>110</v>
      </c>
      <c r="N106" t="s">
        <v>93</v>
      </c>
      <c r="P106">
        <v>329.8</v>
      </c>
      <c r="Q106">
        <v>59.9</v>
      </c>
      <c r="R106">
        <v>0</v>
      </c>
      <c r="S106">
        <v>50.1</v>
      </c>
      <c r="T106">
        <v>0</v>
      </c>
      <c r="U106">
        <v>0</v>
      </c>
      <c r="V106">
        <v>174.9</v>
      </c>
      <c r="W106">
        <v>44.9</v>
      </c>
      <c r="X106">
        <v>44.9</v>
      </c>
      <c r="Y106">
        <v>0</v>
      </c>
      <c r="AG106" t="s">
        <v>114</v>
      </c>
      <c r="AK106" t="s">
        <v>114</v>
      </c>
      <c r="AL106" t="s">
        <v>112</v>
      </c>
      <c r="AM106">
        <v>99999</v>
      </c>
      <c r="AN106">
        <v>99999</v>
      </c>
      <c r="AO106">
        <v>599</v>
      </c>
      <c r="AP106" t="b">
        <v>1</v>
      </c>
      <c r="AQ106" t="b">
        <v>1</v>
      </c>
      <c r="AR106" t="b">
        <v>0</v>
      </c>
      <c r="AS106">
        <v>50</v>
      </c>
      <c r="AT106" t="s">
        <v>96</v>
      </c>
      <c r="AU106" t="b">
        <v>0</v>
      </c>
      <c r="AW106">
        <v>12</v>
      </c>
      <c r="AX106" t="s">
        <v>97</v>
      </c>
      <c r="AY106" t="s">
        <v>261</v>
      </c>
    </row>
    <row r="107" spans="1:51" x14ac:dyDescent="0.25">
      <c r="A107" t="s">
        <v>3160</v>
      </c>
      <c r="B107" t="s">
        <v>109</v>
      </c>
      <c r="C107" t="s">
        <v>89</v>
      </c>
      <c r="D107">
        <v>99999</v>
      </c>
      <c r="F107">
        <v>10000</v>
      </c>
      <c r="G107" t="b">
        <v>0</v>
      </c>
      <c r="H107" t="s">
        <v>90</v>
      </c>
      <c r="K107" t="s">
        <v>253</v>
      </c>
      <c r="L107" t="s">
        <v>110</v>
      </c>
      <c r="N107" t="s">
        <v>93</v>
      </c>
      <c r="P107">
        <v>394.8</v>
      </c>
      <c r="Q107">
        <v>124.9</v>
      </c>
      <c r="R107">
        <v>0</v>
      </c>
      <c r="S107">
        <v>50.1</v>
      </c>
      <c r="T107">
        <v>0</v>
      </c>
      <c r="U107">
        <v>0</v>
      </c>
      <c r="V107">
        <v>174.9</v>
      </c>
      <c r="W107">
        <v>44.9</v>
      </c>
      <c r="X107">
        <v>44.9</v>
      </c>
      <c r="Y107">
        <v>0</v>
      </c>
      <c r="AG107" t="s">
        <v>116</v>
      </c>
      <c r="AK107" t="s">
        <v>116</v>
      </c>
      <c r="AL107" t="s">
        <v>112</v>
      </c>
      <c r="AM107">
        <v>99999</v>
      </c>
      <c r="AN107">
        <v>99999</v>
      </c>
      <c r="AO107">
        <v>599</v>
      </c>
      <c r="AP107" t="b">
        <v>1</v>
      </c>
      <c r="AQ107" t="b">
        <v>1</v>
      </c>
      <c r="AR107" t="b">
        <v>0</v>
      </c>
      <c r="AS107">
        <v>50</v>
      </c>
      <c r="AT107" t="s">
        <v>96</v>
      </c>
      <c r="AU107" t="b">
        <v>0</v>
      </c>
      <c r="AW107">
        <v>12</v>
      </c>
      <c r="AX107" t="s">
        <v>97</v>
      </c>
      <c r="AY107" t="s">
        <v>262</v>
      </c>
    </row>
    <row r="108" spans="1:51" x14ac:dyDescent="0.25">
      <c r="A108" t="s">
        <v>3160</v>
      </c>
      <c r="B108" t="s">
        <v>109</v>
      </c>
      <c r="C108" t="s">
        <v>89</v>
      </c>
      <c r="D108">
        <v>99999</v>
      </c>
      <c r="F108">
        <v>2000</v>
      </c>
      <c r="G108" t="b">
        <v>0</v>
      </c>
      <c r="H108" t="s">
        <v>90</v>
      </c>
      <c r="K108" t="s">
        <v>253</v>
      </c>
      <c r="L108" t="s">
        <v>110</v>
      </c>
      <c r="N108" t="s">
        <v>93</v>
      </c>
      <c r="P108">
        <v>339.8</v>
      </c>
      <c r="Q108">
        <v>69.900000000000006</v>
      </c>
      <c r="R108">
        <v>0</v>
      </c>
      <c r="S108">
        <v>50.1</v>
      </c>
      <c r="T108">
        <v>0</v>
      </c>
      <c r="U108">
        <v>0</v>
      </c>
      <c r="V108">
        <v>174.9</v>
      </c>
      <c r="W108">
        <v>44.9</v>
      </c>
      <c r="X108">
        <v>44.9</v>
      </c>
      <c r="Y108">
        <v>0</v>
      </c>
      <c r="AG108" t="s">
        <v>118</v>
      </c>
      <c r="AK108" t="s">
        <v>118</v>
      </c>
      <c r="AL108" t="s">
        <v>112</v>
      </c>
      <c r="AM108">
        <v>99999</v>
      </c>
      <c r="AN108">
        <v>99999</v>
      </c>
      <c r="AO108">
        <v>599</v>
      </c>
      <c r="AP108" t="b">
        <v>1</v>
      </c>
      <c r="AQ108" t="b">
        <v>1</v>
      </c>
      <c r="AR108" t="b">
        <v>0</v>
      </c>
      <c r="AS108">
        <v>50</v>
      </c>
      <c r="AT108" t="s">
        <v>96</v>
      </c>
      <c r="AU108" t="b">
        <v>0</v>
      </c>
      <c r="AW108">
        <v>12</v>
      </c>
      <c r="AX108" t="s">
        <v>97</v>
      </c>
      <c r="AY108" t="s">
        <v>263</v>
      </c>
    </row>
    <row r="109" spans="1:51" x14ac:dyDescent="0.25">
      <c r="A109" t="s">
        <v>3160</v>
      </c>
      <c r="B109" t="s">
        <v>109</v>
      </c>
      <c r="C109" t="s">
        <v>89</v>
      </c>
      <c r="D109">
        <v>99999</v>
      </c>
      <c r="F109">
        <v>3000</v>
      </c>
      <c r="G109" t="b">
        <v>0</v>
      </c>
      <c r="H109" t="s">
        <v>90</v>
      </c>
      <c r="K109" t="s">
        <v>253</v>
      </c>
      <c r="L109" t="s">
        <v>110</v>
      </c>
      <c r="N109" t="s">
        <v>93</v>
      </c>
      <c r="P109">
        <v>349.8</v>
      </c>
      <c r="Q109">
        <v>79.899999999999991</v>
      </c>
      <c r="R109">
        <v>0</v>
      </c>
      <c r="S109">
        <v>50.1</v>
      </c>
      <c r="T109">
        <v>0</v>
      </c>
      <c r="U109">
        <v>0</v>
      </c>
      <c r="V109">
        <v>174.9</v>
      </c>
      <c r="W109">
        <v>44.9</v>
      </c>
      <c r="X109">
        <v>44.9</v>
      </c>
      <c r="Y109">
        <v>0</v>
      </c>
      <c r="AG109" t="s">
        <v>120</v>
      </c>
      <c r="AK109" t="s">
        <v>120</v>
      </c>
      <c r="AL109" t="s">
        <v>112</v>
      </c>
      <c r="AM109">
        <v>99999</v>
      </c>
      <c r="AN109">
        <v>99999</v>
      </c>
      <c r="AO109">
        <v>599</v>
      </c>
      <c r="AP109" t="b">
        <v>1</v>
      </c>
      <c r="AQ109" t="b">
        <v>1</v>
      </c>
      <c r="AR109" t="b">
        <v>0</v>
      </c>
      <c r="AS109">
        <v>50</v>
      </c>
      <c r="AT109" t="s">
        <v>96</v>
      </c>
      <c r="AU109" t="b">
        <v>0</v>
      </c>
      <c r="AW109">
        <v>12</v>
      </c>
      <c r="AX109" t="s">
        <v>97</v>
      </c>
      <c r="AY109" t="s">
        <v>264</v>
      </c>
    </row>
    <row r="110" spans="1:51" x14ac:dyDescent="0.25">
      <c r="A110" t="s">
        <v>3160</v>
      </c>
      <c r="B110" t="s">
        <v>109</v>
      </c>
      <c r="C110" t="s">
        <v>89</v>
      </c>
      <c r="D110">
        <v>99999</v>
      </c>
      <c r="F110">
        <v>5000</v>
      </c>
      <c r="G110" t="b">
        <v>0</v>
      </c>
      <c r="H110" t="s">
        <v>90</v>
      </c>
      <c r="K110" t="s">
        <v>253</v>
      </c>
      <c r="L110" t="s">
        <v>110</v>
      </c>
      <c r="N110" t="s">
        <v>93</v>
      </c>
      <c r="P110">
        <v>364.8</v>
      </c>
      <c r="Q110">
        <v>94.9</v>
      </c>
      <c r="R110">
        <v>0</v>
      </c>
      <c r="S110">
        <v>50.1</v>
      </c>
      <c r="T110">
        <v>0</v>
      </c>
      <c r="U110">
        <v>0</v>
      </c>
      <c r="V110">
        <v>174.9</v>
      </c>
      <c r="W110">
        <v>44.9</v>
      </c>
      <c r="X110">
        <v>44.9</v>
      </c>
      <c r="Y110">
        <v>0</v>
      </c>
      <c r="AG110" t="s">
        <v>122</v>
      </c>
      <c r="AK110" t="s">
        <v>122</v>
      </c>
      <c r="AL110" t="s">
        <v>112</v>
      </c>
      <c r="AM110">
        <v>99999</v>
      </c>
      <c r="AN110">
        <v>99999</v>
      </c>
      <c r="AO110">
        <v>599</v>
      </c>
      <c r="AP110" t="b">
        <v>1</v>
      </c>
      <c r="AQ110" t="b">
        <v>1</v>
      </c>
      <c r="AR110" t="b">
        <v>0</v>
      </c>
      <c r="AS110">
        <v>50</v>
      </c>
      <c r="AT110" t="s">
        <v>96</v>
      </c>
      <c r="AU110" t="b">
        <v>0</v>
      </c>
      <c r="AW110">
        <v>12</v>
      </c>
      <c r="AX110" t="s">
        <v>97</v>
      </c>
      <c r="AY110" t="s">
        <v>265</v>
      </c>
    </row>
    <row r="111" spans="1:51" x14ac:dyDescent="0.25">
      <c r="A111" t="s">
        <v>3160</v>
      </c>
      <c r="B111" t="s">
        <v>124</v>
      </c>
      <c r="C111" t="s">
        <v>89</v>
      </c>
      <c r="D111">
        <v>99999</v>
      </c>
      <c r="F111">
        <v>0</v>
      </c>
      <c r="G111" t="b">
        <v>0</v>
      </c>
      <c r="H111" t="s">
        <v>90</v>
      </c>
      <c r="K111" t="s">
        <v>253</v>
      </c>
      <c r="L111" t="s">
        <v>125</v>
      </c>
      <c r="N111" t="s">
        <v>93</v>
      </c>
      <c r="P111">
        <v>334.8</v>
      </c>
      <c r="Q111">
        <v>64.900000000000006</v>
      </c>
      <c r="R111">
        <v>0</v>
      </c>
      <c r="S111">
        <v>50.1</v>
      </c>
      <c r="T111">
        <v>0</v>
      </c>
      <c r="U111">
        <v>0</v>
      </c>
      <c r="V111">
        <v>174.9</v>
      </c>
      <c r="W111">
        <v>44.9</v>
      </c>
      <c r="X111">
        <v>44.9</v>
      </c>
      <c r="Y111">
        <v>0</v>
      </c>
      <c r="AG111" t="s">
        <v>126</v>
      </c>
      <c r="AK111" t="s">
        <v>126</v>
      </c>
      <c r="AL111" t="s">
        <v>127</v>
      </c>
      <c r="AM111">
        <v>99999</v>
      </c>
      <c r="AN111">
        <v>99999</v>
      </c>
      <c r="AO111">
        <v>699</v>
      </c>
      <c r="AP111" t="b">
        <v>1</v>
      </c>
      <c r="AQ111" t="b">
        <v>1</v>
      </c>
      <c r="AR111" t="b">
        <v>0</v>
      </c>
      <c r="AS111">
        <v>100</v>
      </c>
      <c r="AT111" t="s">
        <v>96</v>
      </c>
      <c r="AU111" t="b">
        <v>0</v>
      </c>
      <c r="AW111">
        <v>12</v>
      </c>
      <c r="AX111" t="s">
        <v>97</v>
      </c>
      <c r="AY111" t="s">
        <v>266</v>
      </c>
    </row>
    <row r="112" spans="1:51" x14ac:dyDescent="0.25">
      <c r="A112" t="s">
        <v>3160</v>
      </c>
      <c r="B112" t="s">
        <v>124</v>
      </c>
      <c r="C112" t="s">
        <v>89</v>
      </c>
      <c r="D112">
        <v>99999</v>
      </c>
      <c r="F112">
        <v>1000</v>
      </c>
      <c r="G112" t="b">
        <v>0</v>
      </c>
      <c r="H112" t="s">
        <v>90</v>
      </c>
      <c r="K112" t="s">
        <v>253</v>
      </c>
      <c r="L112" t="s">
        <v>125</v>
      </c>
      <c r="N112" t="s">
        <v>93</v>
      </c>
      <c r="P112">
        <v>334.8</v>
      </c>
      <c r="Q112">
        <v>64.899999999999991</v>
      </c>
      <c r="R112">
        <v>0</v>
      </c>
      <c r="S112">
        <v>50.1</v>
      </c>
      <c r="T112">
        <v>0</v>
      </c>
      <c r="U112">
        <v>0</v>
      </c>
      <c r="V112">
        <v>174.9</v>
      </c>
      <c r="W112">
        <v>44.9</v>
      </c>
      <c r="X112">
        <v>44.9</v>
      </c>
      <c r="Y112">
        <v>0</v>
      </c>
      <c r="AG112" t="s">
        <v>129</v>
      </c>
      <c r="AK112" t="s">
        <v>129</v>
      </c>
      <c r="AL112" t="s">
        <v>127</v>
      </c>
      <c r="AM112">
        <v>99999</v>
      </c>
      <c r="AN112">
        <v>99999</v>
      </c>
      <c r="AO112">
        <v>699</v>
      </c>
      <c r="AP112" t="b">
        <v>1</v>
      </c>
      <c r="AQ112" t="b">
        <v>1</v>
      </c>
      <c r="AR112" t="b">
        <v>0</v>
      </c>
      <c r="AS112">
        <v>100</v>
      </c>
      <c r="AT112" t="s">
        <v>96</v>
      </c>
      <c r="AU112" t="b">
        <v>0</v>
      </c>
      <c r="AW112">
        <v>12</v>
      </c>
      <c r="AX112" t="s">
        <v>97</v>
      </c>
      <c r="AY112" t="s">
        <v>267</v>
      </c>
    </row>
    <row r="113" spans="1:51" x14ac:dyDescent="0.25">
      <c r="A113" t="s">
        <v>3160</v>
      </c>
      <c r="B113" t="s">
        <v>124</v>
      </c>
      <c r="C113" t="s">
        <v>89</v>
      </c>
      <c r="D113">
        <v>99999</v>
      </c>
      <c r="F113">
        <v>10000</v>
      </c>
      <c r="G113" t="b">
        <v>0</v>
      </c>
      <c r="H113" t="s">
        <v>90</v>
      </c>
      <c r="K113" t="s">
        <v>253</v>
      </c>
      <c r="L113" t="s">
        <v>125</v>
      </c>
      <c r="N113" t="s">
        <v>93</v>
      </c>
      <c r="P113">
        <v>399.8</v>
      </c>
      <c r="Q113">
        <v>129.9</v>
      </c>
      <c r="R113">
        <v>0</v>
      </c>
      <c r="S113">
        <v>50.1</v>
      </c>
      <c r="T113">
        <v>0</v>
      </c>
      <c r="U113">
        <v>0</v>
      </c>
      <c r="V113">
        <v>174.9</v>
      </c>
      <c r="W113">
        <v>44.9</v>
      </c>
      <c r="X113">
        <v>44.9</v>
      </c>
      <c r="Y113">
        <v>0</v>
      </c>
      <c r="AG113" t="s">
        <v>131</v>
      </c>
      <c r="AK113" t="s">
        <v>131</v>
      </c>
      <c r="AL113" t="s">
        <v>127</v>
      </c>
      <c r="AM113">
        <v>99999</v>
      </c>
      <c r="AN113">
        <v>99999</v>
      </c>
      <c r="AO113">
        <v>699</v>
      </c>
      <c r="AP113" t="b">
        <v>1</v>
      </c>
      <c r="AQ113" t="b">
        <v>1</v>
      </c>
      <c r="AR113" t="b">
        <v>0</v>
      </c>
      <c r="AS113">
        <v>100</v>
      </c>
      <c r="AT113" t="s">
        <v>96</v>
      </c>
      <c r="AU113" t="b">
        <v>0</v>
      </c>
      <c r="AW113">
        <v>12</v>
      </c>
      <c r="AX113" t="s">
        <v>97</v>
      </c>
      <c r="AY113" t="s">
        <v>268</v>
      </c>
    </row>
    <row r="114" spans="1:51" x14ac:dyDescent="0.25">
      <c r="A114" t="s">
        <v>3160</v>
      </c>
      <c r="B114" t="s">
        <v>124</v>
      </c>
      <c r="C114" t="s">
        <v>89</v>
      </c>
      <c r="D114">
        <v>99999</v>
      </c>
      <c r="F114">
        <v>2000</v>
      </c>
      <c r="G114" t="b">
        <v>0</v>
      </c>
      <c r="H114" t="s">
        <v>90</v>
      </c>
      <c r="K114" t="s">
        <v>253</v>
      </c>
      <c r="L114" t="s">
        <v>125</v>
      </c>
      <c r="N114" t="s">
        <v>93</v>
      </c>
      <c r="P114">
        <v>344.8</v>
      </c>
      <c r="Q114">
        <v>74.899999999999991</v>
      </c>
      <c r="R114">
        <v>0</v>
      </c>
      <c r="S114">
        <v>50.1</v>
      </c>
      <c r="T114">
        <v>0</v>
      </c>
      <c r="U114">
        <v>0</v>
      </c>
      <c r="V114">
        <v>174.9</v>
      </c>
      <c r="W114">
        <v>44.9</v>
      </c>
      <c r="X114">
        <v>44.9</v>
      </c>
      <c r="Y114">
        <v>0</v>
      </c>
      <c r="AG114" t="s">
        <v>133</v>
      </c>
      <c r="AK114" t="s">
        <v>133</v>
      </c>
      <c r="AL114" t="s">
        <v>127</v>
      </c>
      <c r="AM114">
        <v>99999</v>
      </c>
      <c r="AN114">
        <v>99999</v>
      </c>
      <c r="AO114">
        <v>699</v>
      </c>
      <c r="AP114" t="b">
        <v>1</v>
      </c>
      <c r="AQ114" t="b">
        <v>1</v>
      </c>
      <c r="AR114" t="b">
        <v>0</v>
      </c>
      <c r="AS114">
        <v>100</v>
      </c>
      <c r="AT114" t="s">
        <v>96</v>
      </c>
      <c r="AU114" t="b">
        <v>0</v>
      </c>
      <c r="AW114">
        <v>12</v>
      </c>
      <c r="AX114" t="s">
        <v>97</v>
      </c>
      <c r="AY114" t="s">
        <v>269</v>
      </c>
    </row>
    <row r="115" spans="1:51" x14ac:dyDescent="0.25">
      <c r="A115" t="s">
        <v>3160</v>
      </c>
      <c r="B115" t="s">
        <v>124</v>
      </c>
      <c r="C115" t="s">
        <v>89</v>
      </c>
      <c r="D115">
        <v>99999</v>
      </c>
      <c r="F115">
        <v>3000</v>
      </c>
      <c r="G115" t="b">
        <v>0</v>
      </c>
      <c r="H115" t="s">
        <v>90</v>
      </c>
      <c r="K115" t="s">
        <v>253</v>
      </c>
      <c r="L115" t="s">
        <v>125</v>
      </c>
      <c r="N115" t="s">
        <v>93</v>
      </c>
      <c r="P115">
        <v>354.8</v>
      </c>
      <c r="Q115">
        <v>84.899999999999991</v>
      </c>
      <c r="R115">
        <v>0</v>
      </c>
      <c r="S115">
        <v>50.1</v>
      </c>
      <c r="T115">
        <v>0</v>
      </c>
      <c r="U115">
        <v>0</v>
      </c>
      <c r="V115">
        <v>174.9</v>
      </c>
      <c r="W115">
        <v>44.9</v>
      </c>
      <c r="X115">
        <v>44.9</v>
      </c>
      <c r="Y115">
        <v>0</v>
      </c>
      <c r="AG115" t="s">
        <v>135</v>
      </c>
      <c r="AK115" t="s">
        <v>135</v>
      </c>
      <c r="AL115" t="s">
        <v>127</v>
      </c>
      <c r="AM115">
        <v>99999</v>
      </c>
      <c r="AN115">
        <v>99999</v>
      </c>
      <c r="AO115">
        <v>699</v>
      </c>
      <c r="AP115" t="b">
        <v>1</v>
      </c>
      <c r="AQ115" t="b">
        <v>1</v>
      </c>
      <c r="AR115" t="b">
        <v>0</v>
      </c>
      <c r="AS115">
        <v>100</v>
      </c>
      <c r="AT115" t="s">
        <v>96</v>
      </c>
      <c r="AU115" t="b">
        <v>0</v>
      </c>
      <c r="AW115">
        <v>12</v>
      </c>
      <c r="AX115" t="s">
        <v>97</v>
      </c>
      <c r="AY115" t="s">
        <v>270</v>
      </c>
    </row>
    <row r="116" spans="1:51" x14ac:dyDescent="0.25">
      <c r="A116" t="s">
        <v>3160</v>
      </c>
      <c r="B116" t="s">
        <v>124</v>
      </c>
      <c r="C116" t="s">
        <v>89</v>
      </c>
      <c r="D116">
        <v>99999</v>
      </c>
      <c r="F116">
        <v>5000</v>
      </c>
      <c r="G116" t="b">
        <v>0</v>
      </c>
      <c r="H116" t="s">
        <v>90</v>
      </c>
      <c r="K116" t="s">
        <v>253</v>
      </c>
      <c r="L116" t="s">
        <v>125</v>
      </c>
      <c r="N116" t="s">
        <v>93</v>
      </c>
      <c r="P116">
        <v>369.8</v>
      </c>
      <c r="Q116">
        <v>99.9</v>
      </c>
      <c r="R116">
        <v>0</v>
      </c>
      <c r="S116">
        <v>50.1</v>
      </c>
      <c r="T116">
        <v>0</v>
      </c>
      <c r="U116">
        <v>0</v>
      </c>
      <c r="V116">
        <v>174.9</v>
      </c>
      <c r="W116">
        <v>44.9</v>
      </c>
      <c r="X116">
        <v>44.9</v>
      </c>
      <c r="Y116">
        <v>0</v>
      </c>
      <c r="AG116" t="s">
        <v>137</v>
      </c>
      <c r="AK116" t="s">
        <v>137</v>
      </c>
      <c r="AL116" t="s">
        <v>127</v>
      </c>
      <c r="AM116">
        <v>99999</v>
      </c>
      <c r="AN116">
        <v>99999</v>
      </c>
      <c r="AO116">
        <v>699</v>
      </c>
      <c r="AP116" t="b">
        <v>1</v>
      </c>
      <c r="AQ116" t="b">
        <v>1</v>
      </c>
      <c r="AR116" t="b">
        <v>0</v>
      </c>
      <c r="AS116">
        <v>100</v>
      </c>
      <c r="AT116" t="s">
        <v>96</v>
      </c>
      <c r="AU116" t="b">
        <v>0</v>
      </c>
      <c r="AW116">
        <v>12</v>
      </c>
      <c r="AX116" t="s">
        <v>97</v>
      </c>
      <c r="AY116" t="s">
        <v>271</v>
      </c>
    </row>
    <row r="117" spans="1:51" x14ac:dyDescent="0.25">
      <c r="A117" t="s">
        <v>3160</v>
      </c>
      <c r="B117" t="s">
        <v>139</v>
      </c>
      <c r="C117" t="s">
        <v>89</v>
      </c>
      <c r="D117">
        <v>99999</v>
      </c>
      <c r="F117">
        <v>0</v>
      </c>
      <c r="G117" t="b">
        <v>0</v>
      </c>
      <c r="H117" t="s">
        <v>90</v>
      </c>
      <c r="K117" t="s">
        <v>253</v>
      </c>
      <c r="L117" t="s">
        <v>140</v>
      </c>
      <c r="N117" t="s">
        <v>93</v>
      </c>
      <c r="P117">
        <v>369.8</v>
      </c>
      <c r="Q117">
        <v>99.9</v>
      </c>
      <c r="R117">
        <v>0</v>
      </c>
      <c r="S117">
        <v>50.1</v>
      </c>
      <c r="T117">
        <v>0</v>
      </c>
      <c r="U117">
        <v>0</v>
      </c>
      <c r="V117">
        <v>174.9</v>
      </c>
      <c r="W117">
        <v>44.9</v>
      </c>
      <c r="X117">
        <v>44.9</v>
      </c>
      <c r="Y117">
        <v>0</v>
      </c>
      <c r="AG117" t="s">
        <v>141</v>
      </c>
      <c r="AK117" t="s">
        <v>141</v>
      </c>
      <c r="AL117" t="s">
        <v>142</v>
      </c>
      <c r="AM117">
        <v>99999</v>
      </c>
      <c r="AN117">
        <v>99999</v>
      </c>
      <c r="AO117">
        <v>899</v>
      </c>
      <c r="AP117" t="b">
        <v>1</v>
      </c>
      <c r="AQ117" t="b">
        <v>1</v>
      </c>
      <c r="AR117" t="b">
        <v>0</v>
      </c>
      <c r="AS117">
        <v>500</v>
      </c>
      <c r="AT117" t="s">
        <v>96</v>
      </c>
      <c r="AU117" t="b">
        <v>0</v>
      </c>
      <c r="AW117">
        <v>12</v>
      </c>
      <c r="AX117" t="s">
        <v>97</v>
      </c>
      <c r="AY117" t="s">
        <v>272</v>
      </c>
    </row>
    <row r="118" spans="1:51" x14ac:dyDescent="0.25">
      <c r="A118" t="s">
        <v>3160</v>
      </c>
      <c r="B118" t="s">
        <v>139</v>
      </c>
      <c r="C118" t="s">
        <v>89</v>
      </c>
      <c r="D118">
        <v>99999</v>
      </c>
      <c r="F118">
        <v>1000</v>
      </c>
      <c r="G118" t="b">
        <v>0</v>
      </c>
      <c r="H118" t="s">
        <v>90</v>
      </c>
      <c r="K118" t="s">
        <v>253</v>
      </c>
      <c r="L118" t="s">
        <v>140</v>
      </c>
      <c r="N118" t="s">
        <v>93</v>
      </c>
      <c r="P118">
        <v>369.8</v>
      </c>
      <c r="Q118">
        <v>99.899999999999991</v>
      </c>
      <c r="R118">
        <v>0</v>
      </c>
      <c r="S118">
        <v>50.1</v>
      </c>
      <c r="T118">
        <v>0</v>
      </c>
      <c r="U118">
        <v>0</v>
      </c>
      <c r="V118">
        <v>174.9</v>
      </c>
      <c r="W118">
        <v>44.9</v>
      </c>
      <c r="X118">
        <v>44.9</v>
      </c>
      <c r="Y118">
        <v>0</v>
      </c>
      <c r="AG118" t="s">
        <v>144</v>
      </c>
      <c r="AK118" t="s">
        <v>144</v>
      </c>
      <c r="AL118" t="s">
        <v>142</v>
      </c>
      <c r="AM118">
        <v>99999</v>
      </c>
      <c r="AN118">
        <v>99999</v>
      </c>
      <c r="AO118">
        <v>899</v>
      </c>
      <c r="AP118" t="b">
        <v>1</v>
      </c>
      <c r="AQ118" t="b">
        <v>1</v>
      </c>
      <c r="AR118" t="b">
        <v>0</v>
      </c>
      <c r="AS118">
        <v>500</v>
      </c>
      <c r="AT118" t="s">
        <v>96</v>
      </c>
      <c r="AU118" t="b">
        <v>0</v>
      </c>
      <c r="AW118">
        <v>12</v>
      </c>
      <c r="AX118" t="s">
        <v>97</v>
      </c>
      <c r="AY118" t="s">
        <v>273</v>
      </c>
    </row>
    <row r="119" spans="1:51" x14ac:dyDescent="0.25">
      <c r="A119" t="s">
        <v>3160</v>
      </c>
      <c r="B119" t="s">
        <v>139</v>
      </c>
      <c r="C119" t="s">
        <v>89</v>
      </c>
      <c r="D119">
        <v>99999</v>
      </c>
      <c r="F119">
        <v>10000</v>
      </c>
      <c r="G119" t="b">
        <v>0</v>
      </c>
      <c r="H119" t="s">
        <v>90</v>
      </c>
      <c r="K119" t="s">
        <v>253</v>
      </c>
      <c r="L119" t="s">
        <v>140</v>
      </c>
      <c r="N119" t="s">
        <v>93</v>
      </c>
      <c r="P119">
        <v>434.8</v>
      </c>
      <c r="Q119">
        <v>164.9</v>
      </c>
      <c r="R119">
        <v>0</v>
      </c>
      <c r="S119">
        <v>50.1</v>
      </c>
      <c r="T119">
        <v>0</v>
      </c>
      <c r="U119">
        <v>0</v>
      </c>
      <c r="V119">
        <v>174.9</v>
      </c>
      <c r="W119">
        <v>44.9</v>
      </c>
      <c r="X119">
        <v>44.9</v>
      </c>
      <c r="Y119">
        <v>0</v>
      </c>
      <c r="AG119" t="s">
        <v>146</v>
      </c>
      <c r="AK119" t="s">
        <v>146</v>
      </c>
      <c r="AL119" t="s">
        <v>142</v>
      </c>
      <c r="AM119">
        <v>99999</v>
      </c>
      <c r="AN119">
        <v>99999</v>
      </c>
      <c r="AO119">
        <v>899</v>
      </c>
      <c r="AP119" t="b">
        <v>1</v>
      </c>
      <c r="AQ119" t="b">
        <v>1</v>
      </c>
      <c r="AR119" t="b">
        <v>0</v>
      </c>
      <c r="AS119">
        <v>500</v>
      </c>
      <c r="AT119" t="s">
        <v>96</v>
      </c>
      <c r="AU119" t="b">
        <v>0</v>
      </c>
      <c r="AW119">
        <v>12</v>
      </c>
      <c r="AX119" t="s">
        <v>97</v>
      </c>
      <c r="AY119" t="s">
        <v>274</v>
      </c>
    </row>
    <row r="120" spans="1:51" x14ac:dyDescent="0.25">
      <c r="A120" t="s">
        <v>3160</v>
      </c>
      <c r="B120" t="s">
        <v>139</v>
      </c>
      <c r="C120" t="s">
        <v>89</v>
      </c>
      <c r="D120">
        <v>99999</v>
      </c>
      <c r="F120">
        <v>2000</v>
      </c>
      <c r="G120" t="b">
        <v>0</v>
      </c>
      <c r="H120" t="s">
        <v>90</v>
      </c>
      <c r="K120" t="s">
        <v>253</v>
      </c>
      <c r="L120" t="s">
        <v>140</v>
      </c>
      <c r="N120" t="s">
        <v>93</v>
      </c>
      <c r="P120">
        <v>379.8</v>
      </c>
      <c r="Q120">
        <v>109.89999999999999</v>
      </c>
      <c r="R120">
        <v>0</v>
      </c>
      <c r="S120">
        <v>50.1</v>
      </c>
      <c r="T120">
        <v>0</v>
      </c>
      <c r="U120">
        <v>0</v>
      </c>
      <c r="V120">
        <v>174.9</v>
      </c>
      <c r="W120">
        <v>44.9</v>
      </c>
      <c r="X120">
        <v>44.9</v>
      </c>
      <c r="Y120">
        <v>0</v>
      </c>
      <c r="AG120" t="s">
        <v>148</v>
      </c>
      <c r="AK120" t="s">
        <v>148</v>
      </c>
      <c r="AL120" t="s">
        <v>142</v>
      </c>
      <c r="AM120">
        <v>99999</v>
      </c>
      <c r="AN120">
        <v>99999</v>
      </c>
      <c r="AO120">
        <v>899</v>
      </c>
      <c r="AP120" t="b">
        <v>1</v>
      </c>
      <c r="AQ120" t="b">
        <v>1</v>
      </c>
      <c r="AR120" t="b">
        <v>0</v>
      </c>
      <c r="AS120">
        <v>500</v>
      </c>
      <c r="AT120" t="s">
        <v>96</v>
      </c>
      <c r="AU120" t="b">
        <v>0</v>
      </c>
      <c r="AW120">
        <v>12</v>
      </c>
      <c r="AX120" t="s">
        <v>97</v>
      </c>
      <c r="AY120" t="s">
        <v>275</v>
      </c>
    </row>
    <row r="121" spans="1:51" x14ac:dyDescent="0.25">
      <c r="A121" t="s">
        <v>3160</v>
      </c>
      <c r="B121" t="s">
        <v>139</v>
      </c>
      <c r="C121" t="s">
        <v>89</v>
      </c>
      <c r="D121">
        <v>99999</v>
      </c>
      <c r="F121">
        <v>3000</v>
      </c>
      <c r="G121" t="b">
        <v>0</v>
      </c>
      <c r="H121" t="s">
        <v>90</v>
      </c>
      <c r="K121" t="s">
        <v>253</v>
      </c>
      <c r="L121" t="s">
        <v>140</v>
      </c>
      <c r="N121" t="s">
        <v>93</v>
      </c>
      <c r="P121">
        <v>389.8</v>
      </c>
      <c r="Q121">
        <v>119.89999999999999</v>
      </c>
      <c r="R121">
        <v>0</v>
      </c>
      <c r="S121">
        <v>50.1</v>
      </c>
      <c r="T121">
        <v>0</v>
      </c>
      <c r="U121">
        <v>0</v>
      </c>
      <c r="V121">
        <v>174.9</v>
      </c>
      <c r="W121">
        <v>44.9</v>
      </c>
      <c r="X121">
        <v>44.9</v>
      </c>
      <c r="Y121">
        <v>0</v>
      </c>
      <c r="AG121" t="s">
        <v>150</v>
      </c>
      <c r="AK121" t="s">
        <v>150</v>
      </c>
      <c r="AL121" t="s">
        <v>142</v>
      </c>
      <c r="AM121">
        <v>99999</v>
      </c>
      <c r="AN121">
        <v>99999</v>
      </c>
      <c r="AO121">
        <v>899</v>
      </c>
      <c r="AP121" t="b">
        <v>1</v>
      </c>
      <c r="AQ121" t="b">
        <v>1</v>
      </c>
      <c r="AR121" t="b">
        <v>0</v>
      </c>
      <c r="AS121">
        <v>500</v>
      </c>
      <c r="AT121" t="s">
        <v>96</v>
      </c>
      <c r="AU121" t="b">
        <v>0</v>
      </c>
      <c r="AW121">
        <v>12</v>
      </c>
      <c r="AX121" t="s">
        <v>97</v>
      </c>
      <c r="AY121" t="s">
        <v>276</v>
      </c>
    </row>
    <row r="122" spans="1:51" x14ac:dyDescent="0.25">
      <c r="A122" t="s">
        <v>3160</v>
      </c>
      <c r="B122" t="s">
        <v>139</v>
      </c>
      <c r="C122" t="s">
        <v>89</v>
      </c>
      <c r="D122">
        <v>99999</v>
      </c>
      <c r="F122">
        <v>5000</v>
      </c>
      <c r="G122" t="b">
        <v>0</v>
      </c>
      <c r="H122" t="s">
        <v>90</v>
      </c>
      <c r="K122" t="s">
        <v>253</v>
      </c>
      <c r="L122" t="s">
        <v>140</v>
      </c>
      <c r="N122" t="s">
        <v>93</v>
      </c>
      <c r="P122">
        <v>404.8</v>
      </c>
      <c r="Q122">
        <v>134.9</v>
      </c>
      <c r="R122">
        <v>0</v>
      </c>
      <c r="S122">
        <v>50.1</v>
      </c>
      <c r="T122">
        <v>0</v>
      </c>
      <c r="U122">
        <v>0</v>
      </c>
      <c r="V122">
        <v>174.9</v>
      </c>
      <c r="W122">
        <v>44.9</v>
      </c>
      <c r="X122">
        <v>44.9</v>
      </c>
      <c r="Y122">
        <v>0</v>
      </c>
      <c r="AG122" t="s">
        <v>152</v>
      </c>
      <c r="AK122" t="s">
        <v>152</v>
      </c>
      <c r="AL122" t="s">
        <v>142</v>
      </c>
      <c r="AM122">
        <v>99999</v>
      </c>
      <c r="AN122">
        <v>99999</v>
      </c>
      <c r="AO122">
        <v>899</v>
      </c>
      <c r="AP122" t="b">
        <v>1</v>
      </c>
      <c r="AQ122" t="b">
        <v>1</v>
      </c>
      <c r="AR122" t="b">
        <v>0</v>
      </c>
      <c r="AS122">
        <v>500</v>
      </c>
      <c r="AT122" t="s">
        <v>96</v>
      </c>
      <c r="AU122" t="b">
        <v>0</v>
      </c>
      <c r="AW122">
        <v>12</v>
      </c>
      <c r="AX122" t="s">
        <v>97</v>
      </c>
      <c r="AY122" t="s">
        <v>277</v>
      </c>
    </row>
    <row r="123" spans="1:51" x14ac:dyDescent="0.25">
      <c r="A123" t="s">
        <v>3160</v>
      </c>
      <c r="B123" t="s">
        <v>88</v>
      </c>
      <c r="C123" t="s">
        <v>89</v>
      </c>
      <c r="D123">
        <v>99999</v>
      </c>
      <c r="F123">
        <v>0</v>
      </c>
      <c r="G123" t="b">
        <v>0</v>
      </c>
      <c r="H123" t="s">
        <v>278</v>
      </c>
      <c r="K123" t="s">
        <v>91</v>
      </c>
      <c r="L123" t="s">
        <v>92</v>
      </c>
      <c r="N123" t="s">
        <v>93</v>
      </c>
      <c r="P123">
        <v>304.8</v>
      </c>
      <c r="Q123">
        <v>79.900000000000006</v>
      </c>
      <c r="R123">
        <v>0</v>
      </c>
      <c r="S123">
        <v>50.1</v>
      </c>
      <c r="T123">
        <v>0</v>
      </c>
      <c r="U123">
        <v>0</v>
      </c>
      <c r="V123">
        <v>129.9</v>
      </c>
      <c r="W123">
        <v>44.9</v>
      </c>
      <c r="X123">
        <v>44.9</v>
      </c>
      <c r="Y123">
        <v>0</v>
      </c>
      <c r="AG123" t="s">
        <v>94</v>
      </c>
      <c r="AK123" t="s">
        <v>94</v>
      </c>
      <c r="AL123" t="s">
        <v>95</v>
      </c>
      <c r="AM123">
        <v>99999</v>
      </c>
      <c r="AN123">
        <v>99999</v>
      </c>
      <c r="AO123">
        <v>799</v>
      </c>
      <c r="AP123" t="b">
        <v>1</v>
      </c>
      <c r="AQ123" t="b">
        <v>1</v>
      </c>
      <c r="AR123" t="b">
        <v>0</v>
      </c>
      <c r="AS123">
        <v>250</v>
      </c>
      <c r="AT123" t="s">
        <v>96</v>
      </c>
      <c r="AU123" t="b">
        <v>0</v>
      </c>
      <c r="AW123">
        <v>12</v>
      </c>
      <c r="AX123" t="s">
        <v>97</v>
      </c>
      <c r="AY123" t="s">
        <v>279</v>
      </c>
    </row>
    <row r="124" spans="1:51" x14ac:dyDescent="0.25">
      <c r="A124" t="s">
        <v>3160</v>
      </c>
      <c r="B124" t="s">
        <v>88</v>
      </c>
      <c r="C124" t="s">
        <v>89</v>
      </c>
      <c r="D124">
        <v>99999</v>
      </c>
      <c r="F124">
        <v>1000</v>
      </c>
      <c r="G124" t="b">
        <v>0</v>
      </c>
      <c r="H124" t="s">
        <v>278</v>
      </c>
      <c r="K124" t="s">
        <v>91</v>
      </c>
      <c r="L124" t="s">
        <v>92</v>
      </c>
      <c r="N124" t="s">
        <v>93</v>
      </c>
      <c r="P124">
        <v>304.8</v>
      </c>
      <c r="Q124">
        <v>79.899999999999991</v>
      </c>
      <c r="R124">
        <v>0</v>
      </c>
      <c r="S124">
        <v>50.1</v>
      </c>
      <c r="T124">
        <v>0</v>
      </c>
      <c r="U124">
        <v>0</v>
      </c>
      <c r="V124">
        <v>129.9</v>
      </c>
      <c r="W124">
        <v>44.9</v>
      </c>
      <c r="X124">
        <v>44.9</v>
      </c>
      <c r="Y124">
        <v>0</v>
      </c>
      <c r="AG124" t="s">
        <v>99</v>
      </c>
      <c r="AK124" t="s">
        <v>99</v>
      </c>
      <c r="AL124" t="s">
        <v>95</v>
      </c>
      <c r="AM124">
        <v>99999</v>
      </c>
      <c r="AN124">
        <v>99999</v>
      </c>
      <c r="AO124">
        <v>799</v>
      </c>
      <c r="AP124" t="b">
        <v>1</v>
      </c>
      <c r="AQ124" t="b">
        <v>1</v>
      </c>
      <c r="AR124" t="b">
        <v>0</v>
      </c>
      <c r="AS124">
        <v>250</v>
      </c>
      <c r="AT124" t="s">
        <v>96</v>
      </c>
      <c r="AU124" t="b">
        <v>0</v>
      </c>
      <c r="AW124">
        <v>12</v>
      </c>
      <c r="AX124" t="s">
        <v>97</v>
      </c>
      <c r="AY124" t="s">
        <v>280</v>
      </c>
    </row>
    <row r="125" spans="1:51" x14ac:dyDescent="0.25">
      <c r="A125" t="s">
        <v>3160</v>
      </c>
      <c r="B125" t="s">
        <v>88</v>
      </c>
      <c r="C125" t="s">
        <v>89</v>
      </c>
      <c r="D125">
        <v>99999</v>
      </c>
      <c r="F125">
        <v>10000</v>
      </c>
      <c r="G125" t="b">
        <v>0</v>
      </c>
      <c r="H125" t="s">
        <v>278</v>
      </c>
      <c r="K125" t="s">
        <v>91</v>
      </c>
      <c r="L125" t="s">
        <v>92</v>
      </c>
      <c r="N125" t="s">
        <v>93</v>
      </c>
      <c r="P125">
        <v>369.8</v>
      </c>
      <c r="Q125">
        <v>144.9</v>
      </c>
      <c r="R125">
        <v>0</v>
      </c>
      <c r="S125">
        <v>50.1</v>
      </c>
      <c r="T125">
        <v>0</v>
      </c>
      <c r="U125">
        <v>0</v>
      </c>
      <c r="V125">
        <v>129.9</v>
      </c>
      <c r="W125">
        <v>44.9</v>
      </c>
      <c r="X125">
        <v>44.9</v>
      </c>
      <c r="Y125">
        <v>0</v>
      </c>
      <c r="AG125" t="s">
        <v>101</v>
      </c>
      <c r="AK125" t="s">
        <v>101</v>
      </c>
      <c r="AL125" t="s">
        <v>95</v>
      </c>
      <c r="AM125">
        <v>99999</v>
      </c>
      <c r="AN125">
        <v>99999</v>
      </c>
      <c r="AO125">
        <v>799</v>
      </c>
      <c r="AP125" t="b">
        <v>1</v>
      </c>
      <c r="AQ125" t="b">
        <v>1</v>
      </c>
      <c r="AR125" t="b">
        <v>0</v>
      </c>
      <c r="AS125">
        <v>250</v>
      </c>
      <c r="AT125" t="s">
        <v>96</v>
      </c>
      <c r="AU125" t="b">
        <v>0</v>
      </c>
      <c r="AW125">
        <v>12</v>
      </c>
      <c r="AX125" t="s">
        <v>97</v>
      </c>
      <c r="AY125" t="s">
        <v>281</v>
      </c>
    </row>
    <row r="126" spans="1:51" x14ac:dyDescent="0.25">
      <c r="A126" t="s">
        <v>3160</v>
      </c>
      <c r="B126" t="s">
        <v>88</v>
      </c>
      <c r="C126" t="s">
        <v>89</v>
      </c>
      <c r="D126">
        <v>99999</v>
      </c>
      <c r="F126">
        <v>2000</v>
      </c>
      <c r="G126" t="b">
        <v>0</v>
      </c>
      <c r="H126" t="s">
        <v>278</v>
      </c>
      <c r="K126" t="s">
        <v>91</v>
      </c>
      <c r="L126" t="s">
        <v>92</v>
      </c>
      <c r="N126" t="s">
        <v>93</v>
      </c>
      <c r="P126">
        <v>314.8</v>
      </c>
      <c r="Q126">
        <v>89.899999999999991</v>
      </c>
      <c r="R126">
        <v>0</v>
      </c>
      <c r="S126">
        <v>50.1</v>
      </c>
      <c r="T126">
        <v>0</v>
      </c>
      <c r="U126">
        <v>0</v>
      </c>
      <c r="V126">
        <v>129.9</v>
      </c>
      <c r="W126">
        <v>44.9</v>
      </c>
      <c r="X126">
        <v>44.9</v>
      </c>
      <c r="Y126">
        <v>0</v>
      </c>
      <c r="AG126" t="s">
        <v>103</v>
      </c>
      <c r="AK126" t="s">
        <v>103</v>
      </c>
      <c r="AL126" t="s">
        <v>95</v>
      </c>
      <c r="AM126">
        <v>99999</v>
      </c>
      <c r="AN126">
        <v>99999</v>
      </c>
      <c r="AO126">
        <v>799</v>
      </c>
      <c r="AP126" t="b">
        <v>1</v>
      </c>
      <c r="AQ126" t="b">
        <v>1</v>
      </c>
      <c r="AR126" t="b">
        <v>0</v>
      </c>
      <c r="AS126">
        <v>250</v>
      </c>
      <c r="AT126" t="s">
        <v>96</v>
      </c>
      <c r="AU126" t="b">
        <v>0</v>
      </c>
      <c r="AW126">
        <v>12</v>
      </c>
      <c r="AX126" t="s">
        <v>97</v>
      </c>
      <c r="AY126" t="s">
        <v>282</v>
      </c>
    </row>
    <row r="127" spans="1:51" x14ac:dyDescent="0.25">
      <c r="A127" t="s">
        <v>3160</v>
      </c>
      <c r="B127" t="s">
        <v>88</v>
      </c>
      <c r="C127" t="s">
        <v>89</v>
      </c>
      <c r="D127">
        <v>99999</v>
      </c>
      <c r="F127">
        <v>3000</v>
      </c>
      <c r="G127" t="b">
        <v>0</v>
      </c>
      <c r="H127" t="s">
        <v>278</v>
      </c>
      <c r="K127" t="s">
        <v>91</v>
      </c>
      <c r="L127" t="s">
        <v>92</v>
      </c>
      <c r="N127" t="s">
        <v>93</v>
      </c>
      <c r="P127">
        <v>324.8</v>
      </c>
      <c r="Q127">
        <v>99.899999999999991</v>
      </c>
      <c r="R127">
        <v>0</v>
      </c>
      <c r="S127">
        <v>50.1</v>
      </c>
      <c r="T127">
        <v>0</v>
      </c>
      <c r="U127">
        <v>0</v>
      </c>
      <c r="V127">
        <v>129.9</v>
      </c>
      <c r="W127">
        <v>44.9</v>
      </c>
      <c r="X127">
        <v>44.9</v>
      </c>
      <c r="Y127">
        <v>0</v>
      </c>
      <c r="AG127" t="s">
        <v>105</v>
      </c>
      <c r="AK127" t="s">
        <v>105</v>
      </c>
      <c r="AL127" t="s">
        <v>95</v>
      </c>
      <c r="AM127">
        <v>99999</v>
      </c>
      <c r="AN127">
        <v>99999</v>
      </c>
      <c r="AO127">
        <v>799</v>
      </c>
      <c r="AP127" t="b">
        <v>1</v>
      </c>
      <c r="AQ127" t="b">
        <v>1</v>
      </c>
      <c r="AR127" t="b">
        <v>0</v>
      </c>
      <c r="AS127">
        <v>250</v>
      </c>
      <c r="AT127" t="s">
        <v>96</v>
      </c>
      <c r="AU127" t="b">
        <v>0</v>
      </c>
      <c r="AW127">
        <v>12</v>
      </c>
      <c r="AX127" t="s">
        <v>97</v>
      </c>
      <c r="AY127" t="s">
        <v>283</v>
      </c>
    </row>
    <row r="128" spans="1:51" x14ac:dyDescent="0.25">
      <c r="A128" t="s">
        <v>3160</v>
      </c>
      <c r="B128" t="s">
        <v>88</v>
      </c>
      <c r="C128" t="s">
        <v>89</v>
      </c>
      <c r="D128">
        <v>99999</v>
      </c>
      <c r="F128">
        <v>5000</v>
      </c>
      <c r="G128" t="b">
        <v>0</v>
      </c>
      <c r="H128" t="s">
        <v>278</v>
      </c>
      <c r="K128" t="s">
        <v>91</v>
      </c>
      <c r="L128" t="s">
        <v>92</v>
      </c>
      <c r="N128" t="s">
        <v>93</v>
      </c>
      <c r="P128">
        <v>339.8</v>
      </c>
      <c r="Q128">
        <v>114.9</v>
      </c>
      <c r="R128">
        <v>0</v>
      </c>
      <c r="S128">
        <v>50.1</v>
      </c>
      <c r="T128">
        <v>0</v>
      </c>
      <c r="U128">
        <v>0</v>
      </c>
      <c r="V128">
        <v>129.9</v>
      </c>
      <c r="W128">
        <v>44.9</v>
      </c>
      <c r="X128">
        <v>44.9</v>
      </c>
      <c r="Y128">
        <v>0</v>
      </c>
      <c r="AG128" t="s">
        <v>107</v>
      </c>
      <c r="AK128" t="s">
        <v>107</v>
      </c>
      <c r="AL128" t="s">
        <v>95</v>
      </c>
      <c r="AM128">
        <v>99999</v>
      </c>
      <c r="AN128">
        <v>99999</v>
      </c>
      <c r="AO128">
        <v>799</v>
      </c>
      <c r="AP128" t="b">
        <v>1</v>
      </c>
      <c r="AQ128" t="b">
        <v>1</v>
      </c>
      <c r="AR128" t="b">
        <v>0</v>
      </c>
      <c r="AS128">
        <v>250</v>
      </c>
      <c r="AT128" t="s">
        <v>96</v>
      </c>
      <c r="AU128" t="b">
        <v>0</v>
      </c>
      <c r="AW128">
        <v>12</v>
      </c>
      <c r="AX128" t="s">
        <v>97</v>
      </c>
      <c r="AY128" t="s">
        <v>284</v>
      </c>
    </row>
    <row r="129" spans="1:51" x14ac:dyDescent="0.25">
      <c r="A129" t="s">
        <v>3160</v>
      </c>
      <c r="B129" t="s">
        <v>109</v>
      </c>
      <c r="C129" t="s">
        <v>89</v>
      </c>
      <c r="D129">
        <v>99999</v>
      </c>
      <c r="F129">
        <v>0</v>
      </c>
      <c r="G129" t="b">
        <v>0</v>
      </c>
      <c r="H129" t="s">
        <v>278</v>
      </c>
      <c r="K129" t="s">
        <v>91</v>
      </c>
      <c r="L129" t="s">
        <v>110</v>
      </c>
      <c r="N129" t="s">
        <v>93</v>
      </c>
      <c r="P129">
        <v>299.8</v>
      </c>
      <c r="Q129">
        <v>74.900000000000006</v>
      </c>
      <c r="R129">
        <v>0</v>
      </c>
      <c r="S129">
        <v>50.1</v>
      </c>
      <c r="T129">
        <v>0</v>
      </c>
      <c r="U129">
        <v>0</v>
      </c>
      <c r="V129">
        <v>129.9</v>
      </c>
      <c r="W129">
        <v>44.9</v>
      </c>
      <c r="X129">
        <v>44.9</v>
      </c>
      <c r="Y129">
        <v>0</v>
      </c>
      <c r="AG129" t="s">
        <v>111</v>
      </c>
      <c r="AK129" t="s">
        <v>111</v>
      </c>
      <c r="AL129" t="s">
        <v>112</v>
      </c>
      <c r="AM129">
        <v>99999</v>
      </c>
      <c r="AN129">
        <v>99999</v>
      </c>
      <c r="AO129">
        <v>599</v>
      </c>
      <c r="AP129" t="b">
        <v>1</v>
      </c>
      <c r="AQ129" t="b">
        <v>1</v>
      </c>
      <c r="AR129" t="b">
        <v>0</v>
      </c>
      <c r="AS129">
        <v>50</v>
      </c>
      <c r="AT129" t="s">
        <v>96</v>
      </c>
      <c r="AU129" t="b">
        <v>0</v>
      </c>
      <c r="AW129">
        <v>12</v>
      </c>
      <c r="AX129" t="s">
        <v>97</v>
      </c>
      <c r="AY129" t="s">
        <v>285</v>
      </c>
    </row>
    <row r="130" spans="1:51" x14ac:dyDescent="0.25">
      <c r="A130" t="s">
        <v>3160</v>
      </c>
      <c r="B130" t="s">
        <v>109</v>
      </c>
      <c r="C130" t="s">
        <v>89</v>
      </c>
      <c r="D130">
        <v>99999</v>
      </c>
      <c r="F130">
        <v>1000</v>
      </c>
      <c r="G130" t="b">
        <v>0</v>
      </c>
      <c r="H130" t="s">
        <v>278</v>
      </c>
      <c r="K130" t="s">
        <v>91</v>
      </c>
      <c r="L130" t="s">
        <v>110</v>
      </c>
      <c r="N130" t="s">
        <v>93</v>
      </c>
      <c r="P130">
        <v>284.8</v>
      </c>
      <c r="Q130">
        <v>59.9</v>
      </c>
      <c r="R130">
        <v>0</v>
      </c>
      <c r="S130">
        <v>50.1</v>
      </c>
      <c r="T130">
        <v>0</v>
      </c>
      <c r="U130">
        <v>0</v>
      </c>
      <c r="V130">
        <v>129.9</v>
      </c>
      <c r="W130">
        <v>44.9</v>
      </c>
      <c r="X130">
        <v>44.9</v>
      </c>
      <c r="Y130">
        <v>0</v>
      </c>
      <c r="AG130" t="s">
        <v>114</v>
      </c>
      <c r="AK130" t="s">
        <v>114</v>
      </c>
      <c r="AL130" t="s">
        <v>112</v>
      </c>
      <c r="AM130">
        <v>99999</v>
      </c>
      <c r="AN130">
        <v>99999</v>
      </c>
      <c r="AO130">
        <v>599</v>
      </c>
      <c r="AP130" t="b">
        <v>1</v>
      </c>
      <c r="AQ130" t="b">
        <v>1</v>
      </c>
      <c r="AR130" t="b">
        <v>0</v>
      </c>
      <c r="AS130">
        <v>50</v>
      </c>
      <c r="AT130" t="s">
        <v>96</v>
      </c>
      <c r="AU130" t="b">
        <v>0</v>
      </c>
      <c r="AW130">
        <v>12</v>
      </c>
      <c r="AX130" t="s">
        <v>97</v>
      </c>
      <c r="AY130" t="s">
        <v>286</v>
      </c>
    </row>
    <row r="131" spans="1:51" x14ac:dyDescent="0.25">
      <c r="A131" t="s">
        <v>3160</v>
      </c>
      <c r="B131" t="s">
        <v>109</v>
      </c>
      <c r="C131" t="s">
        <v>89</v>
      </c>
      <c r="D131">
        <v>99999</v>
      </c>
      <c r="F131">
        <v>10000</v>
      </c>
      <c r="G131" t="b">
        <v>0</v>
      </c>
      <c r="H131" t="s">
        <v>278</v>
      </c>
      <c r="K131" t="s">
        <v>91</v>
      </c>
      <c r="L131" t="s">
        <v>110</v>
      </c>
      <c r="N131" t="s">
        <v>93</v>
      </c>
      <c r="P131">
        <v>349.8</v>
      </c>
      <c r="Q131">
        <v>124.9</v>
      </c>
      <c r="R131">
        <v>0</v>
      </c>
      <c r="S131">
        <v>50.1</v>
      </c>
      <c r="T131">
        <v>0</v>
      </c>
      <c r="U131">
        <v>0</v>
      </c>
      <c r="V131">
        <v>129.9</v>
      </c>
      <c r="W131">
        <v>44.9</v>
      </c>
      <c r="X131">
        <v>44.9</v>
      </c>
      <c r="Y131">
        <v>0</v>
      </c>
      <c r="AG131" t="s">
        <v>116</v>
      </c>
      <c r="AK131" t="s">
        <v>116</v>
      </c>
      <c r="AL131" t="s">
        <v>112</v>
      </c>
      <c r="AM131">
        <v>99999</v>
      </c>
      <c r="AN131">
        <v>99999</v>
      </c>
      <c r="AO131">
        <v>599</v>
      </c>
      <c r="AP131" t="b">
        <v>1</v>
      </c>
      <c r="AQ131" t="b">
        <v>1</v>
      </c>
      <c r="AR131" t="b">
        <v>0</v>
      </c>
      <c r="AS131">
        <v>50</v>
      </c>
      <c r="AT131" t="s">
        <v>96</v>
      </c>
      <c r="AU131" t="b">
        <v>0</v>
      </c>
      <c r="AW131">
        <v>12</v>
      </c>
      <c r="AX131" t="s">
        <v>97</v>
      </c>
      <c r="AY131" t="s">
        <v>287</v>
      </c>
    </row>
    <row r="132" spans="1:51" x14ac:dyDescent="0.25">
      <c r="A132" t="s">
        <v>3160</v>
      </c>
      <c r="B132" t="s">
        <v>109</v>
      </c>
      <c r="C132" t="s">
        <v>89</v>
      </c>
      <c r="D132">
        <v>99999</v>
      </c>
      <c r="F132">
        <v>2000</v>
      </c>
      <c r="G132" t="b">
        <v>0</v>
      </c>
      <c r="H132" t="s">
        <v>278</v>
      </c>
      <c r="K132" t="s">
        <v>91</v>
      </c>
      <c r="L132" t="s">
        <v>110</v>
      </c>
      <c r="N132" t="s">
        <v>93</v>
      </c>
      <c r="P132">
        <v>294.8</v>
      </c>
      <c r="Q132">
        <v>69.900000000000006</v>
      </c>
      <c r="R132">
        <v>0</v>
      </c>
      <c r="S132">
        <v>50.1</v>
      </c>
      <c r="T132">
        <v>0</v>
      </c>
      <c r="U132">
        <v>0</v>
      </c>
      <c r="V132">
        <v>129.9</v>
      </c>
      <c r="W132">
        <v>44.9</v>
      </c>
      <c r="X132">
        <v>44.9</v>
      </c>
      <c r="Y132">
        <v>0</v>
      </c>
      <c r="AG132" t="s">
        <v>118</v>
      </c>
      <c r="AK132" t="s">
        <v>118</v>
      </c>
      <c r="AL132" t="s">
        <v>112</v>
      </c>
      <c r="AM132">
        <v>99999</v>
      </c>
      <c r="AN132">
        <v>99999</v>
      </c>
      <c r="AO132">
        <v>599</v>
      </c>
      <c r="AP132" t="b">
        <v>1</v>
      </c>
      <c r="AQ132" t="b">
        <v>1</v>
      </c>
      <c r="AR132" t="b">
        <v>0</v>
      </c>
      <c r="AS132">
        <v>50</v>
      </c>
      <c r="AT132" t="s">
        <v>96</v>
      </c>
      <c r="AU132" t="b">
        <v>0</v>
      </c>
      <c r="AW132">
        <v>12</v>
      </c>
      <c r="AX132" t="s">
        <v>97</v>
      </c>
      <c r="AY132" t="s">
        <v>288</v>
      </c>
    </row>
    <row r="133" spans="1:51" x14ac:dyDescent="0.25">
      <c r="A133" t="s">
        <v>3160</v>
      </c>
      <c r="B133" t="s">
        <v>109</v>
      </c>
      <c r="C133" t="s">
        <v>89</v>
      </c>
      <c r="D133">
        <v>99999</v>
      </c>
      <c r="F133">
        <v>3000</v>
      </c>
      <c r="G133" t="b">
        <v>0</v>
      </c>
      <c r="H133" t="s">
        <v>278</v>
      </c>
      <c r="K133" t="s">
        <v>91</v>
      </c>
      <c r="L133" t="s">
        <v>110</v>
      </c>
      <c r="N133" t="s">
        <v>93</v>
      </c>
      <c r="P133">
        <v>304.8</v>
      </c>
      <c r="Q133">
        <v>79.899999999999991</v>
      </c>
      <c r="R133">
        <v>0</v>
      </c>
      <c r="S133">
        <v>50.1</v>
      </c>
      <c r="T133">
        <v>0</v>
      </c>
      <c r="U133">
        <v>0</v>
      </c>
      <c r="V133">
        <v>129.9</v>
      </c>
      <c r="W133">
        <v>44.9</v>
      </c>
      <c r="X133">
        <v>44.9</v>
      </c>
      <c r="Y133">
        <v>0</v>
      </c>
      <c r="AG133" t="s">
        <v>120</v>
      </c>
      <c r="AK133" t="s">
        <v>120</v>
      </c>
      <c r="AL133" t="s">
        <v>112</v>
      </c>
      <c r="AM133">
        <v>99999</v>
      </c>
      <c r="AN133">
        <v>99999</v>
      </c>
      <c r="AO133">
        <v>599</v>
      </c>
      <c r="AP133" t="b">
        <v>1</v>
      </c>
      <c r="AQ133" t="b">
        <v>1</v>
      </c>
      <c r="AR133" t="b">
        <v>0</v>
      </c>
      <c r="AS133">
        <v>50</v>
      </c>
      <c r="AT133" t="s">
        <v>96</v>
      </c>
      <c r="AU133" t="b">
        <v>0</v>
      </c>
      <c r="AW133">
        <v>12</v>
      </c>
      <c r="AX133" t="s">
        <v>97</v>
      </c>
      <c r="AY133" t="s">
        <v>289</v>
      </c>
    </row>
    <row r="134" spans="1:51" x14ac:dyDescent="0.25">
      <c r="A134" t="s">
        <v>3160</v>
      </c>
      <c r="B134" t="s">
        <v>109</v>
      </c>
      <c r="C134" t="s">
        <v>89</v>
      </c>
      <c r="D134">
        <v>99999</v>
      </c>
      <c r="F134">
        <v>5000</v>
      </c>
      <c r="G134" t="b">
        <v>0</v>
      </c>
      <c r="H134" t="s">
        <v>278</v>
      </c>
      <c r="K134" t="s">
        <v>91</v>
      </c>
      <c r="L134" t="s">
        <v>110</v>
      </c>
      <c r="N134" t="s">
        <v>93</v>
      </c>
      <c r="P134">
        <v>319.8</v>
      </c>
      <c r="Q134">
        <v>94.9</v>
      </c>
      <c r="R134">
        <v>0</v>
      </c>
      <c r="S134">
        <v>50.1</v>
      </c>
      <c r="T134">
        <v>0</v>
      </c>
      <c r="U134">
        <v>0</v>
      </c>
      <c r="V134">
        <v>129.9</v>
      </c>
      <c r="W134">
        <v>44.9</v>
      </c>
      <c r="X134">
        <v>44.9</v>
      </c>
      <c r="Y134">
        <v>0</v>
      </c>
      <c r="AG134" t="s">
        <v>122</v>
      </c>
      <c r="AK134" t="s">
        <v>122</v>
      </c>
      <c r="AL134" t="s">
        <v>112</v>
      </c>
      <c r="AM134">
        <v>99999</v>
      </c>
      <c r="AN134">
        <v>99999</v>
      </c>
      <c r="AO134">
        <v>599</v>
      </c>
      <c r="AP134" t="b">
        <v>1</v>
      </c>
      <c r="AQ134" t="b">
        <v>1</v>
      </c>
      <c r="AR134" t="b">
        <v>0</v>
      </c>
      <c r="AS134">
        <v>50</v>
      </c>
      <c r="AT134" t="s">
        <v>96</v>
      </c>
      <c r="AU134" t="b">
        <v>0</v>
      </c>
      <c r="AW134">
        <v>12</v>
      </c>
      <c r="AX134" t="s">
        <v>97</v>
      </c>
      <c r="AY134" t="s">
        <v>290</v>
      </c>
    </row>
    <row r="135" spans="1:51" x14ac:dyDescent="0.25">
      <c r="A135" t="s">
        <v>3160</v>
      </c>
      <c r="B135" t="s">
        <v>124</v>
      </c>
      <c r="C135" t="s">
        <v>89</v>
      </c>
      <c r="D135">
        <v>99999</v>
      </c>
      <c r="F135">
        <v>0</v>
      </c>
      <c r="G135" t="b">
        <v>0</v>
      </c>
      <c r="H135" t="s">
        <v>278</v>
      </c>
      <c r="K135" t="s">
        <v>91</v>
      </c>
      <c r="L135" t="s">
        <v>125</v>
      </c>
      <c r="N135" t="s">
        <v>93</v>
      </c>
      <c r="P135">
        <v>289.8</v>
      </c>
      <c r="Q135">
        <v>64.900000000000006</v>
      </c>
      <c r="R135">
        <v>0</v>
      </c>
      <c r="S135">
        <v>50.1</v>
      </c>
      <c r="T135">
        <v>0</v>
      </c>
      <c r="U135">
        <v>0</v>
      </c>
      <c r="V135">
        <v>129.9</v>
      </c>
      <c r="W135">
        <v>44.9</v>
      </c>
      <c r="X135">
        <v>44.9</v>
      </c>
      <c r="Y135">
        <v>0</v>
      </c>
      <c r="AG135" t="s">
        <v>126</v>
      </c>
      <c r="AK135" t="s">
        <v>126</v>
      </c>
      <c r="AL135" t="s">
        <v>127</v>
      </c>
      <c r="AM135">
        <v>99999</v>
      </c>
      <c r="AN135">
        <v>99999</v>
      </c>
      <c r="AO135">
        <v>699</v>
      </c>
      <c r="AP135" t="b">
        <v>1</v>
      </c>
      <c r="AQ135" t="b">
        <v>1</v>
      </c>
      <c r="AR135" t="b">
        <v>0</v>
      </c>
      <c r="AS135">
        <v>100</v>
      </c>
      <c r="AT135" t="s">
        <v>96</v>
      </c>
      <c r="AU135" t="b">
        <v>0</v>
      </c>
      <c r="AW135">
        <v>12</v>
      </c>
      <c r="AX135" t="s">
        <v>97</v>
      </c>
      <c r="AY135" t="s">
        <v>291</v>
      </c>
    </row>
    <row r="136" spans="1:51" x14ac:dyDescent="0.25">
      <c r="A136" t="s">
        <v>3160</v>
      </c>
      <c r="B136" t="s">
        <v>124</v>
      </c>
      <c r="C136" t="s">
        <v>89</v>
      </c>
      <c r="D136">
        <v>99999</v>
      </c>
      <c r="F136">
        <v>1000</v>
      </c>
      <c r="G136" t="b">
        <v>0</v>
      </c>
      <c r="H136" t="s">
        <v>278</v>
      </c>
      <c r="K136" t="s">
        <v>91</v>
      </c>
      <c r="L136" t="s">
        <v>125</v>
      </c>
      <c r="N136" t="s">
        <v>93</v>
      </c>
      <c r="P136">
        <v>289.8</v>
      </c>
      <c r="Q136">
        <v>64.899999999999991</v>
      </c>
      <c r="R136">
        <v>0</v>
      </c>
      <c r="S136">
        <v>50.1</v>
      </c>
      <c r="T136">
        <v>0</v>
      </c>
      <c r="U136">
        <v>0</v>
      </c>
      <c r="V136">
        <v>129.9</v>
      </c>
      <c r="W136">
        <v>44.9</v>
      </c>
      <c r="X136">
        <v>44.9</v>
      </c>
      <c r="Y136">
        <v>0</v>
      </c>
      <c r="AG136" t="s">
        <v>129</v>
      </c>
      <c r="AK136" t="s">
        <v>129</v>
      </c>
      <c r="AL136" t="s">
        <v>127</v>
      </c>
      <c r="AM136">
        <v>99999</v>
      </c>
      <c r="AN136">
        <v>99999</v>
      </c>
      <c r="AO136">
        <v>699</v>
      </c>
      <c r="AP136" t="b">
        <v>1</v>
      </c>
      <c r="AQ136" t="b">
        <v>1</v>
      </c>
      <c r="AR136" t="b">
        <v>0</v>
      </c>
      <c r="AS136">
        <v>100</v>
      </c>
      <c r="AT136" t="s">
        <v>96</v>
      </c>
      <c r="AU136" t="b">
        <v>0</v>
      </c>
      <c r="AW136">
        <v>12</v>
      </c>
      <c r="AX136" t="s">
        <v>97</v>
      </c>
      <c r="AY136" t="s">
        <v>292</v>
      </c>
    </row>
    <row r="137" spans="1:51" x14ac:dyDescent="0.25">
      <c r="A137" t="s">
        <v>3160</v>
      </c>
      <c r="B137" t="s">
        <v>124</v>
      </c>
      <c r="C137" t="s">
        <v>89</v>
      </c>
      <c r="D137">
        <v>99999</v>
      </c>
      <c r="F137">
        <v>10000</v>
      </c>
      <c r="G137" t="b">
        <v>0</v>
      </c>
      <c r="H137" t="s">
        <v>278</v>
      </c>
      <c r="K137" t="s">
        <v>91</v>
      </c>
      <c r="L137" t="s">
        <v>125</v>
      </c>
      <c r="N137" t="s">
        <v>93</v>
      </c>
      <c r="P137">
        <v>354.8</v>
      </c>
      <c r="Q137">
        <v>129.9</v>
      </c>
      <c r="R137">
        <v>0</v>
      </c>
      <c r="S137">
        <v>50.1</v>
      </c>
      <c r="T137">
        <v>0</v>
      </c>
      <c r="U137">
        <v>0</v>
      </c>
      <c r="V137">
        <v>129.9</v>
      </c>
      <c r="W137">
        <v>44.9</v>
      </c>
      <c r="X137">
        <v>44.9</v>
      </c>
      <c r="Y137">
        <v>0</v>
      </c>
      <c r="AG137" t="s">
        <v>131</v>
      </c>
      <c r="AK137" t="s">
        <v>131</v>
      </c>
      <c r="AL137" t="s">
        <v>127</v>
      </c>
      <c r="AM137">
        <v>99999</v>
      </c>
      <c r="AN137">
        <v>99999</v>
      </c>
      <c r="AO137">
        <v>699</v>
      </c>
      <c r="AP137" t="b">
        <v>1</v>
      </c>
      <c r="AQ137" t="b">
        <v>1</v>
      </c>
      <c r="AR137" t="b">
        <v>0</v>
      </c>
      <c r="AS137">
        <v>100</v>
      </c>
      <c r="AT137" t="s">
        <v>96</v>
      </c>
      <c r="AU137" t="b">
        <v>0</v>
      </c>
      <c r="AW137">
        <v>12</v>
      </c>
      <c r="AX137" t="s">
        <v>97</v>
      </c>
      <c r="AY137" t="s">
        <v>293</v>
      </c>
    </row>
    <row r="138" spans="1:51" x14ac:dyDescent="0.25">
      <c r="A138" t="s">
        <v>3160</v>
      </c>
      <c r="B138" t="s">
        <v>124</v>
      </c>
      <c r="C138" t="s">
        <v>89</v>
      </c>
      <c r="D138">
        <v>99999</v>
      </c>
      <c r="F138">
        <v>2000</v>
      </c>
      <c r="G138" t="b">
        <v>0</v>
      </c>
      <c r="H138" t="s">
        <v>278</v>
      </c>
      <c r="K138" t="s">
        <v>91</v>
      </c>
      <c r="L138" t="s">
        <v>125</v>
      </c>
      <c r="N138" t="s">
        <v>93</v>
      </c>
      <c r="P138">
        <v>299.8</v>
      </c>
      <c r="Q138">
        <v>74.899999999999991</v>
      </c>
      <c r="R138">
        <v>0</v>
      </c>
      <c r="S138">
        <v>50.1</v>
      </c>
      <c r="T138">
        <v>0</v>
      </c>
      <c r="U138">
        <v>0</v>
      </c>
      <c r="V138">
        <v>129.9</v>
      </c>
      <c r="W138">
        <v>44.9</v>
      </c>
      <c r="X138">
        <v>44.9</v>
      </c>
      <c r="Y138">
        <v>0</v>
      </c>
      <c r="AG138" t="s">
        <v>133</v>
      </c>
      <c r="AK138" t="s">
        <v>133</v>
      </c>
      <c r="AL138" t="s">
        <v>127</v>
      </c>
      <c r="AM138">
        <v>99999</v>
      </c>
      <c r="AN138">
        <v>99999</v>
      </c>
      <c r="AO138">
        <v>699</v>
      </c>
      <c r="AP138" t="b">
        <v>1</v>
      </c>
      <c r="AQ138" t="b">
        <v>1</v>
      </c>
      <c r="AR138" t="b">
        <v>0</v>
      </c>
      <c r="AS138">
        <v>100</v>
      </c>
      <c r="AT138" t="s">
        <v>96</v>
      </c>
      <c r="AU138" t="b">
        <v>0</v>
      </c>
      <c r="AW138">
        <v>12</v>
      </c>
      <c r="AX138" t="s">
        <v>97</v>
      </c>
      <c r="AY138" t="s">
        <v>294</v>
      </c>
    </row>
    <row r="139" spans="1:51" x14ac:dyDescent="0.25">
      <c r="A139" t="s">
        <v>3160</v>
      </c>
      <c r="B139" t="s">
        <v>124</v>
      </c>
      <c r="C139" t="s">
        <v>89</v>
      </c>
      <c r="D139">
        <v>99999</v>
      </c>
      <c r="F139">
        <v>3000</v>
      </c>
      <c r="G139" t="b">
        <v>0</v>
      </c>
      <c r="H139" t="s">
        <v>278</v>
      </c>
      <c r="K139" t="s">
        <v>91</v>
      </c>
      <c r="L139" t="s">
        <v>125</v>
      </c>
      <c r="N139" t="s">
        <v>93</v>
      </c>
      <c r="P139">
        <v>309.8</v>
      </c>
      <c r="Q139">
        <v>84.899999999999991</v>
      </c>
      <c r="R139">
        <v>0</v>
      </c>
      <c r="S139">
        <v>50.1</v>
      </c>
      <c r="T139">
        <v>0</v>
      </c>
      <c r="U139">
        <v>0</v>
      </c>
      <c r="V139">
        <v>129.9</v>
      </c>
      <c r="W139">
        <v>44.9</v>
      </c>
      <c r="X139">
        <v>44.9</v>
      </c>
      <c r="Y139">
        <v>0</v>
      </c>
      <c r="AG139" t="s">
        <v>135</v>
      </c>
      <c r="AK139" t="s">
        <v>135</v>
      </c>
      <c r="AL139" t="s">
        <v>127</v>
      </c>
      <c r="AM139">
        <v>99999</v>
      </c>
      <c r="AN139">
        <v>99999</v>
      </c>
      <c r="AO139">
        <v>699</v>
      </c>
      <c r="AP139" t="b">
        <v>1</v>
      </c>
      <c r="AQ139" t="b">
        <v>1</v>
      </c>
      <c r="AR139" t="b">
        <v>0</v>
      </c>
      <c r="AS139">
        <v>100</v>
      </c>
      <c r="AT139" t="s">
        <v>96</v>
      </c>
      <c r="AU139" t="b">
        <v>0</v>
      </c>
      <c r="AW139">
        <v>12</v>
      </c>
      <c r="AX139" t="s">
        <v>97</v>
      </c>
      <c r="AY139" t="s">
        <v>295</v>
      </c>
    </row>
    <row r="140" spans="1:51" x14ac:dyDescent="0.25">
      <c r="A140" t="s">
        <v>3160</v>
      </c>
      <c r="B140" t="s">
        <v>124</v>
      </c>
      <c r="C140" t="s">
        <v>89</v>
      </c>
      <c r="D140">
        <v>99999</v>
      </c>
      <c r="F140">
        <v>5000</v>
      </c>
      <c r="G140" t="b">
        <v>0</v>
      </c>
      <c r="H140" t="s">
        <v>278</v>
      </c>
      <c r="K140" t="s">
        <v>91</v>
      </c>
      <c r="L140" t="s">
        <v>125</v>
      </c>
      <c r="N140" t="s">
        <v>93</v>
      </c>
      <c r="P140">
        <v>324.8</v>
      </c>
      <c r="Q140">
        <v>99.9</v>
      </c>
      <c r="R140">
        <v>0</v>
      </c>
      <c r="S140">
        <v>50.1</v>
      </c>
      <c r="T140">
        <v>0</v>
      </c>
      <c r="U140">
        <v>0</v>
      </c>
      <c r="V140">
        <v>129.9</v>
      </c>
      <c r="W140">
        <v>44.9</v>
      </c>
      <c r="X140">
        <v>44.9</v>
      </c>
      <c r="Y140">
        <v>0</v>
      </c>
      <c r="AG140" t="s">
        <v>137</v>
      </c>
      <c r="AK140" t="s">
        <v>137</v>
      </c>
      <c r="AL140" t="s">
        <v>127</v>
      </c>
      <c r="AM140">
        <v>99999</v>
      </c>
      <c r="AN140">
        <v>99999</v>
      </c>
      <c r="AO140">
        <v>699</v>
      </c>
      <c r="AP140" t="b">
        <v>1</v>
      </c>
      <c r="AQ140" t="b">
        <v>1</v>
      </c>
      <c r="AR140" t="b">
        <v>0</v>
      </c>
      <c r="AS140">
        <v>100</v>
      </c>
      <c r="AT140" t="s">
        <v>96</v>
      </c>
      <c r="AU140" t="b">
        <v>0</v>
      </c>
      <c r="AW140">
        <v>12</v>
      </c>
      <c r="AX140" t="s">
        <v>97</v>
      </c>
      <c r="AY140" t="s">
        <v>296</v>
      </c>
    </row>
    <row r="141" spans="1:51" x14ac:dyDescent="0.25">
      <c r="A141" t="s">
        <v>3160</v>
      </c>
      <c r="B141" t="s">
        <v>139</v>
      </c>
      <c r="C141" t="s">
        <v>89</v>
      </c>
      <c r="D141">
        <v>99999</v>
      </c>
      <c r="F141">
        <v>0</v>
      </c>
      <c r="G141" t="b">
        <v>0</v>
      </c>
      <c r="H141" t="s">
        <v>278</v>
      </c>
      <c r="K141" t="s">
        <v>91</v>
      </c>
      <c r="L141" t="s">
        <v>140</v>
      </c>
      <c r="N141" t="s">
        <v>93</v>
      </c>
      <c r="P141">
        <v>324.8</v>
      </c>
      <c r="Q141">
        <v>99.9</v>
      </c>
      <c r="R141">
        <v>0</v>
      </c>
      <c r="S141">
        <v>50.1</v>
      </c>
      <c r="T141">
        <v>0</v>
      </c>
      <c r="U141">
        <v>0</v>
      </c>
      <c r="V141">
        <v>129.9</v>
      </c>
      <c r="W141">
        <v>44.9</v>
      </c>
      <c r="X141">
        <v>44.9</v>
      </c>
      <c r="Y141">
        <v>0</v>
      </c>
      <c r="AG141" t="s">
        <v>141</v>
      </c>
      <c r="AK141" t="s">
        <v>141</v>
      </c>
      <c r="AL141" t="s">
        <v>142</v>
      </c>
      <c r="AM141">
        <v>99999</v>
      </c>
      <c r="AN141">
        <v>99999</v>
      </c>
      <c r="AO141">
        <v>899</v>
      </c>
      <c r="AP141" t="b">
        <v>1</v>
      </c>
      <c r="AQ141" t="b">
        <v>1</v>
      </c>
      <c r="AR141" t="b">
        <v>0</v>
      </c>
      <c r="AS141">
        <v>500</v>
      </c>
      <c r="AT141" t="s">
        <v>96</v>
      </c>
      <c r="AU141" t="b">
        <v>0</v>
      </c>
      <c r="AW141">
        <v>12</v>
      </c>
      <c r="AX141" t="s">
        <v>97</v>
      </c>
      <c r="AY141" t="s">
        <v>297</v>
      </c>
    </row>
    <row r="142" spans="1:51" x14ac:dyDescent="0.25">
      <c r="A142" t="s">
        <v>3160</v>
      </c>
      <c r="B142" t="s">
        <v>139</v>
      </c>
      <c r="C142" t="s">
        <v>89</v>
      </c>
      <c r="D142">
        <v>99999</v>
      </c>
      <c r="F142">
        <v>1000</v>
      </c>
      <c r="G142" t="b">
        <v>0</v>
      </c>
      <c r="H142" t="s">
        <v>278</v>
      </c>
      <c r="K142" t="s">
        <v>91</v>
      </c>
      <c r="L142" t="s">
        <v>140</v>
      </c>
      <c r="N142" t="s">
        <v>93</v>
      </c>
      <c r="P142">
        <v>324.8</v>
      </c>
      <c r="Q142">
        <v>99.899999999999991</v>
      </c>
      <c r="R142">
        <v>0</v>
      </c>
      <c r="S142">
        <v>50.1</v>
      </c>
      <c r="T142">
        <v>0</v>
      </c>
      <c r="U142">
        <v>0</v>
      </c>
      <c r="V142">
        <v>129.9</v>
      </c>
      <c r="W142">
        <v>44.9</v>
      </c>
      <c r="X142">
        <v>44.9</v>
      </c>
      <c r="Y142">
        <v>0</v>
      </c>
      <c r="AG142" t="s">
        <v>144</v>
      </c>
      <c r="AK142" t="s">
        <v>144</v>
      </c>
      <c r="AL142" t="s">
        <v>142</v>
      </c>
      <c r="AM142">
        <v>99999</v>
      </c>
      <c r="AN142">
        <v>99999</v>
      </c>
      <c r="AO142">
        <v>899</v>
      </c>
      <c r="AP142" t="b">
        <v>1</v>
      </c>
      <c r="AQ142" t="b">
        <v>1</v>
      </c>
      <c r="AR142" t="b">
        <v>0</v>
      </c>
      <c r="AS142">
        <v>500</v>
      </c>
      <c r="AT142" t="s">
        <v>96</v>
      </c>
      <c r="AU142" t="b">
        <v>0</v>
      </c>
      <c r="AW142">
        <v>12</v>
      </c>
      <c r="AX142" t="s">
        <v>97</v>
      </c>
      <c r="AY142" t="s">
        <v>298</v>
      </c>
    </row>
    <row r="143" spans="1:51" x14ac:dyDescent="0.25">
      <c r="A143" t="s">
        <v>3160</v>
      </c>
      <c r="B143" t="s">
        <v>139</v>
      </c>
      <c r="C143" t="s">
        <v>89</v>
      </c>
      <c r="D143">
        <v>99999</v>
      </c>
      <c r="F143">
        <v>10000</v>
      </c>
      <c r="G143" t="b">
        <v>0</v>
      </c>
      <c r="H143" t="s">
        <v>278</v>
      </c>
      <c r="K143" t="s">
        <v>91</v>
      </c>
      <c r="L143" t="s">
        <v>140</v>
      </c>
      <c r="N143" t="s">
        <v>93</v>
      </c>
      <c r="P143">
        <v>389.8</v>
      </c>
      <c r="Q143">
        <v>164.9</v>
      </c>
      <c r="R143">
        <v>0</v>
      </c>
      <c r="S143">
        <v>50.1</v>
      </c>
      <c r="T143">
        <v>0</v>
      </c>
      <c r="U143">
        <v>0</v>
      </c>
      <c r="V143">
        <v>129.9</v>
      </c>
      <c r="W143">
        <v>44.9</v>
      </c>
      <c r="X143">
        <v>44.9</v>
      </c>
      <c r="Y143">
        <v>0</v>
      </c>
      <c r="AG143" t="s">
        <v>146</v>
      </c>
      <c r="AK143" t="s">
        <v>146</v>
      </c>
      <c r="AL143" t="s">
        <v>142</v>
      </c>
      <c r="AM143">
        <v>99999</v>
      </c>
      <c r="AN143">
        <v>99999</v>
      </c>
      <c r="AO143">
        <v>899</v>
      </c>
      <c r="AP143" t="b">
        <v>1</v>
      </c>
      <c r="AQ143" t="b">
        <v>1</v>
      </c>
      <c r="AR143" t="b">
        <v>0</v>
      </c>
      <c r="AS143">
        <v>500</v>
      </c>
      <c r="AT143" t="s">
        <v>96</v>
      </c>
      <c r="AU143" t="b">
        <v>0</v>
      </c>
      <c r="AW143">
        <v>12</v>
      </c>
      <c r="AX143" t="s">
        <v>97</v>
      </c>
      <c r="AY143" t="s">
        <v>299</v>
      </c>
    </row>
    <row r="144" spans="1:51" x14ac:dyDescent="0.25">
      <c r="A144" t="s">
        <v>3160</v>
      </c>
      <c r="B144" t="s">
        <v>139</v>
      </c>
      <c r="C144" t="s">
        <v>89</v>
      </c>
      <c r="D144">
        <v>99999</v>
      </c>
      <c r="F144">
        <v>2000</v>
      </c>
      <c r="G144" t="b">
        <v>0</v>
      </c>
      <c r="H144" t="s">
        <v>278</v>
      </c>
      <c r="K144" t="s">
        <v>91</v>
      </c>
      <c r="L144" t="s">
        <v>140</v>
      </c>
      <c r="N144" t="s">
        <v>93</v>
      </c>
      <c r="P144">
        <v>334.8</v>
      </c>
      <c r="Q144">
        <v>109.89999999999999</v>
      </c>
      <c r="R144">
        <v>0</v>
      </c>
      <c r="S144">
        <v>50.1</v>
      </c>
      <c r="T144">
        <v>0</v>
      </c>
      <c r="U144">
        <v>0</v>
      </c>
      <c r="V144">
        <v>129.9</v>
      </c>
      <c r="W144">
        <v>44.9</v>
      </c>
      <c r="X144">
        <v>44.9</v>
      </c>
      <c r="Y144">
        <v>0</v>
      </c>
      <c r="AG144" t="s">
        <v>148</v>
      </c>
      <c r="AK144" t="s">
        <v>148</v>
      </c>
      <c r="AL144" t="s">
        <v>142</v>
      </c>
      <c r="AM144">
        <v>99999</v>
      </c>
      <c r="AN144">
        <v>99999</v>
      </c>
      <c r="AO144">
        <v>899</v>
      </c>
      <c r="AP144" t="b">
        <v>1</v>
      </c>
      <c r="AQ144" t="b">
        <v>1</v>
      </c>
      <c r="AR144" t="b">
        <v>0</v>
      </c>
      <c r="AS144">
        <v>500</v>
      </c>
      <c r="AT144" t="s">
        <v>96</v>
      </c>
      <c r="AU144" t="b">
        <v>0</v>
      </c>
      <c r="AW144">
        <v>12</v>
      </c>
      <c r="AX144" t="s">
        <v>97</v>
      </c>
      <c r="AY144" t="s">
        <v>300</v>
      </c>
    </row>
    <row r="145" spans="1:51" x14ac:dyDescent="0.25">
      <c r="A145" t="s">
        <v>3160</v>
      </c>
      <c r="B145" t="s">
        <v>139</v>
      </c>
      <c r="C145" t="s">
        <v>89</v>
      </c>
      <c r="D145">
        <v>99999</v>
      </c>
      <c r="F145">
        <v>3000</v>
      </c>
      <c r="G145" t="b">
        <v>0</v>
      </c>
      <c r="H145" t="s">
        <v>278</v>
      </c>
      <c r="K145" t="s">
        <v>91</v>
      </c>
      <c r="L145" t="s">
        <v>140</v>
      </c>
      <c r="N145" t="s">
        <v>93</v>
      </c>
      <c r="P145">
        <v>344.8</v>
      </c>
      <c r="Q145">
        <v>119.89999999999999</v>
      </c>
      <c r="R145">
        <v>0</v>
      </c>
      <c r="S145">
        <v>50.1</v>
      </c>
      <c r="T145">
        <v>0</v>
      </c>
      <c r="U145">
        <v>0</v>
      </c>
      <c r="V145">
        <v>129.9</v>
      </c>
      <c r="W145">
        <v>44.9</v>
      </c>
      <c r="X145">
        <v>44.9</v>
      </c>
      <c r="Y145">
        <v>0</v>
      </c>
      <c r="AG145" t="s">
        <v>150</v>
      </c>
      <c r="AK145" t="s">
        <v>150</v>
      </c>
      <c r="AL145" t="s">
        <v>142</v>
      </c>
      <c r="AM145">
        <v>99999</v>
      </c>
      <c r="AN145">
        <v>99999</v>
      </c>
      <c r="AO145">
        <v>899</v>
      </c>
      <c r="AP145" t="b">
        <v>1</v>
      </c>
      <c r="AQ145" t="b">
        <v>1</v>
      </c>
      <c r="AR145" t="b">
        <v>0</v>
      </c>
      <c r="AS145">
        <v>500</v>
      </c>
      <c r="AT145" t="s">
        <v>96</v>
      </c>
      <c r="AU145" t="b">
        <v>0</v>
      </c>
      <c r="AW145">
        <v>12</v>
      </c>
      <c r="AX145" t="s">
        <v>97</v>
      </c>
      <c r="AY145" t="s">
        <v>301</v>
      </c>
    </row>
    <row r="146" spans="1:51" x14ac:dyDescent="0.25">
      <c r="A146" t="s">
        <v>3160</v>
      </c>
      <c r="B146" t="s">
        <v>139</v>
      </c>
      <c r="C146" t="s">
        <v>89</v>
      </c>
      <c r="D146">
        <v>99999</v>
      </c>
      <c r="F146">
        <v>5000</v>
      </c>
      <c r="G146" t="b">
        <v>0</v>
      </c>
      <c r="H146" t="s">
        <v>278</v>
      </c>
      <c r="K146" t="s">
        <v>91</v>
      </c>
      <c r="L146" t="s">
        <v>140</v>
      </c>
      <c r="N146" t="s">
        <v>93</v>
      </c>
      <c r="P146">
        <v>359.8</v>
      </c>
      <c r="Q146">
        <v>134.9</v>
      </c>
      <c r="R146">
        <v>0</v>
      </c>
      <c r="S146">
        <v>50.1</v>
      </c>
      <c r="T146">
        <v>0</v>
      </c>
      <c r="U146">
        <v>0</v>
      </c>
      <c r="V146">
        <v>129.9</v>
      </c>
      <c r="W146">
        <v>44.9</v>
      </c>
      <c r="X146">
        <v>44.9</v>
      </c>
      <c r="Y146">
        <v>0</v>
      </c>
      <c r="AG146" t="s">
        <v>152</v>
      </c>
      <c r="AK146" t="s">
        <v>152</v>
      </c>
      <c r="AL146" t="s">
        <v>142</v>
      </c>
      <c r="AM146">
        <v>99999</v>
      </c>
      <c r="AN146">
        <v>99999</v>
      </c>
      <c r="AO146">
        <v>899</v>
      </c>
      <c r="AP146" t="b">
        <v>1</v>
      </c>
      <c r="AQ146" t="b">
        <v>1</v>
      </c>
      <c r="AR146" t="b">
        <v>0</v>
      </c>
      <c r="AS146">
        <v>500</v>
      </c>
      <c r="AT146" t="s">
        <v>96</v>
      </c>
      <c r="AU146" t="b">
        <v>0</v>
      </c>
      <c r="AW146">
        <v>12</v>
      </c>
      <c r="AX146" t="s">
        <v>97</v>
      </c>
      <c r="AY146" t="s">
        <v>302</v>
      </c>
    </row>
    <row r="147" spans="1:51" x14ac:dyDescent="0.25">
      <c r="A147" t="s">
        <v>3160</v>
      </c>
      <c r="B147" t="s">
        <v>88</v>
      </c>
      <c r="C147" t="s">
        <v>89</v>
      </c>
      <c r="D147">
        <v>99999</v>
      </c>
      <c r="F147">
        <v>0</v>
      </c>
      <c r="G147" t="b">
        <v>0</v>
      </c>
      <c r="H147" t="s">
        <v>278</v>
      </c>
      <c r="K147" t="s">
        <v>154</v>
      </c>
      <c r="L147" t="s">
        <v>92</v>
      </c>
      <c r="N147" t="s">
        <v>93</v>
      </c>
      <c r="P147">
        <v>329.8</v>
      </c>
      <c r="Q147">
        <v>79.900000000000006</v>
      </c>
      <c r="R147">
        <v>0</v>
      </c>
      <c r="S147">
        <v>50.1</v>
      </c>
      <c r="T147">
        <v>0</v>
      </c>
      <c r="U147">
        <v>0</v>
      </c>
      <c r="V147">
        <v>129.9</v>
      </c>
      <c r="W147">
        <v>69.900000000000006</v>
      </c>
      <c r="X147">
        <v>69.900000000000006</v>
      </c>
      <c r="Y147">
        <v>0</v>
      </c>
      <c r="AG147" t="s">
        <v>155</v>
      </c>
      <c r="AK147" t="s">
        <v>155</v>
      </c>
      <c r="AL147" t="s">
        <v>95</v>
      </c>
      <c r="AM147">
        <v>99999</v>
      </c>
      <c r="AN147">
        <v>99999</v>
      </c>
      <c r="AO147">
        <v>799</v>
      </c>
      <c r="AP147" t="b">
        <v>1</v>
      </c>
      <c r="AQ147" t="b">
        <v>1</v>
      </c>
      <c r="AR147" t="b">
        <v>0</v>
      </c>
      <c r="AS147">
        <v>250</v>
      </c>
      <c r="AT147" t="s">
        <v>96</v>
      </c>
      <c r="AU147" t="b">
        <v>0</v>
      </c>
      <c r="AW147">
        <v>12</v>
      </c>
      <c r="AX147" t="s">
        <v>97</v>
      </c>
      <c r="AY147" t="s">
        <v>303</v>
      </c>
    </row>
    <row r="148" spans="1:51" x14ac:dyDescent="0.25">
      <c r="A148" t="s">
        <v>3160</v>
      </c>
      <c r="B148" t="s">
        <v>88</v>
      </c>
      <c r="C148" t="s">
        <v>89</v>
      </c>
      <c r="D148">
        <v>99999</v>
      </c>
      <c r="F148">
        <v>1000</v>
      </c>
      <c r="G148" t="b">
        <v>0</v>
      </c>
      <c r="H148" t="s">
        <v>278</v>
      </c>
      <c r="K148" t="s">
        <v>154</v>
      </c>
      <c r="L148" t="s">
        <v>92</v>
      </c>
      <c r="N148" t="s">
        <v>93</v>
      </c>
      <c r="P148">
        <v>329.8</v>
      </c>
      <c r="Q148">
        <v>79.899999999999991</v>
      </c>
      <c r="R148">
        <v>0</v>
      </c>
      <c r="S148">
        <v>50.1</v>
      </c>
      <c r="T148">
        <v>0</v>
      </c>
      <c r="U148">
        <v>0</v>
      </c>
      <c r="V148">
        <v>129.9</v>
      </c>
      <c r="W148">
        <v>69.900000000000006</v>
      </c>
      <c r="X148">
        <v>69.900000000000006</v>
      </c>
      <c r="Y148">
        <v>0</v>
      </c>
      <c r="AG148" t="s">
        <v>157</v>
      </c>
      <c r="AK148" t="s">
        <v>157</v>
      </c>
      <c r="AL148" t="s">
        <v>95</v>
      </c>
      <c r="AM148">
        <v>99999</v>
      </c>
      <c r="AN148">
        <v>99999</v>
      </c>
      <c r="AO148">
        <v>799</v>
      </c>
      <c r="AP148" t="b">
        <v>1</v>
      </c>
      <c r="AQ148" t="b">
        <v>1</v>
      </c>
      <c r="AR148" t="b">
        <v>0</v>
      </c>
      <c r="AS148">
        <v>250</v>
      </c>
      <c r="AT148" t="s">
        <v>96</v>
      </c>
      <c r="AU148" t="b">
        <v>0</v>
      </c>
      <c r="AW148">
        <v>12</v>
      </c>
      <c r="AX148" t="s">
        <v>97</v>
      </c>
      <c r="AY148" t="s">
        <v>304</v>
      </c>
    </row>
    <row r="149" spans="1:51" x14ac:dyDescent="0.25">
      <c r="A149" t="s">
        <v>3160</v>
      </c>
      <c r="B149" t="s">
        <v>88</v>
      </c>
      <c r="C149" t="s">
        <v>89</v>
      </c>
      <c r="D149">
        <v>99999</v>
      </c>
      <c r="F149">
        <v>10000</v>
      </c>
      <c r="G149" t="b">
        <v>0</v>
      </c>
      <c r="H149" t="s">
        <v>278</v>
      </c>
      <c r="K149" t="s">
        <v>154</v>
      </c>
      <c r="L149" t="s">
        <v>92</v>
      </c>
      <c r="N149" t="s">
        <v>93</v>
      </c>
      <c r="P149">
        <v>394.8</v>
      </c>
      <c r="Q149">
        <v>144.9</v>
      </c>
      <c r="R149">
        <v>0</v>
      </c>
      <c r="S149">
        <v>50.1</v>
      </c>
      <c r="T149">
        <v>0</v>
      </c>
      <c r="U149">
        <v>0</v>
      </c>
      <c r="V149">
        <v>129.9</v>
      </c>
      <c r="W149">
        <v>69.900000000000006</v>
      </c>
      <c r="X149">
        <v>69.900000000000006</v>
      </c>
      <c r="Y149">
        <v>0</v>
      </c>
      <c r="AG149" t="s">
        <v>159</v>
      </c>
      <c r="AK149" t="s">
        <v>159</v>
      </c>
      <c r="AL149" t="s">
        <v>95</v>
      </c>
      <c r="AM149">
        <v>99999</v>
      </c>
      <c r="AN149">
        <v>99999</v>
      </c>
      <c r="AO149">
        <v>799</v>
      </c>
      <c r="AP149" t="b">
        <v>1</v>
      </c>
      <c r="AQ149" t="b">
        <v>1</v>
      </c>
      <c r="AR149" t="b">
        <v>0</v>
      </c>
      <c r="AS149">
        <v>250</v>
      </c>
      <c r="AT149" t="s">
        <v>96</v>
      </c>
      <c r="AU149" t="b">
        <v>0</v>
      </c>
      <c r="AW149">
        <v>12</v>
      </c>
      <c r="AX149" t="s">
        <v>97</v>
      </c>
      <c r="AY149" t="s">
        <v>305</v>
      </c>
    </row>
    <row r="150" spans="1:51" x14ac:dyDescent="0.25">
      <c r="A150" t="s">
        <v>3160</v>
      </c>
      <c r="B150" t="s">
        <v>88</v>
      </c>
      <c r="C150" t="s">
        <v>89</v>
      </c>
      <c r="D150">
        <v>99999</v>
      </c>
      <c r="F150">
        <v>2000</v>
      </c>
      <c r="G150" t="b">
        <v>0</v>
      </c>
      <c r="H150" t="s">
        <v>278</v>
      </c>
      <c r="K150" t="s">
        <v>154</v>
      </c>
      <c r="L150" t="s">
        <v>92</v>
      </c>
      <c r="N150" t="s">
        <v>93</v>
      </c>
      <c r="P150">
        <v>339.8</v>
      </c>
      <c r="Q150">
        <v>89.899999999999991</v>
      </c>
      <c r="R150">
        <v>0</v>
      </c>
      <c r="S150">
        <v>50.1</v>
      </c>
      <c r="T150">
        <v>0</v>
      </c>
      <c r="U150">
        <v>0</v>
      </c>
      <c r="V150">
        <v>129.9</v>
      </c>
      <c r="W150">
        <v>69.900000000000006</v>
      </c>
      <c r="X150">
        <v>69.900000000000006</v>
      </c>
      <c r="Y150">
        <v>0</v>
      </c>
      <c r="AG150" t="s">
        <v>161</v>
      </c>
      <c r="AK150" t="s">
        <v>161</v>
      </c>
      <c r="AL150" t="s">
        <v>95</v>
      </c>
      <c r="AM150">
        <v>99999</v>
      </c>
      <c r="AN150">
        <v>99999</v>
      </c>
      <c r="AO150">
        <v>799</v>
      </c>
      <c r="AP150" t="b">
        <v>1</v>
      </c>
      <c r="AQ150" t="b">
        <v>1</v>
      </c>
      <c r="AR150" t="b">
        <v>0</v>
      </c>
      <c r="AS150">
        <v>250</v>
      </c>
      <c r="AT150" t="s">
        <v>96</v>
      </c>
      <c r="AU150" t="b">
        <v>0</v>
      </c>
      <c r="AW150">
        <v>12</v>
      </c>
      <c r="AX150" t="s">
        <v>97</v>
      </c>
      <c r="AY150" t="s">
        <v>306</v>
      </c>
    </row>
    <row r="151" spans="1:51" x14ac:dyDescent="0.25">
      <c r="A151" t="s">
        <v>3160</v>
      </c>
      <c r="B151" t="s">
        <v>88</v>
      </c>
      <c r="C151" t="s">
        <v>89</v>
      </c>
      <c r="D151">
        <v>99999</v>
      </c>
      <c r="F151">
        <v>3000</v>
      </c>
      <c r="G151" t="b">
        <v>0</v>
      </c>
      <c r="H151" t="s">
        <v>278</v>
      </c>
      <c r="K151" t="s">
        <v>154</v>
      </c>
      <c r="L151" t="s">
        <v>92</v>
      </c>
      <c r="N151" t="s">
        <v>93</v>
      </c>
      <c r="P151">
        <v>349.8</v>
      </c>
      <c r="Q151">
        <v>99.899999999999991</v>
      </c>
      <c r="R151">
        <v>0</v>
      </c>
      <c r="S151">
        <v>50.1</v>
      </c>
      <c r="T151">
        <v>0</v>
      </c>
      <c r="U151">
        <v>0</v>
      </c>
      <c r="V151">
        <v>129.9</v>
      </c>
      <c r="W151">
        <v>69.900000000000006</v>
      </c>
      <c r="X151">
        <v>69.900000000000006</v>
      </c>
      <c r="Y151">
        <v>0</v>
      </c>
      <c r="AG151" t="s">
        <v>163</v>
      </c>
      <c r="AK151" t="s">
        <v>163</v>
      </c>
      <c r="AL151" t="s">
        <v>95</v>
      </c>
      <c r="AM151">
        <v>99999</v>
      </c>
      <c r="AN151">
        <v>99999</v>
      </c>
      <c r="AO151">
        <v>799</v>
      </c>
      <c r="AP151" t="b">
        <v>1</v>
      </c>
      <c r="AQ151" t="b">
        <v>1</v>
      </c>
      <c r="AR151" t="b">
        <v>0</v>
      </c>
      <c r="AS151">
        <v>250</v>
      </c>
      <c r="AT151" t="s">
        <v>96</v>
      </c>
      <c r="AU151" t="b">
        <v>0</v>
      </c>
      <c r="AW151">
        <v>12</v>
      </c>
      <c r="AX151" t="s">
        <v>97</v>
      </c>
      <c r="AY151" t="s">
        <v>307</v>
      </c>
    </row>
    <row r="152" spans="1:51" x14ac:dyDescent="0.25">
      <c r="A152" t="s">
        <v>3160</v>
      </c>
      <c r="B152" t="s">
        <v>88</v>
      </c>
      <c r="C152" t="s">
        <v>89</v>
      </c>
      <c r="D152">
        <v>99999</v>
      </c>
      <c r="F152">
        <v>5000</v>
      </c>
      <c r="G152" t="b">
        <v>0</v>
      </c>
      <c r="H152" t="s">
        <v>278</v>
      </c>
      <c r="K152" t="s">
        <v>154</v>
      </c>
      <c r="L152" t="s">
        <v>92</v>
      </c>
      <c r="N152" t="s">
        <v>93</v>
      </c>
      <c r="P152">
        <v>364.8</v>
      </c>
      <c r="Q152">
        <v>114.9</v>
      </c>
      <c r="R152">
        <v>0</v>
      </c>
      <c r="S152">
        <v>50.1</v>
      </c>
      <c r="T152">
        <v>0</v>
      </c>
      <c r="U152">
        <v>0</v>
      </c>
      <c r="V152">
        <v>129.9</v>
      </c>
      <c r="W152">
        <v>69.900000000000006</v>
      </c>
      <c r="X152">
        <v>69.900000000000006</v>
      </c>
      <c r="Y152">
        <v>0</v>
      </c>
      <c r="AG152" t="s">
        <v>165</v>
      </c>
      <c r="AK152" t="s">
        <v>165</v>
      </c>
      <c r="AL152" t="s">
        <v>95</v>
      </c>
      <c r="AM152">
        <v>99999</v>
      </c>
      <c r="AN152">
        <v>99999</v>
      </c>
      <c r="AO152">
        <v>799</v>
      </c>
      <c r="AP152" t="b">
        <v>1</v>
      </c>
      <c r="AQ152" t="b">
        <v>1</v>
      </c>
      <c r="AR152" t="b">
        <v>0</v>
      </c>
      <c r="AS152">
        <v>250</v>
      </c>
      <c r="AT152" t="s">
        <v>96</v>
      </c>
      <c r="AU152" t="b">
        <v>0</v>
      </c>
      <c r="AW152">
        <v>12</v>
      </c>
      <c r="AX152" t="s">
        <v>97</v>
      </c>
      <c r="AY152" t="s">
        <v>308</v>
      </c>
    </row>
    <row r="153" spans="1:51" x14ac:dyDescent="0.25">
      <c r="A153" t="s">
        <v>3160</v>
      </c>
      <c r="B153" t="s">
        <v>109</v>
      </c>
      <c r="C153" t="s">
        <v>89</v>
      </c>
      <c r="D153">
        <v>99999</v>
      </c>
      <c r="F153">
        <v>0</v>
      </c>
      <c r="G153" t="b">
        <v>0</v>
      </c>
      <c r="H153" t="s">
        <v>278</v>
      </c>
      <c r="K153" t="s">
        <v>154</v>
      </c>
      <c r="L153" t="s">
        <v>110</v>
      </c>
      <c r="N153" t="s">
        <v>93</v>
      </c>
      <c r="P153">
        <v>324.8</v>
      </c>
      <c r="Q153">
        <v>74.900000000000006</v>
      </c>
      <c r="R153">
        <v>0</v>
      </c>
      <c r="S153">
        <v>50.1</v>
      </c>
      <c r="T153">
        <v>0</v>
      </c>
      <c r="U153">
        <v>0</v>
      </c>
      <c r="V153">
        <v>129.9</v>
      </c>
      <c r="W153">
        <v>69.900000000000006</v>
      </c>
      <c r="X153">
        <v>69.900000000000006</v>
      </c>
      <c r="Y153">
        <v>0</v>
      </c>
      <c r="AG153" t="s">
        <v>167</v>
      </c>
      <c r="AK153" t="s">
        <v>167</v>
      </c>
      <c r="AL153" t="s">
        <v>112</v>
      </c>
      <c r="AM153">
        <v>99999</v>
      </c>
      <c r="AN153">
        <v>99999</v>
      </c>
      <c r="AO153">
        <v>599</v>
      </c>
      <c r="AP153" t="b">
        <v>1</v>
      </c>
      <c r="AQ153" t="b">
        <v>1</v>
      </c>
      <c r="AR153" t="b">
        <v>0</v>
      </c>
      <c r="AS153">
        <v>50</v>
      </c>
      <c r="AT153" t="s">
        <v>96</v>
      </c>
      <c r="AU153" t="b">
        <v>0</v>
      </c>
      <c r="AW153">
        <v>12</v>
      </c>
      <c r="AX153" t="s">
        <v>97</v>
      </c>
      <c r="AY153" t="s">
        <v>309</v>
      </c>
    </row>
    <row r="154" spans="1:51" x14ac:dyDescent="0.25">
      <c r="A154" t="s">
        <v>3160</v>
      </c>
      <c r="B154" t="s">
        <v>109</v>
      </c>
      <c r="C154" t="s">
        <v>89</v>
      </c>
      <c r="D154">
        <v>99999</v>
      </c>
      <c r="F154">
        <v>1000</v>
      </c>
      <c r="G154" t="b">
        <v>0</v>
      </c>
      <c r="H154" t="s">
        <v>278</v>
      </c>
      <c r="K154" t="s">
        <v>154</v>
      </c>
      <c r="L154" t="s">
        <v>110</v>
      </c>
      <c r="N154" t="s">
        <v>93</v>
      </c>
      <c r="P154">
        <v>309.8</v>
      </c>
      <c r="Q154">
        <v>59.9</v>
      </c>
      <c r="R154">
        <v>0</v>
      </c>
      <c r="S154">
        <v>50.1</v>
      </c>
      <c r="T154">
        <v>0</v>
      </c>
      <c r="U154">
        <v>0</v>
      </c>
      <c r="V154">
        <v>129.9</v>
      </c>
      <c r="W154">
        <v>69.900000000000006</v>
      </c>
      <c r="X154">
        <v>69.900000000000006</v>
      </c>
      <c r="Y154">
        <v>0</v>
      </c>
      <c r="AG154" t="s">
        <v>169</v>
      </c>
      <c r="AK154" t="s">
        <v>169</v>
      </c>
      <c r="AL154" t="s">
        <v>112</v>
      </c>
      <c r="AM154">
        <v>99999</v>
      </c>
      <c r="AN154">
        <v>99999</v>
      </c>
      <c r="AO154">
        <v>599</v>
      </c>
      <c r="AP154" t="b">
        <v>1</v>
      </c>
      <c r="AQ154" t="b">
        <v>1</v>
      </c>
      <c r="AR154" t="b">
        <v>0</v>
      </c>
      <c r="AS154">
        <v>50</v>
      </c>
      <c r="AT154" t="s">
        <v>96</v>
      </c>
      <c r="AU154" t="b">
        <v>0</v>
      </c>
      <c r="AW154">
        <v>12</v>
      </c>
      <c r="AX154" t="s">
        <v>97</v>
      </c>
      <c r="AY154" t="s">
        <v>310</v>
      </c>
    </row>
    <row r="155" spans="1:51" x14ac:dyDescent="0.25">
      <c r="A155" t="s">
        <v>3160</v>
      </c>
      <c r="B155" t="s">
        <v>109</v>
      </c>
      <c r="C155" t="s">
        <v>89</v>
      </c>
      <c r="D155">
        <v>99999</v>
      </c>
      <c r="F155">
        <v>10000</v>
      </c>
      <c r="G155" t="b">
        <v>0</v>
      </c>
      <c r="H155" t="s">
        <v>278</v>
      </c>
      <c r="K155" t="s">
        <v>154</v>
      </c>
      <c r="L155" t="s">
        <v>110</v>
      </c>
      <c r="N155" t="s">
        <v>93</v>
      </c>
      <c r="P155">
        <v>374.8</v>
      </c>
      <c r="Q155">
        <v>124.9</v>
      </c>
      <c r="R155">
        <v>0</v>
      </c>
      <c r="S155">
        <v>50.1</v>
      </c>
      <c r="T155">
        <v>0</v>
      </c>
      <c r="U155">
        <v>0</v>
      </c>
      <c r="V155">
        <v>129.9</v>
      </c>
      <c r="W155">
        <v>69.900000000000006</v>
      </c>
      <c r="X155">
        <v>69.900000000000006</v>
      </c>
      <c r="Y155">
        <v>0</v>
      </c>
      <c r="AG155" t="s">
        <v>171</v>
      </c>
      <c r="AK155" t="s">
        <v>171</v>
      </c>
      <c r="AL155" t="s">
        <v>112</v>
      </c>
      <c r="AM155">
        <v>99999</v>
      </c>
      <c r="AN155">
        <v>99999</v>
      </c>
      <c r="AO155">
        <v>599</v>
      </c>
      <c r="AP155" t="b">
        <v>1</v>
      </c>
      <c r="AQ155" t="b">
        <v>1</v>
      </c>
      <c r="AR155" t="b">
        <v>0</v>
      </c>
      <c r="AS155">
        <v>50</v>
      </c>
      <c r="AT155" t="s">
        <v>96</v>
      </c>
      <c r="AU155" t="b">
        <v>0</v>
      </c>
      <c r="AW155">
        <v>12</v>
      </c>
      <c r="AX155" t="s">
        <v>97</v>
      </c>
      <c r="AY155" t="s">
        <v>311</v>
      </c>
    </row>
    <row r="156" spans="1:51" x14ac:dyDescent="0.25">
      <c r="A156" t="s">
        <v>3160</v>
      </c>
      <c r="B156" t="s">
        <v>109</v>
      </c>
      <c r="C156" t="s">
        <v>89</v>
      </c>
      <c r="D156">
        <v>99999</v>
      </c>
      <c r="F156">
        <v>2000</v>
      </c>
      <c r="G156" t="b">
        <v>0</v>
      </c>
      <c r="H156" t="s">
        <v>278</v>
      </c>
      <c r="K156" t="s">
        <v>154</v>
      </c>
      <c r="L156" t="s">
        <v>110</v>
      </c>
      <c r="N156" t="s">
        <v>93</v>
      </c>
      <c r="P156">
        <v>319.8</v>
      </c>
      <c r="Q156">
        <v>69.900000000000006</v>
      </c>
      <c r="R156">
        <v>0</v>
      </c>
      <c r="S156">
        <v>50.1</v>
      </c>
      <c r="T156">
        <v>0</v>
      </c>
      <c r="U156">
        <v>0</v>
      </c>
      <c r="V156">
        <v>129.9</v>
      </c>
      <c r="W156">
        <v>69.900000000000006</v>
      </c>
      <c r="X156">
        <v>69.900000000000006</v>
      </c>
      <c r="Y156">
        <v>0</v>
      </c>
      <c r="AG156" t="s">
        <v>173</v>
      </c>
      <c r="AK156" t="s">
        <v>173</v>
      </c>
      <c r="AL156" t="s">
        <v>112</v>
      </c>
      <c r="AM156">
        <v>99999</v>
      </c>
      <c r="AN156">
        <v>99999</v>
      </c>
      <c r="AO156">
        <v>599</v>
      </c>
      <c r="AP156" t="b">
        <v>1</v>
      </c>
      <c r="AQ156" t="b">
        <v>1</v>
      </c>
      <c r="AR156" t="b">
        <v>0</v>
      </c>
      <c r="AS156">
        <v>50</v>
      </c>
      <c r="AT156" t="s">
        <v>96</v>
      </c>
      <c r="AU156" t="b">
        <v>0</v>
      </c>
      <c r="AW156">
        <v>12</v>
      </c>
      <c r="AX156" t="s">
        <v>97</v>
      </c>
      <c r="AY156" t="s">
        <v>312</v>
      </c>
    </row>
    <row r="157" spans="1:51" x14ac:dyDescent="0.25">
      <c r="A157" t="s">
        <v>3160</v>
      </c>
      <c r="B157" t="s">
        <v>109</v>
      </c>
      <c r="C157" t="s">
        <v>89</v>
      </c>
      <c r="D157">
        <v>99999</v>
      </c>
      <c r="F157">
        <v>3000</v>
      </c>
      <c r="G157" t="b">
        <v>0</v>
      </c>
      <c r="H157" t="s">
        <v>278</v>
      </c>
      <c r="K157" t="s">
        <v>154</v>
      </c>
      <c r="L157" t="s">
        <v>110</v>
      </c>
      <c r="N157" t="s">
        <v>93</v>
      </c>
      <c r="P157">
        <v>329.8</v>
      </c>
      <c r="Q157">
        <v>79.899999999999991</v>
      </c>
      <c r="R157">
        <v>0</v>
      </c>
      <c r="S157">
        <v>50.1</v>
      </c>
      <c r="T157">
        <v>0</v>
      </c>
      <c r="U157">
        <v>0</v>
      </c>
      <c r="V157">
        <v>129.9</v>
      </c>
      <c r="W157">
        <v>69.900000000000006</v>
      </c>
      <c r="X157">
        <v>69.900000000000006</v>
      </c>
      <c r="Y157">
        <v>0</v>
      </c>
      <c r="AG157" t="s">
        <v>175</v>
      </c>
      <c r="AK157" t="s">
        <v>175</v>
      </c>
      <c r="AL157" t="s">
        <v>112</v>
      </c>
      <c r="AM157">
        <v>99999</v>
      </c>
      <c r="AN157">
        <v>99999</v>
      </c>
      <c r="AO157">
        <v>599</v>
      </c>
      <c r="AP157" t="b">
        <v>1</v>
      </c>
      <c r="AQ157" t="b">
        <v>1</v>
      </c>
      <c r="AR157" t="b">
        <v>0</v>
      </c>
      <c r="AS157">
        <v>50</v>
      </c>
      <c r="AT157" t="s">
        <v>96</v>
      </c>
      <c r="AU157" t="b">
        <v>0</v>
      </c>
      <c r="AW157">
        <v>12</v>
      </c>
      <c r="AX157" t="s">
        <v>97</v>
      </c>
      <c r="AY157" t="s">
        <v>313</v>
      </c>
    </row>
    <row r="158" spans="1:51" x14ac:dyDescent="0.25">
      <c r="A158" t="s">
        <v>3160</v>
      </c>
      <c r="B158" t="s">
        <v>109</v>
      </c>
      <c r="C158" t="s">
        <v>89</v>
      </c>
      <c r="D158">
        <v>99999</v>
      </c>
      <c r="F158">
        <v>5000</v>
      </c>
      <c r="G158" t="b">
        <v>0</v>
      </c>
      <c r="H158" t="s">
        <v>278</v>
      </c>
      <c r="K158" t="s">
        <v>154</v>
      </c>
      <c r="L158" t="s">
        <v>110</v>
      </c>
      <c r="N158" t="s">
        <v>93</v>
      </c>
      <c r="P158">
        <v>344.8</v>
      </c>
      <c r="Q158">
        <v>94.9</v>
      </c>
      <c r="R158">
        <v>0</v>
      </c>
      <c r="S158">
        <v>50.1</v>
      </c>
      <c r="T158">
        <v>0</v>
      </c>
      <c r="U158">
        <v>0</v>
      </c>
      <c r="V158">
        <v>129.9</v>
      </c>
      <c r="W158">
        <v>69.900000000000006</v>
      </c>
      <c r="X158">
        <v>69.900000000000006</v>
      </c>
      <c r="Y158">
        <v>0</v>
      </c>
      <c r="AG158" t="s">
        <v>177</v>
      </c>
      <c r="AK158" t="s">
        <v>177</v>
      </c>
      <c r="AL158" t="s">
        <v>112</v>
      </c>
      <c r="AM158">
        <v>99999</v>
      </c>
      <c r="AN158">
        <v>99999</v>
      </c>
      <c r="AO158">
        <v>599</v>
      </c>
      <c r="AP158" t="b">
        <v>1</v>
      </c>
      <c r="AQ158" t="b">
        <v>1</v>
      </c>
      <c r="AR158" t="b">
        <v>0</v>
      </c>
      <c r="AS158">
        <v>50</v>
      </c>
      <c r="AT158" t="s">
        <v>96</v>
      </c>
      <c r="AU158" t="b">
        <v>0</v>
      </c>
      <c r="AW158">
        <v>12</v>
      </c>
      <c r="AX158" t="s">
        <v>97</v>
      </c>
      <c r="AY158" t="s">
        <v>314</v>
      </c>
    </row>
    <row r="159" spans="1:51" x14ac:dyDescent="0.25">
      <c r="A159" t="s">
        <v>3160</v>
      </c>
      <c r="B159" t="s">
        <v>124</v>
      </c>
      <c r="C159" t="s">
        <v>89</v>
      </c>
      <c r="D159">
        <v>99999</v>
      </c>
      <c r="F159">
        <v>0</v>
      </c>
      <c r="G159" t="b">
        <v>0</v>
      </c>
      <c r="H159" t="s">
        <v>278</v>
      </c>
      <c r="K159" t="s">
        <v>154</v>
      </c>
      <c r="L159" t="s">
        <v>125</v>
      </c>
      <c r="N159" t="s">
        <v>93</v>
      </c>
      <c r="P159">
        <v>314.8</v>
      </c>
      <c r="Q159">
        <v>64.900000000000006</v>
      </c>
      <c r="R159">
        <v>0</v>
      </c>
      <c r="S159">
        <v>50.1</v>
      </c>
      <c r="T159">
        <v>0</v>
      </c>
      <c r="U159">
        <v>0</v>
      </c>
      <c r="V159">
        <v>129.9</v>
      </c>
      <c r="W159">
        <v>69.900000000000006</v>
      </c>
      <c r="X159">
        <v>69.900000000000006</v>
      </c>
      <c r="Y159">
        <v>0</v>
      </c>
      <c r="AG159" t="s">
        <v>179</v>
      </c>
      <c r="AK159" t="s">
        <v>179</v>
      </c>
      <c r="AL159" t="s">
        <v>127</v>
      </c>
      <c r="AM159">
        <v>99999</v>
      </c>
      <c r="AN159">
        <v>99999</v>
      </c>
      <c r="AO159">
        <v>699</v>
      </c>
      <c r="AP159" t="b">
        <v>1</v>
      </c>
      <c r="AQ159" t="b">
        <v>1</v>
      </c>
      <c r="AR159" t="b">
        <v>0</v>
      </c>
      <c r="AS159">
        <v>100</v>
      </c>
      <c r="AT159" t="s">
        <v>96</v>
      </c>
      <c r="AU159" t="b">
        <v>0</v>
      </c>
      <c r="AW159">
        <v>12</v>
      </c>
      <c r="AX159" t="s">
        <v>97</v>
      </c>
      <c r="AY159" t="s">
        <v>315</v>
      </c>
    </row>
    <row r="160" spans="1:51" x14ac:dyDescent="0.25">
      <c r="A160" t="s">
        <v>3160</v>
      </c>
      <c r="B160" t="s">
        <v>124</v>
      </c>
      <c r="C160" t="s">
        <v>89</v>
      </c>
      <c r="D160">
        <v>99999</v>
      </c>
      <c r="F160">
        <v>1000</v>
      </c>
      <c r="G160" t="b">
        <v>0</v>
      </c>
      <c r="H160" t="s">
        <v>278</v>
      </c>
      <c r="K160" t="s">
        <v>154</v>
      </c>
      <c r="L160" t="s">
        <v>125</v>
      </c>
      <c r="N160" t="s">
        <v>93</v>
      </c>
      <c r="P160">
        <v>314.8</v>
      </c>
      <c r="Q160">
        <v>64.899999999999991</v>
      </c>
      <c r="R160">
        <v>0</v>
      </c>
      <c r="S160">
        <v>50.1</v>
      </c>
      <c r="T160">
        <v>0</v>
      </c>
      <c r="U160">
        <v>0</v>
      </c>
      <c r="V160">
        <v>129.9</v>
      </c>
      <c r="W160">
        <v>69.900000000000006</v>
      </c>
      <c r="X160">
        <v>69.900000000000006</v>
      </c>
      <c r="Y160">
        <v>0</v>
      </c>
      <c r="AG160" t="s">
        <v>181</v>
      </c>
      <c r="AK160" t="s">
        <v>181</v>
      </c>
      <c r="AL160" t="s">
        <v>127</v>
      </c>
      <c r="AM160">
        <v>99999</v>
      </c>
      <c r="AN160">
        <v>99999</v>
      </c>
      <c r="AO160">
        <v>699</v>
      </c>
      <c r="AP160" t="b">
        <v>1</v>
      </c>
      <c r="AQ160" t="b">
        <v>1</v>
      </c>
      <c r="AR160" t="b">
        <v>0</v>
      </c>
      <c r="AS160">
        <v>100</v>
      </c>
      <c r="AT160" t="s">
        <v>96</v>
      </c>
      <c r="AU160" t="b">
        <v>0</v>
      </c>
      <c r="AW160">
        <v>12</v>
      </c>
      <c r="AX160" t="s">
        <v>97</v>
      </c>
      <c r="AY160" t="s">
        <v>316</v>
      </c>
    </row>
    <row r="161" spans="1:51" x14ac:dyDescent="0.25">
      <c r="A161" t="s">
        <v>3160</v>
      </c>
      <c r="B161" t="s">
        <v>124</v>
      </c>
      <c r="C161" t="s">
        <v>89</v>
      </c>
      <c r="D161">
        <v>99999</v>
      </c>
      <c r="F161">
        <v>10000</v>
      </c>
      <c r="G161" t="b">
        <v>0</v>
      </c>
      <c r="H161" t="s">
        <v>278</v>
      </c>
      <c r="K161" t="s">
        <v>154</v>
      </c>
      <c r="L161" t="s">
        <v>125</v>
      </c>
      <c r="N161" t="s">
        <v>93</v>
      </c>
      <c r="P161">
        <v>379.8</v>
      </c>
      <c r="Q161">
        <v>129.9</v>
      </c>
      <c r="R161">
        <v>0</v>
      </c>
      <c r="S161">
        <v>50.1</v>
      </c>
      <c r="T161">
        <v>0</v>
      </c>
      <c r="U161">
        <v>0</v>
      </c>
      <c r="V161">
        <v>129.9</v>
      </c>
      <c r="W161">
        <v>69.900000000000006</v>
      </c>
      <c r="X161">
        <v>69.900000000000006</v>
      </c>
      <c r="Y161">
        <v>0</v>
      </c>
      <c r="AG161" t="s">
        <v>183</v>
      </c>
      <c r="AK161" t="s">
        <v>183</v>
      </c>
      <c r="AL161" t="s">
        <v>127</v>
      </c>
      <c r="AM161">
        <v>99999</v>
      </c>
      <c r="AN161">
        <v>99999</v>
      </c>
      <c r="AO161">
        <v>699</v>
      </c>
      <c r="AP161" t="b">
        <v>1</v>
      </c>
      <c r="AQ161" t="b">
        <v>1</v>
      </c>
      <c r="AR161" t="b">
        <v>0</v>
      </c>
      <c r="AS161">
        <v>100</v>
      </c>
      <c r="AT161" t="s">
        <v>96</v>
      </c>
      <c r="AU161" t="b">
        <v>0</v>
      </c>
      <c r="AW161">
        <v>12</v>
      </c>
      <c r="AX161" t="s">
        <v>97</v>
      </c>
      <c r="AY161" t="s">
        <v>317</v>
      </c>
    </row>
    <row r="162" spans="1:51" x14ac:dyDescent="0.25">
      <c r="A162" t="s">
        <v>3160</v>
      </c>
      <c r="B162" t="s">
        <v>124</v>
      </c>
      <c r="C162" t="s">
        <v>89</v>
      </c>
      <c r="D162">
        <v>99999</v>
      </c>
      <c r="F162">
        <v>2000</v>
      </c>
      <c r="G162" t="b">
        <v>0</v>
      </c>
      <c r="H162" t="s">
        <v>278</v>
      </c>
      <c r="K162" t="s">
        <v>154</v>
      </c>
      <c r="L162" t="s">
        <v>125</v>
      </c>
      <c r="N162" t="s">
        <v>93</v>
      </c>
      <c r="P162">
        <v>324.8</v>
      </c>
      <c r="Q162">
        <v>74.899999999999991</v>
      </c>
      <c r="R162">
        <v>0</v>
      </c>
      <c r="S162">
        <v>50.1</v>
      </c>
      <c r="T162">
        <v>0</v>
      </c>
      <c r="U162">
        <v>0</v>
      </c>
      <c r="V162">
        <v>129.9</v>
      </c>
      <c r="W162">
        <v>69.900000000000006</v>
      </c>
      <c r="X162">
        <v>69.900000000000006</v>
      </c>
      <c r="Y162">
        <v>0</v>
      </c>
      <c r="AG162" t="s">
        <v>185</v>
      </c>
      <c r="AK162" t="s">
        <v>185</v>
      </c>
      <c r="AL162" t="s">
        <v>127</v>
      </c>
      <c r="AM162">
        <v>99999</v>
      </c>
      <c r="AN162">
        <v>99999</v>
      </c>
      <c r="AO162">
        <v>699</v>
      </c>
      <c r="AP162" t="b">
        <v>1</v>
      </c>
      <c r="AQ162" t="b">
        <v>1</v>
      </c>
      <c r="AR162" t="b">
        <v>0</v>
      </c>
      <c r="AS162">
        <v>100</v>
      </c>
      <c r="AT162" t="s">
        <v>96</v>
      </c>
      <c r="AU162" t="b">
        <v>0</v>
      </c>
      <c r="AW162">
        <v>12</v>
      </c>
      <c r="AX162" t="s">
        <v>97</v>
      </c>
      <c r="AY162" t="s">
        <v>318</v>
      </c>
    </row>
    <row r="163" spans="1:51" x14ac:dyDescent="0.25">
      <c r="A163" t="s">
        <v>3160</v>
      </c>
      <c r="B163" t="s">
        <v>124</v>
      </c>
      <c r="C163" t="s">
        <v>89</v>
      </c>
      <c r="D163">
        <v>99999</v>
      </c>
      <c r="F163">
        <v>3000</v>
      </c>
      <c r="G163" t="b">
        <v>0</v>
      </c>
      <c r="H163" t="s">
        <v>278</v>
      </c>
      <c r="K163" t="s">
        <v>154</v>
      </c>
      <c r="L163" t="s">
        <v>125</v>
      </c>
      <c r="N163" t="s">
        <v>93</v>
      </c>
      <c r="P163">
        <v>334.8</v>
      </c>
      <c r="Q163">
        <v>84.899999999999991</v>
      </c>
      <c r="R163">
        <v>0</v>
      </c>
      <c r="S163">
        <v>50.1</v>
      </c>
      <c r="T163">
        <v>0</v>
      </c>
      <c r="U163">
        <v>0</v>
      </c>
      <c r="V163">
        <v>129.9</v>
      </c>
      <c r="W163">
        <v>69.900000000000006</v>
      </c>
      <c r="X163">
        <v>69.900000000000006</v>
      </c>
      <c r="Y163">
        <v>0</v>
      </c>
      <c r="AG163" t="s">
        <v>187</v>
      </c>
      <c r="AK163" t="s">
        <v>187</v>
      </c>
      <c r="AL163" t="s">
        <v>127</v>
      </c>
      <c r="AM163">
        <v>99999</v>
      </c>
      <c r="AN163">
        <v>99999</v>
      </c>
      <c r="AO163">
        <v>699</v>
      </c>
      <c r="AP163" t="b">
        <v>1</v>
      </c>
      <c r="AQ163" t="b">
        <v>1</v>
      </c>
      <c r="AR163" t="b">
        <v>0</v>
      </c>
      <c r="AS163">
        <v>100</v>
      </c>
      <c r="AT163" t="s">
        <v>96</v>
      </c>
      <c r="AU163" t="b">
        <v>0</v>
      </c>
      <c r="AW163">
        <v>12</v>
      </c>
      <c r="AX163" t="s">
        <v>97</v>
      </c>
      <c r="AY163" t="s">
        <v>319</v>
      </c>
    </row>
    <row r="164" spans="1:51" x14ac:dyDescent="0.25">
      <c r="A164" t="s">
        <v>3160</v>
      </c>
      <c r="B164" t="s">
        <v>124</v>
      </c>
      <c r="C164" t="s">
        <v>89</v>
      </c>
      <c r="D164">
        <v>99999</v>
      </c>
      <c r="F164">
        <v>5000</v>
      </c>
      <c r="G164" t="b">
        <v>0</v>
      </c>
      <c r="H164" t="s">
        <v>278</v>
      </c>
      <c r="K164" t="s">
        <v>154</v>
      </c>
      <c r="L164" t="s">
        <v>125</v>
      </c>
      <c r="N164" t="s">
        <v>93</v>
      </c>
      <c r="P164">
        <v>349.8</v>
      </c>
      <c r="Q164">
        <v>99.9</v>
      </c>
      <c r="R164">
        <v>0</v>
      </c>
      <c r="S164">
        <v>50.1</v>
      </c>
      <c r="T164">
        <v>0</v>
      </c>
      <c r="U164">
        <v>0</v>
      </c>
      <c r="V164">
        <v>129.9</v>
      </c>
      <c r="W164">
        <v>69.900000000000006</v>
      </c>
      <c r="X164">
        <v>69.900000000000006</v>
      </c>
      <c r="Y164">
        <v>0</v>
      </c>
      <c r="AG164" t="s">
        <v>189</v>
      </c>
      <c r="AK164" t="s">
        <v>189</v>
      </c>
      <c r="AL164" t="s">
        <v>127</v>
      </c>
      <c r="AM164">
        <v>99999</v>
      </c>
      <c r="AN164">
        <v>99999</v>
      </c>
      <c r="AO164">
        <v>699</v>
      </c>
      <c r="AP164" t="b">
        <v>1</v>
      </c>
      <c r="AQ164" t="b">
        <v>1</v>
      </c>
      <c r="AR164" t="b">
        <v>0</v>
      </c>
      <c r="AS164">
        <v>100</v>
      </c>
      <c r="AT164" t="s">
        <v>96</v>
      </c>
      <c r="AU164" t="b">
        <v>0</v>
      </c>
      <c r="AW164">
        <v>12</v>
      </c>
      <c r="AX164" t="s">
        <v>97</v>
      </c>
      <c r="AY164" t="s">
        <v>320</v>
      </c>
    </row>
    <row r="165" spans="1:51" x14ac:dyDescent="0.25">
      <c r="A165" t="s">
        <v>3160</v>
      </c>
      <c r="B165" t="s">
        <v>139</v>
      </c>
      <c r="C165" t="s">
        <v>89</v>
      </c>
      <c r="D165">
        <v>99999</v>
      </c>
      <c r="F165">
        <v>0</v>
      </c>
      <c r="G165" t="b">
        <v>0</v>
      </c>
      <c r="H165" t="s">
        <v>278</v>
      </c>
      <c r="K165" t="s">
        <v>154</v>
      </c>
      <c r="L165" t="s">
        <v>140</v>
      </c>
      <c r="N165" t="s">
        <v>93</v>
      </c>
      <c r="P165">
        <v>349.8</v>
      </c>
      <c r="Q165">
        <v>99.9</v>
      </c>
      <c r="R165">
        <v>0</v>
      </c>
      <c r="S165">
        <v>50.1</v>
      </c>
      <c r="T165">
        <v>0</v>
      </c>
      <c r="U165">
        <v>0</v>
      </c>
      <c r="V165">
        <v>129.9</v>
      </c>
      <c r="W165">
        <v>69.900000000000006</v>
      </c>
      <c r="X165">
        <v>69.900000000000006</v>
      </c>
      <c r="Y165">
        <v>0</v>
      </c>
      <c r="AG165" t="s">
        <v>191</v>
      </c>
      <c r="AK165" t="s">
        <v>191</v>
      </c>
      <c r="AL165" t="s">
        <v>142</v>
      </c>
      <c r="AM165">
        <v>99999</v>
      </c>
      <c r="AN165">
        <v>99999</v>
      </c>
      <c r="AO165">
        <v>899</v>
      </c>
      <c r="AP165" t="b">
        <v>1</v>
      </c>
      <c r="AQ165" t="b">
        <v>1</v>
      </c>
      <c r="AR165" t="b">
        <v>0</v>
      </c>
      <c r="AS165">
        <v>500</v>
      </c>
      <c r="AT165" t="s">
        <v>96</v>
      </c>
      <c r="AU165" t="b">
        <v>0</v>
      </c>
      <c r="AW165">
        <v>12</v>
      </c>
      <c r="AX165" t="s">
        <v>97</v>
      </c>
      <c r="AY165" t="s">
        <v>321</v>
      </c>
    </row>
    <row r="166" spans="1:51" x14ac:dyDescent="0.25">
      <c r="A166" t="s">
        <v>3160</v>
      </c>
      <c r="B166" t="s">
        <v>139</v>
      </c>
      <c r="C166" t="s">
        <v>89</v>
      </c>
      <c r="D166">
        <v>99999</v>
      </c>
      <c r="F166">
        <v>1000</v>
      </c>
      <c r="G166" t="b">
        <v>0</v>
      </c>
      <c r="H166" t="s">
        <v>278</v>
      </c>
      <c r="K166" t="s">
        <v>154</v>
      </c>
      <c r="L166" t="s">
        <v>140</v>
      </c>
      <c r="N166" t="s">
        <v>93</v>
      </c>
      <c r="P166">
        <v>349.8</v>
      </c>
      <c r="Q166">
        <v>99.899999999999991</v>
      </c>
      <c r="R166">
        <v>0</v>
      </c>
      <c r="S166">
        <v>50.1</v>
      </c>
      <c r="T166">
        <v>0</v>
      </c>
      <c r="U166">
        <v>0</v>
      </c>
      <c r="V166">
        <v>129.9</v>
      </c>
      <c r="W166">
        <v>69.900000000000006</v>
      </c>
      <c r="X166">
        <v>69.900000000000006</v>
      </c>
      <c r="Y166">
        <v>0</v>
      </c>
      <c r="AG166" t="s">
        <v>193</v>
      </c>
      <c r="AK166" t="s">
        <v>193</v>
      </c>
      <c r="AL166" t="s">
        <v>142</v>
      </c>
      <c r="AM166">
        <v>99999</v>
      </c>
      <c r="AN166">
        <v>99999</v>
      </c>
      <c r="AO166">
        <v>899</v>
      </c>
      <c r="AP166" t="b">
        <v>1</v>
      </c>
      <c r="AQ166" t="b">
        <v>1</v>
      </c>
      <c r="AR166" t="b">
        <v>0</v>
      </c>
      <c r="AS166">
        <v>500</v>
      </c>
      <c r="AT166" t="s">
        <v>96</v>
      </c>
      <c r="AU166" t="b">
        <v>0</v>
      </c>
      <c r="AW166">
        <v>12</v>
      </c>
      <c r="AX166" t="s">
        <v>97</v>
      </c>
      <c r="AY166" t="s">
        <v>322</v>
      </c>
    </row>
    <row r="167" spans="1:51" x14ac:dyDescent="0.25">
      <c r="A167" t="s">
        <v>3160</v>
      </c>
      <c r="B167" t="s">
        <v>139</v>
      </c>
      <c r="C167" t="s">
        <v>89</v>
      </c>
      <c r="D167">
        <v>99999</v>
      </c>
      <c r="F167">
        <v>10000</v>
      </c>
      <c r="G167" t="b">
        <v>0</v>
      </c>
      <c r="H167" t="s">
        <v>278</v>
      </c>
      <c r="K167" t="s">
        <v>154</v>
      </c>
      <c r="L167" t="s">
        <v>140</v>
      </c>
      <c r="N167" t="s">
        <v>93</v>
      </c>
      <c r="P167">
        <v>414.8</v>
      </c>
      <c r="Q167">
        <v>164.9</v>
      </c>
      <c r="R167">
        <v>0</v>
      </c>
      <c r="S167">
        <v>50.1</v>
      </c>
      <c r="T167">
        <v>0</v>
      </c>
      <c r="U167">
        <v>0</v>
      </c>
      <c r="V167">
        <v>129.9</v>
      </c>
      <c r="W167">
        <v>69.900000000000006</v>
      </c>
      <c r="X167">
        <v>69.900000000000006</v>
      </c>
      <c r="Y167">
        <v>0</v>
      </c>
      <c r="AG167" t="s">
        <v>195</v>
      </c>
      <c r="AK167" t="s">
        <v>195</v>
      </c>
      <c r="AL167" t="s">
        <v>142</v>
      </c>
      <c r="AM167">
        <v>99999</v>
      </c>
      <c r="AN167">
        <v>99999</v>
      </c>
      <c r="AO167">
        <v>899</v>
      </c>
      <c r="AP167" t="b">
        <v>1</v>
      </c>
      <c r="AQ167" t="b">
        <v>1</v>
      </c>
      <c r="AR167" t="b">
        <v>0</v>
      </c>
      <c r="AS167">
        <v>500</v>
      </c>
      <c r="AT167" t="s">
        <v>96</v>
      </c>
      <c r="AU167" t="b">
        <v>0</v>
      </c>
      <c r="AW167">
        <v>12</v>
      </c>
      <c r="AX167" t="s">
        <v>97</v>
      </c>
      <c r="AY167" t="s">
        <v>323</v>
      </c>
    </row>
    <row r="168" spans="1:51" x14ac:dyDescent="0.25">
      <c r="A168" t="s">
        <v>3160</v>
      </c>
      <c r="B168" t="s">
        <v>139</v>
      </c>
      <c r="C168" t="s">
        <v>89</v>
      </c>
      <c r="D168">
        <v>99999</v>
      </c>
      <c r="F168">
        <v>2000</v>
      </c>
      <c r="G168" t="b">
        <v>0</v>
      </c>
      <c r="H168" t="s">
        <v>278</v>
      </c>
      <c r="K168" t="s">
        <v>154</v>
      </c>
      <c r="L168" t="s">
        <v>140</v>
      </c>
      <c r="N168" t="s">
        <v>93</v>
      </c>
      <c r="P168">
        <v>359.8</v>
      </c>
      <c r="Q168">
        <v>109.89999999999999</v>
      </c>
      <c r="R168">
        <v>0</v>
      </c>
      <c r="S168">
        <v>50.1</v>
      </c>
      <c r="T168">
        <v>0</v>
      </c>
      <c r="U168">
        <v>0</v>
      </c>
      <c r="V168">
        <v>129.9</v>
      </c>
      <c r="W168">
        <v>69.900000000000006</v>
      </c>
      <c r="X168">
        <v>69.900000000000006</v>
      </c>
      <c r="Y168">
        <v>0</v>
      </c>
      <c r="AG168" t="s">
        <v>197</v>
      </c>
      <c r="AK168" t="s">
        <v>197</v>
      </c>
      <c r="AL168" t="s">
        <v>142</v>
      </c>
      <c r="AM168">
        <v>99999</v>
      </c>
      <c r="AN168">
        <v>99999</v>
      </c>
      <c r="AO168">
        <v>899</v>
      </c>
      <c r="AP168" t="b">
        <v>1</v>
      </c>
      <c r="AQ168" t="b">
        <v>1</v>
      </c>
      <c r="AR168" t="b">
        <v>0</v>
      </c>
      <c r="AS168">
        <v>500</v>
      </c>
      <c r="AT168" t="s">
        <v>96</v>
      </c>
      <c r="AU168" t="b">
        <v>0</v>
      </c>
      <c r="AW168">
        <v>12</v>
      </c>
      <c r="AX168" t="s">
        <v>97</v>
      </c>
      <c r="AY168" t="s">
        <v>324</v>
      </c>
    </row>
    <row r="169" spans="1:51" x14ac:dyDescent="0.25">
      <c r="A169" t="s">
        <v>3160</v>
      </c>
      <c r="B169" t="s">
        <v>139</v>
      </c>
      <c r="C169" t="s">
        <v>89</v>
      </c>
      <c r="D169">
        <v>99999</v>
      </c>
      <c r="F169">
        <v>3000</v>
      </c>
      <c r="G169" t="b">
        <v>0</v>
      </c>
      <c r="H169" t="s">
        <v>278</v>
      </c>
      <c r="K169" t="s">
        <v>154</v>
      </c>
      <c r="L169" t="s">
        <v>140</v>
      </c>
      <c r="N169" t="s">
        <v>93</v>
      </c>
      <c r="P169">
        <v>369.8</v>
      </c>
      <c r="Q169">
        <v>119.89999999999999</v>
      </c>
      <c r="R169">
        <v>0</v>
      </c>
      <c r="S169">
        <v>50.1</v>
      </c>
      <c r="T169">
        <v>0</v>
      </c>
      <c r="U169">
        <v>0</v>
      </c>
      <c r="V169">
        <v>129.9</v>
      </c>
      <c r="W169">
        <v>69.900000000000006</v>
      </c>
      <c r="X169">
        <v>69.900000000000006</v>
      </c>
      <c r="Y169">
        <v>0</v>
      </c>
      <c r="AG169" t="s">
        <v>199</v>
      </c>
      <c r="AK169" t="s">
        <v>199</v>
      </c>
      <c r="AL169" t="s">
        <v>142</v>
      </c>
      <c r="AM169">
        <v>99999</v>
      </c>
      <c r="AN169">
        <v>99999</v>
      </c>
      <c r="AO169">
        <v>899</v>
      </c>
      <c r="AP169" t="b">
        <v>1</v>
      </c>
      <c r="AQ169" t="b">
        <v>1</v>
      </c>
      <c r="AR169" t="b">
        <v>0</v>
      </c>
      <c r="AS169">
        <v>500</v>
      </c>
      <c r="AT169" t="s">
        <v>96</v>
      </c>
      <c r="AU169" t="b">
        <v>0</v>
      </c>
      <c r="AW169">
        <v>12</v>
      </c>
      <c r="AX169" t="s">
        <v>97</v>
      </c>
      <c r="AY169" t="s">
        <v>325</v>
      </c>
    </row>
    <row r="170" spans="1:51" x14ac:dyDescent="0.25">
      <c r="A170" t="s">
        <v>3160</v>
      </c>
      <c r="B170" t="s">
        <v>139</v>
      </c>
      <c r="C170" t="s">
        <v>89</v>
      </c>
      <c r="D170">
        <v>99999</v>
      </c>
      <c r="F170">
        <v>5000</v>
      </c>
      <c r="G170" t="b">
        <v>0</v>
      </c>
      <c r="H170" t="s">
        <v>278</v>
      </c>
      <c r="K170" t="s">
        <v>154</v>
      </c>
      <c r="L170" t="s">
        <v>140</v>
      </c>
      <c r="N170" t="s">
        <v>93</v>
      </c>
      <c r="P170">
        <v>384.8</v>
      </c>
      <c r="Q170">
        <v>134.9</v>
      </c>
      <c r="R170">
        <v>0</v>
      </c>
      <c r="S170">
        <v>50.1</v>
      </c>
      <c r="T170">
        <v>0</v>
      </c>
      <c r="U170">
        <v>0</v>
      </c>
      <c r="V170">
        <v>129.9</v>
      </c>
      <c r="W170">
        <v>69.900000000000006</v>
      </c>
      <c r="X170">
        <v>69.900000000000006</v>
      </c>
      <c r="Y170">
        <v>0</v>
      </c>
      <c r="AG170" t="s">
        <v>201</v>
      </c>
      <c r="AK170" t="s">
        <v>201</v>
      </c>
      <c r="AL170" t="s">
        <v>142</v>
      </c>
      <c r="AM170">
        <v>99999</v>
      </c>
      <c r="AN170">
        <v>99999</v>
      </c>
      <c r="AO170">
        <v>899</v>
      </c>
      <c r="AP170" t="b">
        <v>1</v>
      </c>
      <c r="AQ170" t="b">
        <v>1</v>
      </c>
      <c r="AR170" t="b">
        <v>0</v>
      </c>
      <c r="AS170">
        <v>500</v>
      </c>
      <c r="AT170" t="s">
        <v>96</v>
      </c>
      <c r="AU170" t="b">
        <v>0</v>
      </c>
      <c r="AW170">
        <v>12</v>
      </c>
      <c r="AX170" t="s">
        <v>97</v>
      </c>
      <c r="AY170" t="s">
        <v>326</v>
      </c>
    </row>
    <row r="171" spans="1:51" x14ac:dyDescent="0.25">
      <c r="A171" t="s">
        <v>3160</v>
      </c>
      <c r="B171" t="s">
        <v>88</v>
      </c>
      <c r="C171" t="s">
        <v>89</v>
      </c>
      <c r="D171">
        <v>99999</v>
      </c>
      <c r="F171">
        <v>0</v>
      </c>
      <c r="G171" t="b">
        <v>0</v>
      </c>
      <c r="H171" t="s">
        <v>278</v>
      </c>
      <c r="K171" t="s">
        <v>203</v>
      </c>
      <c r="L171" t="s">
        <v>92</v>
      </c>
      <c r="N171" t="s">
        <v>93</v>
      </c>
      <c r="P171">
        <v>309.8</v>
      </c>
      <c r="Q171">
        <v>79.900000000000006</v>
      </c>
      <c r="R171">
        <v>0</v>
      </c>
      <c r="S171">
        <v>50.1</v>
      </c>
      <c r="T171">
        <v>0</v>
      </c>
      <c r="U171">
        <v>0</v>
      </c>
      <c r="V171">
        <v>129.9</v>
      </c>
      <c r="W171">
        <v>49.9</v>
      </c>
      <c r="X171">
        <v>49.9</v>
      </c>
      <c r="Y171">
        <v>0</v>
      </c>
      <c r="AG171" t="s">
        <v>155</v>
      </c>
      <c r="AK171" t="s">
        <v>155</v>
      </c>
      <c r="AL171" t="s">
        <v>95</v>
      </c>
      <c r="AM171">
        <v>99999</v>
      </c>
      <c r="AN171">
        <v>99999</v>
      </c>
      <c r="AO171">
        <v>799</v>
      </c>
      <c r="AP171" t="b">
        <v>1</v>
      </c>
      <c r="AQ171" t="b">
        <v>1</v>
      </c>
      <c r="AR171" t="b">
        <v>0</v>
      </c>
      <c r="AS171">
        <v>250</v>
      </c>
      <c r="AT171" t="s">
        <v>96</v>
      </c>
      <c r="AU171" t="b">
        <v>0</v>
      </c>
      <c r="AW171">
        <v>12</v>
      </c>
      <c r="AX171" t="s">
        <v>97</v>
      </c>
      <c r="AY171" t="s">
        <v>327</v>
      </c>
    </row>
    <row r="172" spans="1:51" x14ac:dyDescent="0.25">
      <c r="A172" t="s">
        <v>3160</v>
      </c>
      <c r="B172" t="s">
        <v>88</v>
      </c>
      <c r="C172" t="s">
        <v>89</v>
      </c>
      <c r="D172">
        <v>99999</v>
      </c>
      <c r="F172">
        <v>1000</v>
      </c>
      <c r="G172" t="b">
        <v>0</v>
      </c>
      <c r="H172" t="s">
        <v>278</v>
      </c>
      <c r="K172" t="s">
        <v>203</v>
      </c>
      <c r="L172" t="s">
        <v>92</v>
      </c>
      <c r="N172" t="s">
        <v>93</v>
      </c>
      <c r="P172">
        <v>309.8</v>
      </c>
      <c r="Q172">
        <v>79.899999999999991</v>
      </c>
      <c r="R172">
        <v>0</v>
      </c>
      <c r="S172">
        <v>50.1</v>
      </c>
      <c r="T172">
        <v>0</v>
      </c>
      <c r="U172">
        <v>0</v>
      </c>
      <c r="V172">
        <v>129.9</v>
      </c>
      <c r="W172">
        <v>49.9</v>
      </c>
      <c r="X172">
        <v>49.9</v>
      </c>
      <c r="Y172">
        <v>0</v>
      </c>
      <c r="AG172" t="s">
        <v>157</v>
      </c>
      <c r="AK172" t="s">
        <v>157</v>
      </c>
      <c r="AL172" t="s">
        <v>95</v>
      </c>
      <c r="AM172">
        <v>99999</v>
      </c>
      <c r="AN172">
        <v>99999</v>
      </c>
      <c r="AO172">
        <v>799</v>
      </c>
      <c r="AP172" t="b">
        <v>1</v>
      </c>
      <c r="AQ172" t="b">
        <v>1</v>
      </c>
      <c r="AR172" t="b">
        <v>0</v>
      </c>
      <c r="AS172">
        <v>250</v>
      </c>
      <c r="AT172" t="s">
        <v>96</v>
      </c>
      <c r="AU172" t="b">
        <v>0</v>
      </c>
      <c r="AW172">
        <v>12</v>
      </c>
      <c r="AX172" t="s">
        <v>97</v>
      </c>
      <c r="AY172" t="s">
        <v>328</v>
      </c>
    </row>
    <row r="173" spans="1:51" x14ac:dyDescent="0.25">
      <c r="A173" t="s">
        <v>3160</v>
      </c>
      <c r="B173" t="s">
        <v>88</v>
      </c>
      <c r="C173" t="s">
        <v>89</v>
      </c>
      <c r="D173">
        <v>99999</v>
      </c>
      <c r="F173">
        <v>10000</v>
      </c>
      <c r="G173" t="b">
        <v>0</v>
      </c>
      <c r="H173" t="s">
        <v>278</v>
      </c>
      <c r="K173" t="s">
        <v>203</v>
      </c>
      <c r="L173" t="s">
        <v>92</v>
      </c>
      <c r="N173" t="s">
        <v>93</v>
      </c>
      <c r="P173">
        <v>374.8</v>
      </c>
      <c r="Q173">
        <v>144.9</v>
      </c>
      <c r="R173">
        <v>0</v>
      </c>
      <c r="S173">
        <v>50.1</v>
      </c>
      <c r="T173">
        <v>0</v>
      </c>
      <c r="U173">
        <v>0</v>
      </c>
      <c r="V173">
        <v>129.9</v>
      </c>
      <c r="W173">
        <v>49.9</v>
      </c>
      <c r="X173">
        <v>49.9</v>
      </c>
      <c r="Y173">
        <v>0</v>
      </c>
      <c r="AG173" t="s">
        <v>159</v>
      </c>
      <c r="AK173" t="s">
        <v>159</v>
      </c>
      <c r="AL173" t="s">
        <v>95</v>
      </c>
      <c r="AM173">
        <v>99999</v>
      </c>
      <c r="AN173">
        <v>99999</v>
      </c>
      <c r="AO173">
        <v>799</v>
      </c>
      <c r="AP173" t="b">
        <v>1</v>
      </c>
      <c r="AQ173" t="b">
        <v>1</v>
      </c>
      <c r="AR173" t="b">
        <v>0</v>
      </c>
      <c r="AS173">
        <v>250</v>
      </c>
      <c r="AT173" t="s">
        <v>96</v>
      </c>
      <c r="AU173" t="b">
        <v>0</v>
      </c>
      <c r="AW173">
        <v>12</v>
      </c>
      <c r="AX173" t="s">
        <v>97</v>
      </c>
      <c r="AY173" t="s">
        <v>329</v>
      </c>
    </row>
    <row r="174" spans="1:51" x14ac:dyDescent="0.25">
      <c r="A174" t="s">
        <v>3160</v>
      </c>
      <c r="B174" t="s">
        <v>88</v>
      </c>
      <c r="C174" t="s">
        <v>89</v>
      </c>
      <c r="D174">
        <v>99999</v>
      </c>
      <c r="F174">
        <v>2000</v>
      </c>
      <c r="G174" t="b">
        <v>0</v>
      </c>
      <c r="H174" t="s">
        <v>278</v>
      </c>
      <c r="K174" t="s">
        <v>203</v>
      </c>
      <c r="L174" t="s">
        <v>92</v>
      </c>
      <c r="N174" t="s">
        <v>93</v>
      </c>
      <c r="P174">
        <v>319.8</v>
      </c>
      <c r="Q174">
        <v>89.899999999999991</v>
      </c>
      <c r="R174">
        <v>0</v>
      </c>
      <c r="S174">
        <v>50.1</v>
      </c>
      <c r="T174">
        <v>0</v>
      </c>
      <c r="U174">
        <v>0</v>
      </c>
      <c r="V174">
        <v>129.9</v>
      </c>
      <c r="W174">
        <v>49.9</v>
      </c>
      <c r="X174">
        <v>49.9</v>
      </c>
      <c r="Y174">
        <v>0</v>
      </c>
      <c r="AG174" t="s">
        <v>161</v>
      </c>
      <c r="AK174" t="s">
        <v>161</v>
      </c>
      <c r="AL174" t="s">
        <v>95</v>
      </c>
      <c r="AM174">
        <v>99999</v>
      </c>
      <c r="AN174">
        <v>99999</v>
      </c>
      <c r="AO174">
        <v>799</v>
      </c>
      <c r="AP174" t="b">
        <v>1</v>
      </c>
      <c r="AQ174" t="b">
        <v>1</v>
      </c>
      <c r="AR174" t="b">
        <v>0</v>
      </c>
      <c r="AS174">
        <v>250</v>
      </c>
      <c r="AT174" t="s">
        <v>96</v>
      </c>
      <c r="AU174" t="b">
        <v>0</v>
      </c>
      <c r="AW174">
        <v>12</v>
      </c>
      <c r="AX174" t="s">
        <v>97</v>
      </c>
      <c r="AY174" t="s">
        <v>330</v>
      </c>
    </row>
    <row r="175" spans="1:51" x14ac:dyDescent="0.25">
      <c r="A175" t="s">
        <v>3160</v>
      </c>
      <c r="B175" t="s">
        <v>88</v>
      </c>
      <c r="C175" t="s">
        <v>89</v>
      </c>
      <c r="D175">
        <v>99999</v>
      </c>
      <c r="F175">
        <v>3000</v>
      </c>
      <c r="G175" t="b">
        <v>0</v>
      </c>
      <c r="H175" t="s">
        <v>278</v>
      </c>
      <c r="K175" t="s">
        <v>203</v>
      </c>
      <c r="L175" t="s">
        <v>92</v>
      </c>
      <c r="N175" t="s">
        <v>93</v>
      </c>
      <c r="P175">
        <v>329.8</v>
      </c>
      <c r="Q175">
        <v>99.899999999999991</v>
      </c>
      <c r="R175">
        <v>0</v>
      </c>
      <c r="S175">
        <v>50.1</v>
      </c>
      <c r="T175">
        <v>0</v>
      </c>
      <c r="U175">
        <v>0</v>
      </c>
      <c r="V175">
        <v>129.9</v>
      </c>
      <c r="W175">
        <v>49.9</v>
      </c>
      <c r="X175">
        <v>49.9</v>
      </c>
      <c r="Y175">
        <v>0</v>
      </c>
      <c r="AG175" t="s">
        <v>163</v>
      </c>
      <c r="AK175" t="s">
        <v>163</v>
      </c>
      <c r="AL175" t="s">
        <v>95</v>
      </c>
      <c r="AM175">
        <v>99999</v>
      </c>
      <c r="AN175">
        <v>99999</v>
      </c>
      <c r="AO175">
        <v>799</v>
      </c>
      <c r="AP175" t="b">
        <v>1</v>
      </c>
      <c r="AQ175" t="b">
        <v>1</v>
      </c>
      <c r="AR175" t="b">
        <v>0</v>
      </c>
      <c r="AS175">
        <v>250</v>
      </c>
      <c r="AT175" t="s">
        <v>96</v>
      </c>
      <c r="AU175" t="b">
        <v>0</v>
      </c>
      <c r="AW175">
        <v>12</v>
      </c>
      <c r="AX175" t="s">
        <v>97</v>
      </c>
      <c r="AY175" t="s">
        <v>331</v>
      </c>
    </row>
    <row r="176" spans="1:51" x14ac:dyDescent="0.25">
      <c r="A176" t="s">
        <v>3160</v>
      </c>
      <c r="B176" t="s">
        <v>88</v>
      </c>
      <c r="C176" t="s">
        <v>89</v>
      </c>
      <c r="D176">
        <v>99999</v>
      </c>
      <c r="F176">
        <v>5000</v>
      </c>
      <c r="G176" t="b">
        <v>0</v>
      </c>
      <c r="H176" t="s">
        <v>278</v>
      </c>
      <c r="K176" t="s">
        <v>203</v>
      </c>
      <c r="L176" t="s">
        <v>92</v>
      </c>
      <c r="N176" t="s">
        <v>93</v>
      </c>
      <c r="P176">
        <v>344.8</v>
      </c>
      <c r="Q176">
        <v>114.9</v>
      </c>
      <c r="R176">
        <v>0</v>
      </c>
      <c r="S176">
        <v>50.1</v>
      </c>
      <c r="T176">
        <v>0</v>
      </c>
      <c r="U176">
        <v>0</v>
      </c>
      <c r="V176">
        <v>129.9</v>
      </c>
      <c r="W176">
        <v>49.9</v>
      </c>
      <c r="X176">
        <v>49.9</v>
      </c>
      <c r="Y176">
        <v>0</v>
      </c>
      <c r="AG176" t="s">
        <v>165</v>
      </c>
      <c r="AK176" t="s">
        <v>165</v>
      </c>
      <c r="AL176" t="s">
        <v>95</v>
      </c>
      <c r="AM176">
        <v>99999</v>
      </c>
      <c r="AN176">
        <v>99999</v>
      </c>
      <c r="AO176">
        <v>799</v>
      </c>
      <c r="AP176" t="b">
        <v>1</v>
      </c>
      <c r="AQ176" t="b">
        <v>1</v>
      </c>
      <c r="AR176" t="b">
        <v>0</v>
      </c>
      <c r="AS176">
        <v>250</v>
      </c>
      <c r="AT176" t="s">
        <v>96</v>
      </c>
      <c r="AU176" t="b">
        <v>0</v>
      </c>
      <c r="AW176">
        <v>12</v>
      </c>
      <c r="AX176" t="s">
        <v>97</v>
      </c>
      <c r="AY176" t="s">
        <v>332</v>
      </c>
    </row>
    <row r="177" spans="1:51" x14ac:dyDescent="0.25">
      <c r="A177" t="s">
        <v>3160</v>
      </c>
      <c r="B177" t="s">
        <v>109</v>
      </c>
      <c r="C177" t="s">
        <v>89</v>
      </c>
      <c r="D177">
        <v>99999</v>
      </c>
      <c r="F177">
        <v>0</v>
      </c>
      <c r="G177" t="b">
        <v>0</v>
      </c>
      <c r="H177" t="s">
        <v>278</v>
      </c>
      <c r="K177" t="s">
        <v>203</v>
      </c>
      <c r="L177" t="s">
        <v>110</v>
      </c>
      <c r="N177" t="s">
        <v>93</v>
      </c>
      <c r="P177">
        <v>304.8</v>
      </c>
      <c r="Q177">
        <v>74.900000000000006</v>
      </c>
      <c r="R177">
        <v>0</v>
      </c>
      <c r="S177">
        <v>50.1</v>
      </c>
      <c r="T177">
        <v>0</v>
      </c>
      <c r="U177">
        <v>0</v>
      </c>
      <c r="V177">
        <v>129.9</v>
      </c>
      <c r="W177">
        <v>49.9</v>
      </c>
      <c r="X177">
        <v>49.9</v>
      </c>
      <c r="Y177">
        <v>0</v>
      </c>
      <c r="AG177" t="s">
        <v>167</v>
      </c>
      <c r="AK177" t="s">
        <v>167</v>
      </c>
      <c r="AL177" t="s">
        <v>112</v>
      </c>
      <c r="AM177">
        <v>99999</v>
      </c>
      <c r="AN177">
        <v>99999</v>
      </c>
      <c r="AO177">
        <v>599</v>
      </c>
      <c r="AP177" t="b">
        <v>1</v>
      </c>
      <c r="AQ177" t="b">
        <v>1</v>
      </c>
      <c r="AR177" t="b">
        <v>0</v>
      </c>
      <c r="AS177">
        <v>50</v>
      </c>
      <c r="AT177" t="s">
        <v>96</v>
      </c>
      <c r="AU177" t="b">
        <v>0</v>
      </c>
      <c r="AW177">
        <v>12</v>
      </c>
      <c r="AX177" t="s">
        <v>97</v>
      </c>
      <c r="AY177" t="s">
        <v>333</v>
      </c>
    </row>
    <row r="178" spans="1:51" x14ac:dyDescent="0.25">
      <c r="A178" t="s">
        <v>3160</v>
      </c>
      <c r="B178" t="s">
        <v>109</v>
      </c>
      <c r="C178" t="s">
        <v>89</v>
      </c>
      <c r="D178">
        <v>99999</v>
      </c>
      <c r="F178">
        <v>1000</v>
      </c>
      <c r="G178" t="b">
        <v>0</v>
      </c>
      <c r="H178" t="s">
        <v>278</v>
      </c>
      <c r="K178" t="s">
        <v>203</v>
      </c>
      <c r="L178" t="s">
        <v>110</v>
      </c>
      <c r="N178" t="s">
        <v>93</v>
      </c>
      <c r="P178">
        <v>289.8</v>
      </c>
      <c r="Q178">
        <v>59.9</v>
      </c>
      <c r="R178">
        <v>0</v>
      </c>
      <c r="S178">
        <v>50.1</v>
      </c>
      <c r="T178">
        <v>0</v>
      </c>
      <c r="U178">
        <v>0</v>
      </c>
      <c r="V178">
        <v>129.9</v>
      </c>
      <c r="W178">
        <v>49.9</v>
      </c>
      <c r="X178">
        <v>49.9</v>
      </c>
      <c r="Y178">
        <v>0</v>
      </c>
      <c r="AG178" t="s">
        <v>169</v>
      </c>
      <c r="AK178" t="s">
        <v>169</v>
      </c>
      <c r="AL178" t="s">
        <v>112</v>
      </c>
      <c r="AM178">
        <v>99999</v>
      </c>
      <c r="AN178">
        <v>99999</v>
      </c>
      <c r="AO178">
        <v>599</v>
      </c>
      <c r="AP178" t="b">
        <v>1</v>
      </c>
      <c r="AQ178" t="b">
        <v>1</v>
      </c>
      <c r="AR178" t="b">
        <v>0</v>
      </c>
      <c r="AS178">
        <v>50</v>
      </c>
      <c r="AT178" t="s">
        <v>96</v>
      </c>
      <c r="AU178" t="b">
        <v>0</v>
      </c>
      <c r="AW178">
        <v>12</v>
      </c>
      <c r="AX178" t="s">
        <v>97</v>
      </c>
      <c r="AY178" t="s">
        <v>334</v>
      </c>
    </row>
    <row r="179" spans="1:51" x14ac:dyDescent="0.25">
      <c r="A179" t="s">
        <v>3160</v>
      </c>
      <c r="B179" t="s">
        <v>109</v>
      </c>
      <c r="C179" t="s">
        <v>89</v>
      </c>
      <c r="D179">
        <v>99999</v>
      </c>
      <c r="F179">
        <v>10000</v>
      </c>
      <c r="G179" t="b">
        <v>0</v>
      </c>
      <c r="H179" t="s">
        <v>278</v>
      </c>
      <c r="K179" t="s">
        <v>203</v>
      </c>
      <c r="L179" t="s">
        <v>110</v>
      </c>
      <c r="N179" t="s">
        <v>93</v>
      </c>
      <c r="P179">
        <v>354.8</v>
      </c>
      <c r="Q179">
        <v>124.9</v>
      </c>
      <c r="R179">
        <v>0</v>
      </c>
      <c r="S179">
        <v>50.1</v>
      </c>
      <c r="T179">
        <v>0</v>
      </c>
      <c r="U179">
        <v>0</v>
      </c>
      <c r="V179">
        <v>129.9</v>
      </c>
      <c r="W179">
        <v>49.9</v>
      </c>
      <c r="X179">
        <v>49.9</v>
      </c>
      <c r="Y179">
        <v>0</v>
      </c>
      <c r="AG179" t="s">
        <v>171</v>
      </c>
      <c r="AK179" t="s">
        <v>171</v>
      </c>
      <c r="AL179" t="s">
        <v>112</v>
      </c>
      <c r="AM179">
        <v>99999</v>
      </c>
      <c r="AN179">
        <v>99999</v>
      </c>
      <c r="AO179">
        <v>599</v>
      </c>
      <c r="AP179" t="b">
        <v>1</v>
      </c>
      <c r="AQ179" t="b">
        <v>1</v>
      </c>
      <c r="AR179" t="b">
        <v>0</v>
      </c>
      <c r="AS179">
        <v>50</v>
      </c>
      <c r="AT179" t="s">
        <v>96</v>
      </c>
      <c r="AU179" t="b">
        <v>0</v>
      </c>
      <c r="AW179">
        <v>12</v>
      </c>
      <c r="AX179" t="s">
        <v>97</v>
      </c>
      <c r="AY179" t="s">
        <v>335</v>
      </c>
    </row>
    <row r="180" spans="1:51" x14ac:dyDescent="0.25">
      <c r="A180" t="s">
        <v>3160</v>
      </c>
      <c r="B180" t="s">
        <v>109</v>
      </c>
      <c r="C180" t="s">
        <v>89</v>
      </c>
      <c r="D180">
        <v>99999</v>
      </c>
      <c r="F180">
        <v>2000</v>
      </c>
      <c r="G180" t="b">
        <v>0</v>
      </c>
      <c r="H180" t="s">
        <v>278</v>
      </c>
      <c r="K180" t="s">
        <v>203</v>
      </c>
      <c r="L180" t="s">
        <v>110</v>
      </c>
      <c r="N180" t="s">
        <v>93</v>
      </c>
      <c r="P180">
        <v>299.8</v>
      </c>
      <c r="Q180">
        <v>69.900000000000006</v>
      </c>
      <c r="R180">
        <v>0</v>
      </c>
      <c r="S180">
        <v>50.1</v>
      </c>
      <c r="T180">
        <v>0</v>
      </c>
      <c r="U180">
        <v>0</v>
      </c>
      <c r="V180">
        <v>129.9</v>
      </c>
      <c r="W180">
        <v>49.9</v>
      </c>
      <c r="X180">
        <v>49.9</v>
      </c>
      <c r="Y180">
        <v>0</v>
      </c>
      <c r="AG180" t="s">
        <v>173</v>
      </c>
      <c r="AK180" t="s">
        <v>173</v>
      </c>
      <c r="AL180" t="s">
        <v>112</v>
      </c>
      <c r="AM180">
        <v>99999</v>
      </c>
      <c r="AN180">
        <v>99999</v>
      </c>
      <c r="AO180">
        <v>599</v>
      </c>
      <c r="AP180" t="b">
        <v>1</v>
      </c>
      <c r="AQ180" t="b">
        <v>1</v>
      </c>
      <c r="AR180" t="b">
        <v>0</v>
      </c>
      <c r="AS180">
        <v>50</v>
      </c>
      <c r="AT180" t="s">
        <v>96</v>
      </c>
      <c r="AU180" t="b">
        <v>0</v>
      </c>
      <c r="AW180">
        <v>12</v>
      </c>
      <c r="AX180" t="s">
        <v>97</v>
      </c>
      <c r="AY180" t="s">
        <v>336</v>
      </c>
    </row>
    <row r="181" spans="1:51" x14ac:dyDescent="0.25">
      <c r="A181" t="s">
        <v>3160</v>
      </c>
      <c r="B181" t="s">
        <v>109</v>
      </c>
      <c r="C181" t="s">
        <v>89</v>
      </c>
      <c r="D181">
        <v>99999</v>
      </c>
      <c r="F181">
        <v>3000</v>
      </c>
      <c r="G181" t="b">
        <v>0</v>
      </c>
      <c r="H181" t="s">
        <v>278</v>
      </c>
      <c r="K181" t="s">
        <v>203</v>
      </c>
      <c r="L181" t="s">
        <v>110</v>
      </c>
      <c r="N181" t="s">
        <v>93</v>
      </c>
      <c r="P181">
        <v>309.8</v>
      </c>
      <c r="Q181">
        <v>79.899999999999991</v>
      </c>
      <c r="R181">
        <v>0</v>
      </c>
      <c r="S181">
        <v>50.1</v>
      </c>
      <c r="T181">
        <v>0</v>
      </c>
      <c r="U181">
        <v>0</v>
      </c>
      <c r="V181">
        <v>129.9</v>
      </c>
      <c r="W181">
        <v>49.9</v>
      </c>
      <c r="X181">
        <v>49.9</v>
      </c>
      <c r="Y181">
        <v>0</v>
      </c>
      <c r="AG181" t="s">
        <v>175</v>
      </c>
      <c r="AK181" t="s">
        <v>175</v>
      </c>
      <c r="AL181" t="s">
        <v>112</v>
      </c>
      <c r="AM181">
        <v>99999</v>
      </c>
      <c r="AN181">
        <v>99999</v>
      </c>
      <c r="AO181">
        <v>599</v>
      </c>
      <c r="AP181" t="b">
        <v>1</v>
      </c>
      <c r="AQ181" t="b">
        <v>1</v>
      </c>
      <c r="AR181" t="b">
        <v>0</v>
      </c>
      <c r="AS181">
        <v>50</v>
      </c>
      <c r="AT181" t="s">
        <v>96</v>
      </c>
      <c r="AU181" t="b">
        <v>0</v>
      </c>
      <c r="AW181">
        <v>12</v>
      </c>
      <c r="AX181" t="s">
        <v>97</v>
      </c>
      <c r="AY181" t="s">
        <v>337</v>
      </c>
    </row>
    <row r="182" spans="1:51" x14ac:dyDescent="0.25">
      <c r="A182" t="s">
        <v>3160</v>
      </c>
      <c r="B182" t="s">
        <v>109</v>
      </c>
      <c r="C182" t="s">
        <v>89</v>
      </c>
      <c r="D182">
        <v>99999</v>
      </c>
      <c r="F182">
        <v>5000</v>
      </c>
      <c r="G182" t="b">
        <v>0</v>
      </c>
      <c r="H182" t="s">
        <v>278</v>
      </c>
      <c r="K182" t="s">
        <v>203</v>
      </c>
      <c r="L182" t="s">
        <v>110</v>
      </c>
      <c r="N182" t="s">
        <v>93</v>
      </c>
      <c r="P182">
        <v>324.8</v>
      </c>
      <c r="Q182">
        <v>94.9</v>
      </c>
      <c r="R182">
        <v>0</v>
      </c>
      <c r="S182">
        <v>50.1</v>
      </c>
      <c r="T182">
        <v>0</v>
      </c>
      <c r="U182">
        <v>0</v>
      </c>
      <c r="V182">
        <v>129.9</v>
      </c>
      <c r="W182">
        <v>49.9</v>
      </c>
      <c r="X182">
        <v>49.9</v>
      </c>
      <c r="Y182">
        <v>0</v>
      </c>
      <c r="AG182" t="s">
        <v>177</v>
      </c>
      <c r="AK182" t="s">
        <v>177</v>
      </c>
      <c r="AL182" t="s">
        <v>112</v>
      </c>
      <c r="AM182">
        <v>99999</v>
      </c>
      <c r="AN182">
        <v>99999</v>
      </c>
      <c r="AO182">
        <v>599</v>
      </c>
      <c r="AP182" t="b">
        <v>1</v>
      </c>
      <c r="AQ182" t="b">
        <v>1</v>
      </c>
      <c r="AR182" t="b">
        <v>0</v>
      </c>
      <c r="AS182">
        <v>50</v>
      </c>
      <c r="AT182" t="s">
        <v>96</v>
      </c>
      <c r="AU182" t="b">
        <v>0</v>
      </c>
      <c r="AW182">
        <v>12</v>
      </c>
      <c r="AX182" t="s">
        <v>97</v>
      </c>
      <c r="AY182" t="s">
        <v>338</v>
      </c>
    </row>
    <row r="183" spans="1:51" x14ac:dyDescent="0.25">
      <c r="A183" t="s">
        <v>3160</v>
      </c>
      <c r="B183" t="s">
        <v>124</v>
      </c>
      <c r="C183" t="s">
        <v>89</v>
      </c>
      <c r="D183">
        <v>99999</v>
      </c>
      <c r="F183">
        <v>0</v>
      </c>
      <c r="G183" t="b">
        <v>0</v>
      </c>
      <c r="H183" t="s">
        <v>278</v>
      </c>
      <c r="K183" t="s">
        <v>203</v>
      </c>
      <c r="L183" t="s">
        <v>125</v>
      </c>
      <c r="N183" t="s">
        <v>93</v>
      </c>
      <c r="P183">
        <v>294.8</v>
      </c>
      <c r="Q183">
        <v>64.900000000000006</v>
      </c>
      <c r="R183">
        <v>0</v>
      </c>
      <c r="S183">
        <v>50.1</v>
      </c>
      <c r="T183">
        <v>0</v>
      </c>
      <c r="U183">
        <v>0</v>
      </c>
      <c r="V183">
        <v>129.9</v>
      </c>
      <c r="W183">
        <v>49.9</v>
      </c>
      <c r="X183">
        <v>49.9</v>
      </c>
      <c r="Y183">
        <v>0</v>
      </c>
      <c r="AG183" t="s">
        <v>179</v>
      </c>
      <c r="AK183" t="s">
        <v>179</v>
      </c>
      <c r="AL183" t="s">
        <v>127</v>
      </c>
      <c r="AM183">
        <v>99999</v>
      </c>
      <c r="AN183">
        <v>99999</v>
      </c>
      <c r="AO183">
        <v>699</v>
      </c>
      <c r="AP183" t="b">
        <v>1</v>
      </c>
      <c r="AQ183" t="b">
        <v>1</v>
      </c>
      <c r="AR183" t="b">
        <v>0</v>
      </c>
      <c r="AS183">
        <v>100</v>
      </c>
      <c r="AT183" t="s">
        <v>96</v>
      </c>
      <c r="AU183" t="b">
        <v>0</v>
      </c>
      <c r="AW183">
        <v>12</v>
      </c>
      <c r="AX183" t="s">
        <v>97</v>
      </c>
      <c r="AY183" t="s">
        <v>339</v>
      </c>
    </row>
    <row r="184" spans="1:51" x14ac:dyDescent="0.25">
      <c r="A184" t="s">
        <v>3160</v>
      </c>
      <c r="B184" t="s">
        <v>124</v>
      </c>
      <c r="C184" t="s">
        <v>89</v>
      </c>
      <c r="D184">
        <v>99999</v>
      </c>
      <c r="F184">
        <v>1000</v>
      </c>
      <c r="G184" t="b">
        <v>0</v>
      </c>
      <c r="H184" t="s">
        <v>278</v>
      </c>
      <c r="K184" t="s">
        <v>203</v>
      </c>
      <c r="L184" t="s">
        <v>125</v>
      </c>
      <c r="N184" t="s">
        <v>93</v>
      </c>
      <c r="P184">
        <v>294.8</v>
      </c>
      <c r="Q184">
        <v>64.899999999999991</v>
      </c>
      <c r="R184">
        <v>0</v>
      </c>
      <c r="S184">
        <v>50.1</v>
      </c>
      <c r="T184">
        <v>0</v>
      </c>
      <c r="U184">
        <v>0</v>
      </c>
      <c r="V184">
        <v>129.9</v>
      </c>
      <c r="W184">
        <v>49.9</v>
      </c>
      <c r="X184">
        <v>49.9</v>
      </c>
      <c r="Y184">
        <v>0</v>
      </c>
      <c r="AG184" t="s">
        <v>181</v>
      </c>
      <c r="AK184" t="s">
        <v>181</v>
      </c>
      <c r="AL184" t="s">
        <v>127</v>
      </c>
      <c r="AM184">
        <v>99999</v>
      </c>
      <c r="AN184">
        <v>99999</v>
      </c>
      <c r="AO184">
        <v>699</v>
      </c>
      <c r="AP184" t="b">
        <v>1</v>
      </c>
      <c r="AQ184" t="b">
        <v>1</v>
      </c>
      <c r="AR184" t="b">
        <v>0</v>
      </c>
      <c r="AS184">
        <v>100</v>
      </c>
      <c r="AT184" t="s">
        <v>96</v>
      </c>
      <c r="AU184" t="b">
        <v>0</v>
      </c>
      <c r="AW184">
        <v>12</v>
      </c>
      <c r="AX184" t="s">
        <v>97</v>
      </c>
      <c r="AY184" t="s">
        <v>340</v>
      </c>
    </row>
    <row r="185" spans="1:51" x14ac:dyDescent="0.25">
      <c r="A185" t="s">
        <v>3160</v>
      </c>
      <c r="B185" t="s">
        <v>124</v>
      </c>
      <c r="C185" t="s">
        <v>89</v>
      </c>
      <c r="D185">
        <v>99999</v>
      </c>
      <c r="F185">
        <v>10000</v>
      </c>
      <c r="G185" t="b">
        <v>0</v>
      </c>
      <c r="H185" t="s">
        <v>278</v>
      </c>
      <c r="K185" t="s">
        <v>203</v>
      </c>
      <c r="L185" t="s">
        <v>125</v>
      </c>
      <c r="N185" t="s">
        <v>93</v>
      </c>
      <c r="P185">
        <v>359.8</v>
      </c>
      <c r="Q185">
        <v>129.9</v>
      </c>
      <c r="R185">
        <v>0</v>
      </c>
      <c r="S185">
        <v>50.1</v>
      </c>
      <c r="T185">
        <v>0</v>
      </c>
      <c r="U185">
        <v>0</v>
      </c>
      <c r="V185">
        <v>129.9</v>
      </c>
      <c r="W185">
        <v>49.9</v>
      </c>
      <c r="X185">
        <v>49.9</v>
      </c>
      <c r="Y185">
        <v>0</v>
      </c>
      <c r="AG185" t="s">
        <v>183</v>
      </c>
      <c r="AK185" t="s">
        <v>183</v>
      </c>
      <c r="AL185" t="s">
        <v>127</v>
      </c>
      <c r="AM185">
        <v>99999</v>
      </c>
      <c r="AN185">
        <v>99999</v>
      </c>
      <c r="AO185">
        <v>699</v>
      </c>
      <c r="AP185" t="b">
        <v>1</v>
      </c>
      <c r="AQ185" t="b">
        <v>1</v>
      </c>
      <c r="AR185" t="b">
        <v>0</v>
      </c>
      <c r="AS185">
        <v>100</v>
      </c>
      <c r="AT185" t="s">
        <v>96</v>
      </c>
      <c r="AU185" t="b">
        <v>0</v>
      </c>
      <c r="AW185">
        <v>12</v>
      </c>
      <c r="AX185" t="s">
        <v>97</v>
      </c>
      <c r="AY185" t="s">
        <v>341</v>
      </c>
    </row>
    <row r="186" spans="1:51" x14ac:dyDescent="0.25">
      <c r="A186" t="s">
        <v>3160</v>
      </c>
      <c r="B186" t="s">
        <v>124</v>
      </c>
      <c r="C186" t="s">
        <v>89</v>
      </c>
      <c r="D186">
        <v>99999</v>
      </c>
      <c r="F186">
        <v>2000</v>
      </c>
      <c r="G186" t="b">
        <v>0</v>
      </c>
      <c r="H186" t="s">
        <v>278</v>
      </c>
      <c r="K186" t="s">
        <v>203</v>
      </c>
      <c r="L186" t="s">
        <v>125</v>
      </c>
      <c r="N186" t="s">
        <v>93</v>
      </c>
      <c r="P186">
        <v>304.8</v>
      </c>
      <c r="Q186">
        <v>74.899999999999991</v>
      </c>
      <c r="R186">
        <v>0</v>
      </c>
      <c r="S186">
        <v>50.1</v>
      </c>
      <c r="T186">
        <v>0</v>
      </c>
      <c r="U186">
        <v>0</v>
      </c>
      <c r="V186">
        <v>129.9</v>
      </c>
      <c r="W186">
        <v>49.9</v>
      </c>
      <c r="X186">
        <v>49.9</v>
      </c>
      <c r="Y186">
        <v>0</v>
      </c>
      <c r="AG186" t="s">
        <v>185</v>
      </c>
      <c r="AK186" t="s">
        <v>185</v>
      </c>
      <c r="AL186" t="s">
        <v>127</v>
      </c>
      <c r="AM186">
        <v>99999</v>
      </c>
      <c r="AN186">
        <v>99999</v>
      </c>
      <c r="AO186">
        <v>699</v>
      </c>
      <c r="AP186" t="b">
        <v>1</v>
      </c>
      <c r="AQ186" t="b">
        <v>1</v>
      </c>
      <c r="AR186" t="b">
        <v>0</v>
      </c>
      <c r="AS186">
        <v>100</v>
      </c>
      <c r="AT186" t="s">
        <v>96</v>
      </c>
      <c r="AU186" t="b">
        <v>0</v>
      </c>
      <c r="AW186">
        <v>12</v>
      </c>
      <c r="AX186" t="s">
        <v>97</v>
      </c>
      <c r="AY186" t="s">
        <v>342</v>
      </c>
    </row>
    <row r="187" spans="1:51" x14ac:dyDescent="0.25">
      <c r="A187" t="s">
        <v>3160</v>
      </c>
      <c r="B187" t="s">
        <v>124</v>
      </c>
      <c r="C187" t="s">
        <v>89</v>
      </c>
      <c r="D187">
        <v>99999</v>
      </c>
      <c r="F187">
        <v>3000</v>
      </c>
      <c r="G187" t="b">
        <v>0</v>
      </c>
      <c r="H187" t="s">
        <v>278</v>
      </c>
      <c r="K187" t="s">
        <v>203</v>
      </c>
      <c r="L187" t="s">
        <v>125</v>
      </c>
      <c r="N187" t="s">
        <v>93</v>
      </c>
      <c r="P187">
        <v>314.8</v>
      </c>
      <c r="Q187">
        <v>84.899999999999991</v>
      </c>
      <c r="R187">
        <v>0</v>
      </c>
      <c r="S187">
        <v>50.1</v>
      </c>
      <c r="T187">
        <v>0</v>
      </c>
      <c r="U187">
        <v>0</v>
      </c>
      <c r="V187">
        <v>129.9</v>
      </c>
      <c r="W187">
        <v>49.9</v>
      </c>
      <c r="X187">
        <v>49.9</v>
      </c>
      <c r="Y187">
        <v>0</v>
      </c>
      <c r="AG187" t="s">
        <v>187</v>
      </c>
      <c r="AK187" t="s">
        <v>187</v>
      </c>
      <c r="AL187" t="s">
        <v>127</v>
      </c>
      <c r="AM187">
        <v>99999</v>
      </c>
      <c r="AN187">
        <v>99999</v>
      </c>
      <c r="AO187">
        <v>699</v>
      </c>
      <c r="AP187" t="b">
        <v>1</v>
      </c>
      <c r="AQ187" t="b">
        <v>1</v>
      </c>
      <c r="AR187" t="b">
        <v>0</v>
      </c>
      <c r="AS187">
        <v>100</v>
      </c>
      <c r="AT187" t="s">
        <v>96</v>
      </c>
      <c r="AU187" t="b">
        <v>0</v>
      </c>
      <c r="AW187">
        <v>12</v>
      </c>
      <c r="AX187" t="s">
        <v>97</v>
      </c>
      <c r="AY187" t="s">
        <v>343</v>
      </c>
    </row>
    <row r="188" spans="1:51" x14ac:dyDescent="0.25">
      <c r="A188" t="s">
        <v>3160</v>
      </c>
      <c r="B188" t="s">
        <v>124</v>
      </c>
      <c r="C188" t="s">
        <v>89</v>
      </c>
      <c r="D188">
        <v>99999</v>
      </c>
      <c r="F188">
        <v>5000</v>
      </c>
      <c r="G188" t="b">
        <v>0</v>
      </c>
      <c r="H188" t="s">
        <v>278</v>
      </c>
      <c r="K188" t="s">
        <v>203</v>
      </c>
      <c r="L188" t="s">
        <v>125</v>
      </c>
      <c r="N188" t="s">
        <v>93</v>
      </c>
      <c r="P188">
        <v>329.8</v>
      </c>
      <c r="Q188">
        <v>99.9</v>
      </c>
      <c r="R188">
        <v>0</v>
      </c>
      <c r="S188">
        <v>50.1</v>
      </c>
      <c r="T188">
        <v>0</v>
      </c>
      <c r="U188">
        <v>0</v>
      </c>
      <c r="V188">
        <v>129.9</v>
      </c>
      <c r="W188">
        <v>49.9</v>
      </c>
      <c r="X188">
        <v>49.9</v>
      </c>
      <c r="Y188">
        <v>0</v>
      </c>
      <c r="AG188" t="s">
        <v>189</v>
      </c>
      <c r="AK188" t="s">
        <v>189</v>
      </c>
      <c r="AL188" t="s">
        <v>127</v>
      </c>
      <c r="AM188">
        <v>99999</v>
      </c>
      <c r="AN188">
        <v>99999</v>
      </c>
      <c r="AO188">
        <v>699</v>
      </c>
      <c r="AP188" t="b">
        <v>1</v>
      </c>
      <c r="AQ188" t="b">
        <v>1</v>
      </c>
      <c r="AR188" t="b">
        <v>0</v>
      </c>
      <c r="AS188">
        <v>100</v>
      </c>
      <c r="AT188" t="s">
        <v>96</v>
      </c>
      <c r="AU188" t="b">
        <v>0</v>
      </c>
      <c r="AW188">
        <v>12</v>
      </c>
      <c r="AX188" t="s">
        <v>97</v>
      </c>
      <c r="AY188" t="s">
        <v>344</v>
      </c>
    </row>
    <row r="189" spans="1:51" x14ac:dyDescent="0.25">
      <c r="A189" t="s">
        <v>3160</v>
      </c>
      <c r="B189" t="s">
        <v>139</v>
      </c>
      <c r="C189" t="s">
        <v>89</v>
      </c>
      <c r="D189">
        <v>99999</v>
      </c>
      <c r="F189">
        <v>0</v>
      </c>
      <c r="G189" t="b">
        <v>0</v>
      </c>
      <c r="H189" t="s">
        <v>278</v>
      </c>
      <c r="K189" t="s">
        <v>203</v>
      </c>
      <c r="L189" t="s">
        <v>140</v>
      </c>
      <c r="N189" t="s">
        <v>93</v>
      </c>
      <c r="P189">
        <v>329.8</v>
      </c>
      <c r="Q189">
        <v>99.9</v>
      </c>
      <c r="R189">
        <v>0</v>
      </c>
      <c r="S189">
        <v>50.1</v>
      </c>
      <c r="T189">
        <v>0</v>
      </c>
      <c r="U189">
        <v>0</v>
      </c>
      <c r="V189">
        <v>129.9</v>
      </c>
      <c r="W189">
        <v>49.9</v>
      </c>
      <c r="X189">
        <v>49.9</v>
      </c>
      <c r="Y189">
        <v>0</v>
      </c>
      <c r="AG189" t="s">
        <v>191</v>
      </c>
      <c r="AK189" t="s">
        <v>191</v>
      </c>
      <c r="AL189" t="s">
        <v>142</v>
      </c>
      <c r="AM189">
        <v>99999</v>
      </c>
      <c r="AN189">
        <v>99999</v>
      </c>
      <c r="AO189">
        <v>899</v>
      </c>
      <c r="AP189" t="b">
        <v>1</v>
      </c>
      <c r="AQ189" t="b">
        <v>1</v>
      </c>
      <c r="AR189" t="b">
        <v>0</v>
      </c>
      <c r="AS189">
        <v>500</v>
      </c>
      <c r="AT189" t="s">
        <v>96</v>
      </c>
      <c r="AU189" t="b">
        <v>0</v>
      </c>
      <c r="AW189">
        <v>12</v>
      </c>
      <c r="AX189" t="s">
        <v>97</v>
      </c>
      <c r="AY189" t="s">
        <v>345</v>
      </c>
    </row>
    <row r="190" spans="1:51" x14ac:dyDescent="0.25">
      <c r="A190" t="s">
        <v>3160</v>
      </c>
      <c r="B190" t="s">
        <v>139</v>
      </c>
      <c r="C190" t="s">
        <v>89</v>
      </c>
      <c r="D190">
        <v>99999</v>
      </c>
      <c r="F190">
        <v>1000</v>
      </c>
      <c r="G190" t="b">
        <v>0</v>
      </c>
      <c r="H190" t="s">
        <v>278</v>
      </c>
      <c r="K190" t="s">
        <v>203</v>
      </c>
      <c r="L190" t="s">
        <v>140</v>
      </c>
      <c r="N190" t="s">
        <v>93</v>
      </c>
      <c r="P190">
        <v>329.8</v>
      </c>
      <c r="Q190">
        <v>99.899999999999991</v>
      </c>
      <c r="R190">
        <v>0</v>
      </c>
      <c r="S190">
        <v>50.1</v>
      </c>
      <c r="T190">
        <v>0</v>
      </c>
      <c r="U190">
        <v>0</v>
      </c>
      <c r="V190">
        <v>129.9</v>
      </c>
      <c r="W190">
        <v>49.9</v>
      </c>
      <c r="X190">
        <v>49.9</v>
      </c>
      <c r="Y190">
        <v>0</v>
      </c>
      <c r="AG190" t="s">
        <v>193</v>
      </c>
      <c r="AK190" t="s">
        <v>193</v>
      </c>
      <c r="AL190" t="s">
        <v>142</v>
      </c>
      <c r="AM190">
        <v>99999</v>
      </c>
      <c r="AN190">
        <v>99999</v>
      </c>
      <c r="AO190">
        <v>899</v>
      </c>
      <c r="AP190" t="b">
        <v>1</v>
      </c>
      <c r="AQ190" t="b">
        <v>1</v>
      </c>
      <c r="AR190" t="b">
        <v>0</v>
      </c>
      <c r="AS190">
        <v>500</v>
      </c>
      <c r="AT190" t="s">
        <v>96</v>
      </c>
      <c r="AU190" t="b">
        <v>0</v>
      </c>
      <c r="AW190">
        <v>12</v>
      </c>
      <c r="AX190" t="s">
        <v>97</v>
      </c>
      <c r="AY190" t="s">
        <v>346</v>
      </c>
    </row>
    <row r="191" spans="1:51" x14ac:dyDescent="0.25">
      <c r="A191" t="s">
        <v>3160</v>
      </c>
      <c r="B191" t="s">
        <v>139</v>
      </c>
      <c r="C191" t="s">
        <v>89</v>
      </c>
      <c r="D191">
        <v>99999</v>
      </c>
      <c r="F191">
        <v>10000</v>
      </c>
      <c r="G191" t="b">
        <v>0</v>
      </c>
      <c r="H191" t="s">
        <v>278</v>
      </c>
      <c r="K191" t="s">
        <v>203</v>
      </c>
      <c r="L191" t="s">
        <v>140</v>
      </c>
      <c r="N191" t="s">
        <v>93</v>
      </c>
      <c r="P191">
        <v>394.8</v>
      </c>
      <c r="Q191">
        <v>164.9</v>
      </c>
      <c r="R191">
        <v>0</v>
      </c>
      <c r="S191">
        <v>50.1</v>
      </c>
      <c r="T191">
        <v>0</v>
      </c>
      <c r="U191">
        <v>0</v>
      </c>
      <c r="V191">
        <v>129.9</v>
      </c>
      <c r="W191">
        <v>49.9</v>
      </c>
      <c r="X191">
        <v>49.9</v>
      </c>
      <c r="Y191">
        <v>0</v>
      </c>
      <c r="AG191" t="s">
        <v>195</v>
      </c>
      <c r="AK191" t="s">
        <v>195</v>
      </c>
      <c r="AL191" t="s">
        <v>142</v>
      </c>
      <c r="AM191">
        <v>99999</v>
      </c>
      <c r="AN191">
        <v>99999</v>
      </c>
      <c r="AO191">
        <v>899</v>
      </c>
      <c r="AP191" t="b">
        <v>1</v>
      </c>
      <c r="AQ191" t="b">
        <v>1</v>
      </c>
      <c r="AR191" t="b">
        <v>0</v>
      </c>
      <c r="AS191">
        <v>500</v>
      </c>
      <c r="AT191" t="s">
        <v>96</v>
      </c>
      <c r="AU191" t="b">
        <v>0</v>
      </c>
      <c r="AW191">
        <v>12</v>
      </c>
      <c r="AX191" t="s">
        <v>97</v>
      </c>
      <c r="AY191" t="s">
        <v>347</v>
      </c>
    </row>
    <row r="192" spans="1:51" x14ac:dyDescent="0.25">
      <c r="A192" t="s">
        <v>3160</v>
      </c>
      <c r="B192" t="s">
        <v>139</v>
      </c>
      <c r="C192" t="s">
        <v>89</v>
      </c>
      <c r="D192">
        <v>99999</v>
      </c>
      <c r="F192">
        <v>2000</v>
      </c>
      <c r="G192" t="b">
        <v>0</v>
      </c>
      <c r="H192" t="s">
        <v>278</v>
      </c>
      <c r="K192" t="s">
        <v>203</v>
      </c>
      <c r="L192" t="s">
        <v>140</v>
      </c>
      <c r="N192" t="s">
        <v>93</v>
      </c>
      <c r="P192">
        <v>339.8</v>
      </c>
      <c r="Q192">
        <v>109.89999999999999</v>
      </c>
      <c r="R192">
        <v>0</v>
      </c>
      <c r="S192">
        <v>50.1</v>
      </c>
      <c r="T192">
        <v>0</v>
      </c>
      <c r="U192">
        <v>0</v>
      </c>
      <c r="V192">
        <v>129.9</v>
      </c>
      <c r="W192">
        <v>49.9</v>
      </c>
      <c r="X192">
        <v>49.9</v>
      </c>
      <c r="Y192">
        <v>0</v>
      </c>
      <c r="AG192" t="s">
        <v>197</v>
      </c>
      <c r="AK192" t="s">
        <v>197</v>
      </c>
      <c r="AL192" t="s">
        <v>142</v>
      </c>
      <c r="AM192">
        <v>99999</v>
      </c>
      <c r="AN192">
        <v>99999</v>
      </c>
      <c r="AO192">
        <v>899</v>
      </c>
      <c r="AP192" t="b">
        <v>1</v>
      </c>
      <c r="AQ192" t="b">
        <v>1</v>
      </c>
      <c r="AR192" t="b">
        <v>0</v>
      </c>
      <c r="AS192">
        <v>500</v>
      </c>
      <c r="AT192" t="s">
        <v>96</v>
      </c>
      <c r="AU192" t="b">
        <v>0</v>
      </c>
      <c r="AW192">
        <v>12</v>
      </c>
      <c r="AX192" t="s">
        <v>97</v>
      </c>
      <c r="AY192" t="s">
        <v>348</v>
      </c>
    </row>
    <row r="193" spans="1:51" x14ac:dyDescent="0.25">
      <c r="A193" t="s">
        <v>3160</v>
      </c>
      <c r="B193" t="s">
        <v>139</v>
      </c>
      <c r="C193" t="s">
        <v>89</v>
      </c>
      <c r="D193">
        <v>99999</v>
      </c>
      <c r="F193">
        <v>3000</v>
      </c>
      <c r="G193" t="b">
        <v>0</v>
      </c>
      <c r="H193" t="s">
        <v>278</v>
      </c>
      <c r="K193" t="s">
        <v>203</v>
      </c>
      <c r="L193" t="s">
        <v>140</v>
      </c>
      <c r="N193" t="s">
        <v>93</v>
      </c>
      <c r="P193">
        <v>349.8</v>
      </c>
      <c r="Q193">
        <v>119.89999999999999</v>
      </c>
      <c r="R193">
        <v>0</v>
      </c>
      <c r="S193">
        <v>50.1</v>
      </c>
      <c r="T193">
        <v>0</v>
      </c>
      <c r="U193">
        <v>0</v>
      </c>
      <c r="V193">
        <v>129.9</v>
      </c>
      <c r="W193">
        <v>49.9</v>
      </c>
      <c r="X193">
        <v>49.9</v>
      </c>
      <c r="Y193">
        <v>0</v>
      </c>
      <c r="AG193" t="s">
        <v>199</v>
      </c>
      <c r="AK193" t="s">
        <v>199</v>
      </c>
      <c r="AL193" t="s">
        <v>142</v>
      </c>
      <c r="AM193">
        <v>99999</v>
      </c>
      <c r="AN193">
        <v>99999</v>
      </c>
      <c r="AO193">
        <v>899</v>
      </c>
      <c r="AP193" t="b">
        <v>1</v>
      </c>
      <c r="AQ193" t="b">
        <v>1</v>
      </c>
      <c r="AR193" t="b">
        <v>0</v>
      </c>
      <c r="AS193">
        <v>500</v>
      </c>
      <c r="AT193" t="s">
        <v>96</v>
      </c>
      <c r="AU193" t="b">
        <v>0</v>
      </c>
      <c r="AW193">
        <v>12</v>
      </c>
      <c r="AX193" t="s">
        <v>97</v>
      </c>
      <c r="AY193" t="s">
        <v>349</v>
      </c>
    </row>
    <row r="194" spans="1:51" x14ac:dyDescent="0.25">
      <c r="A194" t="s">
        <v>3160</v>
      </c>
      <c r="B194" t="s">
        <v>139</v>
      </c>
      <c r="C194" t="s">
        <v>89</v>
      </c>
      <c r="D194">
        <v>99999</v>
      </c>
      <c r="F194">
        <v>5000</v>
      </c>
      <c r="G194" t="b">
        <v>0</v>
      </c>
      <c r="H194" t="s">
        <v>278</v>
      </c>
      <c r="K194" t="s">
        <v>203</v>
      </c>
      <c r="L194" t="s">
        <v>140</v>
      </c>
      <c r="N194" t="s">
        <v>93</v>
      </c>
      <c r="P194">
        <v>364.8</v>
      </c>
      <c r="Q194">
        <v>134.9</v>
      </c>
      <c r="R194">
        <v>0</v>
      </c>
      <c r="S194">
        <v>50.1</v>
      </c>
      <c r="T194">
        <v>0</v>
      </c>
      <c r="U194">
        <v>0</v>
      </c>
      <c r="V194">
        <v>129.9</v>
      </c>
      <c r="W194">
        <v>49.9</v>
      </c>
      <c r="X194">
        <v>49.9</v>
      </c>
      <c r="Y194">
        <v>0</v>
      </c>
      <c r="AG194" t="s">
        <v>201</v>
      </c>
      <c r="AK194" t="s">
        <v>201</v>
      </c>
      <c r="AL194" t="s">
        <v>142</v>
      </c>
      <c r="AM194">
        <v>99999</v>
      </c>
      <c r="AN194">
        <v>99999</v>
      </c>
      <c r="AO194">
        <v>899</v>
      </c>
      <c r="AP194" t="b">
        <v>1</v>
      </c>
      <c r="AQ194" t="b">
        <v>1</v>
      </c>
      <c r="AR194" t="b">
        <v>0</v>
      </c>
      <c r="AS194">
        <v>500</v>
      </c>
      <c r="AT194" t="s">
        <v>96</v>
      </c>
      <c r="AU194" t="b">
        <v>0</v>
      </c>
      <c r="AW194">
        <v>12</v>
      </c>
      <c r="AX194" t="s">
        <v>97</v>
      </c>
      <c r="AY194" t="s">
        <v>350</v>
      </c>
    </row>
    <row r="195" spans="1:51" x14ac:dyDescent="0.25">
      <c r="A195" t="s">
        <v>3160</v>
      </c>
      <c r="B195" t="s">
        <v>88</v>
      </c>
      <c r="C195" t="s">
        <v>89</v>
      </c>
      <c r="D195">
        <v>99999</v>
      </c>
      <c r="F195">
        <v>0</v>
      </c>
      <c r="G195" t="b">
        <v>0</v>
      </c>
      <c r="H195" t="s">
        <v>278</v>
      </c>
      <c r="K195" t="s">
        <v>228</v>
      </c>
      <c r="L195" t="s">
        <v>92</v>
      </c>
      <c r="N195" t="s">
        <v>93</v>
      </c>
      <c r="P195">
        <v>319.8</v>
      </c>
      <c r="Q195">
        <v>79.900000000000006</v>
      </c>
      <c r="R195">
        <v>0</v>
      </c>
      <c r="S195">
        <v>50.1</v>
      </c>
      <c r="T195">
        <v>0</v>
      </c>
      <c r="U195">
        <v>0</v>
      </c>
      <c r="V195">
        <v>129.9</v>
      </c>
      <c r="W195">
        <v>59.9</v>
      </c>
      <c r="X195">
        <v>59.9</v>
      </c>
      <c r="Y195">
        <v>0</v>
      </c>
      <c r="AG195" t="s">
        <v>155</v>
      </c>
      <c r="AK195" t="s">
        <v>155</v>
      </c>
      <c r="AL195" t="s">
        <v>95</v>
      </c>
      <c r="AM195">
        <v>99999</v>
      </c>
      <c r="AN195">
        <v>99999</v>
      </c>
      <c r="AO195">
        <v>799</v>
      </c>
      <c r="AP195" t="b">
        <v>1</v>
      </c>
      <c r="AQ195" t="b">
        <v>1</v>
      </c>
      <c r="AR195" t="b">
        <v>0</v>
      </c>
      <c r="AS195">
        <v>250</v>
      </c>
      <c r="AT195" t="s">
        <v>96</v>
      </c>
      <c r="AU195" t="b">
        <v>0</v>
      </c>
      <c r="AW195">
        <v>12</v>
      </c>
      <c r="AX195" t="s">
        <v>97</v>
      </c>
      <c r="AY195" t="s">
        <v>351</v>
      </c>
    </row>
    <row r="196" spans="1:51" x14ac:dyDescent="0.25">
      <c r="A196" t="s">
        <v>3160</v>
      </c>
      <c r="B196" t="s">
        <v>88</v>
      </c>
      <c r="C196" t="s">
        <v>89</v>
      </c>
      <c r="D196">
        <v>99999</v>
      </c>
      <c r="F196">
        <v>1000</v>
      </c>
      <c r="G196" t="b">
        <v>0</v>
      </c>
      <c r="H196" t="s">
        <v>278</v>
      </c>
      <c r="K196" t="s">
        <v>228</v>
      </c>
      <c r="L196" t="s">
        <v>92</v>
      </c>
      <c r="N196" t="s">
        <v>93</v>
      </c>
      <c r="P196">
        <v>319.8</v>
      </c>
      <c r="Q196">
        <v>79.899999999999991</v>
      </c>
      <c r="R196">
        <v>0</v>
      </c>
      <c r="S196">
        <v>50.1</v>
      </c>
      <c r="T196">
        <v>0</v>
      </c>
      <c r="U196">
        <v>0</v>
      </c>
      <c r="V196">
        <v>129.9</v>
      </c>
      <c r="W196">
        <v>59.9</v>
      </c>
      <c r="X196">
        <v>59.9</v>
      </c>
      <c r="Y196">
        <v>0</v>
      </c>
      <c r="AG196" t="s">
        <v>157</v>
      </c>
      <c r="AK196" t="s">
        <v>157</v>
      </c>
      <c r="AL196" t="s">
        <v>95</v>
      </c>
      <c r="AM196">
        <v>99999</v>
      </c>
      <c r="AN196">
        <v>99999</v>
      </c>
      <c r="AO196">
        <v>799</v>
      </c>
      <c r="AP196" t="b">
        <v>1</v>
      </c>
      <c r="AQ196" t="b">
        <v>1</v>
      </c>
      <c r="AR196" t="b">
        <v>0</v>
      </c>
      <c r="AS196">
        <v>250</v>
      </c>
      <c r="AT196" t="s">
        <v>96</v>
      </c>
      <c r="AU196" t="b">
        <v>0</v>
      </c>
      <c r="AW196">
        <v>12</v>
      </c>
      <c r="AX196" t="s">
        <v>97</v>
      </c>
      <c r="AY196" t="s">
        <v>352</v>
      </c>
    </row>
    <row r="197" spans="1:51" x14ac:dyDescent="0.25">
      <c r="A197" t="s">
        <v>3160</v>
      </c>
      <c r="B197" t="s">
        <v>88</v>
      </c>
      <c r="C197" t="s">
        <v>89</v>
      </c>
      <c r="D197">
        <v>99999</v>
      </c>
      <c r="F197">
        <v>10000</v>
      </c>
      <c r="G197" t="b">
        <v>0</v>
      </c>
      <c r="H197" t="s">
        <v>278</v>
      </c>
      <c r="K197" t="s">
        <v>228</v>
      </c>
      <c r="L197" t="s">
        <v>92</v>
      </c>
      <c r="N197" t="s">
        <v>93</v>
      </c>
      <c r="P197">
        <v>384.8</v>
      </c>
      <c r="Q197">
        <v>144.9</v>
      </c>
      <c r="R197">
        <v>0</v>
      </c>
      <c r="S197">
        <v>50.1</v>
      </c>
      <c r="T197">
        <v>0</v>
      </c>
      <c r="U197">
        <v>0</v>
      </c>
      <c r="V197">
        <v>129.9</v>
      </c>
      <c r="W197">
        <v>59.9</v>
      </c>
      <c r="X197">
        <v>59.9</v>
      </c>
      <c r="Y197">
        <v>0</v>
      </c>
      <c r="AG197" t="s">
        <v>159</v>
      </c>
      <c r="AK197" t="s">
        <v>159</v>
      </c>
      <c r="AL197" t="s">
        <v>95</v>
      </c>
      <c r="AM197">
        <v>99999</v>
      </c>
      <c r="AN197">
        <v>99999</v>
      </c>
      <c r="AO197">
        <v>799</v>
      </c>
      <c r="AP197" t="b">
        <v>1</v>
      </c>
      <c r="AQ197" t="b">
        <v>1</v>
      </c>
      <c r="AR197" t="b">
        <v>0</v>
      </c>
      <c r="AS197">
        <v>250</v>
      </c>
      <c r="AT197" t="s">
        <v>96</v>
      </c>
      <c r="AU197" t="b">
        <v>0</v>
      </c>
      <c r="AW197">
        <v>12</v>
      </c>
      <c r="AX197" t="s">
        <v>97</v>
      </c>
      <c r="AY197" t="s">
        <v>353</v>
      </c>
    </row>
    <row r="198" spans="1:51" x14ac:dyDescent="0.25">
      <c r="A198" t="s">
        <v>3160</v>
      </c>
      <c r="B198" t="s">
        <v>88</v>
      </c>
      <c r="C198" t="s">
        <v>89</v>
      </c>
      <c r="D198">
        <v>99999</v>
      </c>
      <c r="F198">
        <v>2000</v>
      </c>
      <c r="G198" t="b">
        <v>0</v>
      </c>
      <c r="H198" t="s">
        <v>278</v>
      </c>
      <c r="K198" t="s">
        <v>228</v>
      </c>
      <c r="L198" t="s">
        <v>92</v>
      </c>
      <c r="N198" t="s">
        <v>93</v>
      </c>
      <c r="P198">
        <v>329.8</v>
      </c>
      <c r="Q198">
        <v>89.899999999999991</v>
      </c>
      <c r="R198">
        <v>0</v>
      </c>
      <c r="S198">
        <v>50.1</v>
      </c>
      <c r="T198">
        <v>0</v>
      </c>
      <c r="U198">
        <v>0</v>
      </c>
      <c r="V198">
        <v>129.9</v>
      </c>
      <c r="W198">
        <v>59.9</v>
      </c>
      <c r="X198">
        <v>59.9</v>
      </c>
      <c r="Y198">
        <v>0</v>
      </c>
      <c r="AG198" t="s">
        <v>161</v>
      </c>
      <c r="AK198" t="s">
        <v>161</v>
      </c>
      <c r="AL198" t="s">
        <v>95</v>
      </c>
      <c r="AM198">
        <v>99999</v>
      </c>
      <c r="AN198">
        <v>99999</v>
      </c>
      <c r="AO198">
        <v>799</v>
      </c>
      <c r="AP198" t="b">
        <v>1</v>
      </c>
      <c r="AQ198" t="b">
        <v>1</v>
      </c>
      <c r="AR198" t="b">
        <v>0</v>
      </c>
      <c r="AS198">
        <v>250</v>
      </c>
      <c r="AT198" t="s">
        <v>96</v>
      </c>
      <c r="AU198" t="b">
        <v>0</v>
      </c>
      <c r="AW198">
        <v>12</v>
      </c>
      <c r="AX198" t="s">
        <v>97</v>
      </c>
      <c r="AY198" t="s">
        <v>354</v>
      </c>
    </row>
    <row r="199" spans="1:51" x14ac:dyDescent="0.25">
      <c r="A199" t="s">
        <v>3160</v>
      </c>
      <c r="B199" t="s">
        <v>88</v>
      </c>
      <c r="C199" t="s">
        <v>89</v>
      </c>
      <c r="D199">
        <v>99999</v>
      </c>
      <c r="F199">
        <v>3000</v>
      </c>
      <c r="G199" t="b">
        <v>0</v>
      </c>
      <c r="H199" t="s">
        <v>278</v>
      </c>
      <c r="K199" t="s">
        <v>228</v>
      </c>
      <c r="L199" t="s">
        <v>92</v>
      </c>
      <c r="N199" t="s">
        <v>93</v>
      </c>
      <c r="P199">
        <v>339.8</v>
      </c>
      <c r="Q199">
        <v>99.899999999999991</v>
      </c>
      <c r="R199">
        <v>0</v>
      </c>
      <c r="S199">
        <v>50.1</v>
      </c>
      <c r="T199">
        <v>0</v>
      </c>
      <c r="U199">
        <v>0</v>
      </c>
      <c r="V199">
        <v>129.9</v>
      </c>
      <c r="W199">
        <v>59.9</v>
      </c>
      <c r="X199">
        <v>59.9</v>
      </c>
      <c r="Y199">
        <v>0</v>
      </c>
      <c r="AG199" t="s">
        <v>163</v>
      </c>
      <c r="AK199" t="s">
        <v>163</v>
      </c>
      <c r="AL199" t="s">
        <v>95</v>
      </c>
      <c r="AM199">
        <v>99999</v>
      </c>
      <c r="AN199">
        <v>99999</v>
      </c>
      <c r="AO199">
        <v>799</v>
      </c>
      <c r="AP199" t="b">
        <v>1</v>
      </c>
      <c r="AQ199" t="b">
        <v>1</v>
      </c>
      <c r="AR199" t="b">
        <v>0</v>
      </c>
      <c r="AS199">
        <v>250</v>
      </c>
      <c r="AT199" t="s">
        <v>96</v>
      </c>
      <c r="AU199" t="b">
        <v>0</v>
      </c>
      <c r="AW199">
        <v>12</v>
      </c>
      <c r="AX199" t="s">
        <v>97</v>
      </c>
      <c r="AY199" t="s">
        <v>355</v>
      </c>
    </row>
    <row r="200" spans="1:51" x14ac:dyDescent="0.25">
      <c r="A200" t="s">
        <v>3160</v>
      </c>
      <c r="B200" t="s">
        <v>88</v>
      </c>
      <c r="C200" t="s">
        <v>89</v>
      </c>
      <c r="D200">
        <v>99999</v>
      </c>
      <c r="F200">
        <v>5000</v>
      </c>
      <c r="G200" t="b">
        <v>0</v>
      </c>
      <c r="H200" t="s">
        <v>278</v>
      </c>
      <c r="K200" t="s">
        <v>228</v>
      </c>
      <c r="L200" t="s">
        <v>92</v>
      </c>
      <c r="N200" t="s">
        <v>93</v>
      </c>
      <c r="P200">
        <v>354.8</v>
      </c>
      <c r="Q200">
        <v>114.9</v>
      </c>
      <c r="R200">
        <v>0</v>
      </c>
      <c r="S200">
        <v>50.1</v>
      </c>
      <c r="T200">
        <v>0</v>
      </c>
      <c r="U200">
        <v>0</v>
      </c>
      <c r="V200">
        <v>129.9</v>
      </c>
      <c r="W200">
        <v>59.9</v>
      </c>
      <c r="X200">
        <v>59.9</v>
      </c>
      <c r="Y200">
        <v>0</v>
      </c>
      <c r="AG200" t="s">
        <v>165</v>
      </c>
      <c r="AK200" t="s">
        <v>165</v>
      </c>
      <c r="AL200" t="s">
        <v>95</v>
      </c>
      <c r="AM200">
        <v>99999</v>
      </c>
      <c r="AN200">
        <v>99999</v>
      </c>
      <c r="AO200">
        <v>799</v>
      </c>
      <c r="AP200" t="b">
        <v>1</v>
      </c>
      <c r="AQ200" t="b">
        <v>1</v>
      </c>
      <c r="AR200" t="b">
        <v>0</v>
      </c>
      <c r="AS200">
        <v>250</v>
      </c>
      <c r="AT200" t="s">
        <v>96</v>
      </c>
      <c r="AU200" t="b">
        <v>0</v>
      </c>
      <c r="AW200">
        <v>12</v>
      </c>
      <c r="AX200" t="s">
        <v>97</v>
      </c>
      <c r="AY200" t="s">
        <v>356</v>
      </c>
    </row>
    <row r="201" spans="1:51" x14ac:dyDescent="0.25">
      <c r="A201" t="s">
        <v>3160</v>
      </c>
      <c r="B201" t="s">
        <v>109</v>
      </c>
      <c r="C201" t="s">
        <v>89</v>
      </c>
      <c r="D201">
        <v>99999</v>
      </c>
      <c r="F201">
        <v>0</v>
      </c>
      <c r="G201" t="b">
        <v>0</v>
      </c>
      <c r="H201" t="s">
        <v>278</v>
      </c>
      <c r="K201" t="s">
        <v>228</v>
      </c>
      <c r="L201" t="s">
        <v>110</v>
      </c>
      <c r="N201" t="s">
        <v>93</v>
      </c>
      <c r="P201">
        <v>314.8</v>
      </c>
      <c r="Q201">
        <v>74.900000000000006</v>
      </c>
      <c r="R201">
        <v>0</v>
      </c>
      <c r="S201">
        <v>50.1</v>
      </c>
      <c r="T201">
        <v>0</v>
      </c>
      <c r="U201">
        <v>0</v>
      </c>
      <c r="V201">
        <v>129.9</v>
      </c>
      <c r="W201">
        <v>59.9</v>
      </c>
      <c r="X201">
        <v>59.9</v>
      </c>
      <c r="Y201">
        <v>0</v>
      </c>
      <c r="AG201" t="s">
        <v>167</v>
      </c>
      <c r="AK201" t="s">
        <v>167</v>
      </c>
      <c r="AL201" t="s">
        <v>112</v>
      </c>
      <c r="AM201">
        <v>99999</v>
      </c>
      <c r="AN201">
        <v>99999</v>
      </c>
      <c r="AO201">
        <v>599</v>
      </c>
      <c r="AP201" t="b">
        <v>1</v>
      </c>
      <c r="AQ201" t="b">
        <v>1</v>
      </c>
      <c r="AR201" t="b">
        <v>0</v>
      </c>
      <c r="AS201">
        <v>50</v>
      </c>
      <c r="AT201" t="s">
        <v>96</v>
      </c>
      <c r="AU201" t="b">
        <v>0</v>
      </c>
      <c r="AW201">
        <v>12</v>
      </c>
      <c r="AX201" t="s">
        <v>97</v>
      </c>
      <c r="AY201" t="s">
        <v>357</v>
      </c>
    </row>
    <row r="202" spans="1:51" x14ac:dyDescent="0.25">
      <c r="A202" t="s">
        <v>3160</v>
      </c>
      <c r="B202" t="s">
        <v>109</v>
      </c>
      <c r="C202" t="s">
        <v>89</v>
      </c>
      <c r="D202">
        <v>99999</v>
      </c>
      <c r="F202">
        <v>1000</v>
      </c>
      <c r="G202" t="b">
        <v>0</v>
      </c>
      <c r="H202" t="s">
        <v>278</v>
      </c>
      <c r="K202" t="s">
        <v>228</v>
      </c>
      <c r="L202" t="s">
        <v>110</v>
      </c>
      <c r="N202" t="s">
        <v>93</v>
      </c>
      <c r="P202">
        <v>299.8</v>
      </c>
      <c r="Q202">
        <v>59.9</v>
      </c>
      <c r="R202">
        <v>0</v>
      </c>
      <c r="S202">
        <v>50.1</v>
      </c>
      <c r="T202">
        <v>0</v>
      </c>
      <c r="U202">
        <v>0</v>
      </c>
      <c r="V202">
        <v>129.9</v>
      </c>
      <c r="W202">
        <v>59.9</v>
      </c>
      <c r="X202">
        <v>59.9</v>
      </c>
      <c r="Y202">
        <v>0</v>
      </c>
      <c r="AG202" t="s">
        <v>169</v>
      </c>
      <c r="AK202" t="s">
        <v>169</v>
      </c>
      <c r="AL202" t="s">
        <v>112</v>
      </c>
      <c r="AM202">
        <v>99999</v>
      </c>
      <c r="AN202">
        <v>99999</v>
      </c>
      <c r="AO202">
        <v>599</v>
      </c>
      <c r="AP202" t="b">
        <v>1</v>
      </c>
      <c r="AQ202" t="b">
        <v>1</v>
      </c>
      <c r="AR202" t="b">
        <v>0</v>
      </c>
      <c r="AS202">
        <v>50</v>
      </c>
      <c r="AT202" t="s">
        <v>96</v>
      </c>
      <c r="AU202" t="b">
        <v>0</v>
      </c>
      <c r="AW202">
        <v>12</v>
      </c>
      <c r="AX202" t="s">
        <v>97</v>
      </c>
      <c r="AY202" t="s">
        <v>358</v>
      </c>
    </row>
    <row r="203" spans="1:51" x14ac:dyDescent="0.25">
      <c r="A203" t="s">
        <v>3160</v>
      </c>
      <c r="B203" t="s">
        <v>109</v>
      </c>
      <c r="C203" t="s">
        <v>89</v>
      </c>
      <c r="D203">
        <v>99999</v>
      </c>
      <c r="F203">
        <v>10000</v>
      </c>
      <c r="G203" t="b">
        <v>0</v>
      </c>
      <c r="H203" t="s">
        <v>278</v>
      </c>
      <c r="K203" t="s">
        <v>228</v>
      </c>
      <c r="L203" t="s">
        <v>110</v>
      </c>
      <c r="N203" t="s">
        <v>93</v>
      </c>
      <c r="P203">
        <v>364.8</v>
      </c>
      <c r="Q203">
        <v>124.9</v>
      </c>
      <c r="R203">
        <v>0</v>
      </c>
      <c r="S203">
        <v>50.1</v>
      </c>
      <c r="T203">
        <v>0</v>
      </c>
      <c r="U203">
        <v>0</v>
      </c>
      <c r="V203">
        <v>129.9</v>
      </c>
      <c r="W203">
        <v>59.9</v>
      </c>
      <c r="X203">
        <v>59.9</v>
      </c>
      <c r="Y203">
        <v>0</v>
      </c>
      <c r="AG203" t="s">
        <v>171</v>
      </c>
      <c r="AK203" t="s">
        <v>171</v>
      </c>
      <c r="AL203" t="s">
        <v>112</v>
      </c>
      <c r="AM203">
        <v>99999</v>
      </c>
      <c r="AN203">
        <v>99999</v>
      </c>
      <c r="AO203">
        <v>599</v>
      </c>
      <c r="AP203" t="b">
        <v>1</v>
      </c>
      <c r="AQ203" t="b">
        <v>1</v>
      </c>
      <c r="AR203" t="b">
        <v>0</v>
      </c>
      <c r="AS203">
        <v>50</v>
      </c>
      <c r="AT203" t="s">
        <v>96</v>
      </c>
      <c r="AU203" t="b">
        <v>0</v>
      </c>
      <c r="AW203">
        <v>12</v>
      </c>
      <c r="AX203" t="s">
        <v>97</v>
      </c>
      <c r="AY203" t="s">
        <v>359</v>
      </c>
    </row>
    <row r="204" spans="1:51" x14ac:dyDescent="0.25">
      <c r="A204" t="s">
        <v>3160</v>
      </c>
      <c r="B204" t="s">
        <v>109</v>
      </c>
      <c r="C204" t="s">
        <v>89</v>
      </c>
      <c r="D204">
        <v>99999</v>
      </c>
      <c r="F204">
        <v>2000</v>
      </c>
      <c r="G204" t="b">
        <v>0</v>
      </c>
      <c r="H204" t="s">
        <v>278</v>
      </c>
      <c r="K204" t="s">
        <v>228</v>
      </c>
      <c r="L204" t="s">
        <v>110</v>
      </c>
      <c r="N204" t="s">
        <v>93</v>
      </c>
      <c r="P204">
        <v>309.8</v>
      </c>
      <c r="Q204">
        <v>69.900000000000006</v>
      </c>
      <c r="R204">
        <v>0</v>
      </c>
      <c r="S204">
        <v>50.1</v>
      </c>
      <c r="T204">
        <v>0</v>
      </c>
      <c r="U204">
        <v>0</v>
      </c>
      <c r="V204">
        <v>129.9</v>
      </c>
      <c r="W204">
        <v>59.9</v>
      </c>
      <c r="X204">
        <v>59.9</v>
      </c>
      <c r="Y204">
        <v>0</v>
      </c>
      <c r="AG204" t="s">
        <v>173</v>
      </c>
      <c r="AK204" t="s">
        <v>173</v>
      </c>
      <c r="AL204" t="s">
        <v>112</v>
      </c>
      <c r="AM204">
        <v>99999</v>
      </c>
      <c r="AN204">
        <v>99999</v>
      </c>
      <c r="AO204">
        <v>599</v>
      </c>
      <c r="AP204" t="b">
        <v>1</v>
      </c>
      <c r="AQ204" t="b">
        <v>1</v>
      </c>
      <c r="AR204" t="b">
        <v>0</v>
      </c>
      <c r="AS204">
        <v>50</v>
      </c>
      <c r="AT204" t="s">
        <v>96</v>
      </c>
      <c r="AU204" t="b">
        <v>0</v>
      </c>
      <c r="AW204">
        <v>12</v>
      </c>
      <c r="AX204" t="s">
        <v>97</v>
      </c>
      <c r="AY204" t="s">
        <v>360</v>
      </c>
    </row>
    <row r="205" spans="1:51" x14ac:dyDescent="0.25">
      <c r="A205" t="s">
        <v>3160</v>
      </c>
      <c r="B205" t="s">
        <v>109</v>
      </c>
      <c r="C205" t="s">
        <v>89</v>
      </c>
      <c r="D205">
        <v>99999</v>
      </c>
      <c r="F205">
        <v>3000</v>
      </c>
      <c r="G205" t="b">
        <v>0</v>
      </c>
      <c r="H205" t="s">
        <v>278</v>
      </c>
      <c r="K205" t="s">
        <v>228</v>
      </c>
      <c r="L205" t="s">
        <v>110</v>
      </c>
      <c r="N205" t="s">
        <v>93</v>
      </c>
      <c r="P205">
        <v>319.8</v>
      </c>
      <c r="Q205">
        <v>79.899999999999991</v>
      </c>
      <c r="R205">
        <v>0</v>
      </c>
      <c r="S205">
        <v>50.1</v>
      </c>
      <c r="T205">
        <v>0</v>
      </c>
      <c r="U205">
        <v>0</v>
      </c>
      <c r="V205">
        <v>129.9</v>
      </c>
      <c r="W205">
        <v>59.9</v>
      </c>
      <c r="X205">
        <v>59.9</v>
      </c>
      <c r="Y205">
        <v>0</v>
      </c>
      <c r="AG205" t="s">
        <v>175</v>
      </c>
      <c r="AK205" t="s">
        <v>175</v>
      </c>
      <c r="AL205" t="s">
        <v>112</v>
      </c>
      <c r="AM205">
        <v>99999</v>
      </c>
      <c r="AN205">
        <v>99999</v>
      </c>
      <c r="AO205">
        <v>599</v>
      </c>
      <c r="AP205" t="b">
        <v>1</v>
      </c>
      <c r="AQ205" t="b">
        <v>1</v>
      </c>
      <c r="AR205" t="b">
        <v>0</v>
      </c>
      <c r="AS205">
        <v>50</v>
      </c>
      <c r="AT205" t="s">
        <v>96</v>
      </c>
      <c r="AU205" t="b">
        <v>0</v>
      </c>
      <c r="AW205">
        <v>12</v>
      </c>
      <c r="AX205" t="s">
        <v>97</v>
      </c>
      <c r="AY205" t="s">
        <v>361</v>
      </c>
    </row>
    <row r="206" spans="1:51" x14ac:dyDescent="0.25">
      <c r="A206" t="s">
        <v>3160</v>
      </c>
      <c r="B206" t="s">
        <v>109</v>
      </c>
      <c r="C206" t="s">
        <v>89</v>
      </c>
      <c r="D206">
        <v>99999</v>
      </c>
      <c r="F206">
        <v>5000</v>
      </c>
      <c r="G206" t="b">
        <v>0</v>
      </c>
      <c r="H206" t="s">
        <v>278</v>
      </c>
      <c r="K206" t="s">
        <v>228</v>
      </c>
      <c r="L206" t="s">
        <v>110</v>
      </c>
      <c r="N206" t="s">
        <v>93</v>
      </c>
      <c r="P206">
        <v>334.8</v>
      </c>
      <c r="Q206">
        <v>94.9</v>
      </c>
      <c r="R206">
        <v>0</v>
      </c>
      <c r="S206">
        <v>50.1</v>
      </c>
      <c r="T206">
        <v>0</v>
      </c>
      <c r="U206">
        <v>0</v>
      </c>
      <c r="V206">
        <v>129.9</v>
      </c>
      <c r="W206">
        <v>59.9</v>
      </c>
      <c r="X206">
        <v>59.9</v>
      </c>
      <c r="Y206">
        <v>0</v>
      </c>
      <c r="AG206" t="s">
        <v>177</v>
      </c>
      <c r="AK206" t="s">
        <v>177</v>
      </c>
      <c r="AL206" t="s">
        <v>112</v>
      </c>
      <c r="AM206">
        <v>99999</v>
      </c>
      <c r="AN206">
        <v>99999</v>
      </c>
      <c r="AO206">
        <v>599</v>
      </c>
      <c r="AP206" t="b">
        <v>1</v>
      </c>
      <c r="AQ206" t="b">
        <v>1</v>
      </c>
      <c r="AR206" t="b">
        <v>0</v>
      </c>
      <c r="AS206">
        <v>50</v>
      </c>
      <c r="AT206" t="s">
        <v>96</v>
      </c>
      <c r="AU206" t="b">
        <v>0</v>
      </c>
      <c r="AW206">
        <v>12</v>
      </c>
      <c r="AX206" t="s">
        <v>97</v>
      </c>
      <c r="AY206" t="s">
        <v>362</v>
      </c>
    </row>
    <row r="207" spans="1:51" x14ac:dyDescent="0.25">
      <c r="A207" t="s">
        <v>3160</v>
      </c>
      <c r="B207" t="s">
        <v>124</v>
      </c>
      <c r="C207" t="s">
        <v>89</v>
      </c>
      <c r="D207">
        <v>99999</v>
      </c>
      <c r="F207">
        <v>0</v>
      </c>
      <c r="G207" t="b">
        <v>0</v>
      </c>
      <c r="H207" t="s">
        <v>278</v>
      </c>
      <c r="K207" t="s">
        <v>228</v>
      </c>
      <c r="L207" t="s">
        <v>125</v>
      </c>
      <c r="N207" t="s">
        <v>93</v>
      </c>
      <c r="P207">
        <v>304.8</v>
      </c>
      <c r="Q207">
        <v>64.900000000000006</v>
      </c>
      <c r="R207">
        <v>0</v>
      </c>
      <c r="S207">
        <v>50.1</v>
      </c>
      <c r="T207">
        <v>0</v>
      </c>
      <c r="U207">
        <v>0</v>
      </c>
      <c r="V207">
        <v>129.9</v>
      </c>
      <c r="W207">
        <v>59.9</v>
      </c>
      <c r="X207">
        <v>59.9</v>
      </c>
      <c r="Y207">
        <v>0</v>
      </c>
      <c r="AG207" t="s">
        <v>179</v>
      </c>
      <c r="AK207" t="s">
        <v>179</v>
      </c>
      <c r="AL207" t="s">
        <v>127</v>
      </c>
      <c r="AM207">
        <v>99999</v>
      </c>
      <c r="AN207">
        <v>99999</v>
      </c>
      <c r="AO207">
        <v>699</v>
      </c>
      <c r="AP207" t="b">
        <v>1</v>
      </c>
      <c r="AQ207" t="b">
        <v>1</v>
      </c>
      <c r="AR207" t="b">
        <v>0</v>
      </c>
      <c r="AS207">
        <v>100</v>
      </c>
      <c r="AT207" t="s">
        <v>96</v>
      </c>
      <c r="AU207" t="b">
        <v>0</v>
      </c>
      <c r="AW207">
        <v>12</v>
      </c>
      <c r="AX207" t="s">
        <v>97</v>
      </c>
      <c r="AY207" t="s">
        <v>363</v>
      </c>
    </row>
    <row r="208" spans="1:51" x14ac:dyDescent="0.25">
      <c r="A208" t="s">
        <v>3160</v>
      </c>
      <c r="B208" t="s">
        <v>124</v>
      </c>
      <c r="C208" t="s">
        <v>89</v>
      </c>
      <c r="D208">
        <v>99999</v>
      </c>
      <c r="F208">
        <v>1000</v>
      </c>
      <c r="G208" t="b">
        <v>0</v>
      </c>
      <c r="H208" t="s">
        <v>278</v>
      </c>
      <c r="K208" t="s">
        <v>228</v>
      </c>
      <c r="L208" t="s">
        <v>125</v>
      </c>
      <c r="N208" t="s">
        <v>93</v>
      </c>
      <c r="P208">
        <v>304.8</v>
      </c>
      <c r="Q208">
        <v>64.899999999999991</v>
      </c>
      <c r="R208">
        <v>0</v>
      </c>
      <c r="S208">
        <v>50.1</v>
      </c>
      <c r="T208">
        <v>0</v>
      </c>
      <c r="U208">
        <v>0</v>
      </c>
      <c r="V208">
        <v>129.9</v>
      </c>
      <c r="W208">
        <v>59.9</v>
      </c>
      <c r="X208">
        <v>59.9</v>
      </c>
      <c r="Y208">
        <v>0</v>
      </c>
      <c r="AG208" t="s">
        <v>181</v>
      </c>
      <c r="AK208" t="s">
        <v>181</v>
      </c>
      <c r="AL208" t="s">
        <v>127</v>
      </c>
      <c r="AM208">
        <v>99999</v>
      </c>
      <c r="AN208">
        <v>99999</v>
      </c>
      <c r="AO208">
        <v>699</v>
      </c>
      <c r="AP208" t="b">
        <v>1</v>
      </c>
      <c r="AQ208" t="b">
        <v>1</v>
      </c>
      <c r="AR208" t="b">
        <v>0</v>
      </c>
      <c r="AS208">
        <v>100</v>
      </c>
      <c r="AT208" t="s">
        <v>96</v>
      </c>
      <c r="AU208" t="b">
        <v>0</v>
      </c>
      <c r="AW208">
        <v>12</v>
      </c>
      <c r="AX208" t="s">
        <v>97</v>
      </c>
      <c r="AY208" t="s">
        <v>364</v>
      </c>
    </row>
    <row r="209" spans="1:51" x14ac:dyDescent="0.25">
      <c r="A209" t="s">
        <v>3160</v>
      </c>
      <c r="B209" t="s">
        <v>124</v>
      </c>
      <c r="C209" t="s">
        <v>89</v>
      </c>
      <c r="D209">
        <v>99999</v>
      </c>
      <c r="F209">
        <v>10000</v>
      </c>
      <c r="G209" t="b">
        <v>0</v>
      </c>
      <c r="H209" t="s">
        <v>278</v>
      </c>
      <c r="K209" t="s">
        <v>228</v>
      </c>
      <c r="L209" t="s">
        <v>125</v>
      </c>
      <c r="N209" t="s">
        <v>93</v>
      </c>
      <c r="P209">
        <v>369.8</v>
      </c>
      <c r="Q209">
        <v>129.9</v>
      </c>
      <c r="R209">
        <v>0</v>
      </c>
      <c r="S209">
        <v>50.1</v>
      </c>
      <c r="T209">
        <v>0</v>
      </c>
      <c r="U209">
        <v>0</v>
      </c>
      <c r="V209">
        <v>129.9</v>
      </c>
      <c r="W209">
        <v>59.9</v>
      </c>
      <c r="X209">
        <v>59.9</v>
      </c>
      <c r="Y209">
        <v>0</v>
      </c>
      <c r="AG209" t="s">
        <v>183</v>
      </c>
      <c r="AK209" t="s">
        <v>183</v>
      </c>
      <c r="AL209" t="s">
        <v>127</v>
      </c>
      <c r="AM209">
        <v>99999</v>
      </c>
      <c r="AN209">
        <v>99999</v>
      </c>
      <c r="AO209">
        <v>699</v>
      </c>
      <c r="AP209" t="b">
        <v>1</v>
      </c>
      <c r="AQ209" t="b">
        <v>1</v>
      </c>
      <c r="AR209" t="b">
        <v>0</v>
      </c>
      <c r="AS209">
        <v>100</v>
      </c>
      <c r="AT209" t="s">
        <v>96</v>
      </c>
      <c r="AU209" t="b">
        <v>0</v>
      </c>
      <c r="AW209">
        <v>12</v>
      </c>
      <c r="AX209" t="s">
        <v>97</v>
      </c>
      <c r="AY209" t="s">
        <v>365</v>
      </c>
    </row>
    <row r="210" spans="1:51" x14ac:dyDescent="0.25">
      <c r="A210" t="s">
        <v>3160</v>
      </c>
      <c r="B210" t="s">
        <v>124</v>
      </c>
      <c r="C210" t="s">
        <v>89</v>
      </c>
      <c r="D210">
        <v>99999</v>
      </c>
      <c r="F210">
        <v>2000</v>
      </c>
      <c r="G210" t="b">
        <v>0</v>
      </c>
      <c r="H210" t="s">
        <v>278</v>
      </c>
      <c r="K210" t="s">
        <v>228</v>
      </c>
      <c r="L210" t="s">
        <v>125</v>
      </c>
      <c r="N210" t="s">
        <v>93</v>
      </c>
      <c r="P210">
        <v>314.8</v>
      </c>
      <c r="Q210">
        <v>74.899999999999991</v>
      </c>
      <c r="R210">
        <v>0</v>
      </c>
      <c r="S210">
        <v>50.1</v>
      </c>
      <c r="T210">
        <v>0</v>
      </c>
      <c r="U210">
        <v>0</v>
      </c>
      <c r="V210">
        <v>129.9</v>
      </c>
      <c r="W210">
        <v>59.9</v>
      </c>
      <c r="X210">
        <v>59.9</v>
      </c>
      <c r="Y210">
        <v>0</v>
      </c>
      <c r="AG210" t="s">
        <v>185</v>
      </c>
      <c r="AK210" t="s">
        <v>185</v>
      </c>
      <c r="AL210" t="s">
        <v>127</v>
      </c>
      <c r="AM210">
        <v>99999</v>
      </c>
      <c r="AN210">
        <v>99999</v>
      </c>
      <c r="AO210">
        <v>699</v>
      </c>
      <c r="AP210" t="b">
        <v>1</v>
      </c>
      <c r="AQ210" t="b">
        <v>1</v>
      </c>
      <c r="AR210" t="b">
        <v>0</v>
      </c>
      <c r="AS210">
        <v>100</v>
      </c>
      <c r="AT210" t="s">
        <v>96</v>
      </c>
      <c r="AU210" t="b">
        <v>0</v>
      </c>
      <c r="AW210">
        <v>12</v>
      </c>
      <c r="AX210" t="s">
        <v>97</v>
      </c>
      <c r="AY210" t="s">
        <v>366</v>
      </c>
    </row>
    <row r="211" spans="1:51" x14ac:dyDescent="0.25">
      <c r="A211" t="s">
        <v>3160</v>
      </c>
      <c r="B211" t="s">
        <v>124</v>
      </c>
      <c r="C211" t="s">
        <v>89</v>
      </c>
      <c r="D211">
        <v>99999</v>
      </c>
      <c r="F211">
        <v>3000</v>
      </c>
      <c r="G211" t="b">
        <v>0</v>
      </c>
      <c r="H211" t="s">
        <v>278</v>
      </c>
      <c r="K211" t="s">
        <v>228</v>
      </c>
      <c r="L211" t="s">
        <v>125</v>
      </c>
      <c r="N211" t="s">
        <v>93</v>
      </c>
      <c r="P211">
        <v>324.8</v>
      </c>
      <c r="Q211">
        <v>84.899999999999991</v>
      </c>
      <c r="R211">
        <v>0</v>
      </c>
      <c r="S211">
        <v>50.1</v>
      </c>
      <c r="T211">
        <v>0</v>
      </c>
      <c r="U211">
        <v>0</v>
      </c>
      <c r="V211">
        <v>129.9</v>
      </c>
      <c r="W211">
        <v>59.9</v>
      </c>
      <c r="X211">
        <v>59.9</v>
      </c>
      <c r="Y211">
        <v>0</v>
      </c>
      <c r="AG211" t="s">
        <v>187</v>
      </c>
      <c r="AK211" t="s">
        <v>187</v>
      </c>
      <c r="AL211" t="s">
        <v>127</v>
      </c>
      <c r="AM211">
        <v>99999</v>
      </c>
      <c r="AN211">
        <v>99999</v>
      </c>
      <c r="AO211">
        <v>699</v>
      </c>
      <c r="AP211" t="b">
        <v>1</v>
      </c>
      <c r="AQ211" t="b">
        <v>1</v>
      </c>
      <c r="AR211" t="b">
        <v>0</v>
      </c>
      <c r="AS211">
        <v>100</v>
      </c>
      <c r="AT211" t="s">
        <v>96</v>
      </c>
      <c r="AU211" t="b">
        <v>0</v>
      </c>
      <c r="AW211">
        <v>12</v>
      </c>
      <c r="AX211" t="s">
        <v>97</v>
      </c>
      <c r="AY211" t="s">
        <v>367</v>
      </c>
    </row>
    <row r="212" spans="1:51" x14ac:dyDescent="0.25">
      <c r="A212" t="s">
        <v>3160</v>
      </c>
      <c r="B212" t="s">
        <v>124</v>
      </c>
      <c r="C212" t="s">
        <v>89</v>
      </c>
      <c r="D212">
        <v>99999</v>
      </c>
      <c r="F212">
        <v>5000</v>
      </c>
      <c r="G212" t="b">
        <v>0</v>
      </c>
      <c r="H212" t="s">
        <v>278</v>
      </c>
      <c r="K212" t="s">
        <v>228</v>
      </c>
      <c r="L212" t="s">
        <v>125</v>
      </c>
      <c r="N212" t="s">
        <v>93</v>
      </c>
      <c r="P212">
        <v>339.8</v>
      </c>
      <c r="Q212">
        <v>99.9</v>
      </c>
      <c r="R212">
        <v>0</v>
      </c>
      <c r="S212">
        <v>50.1</v>
      </c>
      <c r="T212">
        <v>0</v>
      </c>
      <c r="U212">
        <v>0</v>
      </c>
      <c r="V212">
        <v>129.9</v>
      </c>
      <c r="W212">
        <v>59.9</v>
      </c>
      <c r="X212">
        <v>59.9</v>
      </c>
      <c r="Y212">
        <v>0</v>
      </c>
      <c r="AG212" t="s">
        <v>189</v>
      </c>
      <c r="AK212" t="s">
        <v>189</v>
      </c>
      <c r="AL212" t="s">
        <v>127</v>
      </c>
      <c r="AM212">
        <v>99999</v>
      </c>
      <c r="AN212">
        <v>99999</v>
      </c>
      <c r="AO212">
        <v>699</v>
      </c>
      <c r="AP212" t="b">
        <v>1</v>
      </c>
      <c r="AQ212" t="b">
        <v>1</v>
      </c>
      <c r="AR212" t="b">
        <v>0</v>
      </c>
      <c r="AS212">
        <v>100</v>
      </c>
      <c r="AT212" t="s">
        <v>96</v>
      </c>
      <c r="AU212" t="b">
        <v>0</v>
      </c>
      <c r="AW212">
        <v>12</v>
      </c>
      <c r="AX212" t="s">
        <v>97</v>
      </c>
      <c r="AY212" t="s">
        <v>368</v>
      </c>
    </row>
    <row r="213" spans="1:51" x14ac:dyDescent="0.25">
      <c r="A213" t="s">
        <v>3160</v>
      </c>
      <c r="B213" t="s">
        <v>139</v>
      </c>
      <c r="C213" t="s">
        <v>89</v>
      </c>
      <c r="D213">
        <v>99999</v>
      </c>
      <c r="F213">
        <v>0</v>
      </c>
      <c r="G213" t="b">
        <v>0</v>
      </c>
      <c r="H213" t="s">
        <v>278</v>
      </c>
      <c r="K213" t="s">
        <v>228</v>
      </c>
      <c r="L213" t="s">
        <v>140</v>
      </c>
      <c r="N213" t="s">
        <v>93</v>
      </c>
      <c r="P213">
        <v>339.8</v>
      </c>
      <c r="Q213">
        <v>99.9</v>
      </c>
      <c r="R213">
        <v>0</v>
      </c>
      <c r="S213">
        <v>50.1</v>
      </c>
      <c r="T213">
        <v>0</v>
      </c>
      <c r="U213">
        <v>0</v>
      </c>
      <c r="V213">
        <v>129.9</v>
      </c>
      <c r="W213">
        <v>59.9</v>
      </c>
      <c r="X213">
        <v>59.9</v>
      </c>
      <c r="Y213">
        <v>0</v>
      </c>
      <c r="AG213" t="s">
        <v>191</v>
      </c>
      <c r="AK213" t="s">
        <v>191</v>
      </c>
      <c r="AL213" t="s">
        <v>142</v>
      </c>
      <c r="AM213">
        <v>99999</v>
      </c>
      <c r="AN213">
        <v>99999</v>
      </c>
      <c r="AO213">
        <v>899</v>
      </c>
      <c r="AP213" t="b">
        <v>1</v>
      </c>
      <c r="AQ213" t="b">
        <v>1</v>
      </c>
      <c r="AR213" t="b">
        <v>0</v>
      </c>
      <c r="AS213">
        <v>500</v>
      </c>
      <c r="AT213" t="s">
        <v>96</v>
      </c>
      <c r="AU213" t="b">
        <v>0</v>
      </c>
      <c r="AW213">
        <v>12</v>
      </c>
      <c r="AX213" t="s">
        <v>97</v>
      </c>
      <c r="AY213" t="s">
        <v>369</v>
      </c>
    </row>
    <row r="214" spans="1:51" x14ac:dyDescent="0.25">
      <c r="A214" t="s">
        <v>3160</v>
      </c>
      <c r="B214" t="s">
        <v>139</v>
      </c>
      <c r="C214" t="s">
        <v>89</v>
      </c>
      <c r="D214">
        <v>99999</v>
      </c>
      <c r="F214">
        <v>1000</v>
      </c>
      <c r="G214" t="b">
        <v>0</v>
      </c>
      <c r="H214" t="s">
        <v>278</v>
      </c>
      <c r="K214" t="s">
        <v>228</v>
      </c>
      <c r="L214" t="s">
        <v>140</v>
      </c>
      <c r="N214" t="s">
        <v>93</v>
      </c>
      <c r="P214">
        <v>339.8</v>
      </c>
      <c r="Q214">
        <v>99.899999999999991</v>
      </c>
      <c r="R214">
        <v>0</v>
      </c>
      <c r="S214">
        <v>50.1</v>
      </c>
      <c r="T214">
        <v>0</v>
      </c>
      <c r="U214">
        <v>0</v>
      </c>
      <c r="V214">
        <v>129.9</v>
      </c>
      <c r="W214">
        <v>59.9</v>
      </c>
      <c r="X214">
        <v>59.9</v>
      </c>
      <c r="Y214">
        <v>0</v>
      </c>
      <c r="AG214" t="s">
        <v>193</v>
      </c>
      <c r="AK214" t="s">
        <v>193</v>
      </c>
      <c r="AL214" t="s">
        <v>142</v>
      </c>
      <c r="AM214">
        <v>99999</v>
      </c>
      <c r="AN214">
        <v>99999</v>
      </c>
      <c r="AO214">
        <v>899</v>
      </c>
      <c r="AP214" t="b">
        <v>1</v>
      </c>
      <c r="AQ214" t="b">
        <v>1</v>
      </c>
      <c r="AR214" t="b">
        <v>0</v>
      </c>
      <c r="AS214">
        <v>500</v>
      </c>
      <c r="AT214" t="s">
        <v>96</v>
      </c>
      <c r="AU214" t="b">
        <v>0</v>
      </c>
      <c r="AW214">
        <v>12</v>
      </c>
      <c r="AX214" t="s">
        <v>97</v>
      </c>
      <c r="AY214" t="s">
        <v>370</v>
      </c>
    </row>
    <row r="215" spans="1:51" x14ac:dyDescent="0.25">
      <c r="A215" t="s">
        <v>3160</v>
      </c>
      <c r="B215" t="s">
        <v>139</v>
      </c>
      <c r="C215" t="s">
        <v>89</v>
      </c>
      <c r="D215">
        <v>99999</v>
      </c>
      <c r="F215">
        <v>10000</v>
      </c>
      <c r="G215" t="b">
        <v>0</v>
      </c>
      <c r="H215" t="s">
        <v>278</v>
      </c>
      <c r="K215" t="s">
        <v>228</v>
      </c>
      <c r="L215" t="s">
        <v>140</v>
      </c>
      <c r="N215" t="s">
        <v>93</v>
      </c>
      <c r="P215">
        <v>404.8</v>
      </c>
      <c r="Q215">
        <v>164.9</v>
      </c>
      <c r="R215">
        <v>0</v>
      </c>
      <c r="S215">
        <v>50.1</v>
      </c>
      <c r="T215">
        <v>0</v>
      </c>
      <c r="U215">
        <v>0</v>
      </c>
      <c r="V215">
        <v>129.9</v>
      </c>
      <c r="W215">
        <v>59.9</v>
      </c>
      <c r="X215">
        <v>59.9</v>
      </c>
      <c r="Y215">
        <v>0</v>
      </c>
      <c r="AG215" t="s">
        <v>195</v>
      </c>
      <c r="AK215" t="s">
        <v>195</v>
      </c>
      <c r="AL215" t="s">
        <v>142</v>
      </c>
      <c r="AM215">
        <v>99999</v>
      </c>
      <c r="AN215">
        <v>99999</v>
      </c>
      <c r="AO215">
        <v>899</v>
      </c>
      <c r="AP215" t="b">
        <v>1</v>
      </c>
      <c r="AQ215" t="b">
        <v>1</v>
      </c>
      <c r="AR215" t="b">
        <v>0</v>
      </c>
      <c r="AS215">
        <v>500</v>
      </c>
      <c r="AT215" t="s">
        <v>96</v>
      </c>
      <c r="AU215" t="b">
        <v>0</v>
      </c>
      <c r="AW215">
        <v>12</v>
      </c>
      <c r="AX215" t="s">
        <v>97</v>
      </c>
      <c r="AY215" t="s">
        <v>371</v>
      </c>
    </row>
    <row r="216" spans="1:51" x14ac:dyDescent="0.25">
      <c r="A216" t="s">
        <v>3160</v>
      </c>
      <c r="B216" t="s">
        <v>139</v>
      </c>
      <c r="C216" t="s">
        <v>89</v>
      </c>
      <c r="D216">
        <v>99999</v>
      </c>
      <c r="F216">
        <v>2000</v>
      </c>
      <c r="G216" t="b">
        <v>0</v>
      </c>
      <c r="H216" t="s">
        <v>278</v>
      </c>
      <c r="K216" t="s">
        <v>228</v>
      </c>
      <c r="L216" t="s">
        <v>140</v>
      </c>
      <c r="N216" t="s">
        <v>93</v>
      </c>
      <c r="P216">
        <v>349.8</v>
      </c>
      <c r="Q216">
        <v>109.89999999999999</v>
      </c>
      <c r="R216">
        <v>0</v>
      </c>
      <c r="S216">
        <v>50.1</v>
      </c>
      <c r="T216">
        <v>0</v>
      </c>
      <c r="U216">
        <v>0</v>
      </c>
      <c r="V216">
        <v>129.9</v>
      </c>
      <c r="W216">
        <v>59.9</v>
      </c>
      <c r="X216">
        <v>59.9</v>
      </c>
      <c r="Y216">
        <v>0</v>
      </c>
      <c r="AG216" t="s">
        <v>197</v>
      </c>
      <c r="AK216" t="s">
        <v>197</v>
      </c>
      <c r="AL216" t="s">
        <v>142</v>
      </c>
      <c r="AM216">
        <v>99999</v>
      </c>
      <c r="AN216">
        <v>99999</v>
      </c>
      <c r="AO216">
        <v>899</v>
      </c>
      <c r="AP216" t="b">
        <v>1</v>
      </c>
      <c r="AQ216" t="b">
        <v>1</v>
      </c>
      <c r="AR216" t="b">
        <v>0</v>
      </c>
      <c r="AS216">
        <v>500</v>
      </c>
      <c r="AT216" t="s">
        <v>96</v>
      </c>
      <c r="AU216" t="b">
        <v>0</v>
      </c>
      <c r="AW216">
        <v>12</v>
      </c>
      <c r="AX216" t="s">
        <v>97</v>
      </c>
      <c r="AY216" t="s">
        <v>372</v>
      </c>
    </row>
    <row r="217" spans="1:51" x14ac:dyDescent="0.25">
      <c r="A217" t="s">
        <v>3160</v>
      </c>
      <c r="B217" t="s">
        <v>139</v>
      </c>
      <c r="C217" t="s">
        <v>89</v>
      </c>
      <c r="D217">
        <v>99999</v>
      </c>
      <c r="F217">
        <v>3000</v>
      </c>
      <c r="G217" t="b">
        <v>0</v>
      </c>
      <c r="H217" t="s">
        <v>278</v>
      </c>
      <c r="K217" t="s">
        <v>228</v>
      </c>
      <c r="L217" t="s">
        <v>140</v>
      </c>
      <c r="N217" t="s">
        <v>93</v>
      </c>
      <c r="P217">
        <v>359.8</v>
      </c>
      <c r="Q217">
        <v>119.89999999999999</v>
      </c>
      <c r="R217">
        <v>0</v>
      </c>
      <c r="S217">
        <v>50.1</v>
      </c>
      <c r="T217">
        <v>0</v>
      </c>
      <c r="U217">
        <v>0</v>
      </c>
      <c r="V217">
        <v>129.9</v>
      </c>
      <c r="W217">
        <v>59.9</v>
      </c>
      <c r="X217">
        <v>59.9</v>
      </c>
      <c r="Y217">
        <v>0</v>
      </c>
      <c r="AG217" t="s">
        <v>199</v>
      </c>
      <c r="AK217" t="s">
        <v>199</v>
      </c>
      <c r="AL217" t="s">
        <v>142</v>
      </c>
      <c r="AM217">
        <v>99999</v>
      </c>
      <c r="AN217">
        <v>99999</v>
      </c>
      <c r="AO217">
        <v>899</v>
      </c>
      <c r="AP217" t="b">
        <v>1</v>
      </c>
      <c r="AQ217" t="b">
        <v>1</v>
      </c>
      <c r="AR217" t="b">
        <v>0</v>
      </c>
      <c r="AS217">
        <v>500</v>
      </c>
      <c r="AT217" t="s">
        <v>96</v>
      </c>
      <c r="AU217" t="b">
        <v>0</v>
      </c>
      <c r="AW217">
        <v>12</v>
      </c>
      <c r="AX217" t="s">
        <v>97</v>
      </c>
      <c r="AY217" t="s">
        <v>373</v>
      </c>
    </row>
    <row r="218" spans="1:51" x14ac:dyDescent="0.25">
      <c r="A218" t="s">
        <v>3160</v>
      </c>
      <c r="B218" t="s">
        <v>139</v>
      </c>
      <c r="C218" t="s">
        <v>89</v>
      </c>
      <c r="D218">
        <v>99999</v>
      </c>
      <c r="F218">
        <v>5000</v>
      </c>
      <c r="G218" t="b">
        <v>0</v>
      </c>
      <c r="H218" t="s">
        <v>278</v>
      </c>
      <c r="K218" t="s">
        <v>228</v>
      </c>
      <c r="L218" t="s">
        <v>140</v>
      </c>
      <c r="N218" t="s">
        <v>93</v>
      </c>
      <c r="P218">
        <v>374.8</v>
      </c>
      <c r="Q218">
        <v>134.9</v>
      </c>
      <c r="R218">
        <v>0</v>
      </c>
      <c r="S218">
        <v>50.1</v>
      </c>
      <c r="T218">
        <v>0</v>
      </c>
      <c r="U218">
        <v>0</v>
      </c>
      <c r="V218">
        <v>129.9</v>
      </c>
      <c r="W218">
        <v>59.9</v>
      </c>
      <c r="X218">
        <v>59.9</v>
      </c>
      <c r="Y218">
        <v>0</v>
      </c>
      <c r="AG218" t="s">
        <v>201</v>
      </c>
      <c r="AK218" t="s">
        <v>201</v>
      </c>
      <c r="AL218" t="s">
        <v>142</v>
      </c>
      <c r="AM218">
        <v>99999</v>
      </c>
      <c r="AN218">
        <v>99999</v>
      </c>
      <c r="AO218">
        <v>899</v>
      </c>
      <c r="AP218" t="b">
        <v>1</v>
      </c>
      <c r="AQ218" t="b">
        <v>1</v>
      </c>
      <c r="AR218" t="b">
        <v>0</v>
      </c>
      <c r="AS218">
        <v>500</v>
      </c>
      <c r="AT218" t="s">
        <v>96</v>
      </c>
      <c r="AU218" t="b">
        <v>0</v>
      </c>
      <c r="AW218">
        <v>12</v>
      </c>
      <c r="AX218" t="s">
        <v>97</v>
      </c>
      <c r="AY218" t="s">
        <v>374</v>
      </c>
    </row>
    <row r="219" spans="1:51" x14ac:dyDescent="0.25">
      <c r="A219" t="s">
        <v>3160</v>
      </c>
      <c r="B219" t="s">
        <v>88</v>
      </c>
      <c r="C219" t="s">
        <v>89</v>
      </c>
      <c r="D219">
        <v>99999</v>
      </c>
      <c r="F219">
        <v>0</v>
      </c>
      <c r="G219" t="b">
        <v>0</v>
      </c>
      <c r="H219" t="s">
        <v>278</v>
      </c>
      <c r="K219" t="s">
        <v>253</v>
      </c>
      <c r="L219" t="s">
        <v>92</v>
      </c>
      <c r="N219" t="s">
        <v>93</v>
      </c>
      <c r="P219">
        <v>304.8</v>
      </c>
      <c r="Q219">
        <v>79.900000000000006</v>
      </c>
      <c r="R219">
        <v>0</v>
      </c>
      <c r="S219">
        <v>50.1</v>
      </c>
      <c r="T219">
        <v>0</v>
      </c>
      <c r="U219">
        <v>0</v>
      </c>
      <c r="V219">
        <v>129.9</v>
      </c>
      <c r="W219">
        <v>44.9</v>
      </c>
      <c r="X219">
        <v>44.9</v>
      </c>
      <c r="Y219">
        <v>0</v>
      </c>
      <c r="AG219" t="s">
        <v>94</v>
      </c>
      <c r="AK219" t="s">
        <v>94</v>
      </c>
      <c r="AL219" t="s">
        <v>95</v>
      </c>
      <c r="AM219">
        <v>99999</v>
      </c>
      <c r="AN219">
        <v>99999</v>
      </c>
      <c r="AO219">
        <v>799</v>
      </c>
      <c r="AP219" t="b">
        <v>1</v>
      </c>
      <c r="AQ219" t="b">
        <v>1</v>
      </c>
      <c r="AR219" t="b">
        <v>0</v>
      </c>
      <c r="AS219">
        <v>250</v>
      </c>
      <c r="AT219" t="s">
        <v>96</v>
      </c>
      <c r="AU219" t="b">
        <v>0</v>
      </c>
      <c r="AW219">
        <v>12</v>
      </c>
      <c r="AX219" t="s">
        <v>97</v>
      </c>
      <c r="AY219" t="s">
        <v>375</v>
      </c>
    </row>
    <row r="220" spans="1:51" x14ac:dyDescent="0.25">
      <c r="A220" t="s">
        <v>3160</v>
      </c>
      <c r="B220" t="s">
        <v>88</v>
      </c>
      <c r="C220" t="s">
        <v>89</v>
      </c>
      <c r="D220">
        <v>99999</v>
      </c>
      <c r="F220">
        <v>1000</v>
      </c>
      <c r="G220" t="b">
        <v>0</v>
      </c>
      <c r="H220" t="s">
        <v>278</v>
      </c>
      <c r="K220" t="s">
        <v>253</v>
      </c>
      <c r="L220" t="s">
        <v>92</v>
      </c>
      <c r="N220" t="s">
        <v>93</v>
      </c>
      <c r="P220">
        <v>304.8</v>
      </c>
      <c r="Q220">
        <v>79.899999999999991</v>
      </c>
      <c r="R220">
        <v>0</v>
      </c>
      <c r="S220">
        <v>50.1</v>
      </c>
      <c r="T220">
        <v>0</v>
      </c>
      <c r="U220">
        <v>0</v>
      </c>
      <c r="V220">
        <v>129.9</v>
      </c>
      <c r="W220">
        <v>44.9</v>
      </c>
      <c r="X220">
        <v>44.9</v>
      </c>
      <c r="Y220">
        <v>0</v>
      </c>
      <c r="AG220" t="s">
        <v>99</v>
      </c>
      <c r="AK220" t="s">
        <v>99</v>
      </c>
      <c r="AL220" t="s">
        <v>95</v>
      </c>
      <c r="AM220">
        <v>99999</v>
      </c>
      <c r="AN220">
        <v>99999</v>
      </c>
      <c r="AO220">
        <v>799</v>
      </c>
      <c r="AP220" t="b">
        <v>1</v>
      </c>
      <c r="AQ220" t="b">
        <v>1</v>
      </c>
      <c r="AR220" t="b">
        <v>0</v>
      </c>
      <c r="AS220">
        <v>250</v>
      </c>
      <c r="AT220" t="s">
        <v>96</v>
      </c>
      <c r="AU220" t="b">
        <v>0</v>
      </c>
      <c r="AW220">
        <v>12</v>
      </c>
      <c r="AX220" t="s">
        <v>97</v>
      </c>
      <c r="AY220" t="s">
        <v>376</v>
      </c>
    </row>
    <row r="221" spans="1:51" x14ac:dyDescent="0.25">
      <c r="A221" t="s">
        <v>3160</v>
      </c>
      <c r="B221" t="s">
        <v>88</v>
      </c>
      <c r="C221" t="s">
        <v>89</v>
      </c>
      <c r="D221">
        <v>99999</v>
      </c>
      <c r="F221">
        <v>10000</v>
      </c>
      <c r="G221" t="b">
        <v>0</v>
      </c>
      <c r="H221" t="s">
        <v>278</v>
      </c>
      <c r="K221" t="s">
        <v>253</v>
      </c>
      <c r="L221" t="s">
        <v>92</v>
      </c>
      <c r="N221" t="s">
        <v>93</v>
      </c>
      <c r="P221">
        <v>369.8</v>
      </c>
      <c r="Q221">
        <v>144.9</v>
      </c>
      <c r="R221">
        <v>0</v>
      </c>
      <c r="S221">
        <v>50.1</v>
      </c>
      <c r="T221">
        <v>0</v>
      </c>
      <c r="U221">
        <v>0</v>
      </c>
      <c r="V221">
        <v>129.9</v>
      </c>
      <c r="W221">
        <v>44.9</v>
      </c>
      <c r="X221">
        <v>44.9</v>
      </c>
      <c r="Y221">
        <v>0</v>
      </c>
      <c r="AG221" t="s">
        <v>101</v>
      </c>
      <c r="AK221" t="s">
        <v>101</v>
      </c>
      <c r="AL221" t="s">
        <v>95</v>
      </c>
      <c r="AM221">
        <v>99999</v>
      </c>
      <c r="AN221">
        <v>99999</v>
      </c>
      <c r="AO221">
        <v>799</v>
      </c>
      <c r="AP221" t="b">
        <v>1</v>
      </c>
      <c r="AQ221" t="b">
        <v>1</v>
      </c>
      <c r="AR221" t="b">
        <v>0</v>
      </c>
      <c r="AS221">
        <v>250</v>
      </c>
      <c r="AT221" t="s">
        <v>96</v>
      </c>
      <c r="AU221" t="b">
        <v>0</v>
      </c>
      <c r="AW221">
        <v>12</v>
      </c>
      <c r="AX221" t="s">
        <v>97</v>
      </c>
      <c r="AY221" t="s">
        <v>377</v>
      </c>
    </row>
    <row r="222" spans="1:51" x14ac:dyDescent="0.25">
      <c r="A222" t="s">
        <v>3160</v>
      </c>
      <c r="B222" t="s">
        <v>88</v>
      </c>
      <c r="C222" t="s">
        <v>89</v>
      </c>
      <c r="D222">
        <v>99999</v>
      </c>
      <c r="F222">
        <v>2000</v>
      </c>
      <c r="G222" t="b">
        <v>0</v>
      </c>
      <c r="H222" t="s">
        <v>278</v>
      </c>
      <c r="K222" t="s">
        <v>253</v>
      </c>
      <c r="L222" t="s">
        <v>92</v>
      </c>
      <c r="N222" t="s">
        <v>93</v>
      </c>
      <c r="P222">
        <v>314.8</v>
      </c>
      <c r="Q222">
        <v>89.899999999999991</v>
      </c>
      <c r="R222">
        <v>0</v>
      </c>
      <c r="S222">
        <v>50.1</v>
      </c>
      <c r="T222">
        <v>0</v>
      </c>
      <c r="U222">
        <v>0</v>
      </c>
      <c r="V222">
        <v>129.9</v>
      </c>
      <c r="W222">
        <v>44.9</v>
      </c>
      <c r="X222">
        <v>44.9</v>
      </c>
      <c r="Y222">
        <v>0</v>
      </c>
      <c r="AG222" t="s">
        <v>103</v>
      </c>
      <c r="AK222" t="s">
        <v>103</v>
      </c>
      <c r="AL222" t="s">
        <v>95</v>
      </c>
      <c r="AM222">
        <v>99999</v>
      </c>
      <c r="AN222">
        <v>99999</v>
      </c>
      <c r="AO222">
        <v>799</v>
      </c>
      <c r="AP222" t="b">
        <v>1</v>
      </c>
      <c r="AQ222" t="b">
        <v>1</v>
      </c>
      <c r="AR222" t="b">
        <v>0</v>
      </c>
      <c r="AS222">
        <v>250</v>
      </c>
      <c r="AT222" t="s">
        <v>96</v>
      </c>
      <c r="AU222" t="b">
        <v>0</v>
      </c>
      <c r="AW222">
        <v>12</v>
      </c>
      <c r="AX222" t="s">
        <v>97</v>
      </c>
      <c r="AY222" t="s">
        <v>378</v>
      </c>
    </row>
    <row r="223" spans="1:51" x14ac:dyDescent="0.25">
      <c r="A223" t="s">
        <v>3160</v>
      </c>
      <c r="B223" t="s">
        <v>88</v>
      </c>
      <c r="C223" t="s">
        <v>89</v>
      </c>
      <c r="D223">
        <v>99999</v>
      </c>
      <c r="F223">
        <v>3000</v>
      </c>
      <c r="G223" t="b">
        <v>0</v>
      </c>
      <c r="H223" t="s">
        <v>278</v>
      </c>
      <c r="K223" t="s">
        <v>253</v>
      </c>
      <c r="L223" t="s">
        <v>92</v>
      </c>
      <c r="N223" t="s">
        <v>93</v>
      </c>
      <c r="P223">
        <v>324.8</v>
      </c>
      <c r="Q223">
        <v>99.899999999999991</v>
      </c>
      <c r="R223">
        <v>0</v>
      </c>
      <c r="S223">
        <v>50.1</v>
      </c>
      <c r="T223">
        <v>0</v>
      </c>
      <c r="U223">
        <v>0</v>
      </c>
      <c r="V223">
        <v>129.9</v>
      </c>
      <c r="W223">
        <v>44.9</v>
      </c>
      <c r="X223">
        <v>44.9</v>
      </c>
      <c r="Y223">
        <v>0</v>
      </c>
      <c r="AG223" t="s">
        <v>105</v>
      </c>
      <c r="AK223" t="s">
        <v>105</v>
      </c>
      <c r="AL223" t="s">
        <v>95</v>
      </c>
      <c r="AM223">
        <v>99999</v>
      </c>
      <c r="AN223">
        <v>99999</v>
      </c>
      <c r="AO223">
        <v>799</v>
      </c>
      <c r="AP223" t="b">
        <v>1</v>
      </c>
      <c r="AQ223" t="b">
        <v>1</v>
      </c>
      <c r="AR223" t="b">
        <v>0</v>
      </c>
      <c r="AS223">
        <v>250</v>
      </c>
      <c r="AT223" t="s">
        <v>96</v>
      </c>
      <c r="AU223" t="b">
        <v>0</v>
      </c>
      <c r="AW223">
        <v>12</v>
      </c>
      <c r="AX223" t="s">
        <v>97</v>
      </c>
      <c r="AY223" t="s">
        <v>379</v>
      </c>
    </row>
    <row r="224" spans="1:51" x14ac:dyDescent="0.25">
      <c r="A224" t="s">
        <v>3160</v>
      </c>
      <c r="B224" t="s">
        <v>88</v>
      </c>
      <c r="C224" t="s">
        <v>89</v>
      </c>
      <c r="D224">
        <v>99999</v>
      </c>
      <c r="F224">
        <v>5000</v>
      </c>
      <c r="G224" t="b">
        <v>0</v>
      </c>
      <c r="H224" t="s">
        <v>278</v>
      </c>
      <c r="K224" t="s">
        <v>253</v>
      </c>
      <c r="L224" t="s">
        <v>92</v>
      </c>
      <c r="N224" t="s">
        <v>93</v>
      </c>
      <c r="P224">
        <v>339.8</v>
      </c>
      <c r="Q224">
        <v>114.9</v>
      </c>
      <c r="R224">
        <v>0</v>
      </c>
      <c r="S224">
        <v>50.1</v>
      </c>
      <c r="T224">
        <v>0</v>
      </c>
      <c r="U224">
        <v>0</v>
      </c>
      <c r="V224">
        <v>129.9</v>
      </c>
      <c r="W224">
        <v>44.9</v>
      </c>
      <c r="X224">
        <v>44.9</v>
      </c>
      <c r="Y224">
        <v>0</v>
      </c>
      <c r="AG224" t="s">
        <v>107</v>
      </c>
      <c r="AK224" t="s">
        <v>107</v>
      </c>
      <c r="AL224" t="s">
        <v>95</v>
      </c>
      <c r="AM224">
        <v>99999</v>
      </c>
      <c r="AN224">
        <v>99999</v>
      </c>
      <c r="AO224">
        <v>799</v>
      </c>
      <c r="AP224" t="b">
        <v>1</v>
      </c>
      <c r="AQ224" t="b">
        <v>1</v>
      </c>
      <c r="AR224" t="b">
        <v>0</v>
      </c>
      <c r="AS224">
        <v>250</v>
      </c>
      <c r="AT224" t="s">
        <v>96</v>
      </c>
      <c r="AU224" t="b">
        <v>0</v>
      </c>
      <c r="AW224">
        <v>12</v>
      </c>
      <c r="AX224" t="s">
        <v>97</v>
      </c>
      <c r="AY224" t="s">
        <v>380</v>
      </c>
    </row>
    <row r="225" spans="1:51" x14ac:dyDescent="0.25">
      <c r="A225" t="s">
        <v>3160</v>
      </c>
      <c r="B225" t="s">
        <v>109</v>
      </c>
      <c r="C225" t="s">
        <v>89</v>
      </c>
      <c r="D225">
        <v>99999</v>
      </c>
      <c r="F225">
        <v>0</v>
      </c>
      <c r="G225" t="b">
        <v>0</v>
      </c>
      <c r="H225" t="s">
        <v>278</v>
      </c>
      <c r="K225" t="s">
        <v>253</v>
      </c>
      <c r="L225" t="s">
        <v>110</v>
      </c>
      <c r="N225" t="s">
        <v>93</v>
      </c>
      <c r="P225">
        <v>299.8</v>
      </c>
      <c r="Q225">
        <v>74.900000000000006</v>
      </c>
      <c r="R225">
        <v>0</v>
      </c>
      <c r="S225">
        <v>50.1</v>
      </c>
      <c r="T225">
        <v>0</v>
      </c>
      <c r="U225">
        <v>0</v>
      </c>
      <c r="V225">
        <v>129.9</v>
      </c>
      <c r="W225">
        <v>44.9</v>
      </c>
      <c r="X225">
        <v>44.9</v>
      </c>
      <c r="Y225">
        <v>0</v>
      </c>
      <c r="AG225" t="s">
        <v>111</v>
      </c>
      <c r="AK225" t="s">
        <v>111</v>
      </c>
      <c r="AL225" t="s">
        <v>112</v>
      </c>
      <c r="AM225">
        <v>99999</v>
      </c>
      <c r="AN225">
        <v>99999</v>
      </c>
      <c r="AO225">
        <v>599</v>
      </c>
      <c r="AP225" t="b">
        <v>1</v>
      </c>
      <c r="AQ225" t="b">
        <v>1</v>
      </c>
      <c r="AR225" t="b">
        <v>0</v>
      </c>
      <c r="AS225">
        <v>50</v>
      </c>
      <c r="AT225" t="s">
        <v>96</v>
      </c>
      <c r="AU225" t="b">
        <v>0</v>
      </c>
      <c r="AW225">
        <v>12</v>
      </c>
      <c r="AX225" t="s">
        <v>97</v>
      </c>
      <c r="AY225" t="s">
        <v>381</v>
      </c>
    </row>
    <row r="226" spans="1:51" x14ac:dyDescent="0.25">
      <c r="A226" t="s">
        <v>3160</v>
      </c>
      <c r="B226" t="s">
        <v>109</v>
      </c>
      <c r="C226" t="s">
        <v>89</v>
      </c>
      <c r="D226">
        <v>99999</v>
      </c>
      <c r="F226">
        <v>1000</v>
      </c>
      <c r="G226" t="b">
        <v>0</v>
      </c>
      <c r="H226" t="s">
        <v>278</v>
      </c>
      <c r="K226" t="s">
        <v>253</v>
      </c>
      <c r="L226" t="s">
        <v>110</v>
      </c>
      <c r="N226" t="s">
        <v>93</v>
      </c>
      <c r="P226">
        <v>284.8</v>
      </c>
      <c r="Q226">
        <v>59.9</v>
      </c>
      <c r="R226">
        <v>0</v>
      </c>
      <c r="S226">
        <v>50.1</v>
      </c>
      <c r="T226">
        <v>0</v>
      </c>
      <c r="U226">
        <v>0</v>
      </c>
      <c r="V226">
        <v>129.9</v>
      </c>
      <c r="W226">
        <v>44.9</v>
      </c>
      <c r="X226">
        <v>44.9</v>
      </c>
      <c r="Y226">
        <v>0</v>
      </c>
      <c r="AG226" t="s">
        <v>114</v>
      </c>
      <c r="AK226" t="s">
        <v>114</v>
      </c>
      <c r="AL226" t="s">
        <v>112</v>
      </c>
      <c r="AM226">
        <v>99999</v>
      </c>
      <c r="AN226">
        <v>99999</v>
      </c>
      <c r="AO226">
        <v>599</v>
      </c>
      <c r="AP226" t="b">
        <v>1</v>
      </c>
      <c r="AQ226" t="b">
        <v>1</v>
      </c>
      <c r="AR226" t="b">
        <v>0</v>
      </c>
      <c r="AS226">
        <v>50</v>
      </c>
      <c r="AT226" t="s">
        <v>96</v>
      </c>
      <c r="AU226" t="b">
        <v>0</v>
      </c>
      <c r="AW226">
        <v>12</v>
      </c>
      <c r="AX226" t="s">
        <v>97</v>
      </c>
      <c r="AY226" t="s">
        <v>382</v>
      </c>
    </row>
    <row r="227" spans="1:51" x14ac:dyDescent="0.25">
      <c r="A227" t="s">
        <v>3160</v>
      </c>
      <c r="B227" t="s">
        <v>109</v>
      </c>
      <c r="C227" t="s">
        <v>89</v>
      </c>
      <c r="D227">
        <v>99999</v>
      </c>
      <c r="F227">
        <v>10000</v>
      </c>
      <c r="G227" t="b">
        <v>0</v>
      </c>
      <c r="H227" t="s">
        <v>278</v>
      </c>
      <c r="K227" t="s">
        <v>253</v>
      </c>
      <c r="L227" t="s">
        <v>110</v>
      </c>
      <c r="N227" t="s">
        <v>93</v>
      </c>
      <c r="P227">
        <v>349.8</v>
      </c>
      <c r="Q227">
        <v>124.9</v>
      </c>
      <c r="R227">
        <v>0</v>
      </c>
      <c r="S227">
        <v>50.1</v>
      </c>
      <c r="T227">
        <v>0</v>
      </c>
      <c r="U227">
        <v>0</v>
      </c>
      <c r="V227">
        <v>129.9</v>
      </c>
      <c r="W227">
        <v>44.9</v>
      </c>
      <c r="X227">
        <v>44.9</v>
      </c>
      <c r="Y227">
        <v>0</v>
      </c>
      <c r="AG227" t="s">
        <v>116</v>
      </c>
      <c r="AK227" t="s">
        <v>116</v>
      </c>
      <c r="AL227" t="s">
        <v>112</v>
      </c>
      <c r="AM227">
        <v>99999</v>
      </c>
      <c r="AN227">
        <v>99999</v>
      </c>
      <c r="AO227">
        <v>599</v>
      </c>
      <c r="AP227" t="b">
        <v>1</v>
      </c>
      <c r="AQ227" t="b">
        <v>1</v>
      </c>
      <c r="AR227" t="b">
        <v>0</v>
      </c>
      <c r="AS227">
        <v>50</v>
      </c>
      <c r="AT227" t="s">
        <v>96</v>
      </c>
      <c r="AU227" t="b">
        <v>0</v>
      </c>
      <c r="AW227">
        <v>12</v>
      </c>
      <c r="AX227" t="s">
        <v>97</v>
      </c>
      <c r="AY227" t="s">
        <v>383</v>
      </c>
    </row>
    <row r="228" spans="1:51" x14ac:dyDescent="0.25">
      <c r="A228" t="s">
        <v>3160</v>
      </c>
      <c r="B228" t="s">
        <v>109</v>
      </c>
      <c r="C228" t="s">
        <v>89</v>
      </c>
      <c r="D228">
        <v>99999</v>
      </c>
      <c r="F228">
        <v>2000</v>
      </c>
      <c r="G228" t="b">
        <v>0</v>
      </c>
      <c r="H228" t="s">
        <v>278</v>
      </c>
      <c r="K228" t="s">
        <v>253</v>
      </c>
      <c r="L228" t="s">
        <v>110</v>
      </c>
      <c r="N228" t="s">
        <v>93</v>
      </c>
      <c r="P228">
        <v>294.8</v>
      </c>
      <c r="Q228">
        <v>69.900000000000006</v>
      </c>
      <c r="R228">
        <v>0</v>
      </c>
      <c r="S228">
        <v>50.1</v>
      </c>
      <c r="T228">
        <v>0</v>
      </c>
      <c r="U228">
        <v>0</v>
      </c>
      <c r="V228">
        <v>129.9</v>
      </c>
      <c r="W228">
        <v>44.9</v>
      </c>
      <c r="X228">
        <v>44.9</v>
      </c>
      <c r="Y228">
        <v>0</v>
      </c>
      <c r="AG228" t="s">
        <v>118</v>
      </c>
      <c r="AK228" t="s">
        <v>118</v>
      </c>
      <c r="AL228" t="s">
        <v>112</v>
      </c>
      <c r="AM228">
        <v>99999</v>
      </c>
      <c r="AN228">
        <v>99999</v>
      </c>
      <c r="AO228">
        <v>599</v>
      </c>
      <c r="AP228" t="b">
        <v>1</v>
      </c>
      <c r="AQ228" t="b">
        <v>1</v>
      </c>
      <c r="AR228" t="b">
        <v>0</v>
      </c>
      <c r="AS228">
        <v>50</v>
      </c>
      <c r="AT228" t="s">
        <v>96</v>
      </c>
      <c r="AU228" t="b">
        <v>0</v>
      </c>
      <c r="AW228">
        <v>12</v>
      </c>
      <c r="AX228" t="s">
        <v>97</v>
      </c>
      <c r="AY228" t="s">
        <v>384</v>
      </c>
    </row>
    <row r="229" spans="1:51" x14ac:dyDescent="0.25">
      <c r="A229" t="s">
        <v>3160</v>
      </c>
      <c r="B229" t="s">
        <v>109</v>
      </c>
      <c r="C229" t="s">
        <v>89</v>
      </c>
      <c r="D229">
        <v>99999</v>
      </c>
      <c r="F229">
        <v>3000</v>
      </c>
      <c r="G229" t="b">
        <v>0</v>
      </c>
      <c r="H229" t="s">
        <v>278</v>
      </c>
      <c r="K229" t="s">
        <v>253</v>
      </c>
      <c r="L229" t="s">
        <v>110</v>
      </c>
      <c r="N229" t="s">
        <v>93</v>
      </c>
      <c r="P229">
        <v>304.8</v>
      </c>
      <c r="Q229">
        <v>79.899999999999991</v>
      </c>
      <c r="R229">
        <v>0</v>
      </c>
      <c r="S229">
        <v>50.1</v>
      </c>
      <c r="T229">
        <v>0</v>
      </c>
      <c r="U229">
        <v>0</v>
      </c>
      <c r="V229">
        <v>129.9</v>
      </c>
      <c r="W229">
        <v>44.9</v>
      </c>
      <c r="X229">
        <v>44.9</v>
      </c>
      <c r="Y229">
        <v>0</v>
      </c>
      <c r="AG229" t="s">
        <v>120</v>
      </c>
      <c r="AK229" t="s">
        <v>120</v>
      </c>
      <c r="AL229" t="s">
        <v>112</v>
      </c>
      <c r="AM229">
        <v>99999</v>
      </c>
      <c r="AN229">
        <v>99999</v>
      </c>
      <c r="AO229">
        <v>599</v>
      </c>
      <c r="AP229" t="b">
        <v>1</v>
      </c>
      <c r="AQ229" t="b">
        <v>1</v>
      </c>
      <c r="AR229" t="b">
        <v>0</v>
      </c>
      <c r="AS229">
        <v>50</v>
      </c>
      <c r="AT229" t="s">
        <v>96</v>
      </c>
      <c r="AU229" t="b">
        <v>0</v>
      </c>
      <c r="AW229">
        <v>12</v>
      </c>
      <c r="AX229" t="s">
        <v>97</v>
      </c>
      <c r="AY229" t="s">
        <v>385</v>
      </c>
    </row>
    <row r="230" spans="1:51" x14ac:dyDescent="0.25">
      <c r="A230" t="s">
        <v>3160</v>
      </c>
      <c r="B230" t="s">
        <v>109</v>
      </c>
      <c r="C230" t="s">
        <v>89</v>
      </c>
      <c r="D230">
        <v>99999</v>
      </c>
      <c r="F230">
        <v>5000</v>
      </c>
      <c r="G230" t="b">
        <v>0</v>
      </c>
      <c r="H230" t="s">
        <v>278</v>
      </c>
      <c r="K230" t="s">
        <v>253</v>
      </c>
      <c r="L230" t="s">
        <v>110</v>
      </c>
      <c r="N230" t="s">
        <v>93</v>
      </c>
      <c r="P230">
        <v>319.8</v>
      </c>
      <c r="Q230">
        <v>94.9</v>
      </c>
      <c r="R230">
        <v>0</v>
      </c>
      <c r="S230">
        <v>50.1</v>
      </c>
      <c r="T230">
        <v>0</v>
      </c>
      <c r="U230">
        <v>0</v>
      </c>
      <c r="V230">
        <v>129.9</v>
      </c>
      <c r="W230">
        <v>44.9</v>
      </c>
      <c r="X230">
        <v>44.9</v>
      </c>
      <c r="Y230">
        <v>0</v>
      </c>
      <c r="AG230" t="s">
        <v>122</v>
      </c>
      <c r="AK230" t="s">
        <v>122</v>
      </c>
      <c r="AL230" t="s">
        <v>112</v>
      </c>
      <c r="AM230">
        <v>99999</v>
      </c>
      <c r="AN230">
        <v>99999</v>
      </c>
      <c r="AO230">
        <v>599</v>
      </c>
      <c r="AP230" t="b">
        <v>1</v>
      </c>
      <c r="AQ230" t="b">
        <v>1</v>
      </c>
      <c r="AR230" t="b">
        <v>0</v>
      </c>
      <c r="AS230">
        <v>50</v>
      </c>
      <c r="AT230" t="s">
        <v>96</v>
      </c>
      <c r="AU230" t="b">
        <v>0</v>
      </c>
      <c r="AW230">
        <v>12</v>
      </c>
      <c r="AX230" t="s">
        <v>97</v>
      </c>
      <c r="AY230" t="s">
        <v>386</v>
      </c>
    </row>
    <row r="231" spans="1:51" x14ac:dyDescent="0.25">
      <c r="A231" t="s">
        <v>3160</v>
      </c>
      <c r="B231" t="s">
        <v>124</v>
      </c>
      <c r="C231" t="s">
        <v>89</v>
      </c>
      <c r="D231">
        <v>99999</v>
      </c>
      <c r="F231">
        <v>0</v>
      </c>
      <c r="G231" t="b">
        <v>0</v>
      </c>
      <c r="H231" t="s">
        <v>278</v>
      </c>
      <c r="K231" t="s">
        <v>253</v>
      </c>
      <c r="L231" t="s">
        <v>125</v>
      </c>
      <c r="N231" t="s">
        <v>93</v>
      </c>
      <c r="P231">
        <v>289.8</v>
      </c>
      <c r="Q231">
        <v>64.900000000000006</v>
      </c>
      <c r="R231">
        <v>0</v>
      </c>
      <c r="S231">
        <v>50.1</v>
      </c>
      <c r="T231">
        <v>0</v>
      </c>
      <c r="U231">
        <v>0</v>
      </c>
      <c r="V231">
        <v>129.9</v>
      </c>
      <c r="W231">
        <v>44.9</v>
      </c>
      <c r="X231">
        <v>44.9</v>
      </c>
      <c r="Y231">
        <v>0</v>
      </c>
      <c r="AG231" t="s">
        <v>126</v>
      </c>
      <c r="AK231" t="s">
        <v>126</v>
      </c>
      <c r="AL231" t="s">
        <v>127</v>
      </c>
      <c r="AM231">
        <v>99999</v>
      </c>
      <c r="AN231">
        <v>99999</v>
      </c>
      <c r="AO231">
        <v>699</v>
      </c>
      <c r="AP231" t="b">
        <v>1</v>
      </c>
      <c r="AQ231" t="b">
        <v>1</v>
      </c>
      <c r="AR231" t="b">
        <v>0</v>
      </c>
      <c r="AS231">
        <v>100</v>
      </c>
      <c r="AT231" t="s">
        <v>96</v>
      </c>
      <c r="AU231" t="b">
        <v>0</v>
      </c>
      <c r="AW231">
        <v>12</v>
      </c>
      <c r="AX231" t="s">
        <v>97</v>
      </c>
      <c r="AY231" t="s">
        <v>387</v>
      </c>
    </row>
    <row r="232" spans="1:51" x14ac:dyDescent="0.25">
      <c r="A232" t="s">
        <v>3160</v>
      </c>
      <c r="B232" t="s">
        <v>124</v>
      </c>
      <c r="C232" t="s">
        <v>89</v>
      </c>
      <c r="D232">
        <v>99999</v>
      </c>
      <c r="F232">
        <v>1000</v>
      </c>
      <c r="G232" t="b">
        <v>0</v>
      </c>
      <c r="H232" t="s">
        <v>278</v>
      </c>
      <c r="K232" t="s">
        <v>253</v>
      </c>
      <c r="L232" t="s">
        <v>125</v>
      </c>
      <c r="N232" t="s">
        <v>93</v>
      </c>
      <c r="P232">
        <v>289.8</v>
      </c>
      <c r="Q232">
        <v>64.899999999999991</v>
      </c>
      <c r="R232">
        <v>0</v>
      </c>
      <c r="S232">
        <v>50.1</v>
      </c>
      <c r="T232">
        <v>0</v>
      </c>
      <c r="U232">
        <v>0</v>
      </c>
      <c r="V232">
        <v>129.9</v>
      </c>
      <c r="W232">
        <v>44.9</v>
      </c>
      <c r="X232">
        <v>44.9</v>
      </c>
      <c r="Y232">
        <v>0</v>
      </c>
      <c r="AG232" t="s">
        <v>129</v>
      </c>
      <c r="AK232" t="s">
        <v>129</v>
      </c>
      <c r="AL232" t="s">
        <v>127</v>
      </c>
      <c r="AM232">
        <v>99999</v>
      </c>
      <c r="AN232">
        <v>99999</v>
      </c>
      <c r="AO232">
        <v>699</v>
      </c>
      <c r="AP232" t="b">
        <v>1</v>
      </c>
      <c r="AQ232" t="b">
        <v>1</v>
      </c>
      <c r="AR232" t="b">
        <v>0</v>
      </c>
      <c r="AS232">
        <v>100</v>
      </c>
      <c r="AT232" t="s">
        <v>96</v>
      </c>
      <c r="AU232" t="b">
        <v>0</v>
      </c>
      <c r="AW232">
        <v>12</v>
      </c>
      <c r="AX232" t="s">
        <v>97</v>
      </c>
      <c r="AY232" t="s">
        <v>388</v>
      </c>
    </row>
    <row r="233" spans="1:51" x14ac:dyDescent="0.25">
      <c r="A233" t="s">
        <v>3160</v>
      </c>
      <c r="B233" t="s">
        <v>124</v>
      </c>
      <c r="C233" t="s">
        <v>89</v>
      </c>
      <c r="D233">
        <v>99999</v>
      </c>
      <c r="F233">
        <v>10000</v>
      </c>
      <c r="G233" t="b">
        <v>0</v>
      </c>
      <c r="H233" t="s">
        <v>278</v>
      </c>
      <c r="K233" t="s">
        <v>253</v>
      </c>
      <c r="L233" t="s">
        <v>125</v>
      </c>
      <c r="N233" t="s">
        <v>93</v>
      </c>
      <c r="P233">
        <v>354.8</v>
      </c>
      <c r="Q233">
        <v>129.9</v>
      </c>
      <c r="R233">
        <v>0</v>
      </c>
      <c r="S233">
        <v>50.1</v>
      </c>
      <c r="T233">
        <v>0</v>
      </c>
      <c r="U233">
        <v>0</v>
      </c>
      <c r="V233">
        <v>129.9</v>
      </c>
      <c r="W233">
        <v>44.9</v>
      </c>
      <c r="X233">
        <v>44.9</v>
      </c>
      <c r="Y233">
        <v>0</v>
      </c>
      <c r="AG233" t="s">
        <v>131</v>
      </c>
      <c r="AK233" t="s">
        <v>131</v>
      </c>
      <c r="AL233" t="s">
        <v>127</v>
      </c>
      <c r="AM233">
        <v>99999</v>
      </c>
      <c r="AN233">
        <v>99999</v>
      </c>
      <c r="AO233">
        <v>699</v>
      </c>
      <c r="AP233" t="b">
        <v>1</v>
      </c>
      <c r="AQ233" t="b">
        <v>1</v>
      </c>
      <c r="AR233" t="b">
        <v>0</v>
      </c>
      <c r="AS233">
        <v>100</v>
      </c>
      <c r="AT233" t="s">
        <v>96</v>
      </c>
      <c r="AU233" t="b">
        <v>0</v>
      </c>
      <c r="AW233">
        <v>12</v>
      </c>
      <c r="AX233" t="s">
        <v>97</v>
      </c>
      <c r="AY233" t="s">
        <v>389</v>
      </c>
    </row>
    <row r="234" spans="1:51" x14ac:dyDescent="0.25">
      <c r="A234" t="s">
        <v>3160</v>
      </c>
      <c r="B234" t="s">
        <v>124</v>
      </c>
      <c r="C234" t="s">
        <v>89</v>
      </c>
      <c r="D234">
        <v>99999</v>
      </c>
      <c r="F234">
        <v>2000</v>
      </c>
      <c r="G234" t="b">
        <v>0</v>
      </c>
      <c r="H234" t="s">
        <v>278</v>
      </c>
      <c r="K234" t="s">
        <v>253</v>
      </c>
      <c r="L234" t="s">
        <v>125</v>
      </c>
      <c r="N234" t="s">
        <v>93</v>
      </c>
      <c r="P234">
        <v>299.8</v>
      </c>
      <c r="Q234">
        <v>74.899999999999991</v>
      </c>
      <c r="R234">
        <v>0</v>
      </c>
      <c r="S234">
        <v>50.1</v>
      </c>
      <c r="T234">
        <v>0</v>
      </c>
      <c r="U234">
        <v>0</v>
      </c>
      <c r="V234">
        <v>129.9</v>
      </c>
      <c r="W234">
        <v>44.9</v>
      </c>
      <c r="X234">
        <v>44.9</v>
      </c>
      <c r="Y234">
        <v>0</v>
      </c>
      <c r="AG234" t="s">
        <v>133</v>
      </c>
      <c r="AK234" t="s">
        <v>133</v>
      </c>
      <c r="AL234" t="s">
        <v>127</v>
      </c>
      <c r="AM234">
        <v>99999</v>
      </c>
      <c r="AN234">
        <v>99999</v>
      </c>
      <c r="AO234">
        <v>699</v>
      </c>
      <c r="AP234" t="b">
        <v>1</v>
      </c>
      <c r="AQ234" t="b">
        <v>1</v>
      </c>
      <c r="AR234" t="b">
        <v>0</v>
      </c>
      <c r="AS234">
        <v>100</v>
      </c>
      <c r="AT234" t="s">
        <v>96</v>
      </c>
      <c r="AU234" t="b">
        <v>0</v>
      </c>
      <c r="AW234">
        <v>12</v>
      </c>
      <c r="AX234" t="s">
        <v>97</v>
      </c>
      <c r="AY234" t="s">
        <v>390</v>
      </c>
    </row>
    <row r="235" spans="1:51" x14ac:dyDescent="0.25">
      <c r="A235" t="s">
        <v>3160</v>
      </c>
      <c r="B235" t="s">
        <v>124</v>
      </c>
      <c r="C235" t="s">
        <v>89</v>
      </c>
      <c r="D235">
        <v>99999</v>
      </c>
      <c r="F235">
        <v>3000</v>
      </c>
      <c r="G235" t="b">
        <v>0</v>
      </c>
      <c r="H235" t="s">
        <v>278</v>
      </c>
      <c r="K235" t="s">
        <v>253</v>
      </c>
      <c r="L235" t="s">
        <v>125</v>
      </c>
      <c r="N235" t="s">
        <v>93</v>
      </c>
      <c r="P235">
        <v>309.8</v>
      </c>
      <c r="Q235">
        <v>84.899999999999991</v>
      </c>
      <c r="R235">
        <v>0</v>
      </c>
      <c r="S235">
        <v>50.1</v>
      </c>
      <c r="T235">
        <v>0</v>
      </c>
      <c r="U235">
        <v>0</v>
      </c>
      <c r="V235">
        <v>129.9</v>
      </c>
      <c r="W235">
        <v>44.9</v>
      </c>
      <c r="X235">
        <v>44.9</v>
      </c>
      <c r="Y235">
        <v>0</v>
      </c>
      <c r="AG235" t="s">
        <v>135</v>
      </c>
      <c r="AK235" t="s">
        <v>135</v>
      </c>
      <c r="AL235" t="s">
        <v>127</v>
      </c>
      <c r="AM235">
        <v>99999</v>
      </c>
      <c r="AN235">
        <v>99999</v>
      </c>
      <c r="AO235">
        <v>699</v>
      </c>
      <c r="AP235" t="b">
        <v>1</v>
      </c>
      <c r="AQ235" t="b">
        <v>1</v>
      </c>
      <c r="AR235" t="b">
        <v>0</v>
      </c>
      <c r="AS235">
        <v>100</v>
      </c>
      <c r="AT235" t="s">
        <v>96</v>
      </c>
      <c r="AU235" t="b">
        <v>0</v>
      </c>
      <c r="AW235">
        <v>12</v>
      </c>
      <c r="AX235" t="s">
        <v>97</v>
      </c>
      <c r="AY235" t="s">
        <v>391</v>
      </c>
    </row>
    <row r="236" spans="1:51" x14ac:dyDescent="0.25">
      <c r="A236" t="s">
        <v>3160</v>
      </c>
      <c r="B236" t="s">
        <v>124</v>
      </c>
      <c r="C236" t="s">
        <v>89</v>
      </c>
      <c r="D236">
        <v>99999</v>
      </c>
      <c r="F236">
        <v>5000</v>
      </c>
      <c r="G236" t="b">
        <v>0</v>
      </c>
      <c r="H236" t="s">
        <v>278</v>
      </c>
      <c r="K236" t="s">
        <v>253</v>
      </c>
      <c r="L236" t="s">
        <v>125</v>
      </c>
      <c r="N236" t="s">
        <v>93</v>
      </c>
      <c r="P236">
        <v>324.8</v>
      </c>
      <c r="Q236">
        <v>99.9</v>
      </c>
      <c r="R236">
        <v>0</v>
      </c>
      <c r="S236">
        <v>50.1</v>
      </c>
      <c r="T236">
        <v>0</v>
      </c>
      <c r="U236">
        <v>0</v>
      </c>
      <c r="V236">
        <v>129.9</v>
      </c>
      <c r="W236">
        <v>44.9</v>
      </c>
      <c r="X236">
        <v>44.9</v>
      </c>
      <c r="Y236">
        <v>0</v>
      </c>
      <c r="AG236" t="s">
        <v>137</v>
      </c>
      <c r="AK236" t="s">
        <v>137</v>
      </c>
      <c r="AL236" t="s">
        <v>127</v>
      </c>
      <c r="AM236">
        <v>99999</v>
      </c>
      <c r="AN236">
        <v>99999</v>
      </c>
      <c r="AO236">
        <v>699</v>
      </c>
      <c r="AP236" t="b">
        <v>1</v>
      </c>
      <c r="AQ236" t="b">
        <v>1</v>
      </c>
      <c r="AR236" t="b">
        <v>0</v>
      </c>
      <c r="AS236">
        <v>100</v>
      </c>
      <c r="AT236" t="s">
        <v>96</v>
      </c>
      <c r="AU236" t="b">
        <v>0</v>
      </c>
      <c r="AW236">
        <v>12</v>
      </c>
      <c r="AX236" t="s">
        <v>97</v>
      </c>
      <c r="AY236" t="s">
        <v>392</v>
      </c>
    </row>
    <row r="237" spans="1:51" x14ac:dyDescent="0.25">
      <c r="A237" t="s">
        <v>3160</v>
      </c>
      <c r="B237" t="s">
        <v>139</v>
      </c>
      <c r="C237" t="s">
        <v>89</v>
      </c>
      <c r="D237">
        <v>99999</v>
      </c>
      <c r="F237">
        <v>0</v>
      </c>
      <c r="G237" t="b">
        <v>0</v>
      </c>
      <c r="H237" t="s">
        <v>278</v>
      </c>
      <c r="K237" t="s">
        <v>253</v>
      </c>
      <c r="L237" t="s">
        <v>140</v>
      </c>
      <c r="N237" t="s">
        <v>93</v>
      </c>
      <c r="P237">
        <v>324.8</v>
      </c>
      <c r="Q237">
        <v>99.9</v>
      </c>
      <c r="R237">
        <v>0</v>
      </c>
      <c r="S237">
        <v>50.1</v>
      </c>
      <c r="T237">
        <v>0</v>
      </c>
      <c r="U237">
        <v>0</v>
      </c>
      <c r="V237">
        <v>129.9</v>
      </c>
      <c r="W237">
        <v>44.9</v>
      </c>
      <c r="X237">
        <v>44.9</v>
      </c>
      <c r="Y237">
        <v>0</v>
      </c>
      <c r="AG237" t="s">
        <v>141</v>
      </c>
      <c r="AK237" t="s">
        <v>141</v>
      </c>
      <c r="AL237" t="s">
        <v>142</v>
      </c>
      <c r="AM237">
        <v>99999</v>
      </c>
      <c r="AN237">
        <v>99999</v>
      </c>
      <c r="AO237">
        <v>899</v>
      </c>
      <c r="AP237" t="b">
        <v>1</v>
      </c>
      <c r="AQ237" t="b">
        <v>1</v>
      </c>
      <c r="AR237" t="b">
        <v>0</v>
      </c>
      <c r="AS237">
        <v>500</v>
      </c>
      <c r="AT237" t="s">
        <v>96</v>
      </c>
      <c r="AU237" t="b">
        <v>0</v>
      </c>
      <c r="AW237">
        <v>12</v>
      </c>
      <c r="AX237" t="s">
        <v>97</v>
      </c>
      <c r="AY237" t="s">
        <v>393</v>
      </c>
    </row>
    <row r="238" spans="1:51" x14ac:dyDescent="0.25">
      <c r="A238" t="s">
        <v>3160</v>
      </c>
      <c r="B238" t="s">
        <v>139</v>
      </c>
      <c r="C238" t="s">
        <v>89</v>
      </c>
      <c r="D238">
        <v>99999</v>
      </c>
      <c r="F238">
        <v>1000</v>
      </c>
      <c r="G238" t="b">
        <v>0</v>
      </c>
      <c r="H238" t="s">
        <v>278</v>
      </c>
      <c r="K238" t="s">
        <v>253</v>
      </c>
      <c r="L238" t="s">
        <v>140</v>
      </c>
      <c r="N238" t="s">
        <v>93</v>
      </c>
      <c r="P238">
        <v>324.8</v>
      </c>
      <c r="Q238">
        <v>99.899999999999991</v>
      </c>
      <c r="R238">
        <v>0</v>
      </c>
      <c r="S238">
        <v>50.1</v>
      </c>
      <c r="T238">
        <v>0</v>
      </c>
      <c r="U238">
        <v>0</v>
      </c>
      <c r="V238">
        <v>129.9</v>
      </c>
      <c r="W238">
        <v>44.9</v>
      </c>
      <c r="X238">
        <v>44.9</v>
      </c>
      <c r="Y238">
        <v>0</v>
      </c>
      <c r="AG238" t="s">
        <v>144</v>
      </c>
      <c r="AK238" t="s">
        <v>144</v>
      </c>
      <c r="AL238" t="s">
        <v>142</v>
      </c>
      <c r="AM238">
        <v>99999</v>
      </c>
      <c r="AN238">
        <v>99999</v>
      </c>
      <c r="AO238">
        <v>899</v>
      </c>
      <c r="AP238" t="b">
        <v>1</v>
      </c>
      <c r="AQ238" t="b">
        <v>1</v>
      </c>
      <c r="AR238" t="b">
        <v>0</v>
      </c>
      <c r="AS238">
        <v>500</v>
      </c>
      <c r="AT238" t="s">
        <v>96</v>
      </c>
      <c r="AU238" t="b">
        <v>0</v>
      </c>
      <c r="AW238">
        <v>12</v>
      </c>
      <c r="AX238" t="s">
        <v>97</v>
      </c>
      <c r="AY238" t="s">
        <v>394</v>
      </c>
    </row>
    <row r="239" spans="1:51" x14ac:dyDescent="0.25">
      <c r="A239" t="s">
        <v>3160</v>
      </c>
      <c r="B239" t="s">
        <v>139</v>
      </c>
      <c r="C239" t="s">
        <v>89</v>
      </c>
      <c r="D239">
        <v>99999</v>
      </c>
      <c r="F239">
        <v>10000</v>
      </c>
      <c r="G239" t="b">
        <v>0</v>
      </c>
      <c r="H239" t="s">
        <v>278</v>
      </c>
      <c r="K239" t="s">
        <v>253</v>
      </c>
      <c r="L239" t="s">
        <v>140</v>
      </c>
      <c r="N239" t="s">
        <v>93</v>
      </c>
      <c r="P239">
        <v>389.8</v>
      </c>
      <c r="Q239">
        <v>164.9</v>
      </c>
      <c r="R239">
        <v>0</v>
      </c>
      <c r="S239">
        <v>50.1</v>
      </c>
      <c r="T239">
        <v>0</v>
      </c>
      <c r="U239">
        <v>0</v>
      </c>
      <c r="V239">
        <v>129.9</v>
      </c>
      <c r="W239">
        <v>44.9</v>
      </c>
      <c r="X239">
        <v>44.9</v>
      </c>
      <c r="Y239">
        <v>0</v>
      </c>
      <c r="AG239" t="s">
        <v>146</v>
      </c>
      <c r="AK239" t="s">
        <v>146</v>
      </c>
      <c r="AL239" t="s">
        <v>142</v>
      </c>
      <c r="AM239">
        <v>99999</v>
      </c>
      <c r="AN239">
        <v>99999</v>
      </c>
      <c r="AO239">
        <v>899</v>
      </c>
      <c r="AP239" t="b">
        <v>1</v>
      </c>
      <c r="AQ239" t="b">
        <v>1</v>
      </c>
      <c r="AR239" t="b">
        <v>0</v>
      </c>
      <c r="AS239">
        <v>500</v>
      </c>
      <c r="AT239" t="s">
        <v>96</v>
      </c>
      <c r="AU239" t="b">
        <v>0</v>
      </c>
      <c r="AW239">
        <v>12</v>
      </c>
      <c r="AX239" t="s">
        <v>97</v>
      </c>
      <c r="AY239" t="s">
        <v>395</v>
      </c>
    </row>
    <row r="240" spans="1:51" x14ac:dyDescent="0.25">
      <c r="A240" t="s">
        <v>3160</v>
      </c>
      <c r="B240" t="s">
        <v>139</v>
      </c>
      <c r="C240" t="s">
        <v>89</v>
      </c>
      <c r="D240">
        <v>99999</v>
      </c>
      <c r="F240">
        <v>2000</v>
      </c>
      <c r="G240" t="b">
        <v>0</v>
      </c>
      <c r="H240" t="s">
        <v>278</v>
      </c>
      <c r="K240" t="s">
        <v>253</v>
      </c>
      <c r="L240" t="s">
        <v>140</v>
      </c>
      <c r="N240" t="s">
        <v>93</v>
      </c>
      <c r="P240">
        <v>334.8</v>
      </c>
      <c r="Q240">
        <v>109.89999999999999</v>
      </c>
      <c r="R240">
        <v>0</v>
      </c>
      <c r="S240">
        <v>50.1</v>
      </c>
      <c r="T240">
        <v>0</v>
      </c>
      <c r="U240">
        <v>0</v>
      </c>
      <c r="V240">
        <v>129.9</v>
      </c>
      <c r="W240">
        <v>44.9</v>
      </c>
      <c r="X240">
        <v>44.9</v>
      </c>
      <c r="Y240">
        <v>0</v>
      </c>
      <c r="AG240" t="s">
        <v>148</v>
      </c>
      <c r="AK240" t="s">
        <v>148</v>
      </c>
      <c r="AL240" t="s">
        <v>142</v>
      </c>
      <c r="AM240">
        <v>99999</v>
      </c>
      <c r="AN240">
        <v>99999</v>
      </c>
      <c r="AO240">
        <v>899</v>
      </c>
      <c r="AP240" t="b">
        <v>1</v>
      </c>
      <c r="AQ240" t="b">
        <v>1</v>
      </c>
      <c r="AR240" t="b">
        <v>0</v>
      </c>
      <c r="AS240">
        <v>500</v>
      </c>
      <c r="AT240" t="s">
        <v>96</v>
      </c>
      <c r="AU240" t="b">
        <v>0</v>
      </c>
      <c r="AW240">
        <v>12</v>
      </c>
      <c r="AX240" t="s">
        <v>97</v>
      </c>
      <c r="AY240" t="s">
        <v>396</v>
      </c>
    </row>
    <row r="241" spans="1:51" x14ac:dyDescent="0.25">
      <c r="A241" t="s">
        <v>3160</v>
      </c>
      <c r="B241" t="s">
        <v>139</v>
      </c>
      <c r="C241" t="s">
        <v>89</v>
      </c>
      <c r="D241">
        <v>99999</v>
      </c>
      <c r="F241">
        <v>3000</v>
      </c>
      <c r="G241" t="b">
        <v>0</v>
      </c>
      <c r="H241" t="s">
        <v>278</v>
      </c>
      <c r="K241" t="s">
        <v>253</v>
      </c>
      <c r="L241" t="s">
        <v>140</v>
      </c>
      <c r="N241" t="s">
        <v>93</v>
      </c>
      <c r="P241">
        <v>344.8</v>
      </c>
      <c r="Q241">
        <v>119.89999999999999</v>
      </c>
      <c r="R241">
        <v>0</v>
      </c>
      <c r="S241">
        <v>50.1</v>
      </c>
      <c r="T241">
        <v>0</v>
      </c>
      <c r="U241">
        <v>0</v>
      </c>
      <c r="V241">
        <v>129.9</v>
      </c>
      <c r="W241">
        <v>44.9</v>
      </c>
      <c r="X241">
        <v>44.9</v>
      </c>
      <c r="Y241">
        <v>0</v>
      </c>
      <c r="AG241" t="s">
        <v>150</v>
      </c>
      <c r="AK241" t="s">
        <v>150</v>
      </c>
      <c r="AL241" t="s">
        <v>142</v>
      </c>
      <c r="AM241">
        <v>99999</v>
      </c>
      <c r="AN241">
        <v>99999</v>
      </c>
      <c r="AO241">
        <v>899</v>
      </c>
      <c r="AP241" t="b">
        <v>1</v>
      </c>
      <c r="AQ241" t="b">
        <v>1</v>
      </c>
      <c r="AR241" t="b">
        <v>0</v>
      </c>
      <c r="AS241">
        <v>500</v>
      </c>
      <c r="AT241" t="s">
        <v>96</v>
      </c>
      <c r="AU241" t="b">
        <v>0</v>
      </c>
      <c r="AW241">
        <v>12</v>
      </c>
      <c r="AX241" t="s">
        <v>97</v>
      </c>
      <c r="AY241" t="s">
        <v>397</v>
      </c>
    </row>
    <row r="242" spans="1:51" x14ac:dyDescent="0.25">
      <c r="A242" t="s">
        <v>3160</v>
      </c>
      <c r="B242" t="s">
        <v>139</v>
      </c>
      <c r="C242" t="s">
        <v>89</v>
      </c>
      <c r="D242">
        <v>99999</v>
      </c>
      <c r="F242">
        <v>5000</v>
      </c>
      <c r="G242" t="b">
        <v>0</v>
      </c>
      <c r="H242" t="s">
        <v>278</v>
      </c>
      <c r="K242" t="s">
        <v>253</v>
      </c>
      <c r="L242" t="s">
        <v>140</v>
      </c>
      <c r="N242" t="s">
        <v>93</v>
      </c>
      <c r="P242">
        <v>359.8</v>
      </c>
      <c r="Q242">
        <v>134.9</v>
      </c>
      <c r="R242">
        <v>0</v>
      </c>
      <c r="S242">
        <v>50.1</v>
      </c>
      <c r="T242">
        <v>0</v>
      </c>
      <c r="U242">
        <v>0</v>
      </c>
      <c r="V242">
        <v>129.9</v>
      </c>
      <c r="W242">
        <v>44.9</v>
      </c>
      <c r="X242">
        <v>44.9</v>
      </c>
      <c r="Y242">
        <v>0</v>
      </c>
      <c r="AG242" t="s">
        <v>152</v>
      </c>
      <c r="AK242" t="s">
        <v>152</v>
      </c>
      <c r="AL242" t="s">
        <v>142</v>
      </c>
      <c r="AM242">
        <v>99999</v>
      </c>
      <c r="AN242">
        <v>99999</v>
      </c>
      <c r="AO242">
        <v>899</v>
      </c>
      <c r="AP242" t="b">
        <v>1</v>
      </c>
      <c r="AQ242" t="b">
        <v>1</v>
      </c>
      <c r="AR242" t="b">
        <v>0</v>
      </c>
      <c r="AS242">
        <v>500</v>
      </c>
      <c r="AT242" t="s">
        <v>96</v>
      </c>
      <c r="AU242" t="b">
        <v>0</v>
      </c>
      <c r="AW242">
        <v>12</v>
      </c>
      <c r="AX242" t="s">
        <v>97</v>
      </c>
      <c r="AY242" t="s">
        <v>398</v>
      </c>
    </row>
    <row r="243" spans="1:51" x14ac:dyDescent="0.25">
      <c r="A243" t="s">
        <v>3160</v>
      </c>
      <c r="B243" t="s">
        <v>88</v>
      </c>
      <c r="C243" t="s">
        <v>89</v>
      </c>
      <c r="D243">
        <v>99999</v>
      </c>
      <c r="F243">
        <v>0</v>
      </c>
      <c r="G243" t="b">
        <v>0</v>
      </c>
      <c r="H243" t="s">
        <v>399</v>
      </c>
      <c r="K243" t="s">
        <v>91</v>
      </c>
      <c r="L243" t="s">
        <v>92</v>
      </c>
      <c r="N243" t="s">
        <v>93</v>
      </c>
      <c r="P243">
        <v>269.8</v>
      </c>
      <c r="Q243">
        <v>79.900000000000006</v>
      </c>
      <c r="R243">
        <v>0</v>
      </c>
      <c r="S243">
        <v>50.1</v>
      </c>
      <c r="T243">
        <v>0</v>
      </c>
      <c r="U243">
        <v>0</v>
      </c>
      <c r="V243">
        <v>94.9</v>
      </c>
      <c r="W243">
        <v>44.9</v>
      </c>
      <c r="X243">
        <v>44.9</v>
      </c>
      <c r="Y243">
        <v>0</v>
      </c>
      <c r="AG243" t="s">
        <v>94</v>
      </c>
      <c r="AK243" t="s">
        <v>94</v>
      </c>
      <c r="AL243" t="s">
        <v>95</v>
      </c>
      <c r="AM243">
        <v>99999</v>
      </c>
      <c r="AN243">
        <v>99999</v>
      </c>
      <c r="AO243">
        <v>799</v>
      </c>
      <c r="AP243" t="b">
        <v>1</v>
      </c>
      <c r="AQ243" t="b">
        <v>1</v>
      </c>
      <c r="AR243" t="b">
        <v>0</v>
      </c>
      <c r="AS243">
        <v>250</v>
      </c>
      <c r="AT243" t="s">
        <v>96</v>
      </c>
      <c r="AU243" t="b">
        <v>0</v>
      </c>
      <c r="AW243">
        <v>12</v>
      </c>
      <c r="AX243" t="s">
        <v>97</v>
      </c>
      <c r="AY243" t="s">
        <v>400</v>
      </c>
    </row>
    <row r="244" spans="1:51" x14ac:dyDescent="0.25">
      <c r="A244" t="s">
        <v>3160</v>
      </c>
      <c r="B244" t="s">
        <v>88</v>
      </c>
      <c r="C244" t="s">
        <v>89</v>
      </c>
      <c r="D244">
        <v>99999</v>
      </c>
      <c r="F244">
        <v>1000</v>
      </c>
      <c r="G244" t="b">
        <v>0</v>
      </c>
      <c r="H244" t="s">
        <v>399</v>
      </c>
      <c r="K244" t="s">
        <v>91</v>
      </c>
      <c r="L244" t="s">
        <v>92</v>
      </c>
      <c r="N244" t="s">
        <v>93</v>
      </c>
      <c r="P244">
        <v>269.8</v>
      </c>
      <c r="Q244">
        <v>79.899999999999991</v>
      </c>
      <c r="R244">
        <v>0</v>
      </c>
      <c r="S244">
        <v>50.1</v>
      </c>
      <c r="T244">
        <v>0</v>
      </c>
      <c r="U244">
        <v>0</v>
      </c>
      <c r="V244">
        <v>94.9</v>
      </c>
      <c r="W244">
        <v>44.9</v>
      </c>
      <c r="X244">
        <v>44.9</v>
      </c>
      <c r="Y244">
        <v>0</v>
      </c>
      <c r="AG244" t="s">
        <v>99</v>
      </c>
      <c r="AK244" t="s">
        <v>99</v>
      </c>
      <c r="AL244" t="s">
        <v>95</v>
      </c>
      <c r="AM244">
        <v>99999</v>
      </c>
      <c r="AN244">
        <v>99999</v>
      </c>
      <c r="AO244">
        <v>799</v>
      </c>
      <c r="AP244" t="b">
        <v>1</v>
      </c>
      <c r="AQ244" t="b">
        <v>1</v>
      </c>
      <c r="AR244" t="b">
        <v>0</v>
      </c>
      <c r="AS244">
        <v>250</v>
      </c>
      <c r="AT244" t="s">
        <v>96</v>
      </c>
      <c r="AU244" t="b">
        <v>0</v>
      </c>
      <c r="AW244">
        <v>12</v>
      </c>
      <c r="AX244" t="s">
        <v>97</v>
      </c>
      <c r="AY244" t="s">
        <v>401</v>
      </c>
    </row>
    <row r="245" spans="1:51" x14ac:dyDescent="0.25">
      <c r="A245" t="s">
        <v>3160</v>
      </c>
      <c r="B245" t="s">
        <v>88</v>
      </c>
      <c r="C245" t="s">
        <v>89</v>
      </c>
      <c r="D245">
        <v>99999</v>
      </c>
      <c r="F245">
        <v>10000</v>
      </c>
      <c r="G245" t="b">
        <v>0</v>
      </c>
      <c r="H245" t="s">
        <v>399</v>
      </c>
      <c r="K245" t="s">
        <v>91</v>
      </c>
      <c r="L245" t="s">
        <v>92</v>
      </c>
      <c r="N245" t="s">
        <v>93</v>
      </c>
      <c r="P245">
        <v>334.8</v>
      </c>
      <c r="Q245">
        <v>144.9</v>
      </c>
      <c r="R245">
        <v>0</v>
      </c>
      <c r="S245">
        <v>50.1</v>
      </c>
      <c r="T245">
        <v>0</v>
      </c>
      <c r="U245">
        <v>0</v>
      </c>
      <c r="V245">
        <v>94.9</v>
      </c>
      <c r="W245">
        <v>44.9</v>
      </c>
      <c r="X245">
        <v>44.9</v>
      </c>
      <c r="Y245">
        <v>0</v>
      </c>
      <c r="AG245" t="s">
        <v>101</v>
      </c>
      <c r="AK245" t="s">
        <v>101</v>
      </c>
      <c r="AL245" t="s">
        <v>95</v>
      </c>
      <c r="AM245">
        <v>99999</v>
      </c>
      <c r="AN245">
        <v>99999</v>
      </c>
      <c r="AO245">
        <v>799</v>
      </c>
      <c r="AP245" t="b">
        <v>1</v>
      </c>
      <c r="AQ245" t="b">
        <v>1</v>
      </c>
      <c r="AR245" t="b">
        <v>0</v>
      </c>
      <c r="AS245">
        <v>250</v>
      </c>
      <c r="AT245" t="s">
        <v>96</v>
      </c>
      <c r="AU245" t="b">
        <v>0</v>
      </c>
      <c r="AW245">
        <v>12</v>
      </c>
      <c r="AX245" t="s">
        <v>97</v>
      </c>
      <c r="AY245" t="s">
        <v>402</v>
      </c>
    </row>
    <row r="246" spans="1:51" x14ac:dyDescent="0.25">
      <c r="A246" t="s">
        <v>3160</v>
      </c>
      <c r="B246" t="s">
        <v>88</v>
      </c>
      <c r="C246" t="s">
        <v>89</v>
      </c>
      <c r="D246">
        <v>99999</v>
      </c>
      <c r="F246">
        <v>2000</v>
      </c>
      <c r="G246" t="b">
        <v>0</v>
      </c>
      <c r="H246" t="s">
        <v>399</v>
      </c>
      <c r="K246" t="s">
        <v>91</v>
      </c>
      <c r="L246" t="s">
        <v>92</v>
      </c>
      <c r="N246" t="s">
        <v>93</v>
      </c>
      <c r="P246">
        <v>279.8</v>
      </c>
      <c r="Q246">
        <v>89.899999999999991</v>
      </c>
      <c r="R246">
        <v>0</v>
      </c>
      <c r="S246">
        <v>50.1</v>
      </c>
      <c r="T246">
        <v>0</v>
      </c>
      <c r="U246">
        <v>0</v>
      </c>
      <c r="V246">
        <v>94.9</v>
      </c>
      <c r="W246">
        <v>44.9</v>
      </c>
      <c r="X246">
        <v>44.9</v>
      </c>
      <c r="Y246">
        <v>0</v>
      </c>
      <c r="AG246" t="s">
        <v>103</v>
      </c>
      <c r="AK246" t="s">
        <v>103</v>
      </c>
      <c r="AL246" t="s">
        <v>95</v>
      </c>
      <c r="AM246">
        <v>99999</v>
      </c>
      <c r="AN246">
        <v>99999</v>
      </c>
      <c r="AO246">
        <v>799</v>
      </c>
      <c r="AP246" t="b">
        <v>1</v>
      </c>
      <c r="AQ246" t="b">
        <v>1</v>
      </c>
      <c r="AR246" t="b">
        <v>0</v>
      </c>
      <c r="AS246">
        <v>250</v>
      </c>
      <c r="AT246" t="s">
        <v>96</v>
      </c>
      <c r="AU246" t="b">
        <v>0</v>
      </c>
      <c r="AW246">
        <v>12</v>
      </c>
      <c r="AX246" t="s">
        <v>97</v>
      </c>
      <c r="AY246" t="s">
        <v>403</v>
      </c>
    </row>
    <row r="247" spans="1:51" x14ac:dyDescent="0.25">
      <c r="A247" t="s">
        <v>3160</v>
      </c>
      <c r="B247" t="s">
        <v>88</v>
      </c>
      <c r="C247" t="s">
        <v>89</v>
      </c>
      <c r="D247">
        <v>99999</v>
      </c>
      <c r="F247">
        <v>3000</v>
      </c>
      <c r="G247" t="b">
        <v>0</v>
      </c>
      <c r="H247" t="s">
        <v>399</v>
      </c>
      <c r="K247" t="s">
        <v>91</v>
      </c>
      <c r="L247" t="s">
        <v>92</v>
      </c>
      <c r="N247" t="s">
        <v>93</v>
      </c>
      <c r="P247">
        <v>289.8</v>
      </c>
      <c r="Q247">
        <v>99.899999999999991</v>
      </c>
      <c r="R247">
        <v>0</v>
      </c>
      <c r="S247">
        <v>50.1</v>
      </c>
      <c r="T247">
        <v>0</v>
      </c>
      <c r="U247">
        <v>0</v>
      </c>
      <c r="V247">
        <v>94.9</v>
      </c>
      <c r="W247">
        <v>44.9</v>
      </c>
      <c r="X247">
        <v>44.9</v>
      </c>
      <c r="Y247">
        <v>0</v>
      </c>
      <c r="AG247" t="s">
        <v>105</v>
      </c>
      <c r="AK247" t="s">
        <v>105</v>
      </c>
      <c r="AL247" t="s">
        <v>95</v>
      </c>
      <c r="AM247">
        <v>99999</v>
      </c>
      <c r="AN247">
        <v>99999</v>
      </c>
      <c r="AO247">
        <v>799</v>
      </c>
      <c r="AP247" t="b">
        <v>1</v>
      </c>
      <c r="AQ247" t="b">
        <v>1</v>
      </c>
      <c r="AR247" t="b">
        <v>0</v>
      </c>
      <c r="AS247">
        <v>250</v>
      </c>
      <c r="AT247" t="s">
        <v>96</v>
      </c>
      <c r="AU247" t="b">
        <v>0</v>
      </c>
      <c r="AW247">
        <v>12</v>
      </c>
      <c r="AX247" t="s">
        <v>97</v>
      </c>
      <c r="AY247" t="s">
        <v>404</v>
      </c>
    </row>
    <row r="248" spans="1:51" x14ac:dyDescent="0.25">
      <c r="A248" t="s">
        <v>3160</v>
      </c>
      <c r="B248" t="s">
        <v>88</v>
      </c>
      <c r="C248" t="s">
        <v>89</v>
      </c>
      <c r="D248">
        <v>99999</v>
      </c>
      <c r="F248">
        <v>5000</v>
      </c>
      <c r="G248" t="b">
        <v>0</v>
      </c>
      <c r="H248" t="s">
        <v>399</v>
      </c>
      <c r="K248" t="s">
        <v>91</v>
      </c>
      <c r="L248" t="s">
        <v>92</v>
      </c>
      <c r="N248" t="s">
        <v>93</v>
      </c>
      <c r="P248">
        <v>304.8</v>
      </c>
      <c r="Q248">
        <v>114.9</v>
      </c>
      <c r="R248">
        <v>0</v>
      </c>
      <c r="S248">
        <v>50.1</v>
      </c>
      <c r="T248">
        <v>0</v>
      </c>
      <c r="U248">
        <v>0</v>
      </c>
      <c r="V248">
        <v>94.9</v>
      </c>
      <c r="W248">
        <v>44.9</v>
      </c>
      <c r="X248">
        <v>44.9</v>
      </c>
      <c r="Y248">
        <v>0</v>
      </c>
      <c r="AG248" t="s">
        <v>107</v>
      </c>
      <c r="AK248" t="s">
        <v>107</v>
      </c>
      <c r="AL248" t="s">
        <v>95</v>
      </c>
      <c r="AM248">
        <v>99999</v>
      </c>
      <c r="AN248">
        <v>99999</v>
      </c>
      <c r="AO248">
        <v>799</v>
      </c>
      <c r="AP248" t="b">
        <v>1</v>
      </c>
      <c r="AQ248" t="b">
        <v>1</v>
      </c>
      <c r="AR248" t="b">
        <v>0</v>
      </c>
      <c r="AS248">
        <v>250</v>
      </c>
      <c r="AT248" t="s">
        <v>96</v>
      </c>
      <c r="AU248" t="b">
        <v>0</v>
      </c>
      <c r="AW248">
        <v>12</v>
      </c>
      <c r="AX248" t="s">
        <v>97</v>
      </c>
      <c r="AY248" t="s">
        <v>405</v>
      </c>
    </row>
    <row r="249" spans="1:51" x14ac:dyDescent="0.25">
      <c r="A249" t="s">
        <v>3160</v>
      </c>
      <c r="B249" t="s">
        <v>109</v>
      </c>
      <c r="C249" t="s">
        <v>89</v>
      </c>
      <c r="D249">
        <v>99999</v>
      </c>
      <c r="F249">
        <v>0</v>
      </c>
      <c r="G249" t="b">
        <v>0</v>
      </c>
      <c r="H249" t="s">
        <v>399</v>
      </c>
      <c r="K249" t="s">
        <v>91</v>
      </c>
      <c r="L249" t="s">
        <v>110</v>
      </c>
      <c r="N249" t="s">
        <v>93</v>
      </c>
      <c r="P249">
        <v>264.8</v>
      </c>
      <c r="Q249">
        <v>74.900000000000006</v>
      </c>
      <c r="R249">
        <v>0</v>
      </c>
      <c r="S249">
        <v>50.1</v>
      </c>
      <c r="T249">
        <v>0</v>
      </c>
      <c r="U249">
        <v>0</v>
      </c>
      <c r="V249">
        <v>94.9</v>
      </c>
      <c r="W249">
        <v>44.9</v>
      </c>
      <c r="X249">
        <v>44.9</v>
      </c>
      <c r="Y249">
        <v>0</v>
      </c>
      <c r="AG249" t="s">
        <v>111</v>
      </c>
      <c r="AK249" t="s">
        <v>111</v>
      </c>
      <c r="AL249" t="s">
        <v>112</v>
      </c>
      <c r="AM249">
        <v>99999</v>
      </c>
      <c r="AN249">
        <v>99999</v>
      </c>
      <c r="AO249">
        <v>599</v>
      </c>
      <c r="AP249" t="b">
        <v>1</v>
      </c>
      <c r="AQ249" t="b">
        <v>1</v>
      </c>
      <c r="AR249" t="b">
        <v>0</v>
      </c>
      <c r="AS249">
        <v>50</v>
      </c>
      <c r="AT249" t="s">
        <v>96</v>
      </c>
      <c r="AU249" t="b">
        <v>0</v>
      </c>
      <c r="AW249">
        <v>12</v>
      </c>
      <c r="AX249" t="s">
        <v>97</v>
      </c>
      <c r="AY249" t="s">
        <v>406</v>
      </c>
    </row>
    <row r="250" spans="1:51" x14ac:dyDescent="0.25">
      <c r="A250" t="s">
        <v>3160</v>
      </c>
      <c r="B250" t="s">
        <v>109</v>
      </c>
      <c r="C250" t="s">
        <v>89</v>
      </c>
      <c r="D250">
        <v>99999</v>
      </c>
      <c r="F250">
        <v>1000</v>
      </c>
      <c r="G250" t="b">
        <v>0</v>
      </c>
      <c r="H250" t="s">
        <v>399</v>
      </c>
      <c r="K250" t="s">
        <v>91</v>
      </c>
      <c r="L250" t="s">
        <v>110</v>
      </c>
      <c r="N250" t="s">
        <v>93</v>
      </c>
      <c r="P250">
        <v>249.8</v>
      </c>
      <c r="Q250">
        <v>59.9</v>
      </c>
      <c r="R250">
        <v>0</v>
      </c>
      <c r="S250">
        <v>50.1</v>
      </c>
      <c r="T250">
        <v>0</v>
      </c>
      <c r="U250">
        <v>0</v>
      </c>
      <c r="V250">
        <v>94.9</v>
      </c>
      <c r="W250">
        <v>44.9</v>
      </c>
      <c r="X250">
        <v>44.9</v>
      </c>
      <c r="Y250">
        <v>0</v>
      </c>
      <c r="AG250" t="s">
        <v>114</v>
      </c>
      <c r="AK250" t="s">
        <v>114</v>
      </c>
      <c r="AL250" t="s">
        <v>112</v>
      </c>
      <c r="AM250">
        <v>99999</v>
      </c>
      <c r="AN250">
        <v>99999</v>
      </c>
      <c r="AO250">
        <v>599</v>
      </c>
      <c r="AP250" t="b">
        <v>1</v>
      </c>
      <c r="AQ250" t="b">
        <v>1</v>
      </c>
      <c r="AR250" t="b">
        <v>0</v>
      </c>
      <c r="AS250">
        <v>50</v>
      </c>
      <c r="AT250" t="s">
        <v>96</v>
      </c>
      <c r="AU250" t="b">
        <v>0</v>
      </c>
      <c r="AW250">
        <v>12</v>
      </c>
      <c r="AX250" t="s">
        <v>97</v>
      </c>
      <c r="AY250" t="s">
        <v>407</v>
      </c>
    </row>
    <row r="251" spans="1:51" x14ac:dyDescent="0.25">
      <c r="A251" t="s">
        <v>3160</v>
      </c>
      <c r="B251" t="s">
        <v>109</v>
      </c>
      <c r="C251" t="s">
        <v>89</v>
      </c>
      <c r="D251">
        <v>99999</v>
      </c>
      <c r="F251">
        <v>10000</v>
      </c>
      <c r="G251" t="b">
        <v>0</v>
      </c>
      <c r="H251" t="s">
        <v>399</v>
      </c>
      <c r="K251" t="s">
        <v>91</v>
      </c>
      <c r="L251" t="s">
        <v>110</v>
      </c>
      <c r="N251" t="s">
        <v>93</v>
      </c>
      <c r="P251">
        <v>314.8</v>
      </c>
      <c r="Q251">
        <v>124.9</v>
      </c>
      <c r="R251">
        <v>0</v>
      </c>
      <c r="S251">
        <v>50.1</v>
      </c>
      <c r="T251">
        <v>0</v>
      </c>
      <c r="U251">
        <v>0</v>
      </c>
      <c r="V251">
        <v>94.9</v>
      </c>
      <c r="W251">
        <v>44.9</v>
      </c>
      <c r="X251">
        <v>44.9</v>
      </c>
      <c r="Y251">
        <v>0</v>
      </c>
      <c r="AG251" t="s">
        <v>116</v>
      </c>
      <c r="AK251" t="s">
        <v>116</v>
      </c>
      <c r="AL251" t="s">
        <v>112</v>
      </c>
      <c r="AM251">
        <v>99999</v>
      </c>
      <c r="AN251">
        <v>99999</v>
      </c>
      <c r="AO251">
        <v>599</v>
      </c>
      <c r="AP251" t="b">
        <v>1</v>
      </c>
      <c r="AQ251" t="b">
        <v>1</v>
      </c>
      <c r="AR251" t="b">
        <v>0</v>
      </c>
      <c r="AS251">
        <v>50</v>
      </c>
      <c r="AT251" t="s">
        <v>96</v>
      </c>
      <c r="AU251" t="b">
        <v>0</v>
      </c>
      <c r="AW251">
        <v>12</v>
      </c>
      <c r="AX251" t="s">
        <v>97</v>
      </c>
      <c r="AY251" t="s">
        <v>408</v>
      </c>
    </row>
    <row r="252" spans="1:51" x14ac:dyDescent="0.25">
      <c r="A252" t="s">
        <v>3160</v>
      </c>
      <c r="B252" t="s">
        <v>109</v>
      </c>
      <c r="C252" t="s">
        <v>89</v>
      </c>
      <c r="D252">
        <v>99999</v>
      </c>
      <c r="F252">
        <v>2000</v>
      </c>
      <c r="G252" t="b">
        <v>0</v>
      </c>
      <c r="H252" t="s">
        <v>399</v>
      </c>
      <c r="K252" t="s">
        <v>91</v>
      </c>
      <c r="L252" t="s">
        <v>110</v>
      </c>
      <c r="N252" t="s">
        <v>93</v>
      </c>
      <c r="P252">
        <v>259.8</v>
      </c>
      <c r="Q252">
        <v>69.900000000000006</v>
      </c>
      <c r="R252">
        <v>0</v>
      </c>
      <c r="S252">
        <v>50.1</v>
      </c>
      <c r="T252">
        <v>0</v>
      </c>
      <c r="U252">
        <v>0</v>
      </c>
      <c r="V252">
        <v>94.9</v>
      </c>
      <c r="W252">
        <v>44.9</v>
      </c>
      <c r="X252">
        <v>44.9</v>
      </c>
      <c r="Y252">
        <v>0</v>
      </c>
      <c r="AG252" t="s">
        <v>118</v>
      </c>
      <c r="AK252" t="s">
        <v>118</v>
      </c>
      <c r="AL252" t="s">
        <v>112</v>
      </c>
      <c r="AM252">
        <v>99999</v>
      </c>
      <c r="AN252">
        <v>99999</v>
      </c>
      <c r="AO252">
        <v>599</v>
      </c>
      <c r="AP252" t="b">
        <v>1</v>
      </c>
      <c r="AQ252" t="b">
        <v>1</v>
      </c>
      <c r="AR252" t="b">
        <v>0</v>
      </c>
      <c r="AS252">
        <v>50</v>
      </c>
      <c r="AT252" t="s">
        <v>96</v>
      </c>
      <c r="AU252" t="b">
        <v>0</v>
      </c>
      <c r="AW252">
        <v>12</v>
      </c>
      <c r="AX252" t="s">
        <v>97</v>
      </c>
      <c r="AY252" t="s">
        <v>409</v>
      </c>
    </row>
    <row r="253" spans="1:51" x14ac:dyDescent="0.25">
      <c r="A253" t="s">
        <v>3160</v>
      </c>
      <c r="B253" t="s">
        <v>109</v>
      </c>
      <c r="C253" t="s">
        <v>89</v>
      </c>
      <c r="D253">
        <v>99999</v>
      </c>
      <c r="F253">
        <v>3000</v>
      </c>
      <c r="G253" t="b">
        <v>0</v>
      </c>
      <c r="H253" t="s">
        <v>399</v>
      </c>
      <c r="K253" t="s">
        <v>91</v>
      </c>
      <c r="L253" t="s">
        <v>110</v>
      </c>
      <c r="N253" t="s">
        <v>93</v>
      </c>
      <c r="P253">
        <v>269.8</v>
      </c>
      <c r="Q253">
        <v>79.899999999999991</v>
      </c>
      <c r="R253">
        <v>0</v>
      </c>
      <c r="S253">
        <v>50.1</v>
      </c>
      <c r="T253">
        <v>0</v>
      </c>
      <c r="U253">
        <v>0</v>
      </c>
      <c r="V253">
        <v>94.9</v>
      </c>
      <c r="W253">
        <v>44.9</v>
      </c>
      <c r="X253">
        <v>44.9</v>
      </c>
      <c r="Y253">
        <v>0</v>
      </c>
      <c r="AG253" t="s">
        <v>120</v>
      </c>
      <c r="AK253" t="s">
        <v>120</v>
      </c>
      <c r="AL253" t="s">
        <v>112</v>
      </c>
      <c r="AM253">
        <v>99999</v>
      </c>
      <c r="AN253">
        <v>99999</v>
      </c>
      <c r="AO253">
        <v>599</v>
      </c>
      <c r="AP253" t="b">
        <v>1</v>
      </c>
      <c r="AQ253" t="b">
        <v>1</v>
      </c>
      <c r="AR253" t="b">
        <v>0</v>
      </c>
      <c r="AS253">
        <v>50</v>
      </c>
      <c r="AT253" t="s">
        <v>96</v>
      </c>
      <c r="AU253" t="b">
        <v>0</v>
      </c>
      <c r="AW253">
        <v>12</v>
      </c>
      <c r="AX253" t="s">
        <v>97</v>
      </c>
      <c r="AY253" t="s">
        <v>410</v>
      </c>
    </row>
    <row r="254" spans="1:51" x14ac:dyDescent="0.25">
      <c r="A254" t="s">
        <v>3160</v>
      </c>
      <c r="B254" t="s">
        <v>109</v>
      </c>
      <c r="C254" t="s">
        <v>89</v>
      </c>
      <c r="D254">
        <v>99999</v>
      </c>
      <c r="F254">
        <v>5000</v>
      </c>
      <c r="G254" t="b">
        <v>0</v>
      </c>
      <c r="H254" t="s">
        <v>399</v>
      </c>
      <c r="K254" t="s">
        <v>91</v>
      </c>
      <c r="L254" t="s">
        <v>110</v>
      </c>
      <c r="N254" t="s">
        <v>93</v>
      </c>
      <c r="P254">
        <v>284.8</v>
      </c>
      <c r="Q254">
        <v>94.9</v>
      </c>
      <c r="R254">
        <v>0</v>
      </c>
      <c r="S254">
        <v>50.1</v>
      </c>
      <c r="T254">
        <v>0</v>
      </c>
      <c r="U254">
        <v>0</v>
      </c>
      <c r="V254">
        <v>94.9</v>
      </c>
      <c r="W254">
        <v>44.9</v>
      </c>
      <c r="X254">
        <v>44.9</v>
      </c>
      <c r="Y254">
        <v>0</v>
      </c>
      <c r="AG254" t="s">
        <v>122</v>
      </c>
      <c r="AK254" t="s">
        <v>122</v>
      </c>
      <c r="AL254" t="s">
        <v>112</v>
      </c>
      <c r="AM254">
        <v>99999</v>
      </c>
      <c r="AN254">
        <v>99999</v>
      </c>
      <c r="AO254">
        <v>599</v>
      </c>
      <c r="AP254" t="b">
        <v>1</v>
      </c>
      <c r="AQ254" t="b">
        <v>1</v>
      </c>
      <c r="AR254" t="b">
        <v>0</v>
      </c>
      <c r="AS254">
        <v>50</v>
      </c>
      <c r="AT254" t="s">
        <v>96</v>
      </c>
      <c r="AU254" t="b">
        <v>0</v>
      </c>
      <c r="AW254">
        <v>12</v>
      </c>
      <c r="AX254" t="s">
        <v>97</v>
      </c>
      <c r="AY254" t="s">
        <v>411</v>
      </c>
    </row>
    <row r="255" spans="1:51" x14ac:dyDescent="0.25">
      <c r="A255" t="s">
        <v>3160</v>
      </c>
      <c r="B255" t="s">
        <v>124</v>
      </c>
      <c r="C255" t="s">
        <v>89</v>
      </c>
      <c r="D255">
        <v>99999</v>
      </c>
      <c r="F255">
        <v>0</v>
      </c>
      <c r="G255" t="b">
        <v>0</v>
      </c>
      <c r="H255" t="s">
        <v>399</v>
      </c>
      <c r="K255" t="s">
        <v>91</v>
      </c>
      <c r="L255" t="s">
        <v>125</v>
      </c>
      <c r="N255" t="s">
        <v>93</v>
      </c>
      <c r="P255">
        <v>254.8</v>
      </c>
      <c r="Q255">
        <v>64.900000000000006</v>
      </c>
      <c r="R255">
        <v>0</v>
      </c>
      <c r="S255">
        <v>50.1</v>
      </c>
      <c r="T255">
        <v>0</v>
      </c>
      <c r="U255">
        <v>0</v>
      </c>
      <c r="V255">
        <v>94.9</v>
      </c>
      <c r="W255">
        <v>44.9</v>
      </c>
      <c r="X255">
        <v>44.9</v>
      </c>
      <c r="Y255">
        <v>0</v>
      </c>
      <c r="AG255" t="s">
        <v>126</v>
      </c>
      <c r="AK255" t="s">
        <v>126</v>
      </c>
      <c r="AL255" t="s">
        <v>127</v>
      </c>
      <c r="AM255">
        <v>99999</v>
      </c>
      <c r="AN255">
        <v>99999</v>
      </c>
      <c r="AO255">
        <v>699</v>
      </c>
      <c r="AP255" t="b">
        <v>1</v>
      </c>
      <c r="AQ255" t="b">
        <v>1</v>
      </c>
      <c r="AR255" t="b">
        <v>0</v>
      </c>
      <c r="AS255">
        <v>100</v>
      </c>
      <c r="AT255" t="s">
        <v>96</v>
      </c>
      <c r="AU255" t="b">
        <v>0</v>
      </c>
      <c r="AW255">
        <v>12</v>
      </c>
      <c r="AX255" t="s">
        <v>97</v>
      </c>
      <c r="AY255" t="s">
        <v>412</v>
      </c>
    </row>
    <row r="256" spans="1:51" x14ac:dyDescent="0.25">
      <c r="A256" t="s">
        <v>3160</v>
      </c>
      <c r="B256" t="s">
        <v>124</v>
      </c>
      <c r="C256" t="s">
        <v>89</v>
      </c>
      <c r="D256">
        <v>99999</v>
      </c>
      <c r="F256">
        <v>1000</v>
      </c>
      <c r="G256" t="b">
        <v>0</v>
      </c>
      <c r="H256" t="s">
        <v>399</v>
      </c>
      <c r="K256" t="s">
        <v>91</v>
      </c>
      <c r="L256" t="s">
        <v>125</v>
      </c>
      <c r="N256" t="s">
        <v>93</v>
      </c>
      <c r="P256">
        <v>254.8</v>
      </c>
      <c r="Q256">
        <v>64.899999999999991</v>
      </c>
      <c r="R256">
        <v>0</v>
      </c>
      <c r="S256">
        <v>50.1</v>
      </c>
      <c r="T256">
        <v>0</v>
      </c>
      <c r="U256">
        <v>0</v>
      </c>
      <c r="V256">
        <v>94.9</v>
      </c>
      <c r="W256">
        <v>44.9</v>
      </c>
      <c r="X256">
        <v>44.9</v>
      </c>
      <c r="Y256">
        <v>0</v>
      </c>
      <c r="AG256" t="s">
        <v>129</v>
      </c>
      <c r="AK256" t="s">
        <v>129</v>
      </c>
      <c r="AL256" t="s">
        <v>127</v>
      </c>
      <c r="AM256">
        <v>99999</v>
      </c>
      <c r="AN256">
        <v>99999</v>
      </c>
      <c r="AO256">
        <v>699</v>
      </c>
      <c r="AP256" t="b">
        <v>1</v>
      </c>
      <c r="AQ256" t="b">
        <v>1</v>
      </c>
      <c r="AR256" t="b">
        <v>0</v>
      </c>
      <c r="AS256">
        <v>100</v>
      </c>
      <c r="AT256" t="s">
        <v>96</v>
      </c>
      <c r="AU256" t="b">
        <v>0</v>
      </c>
      <c r="AW256">
        <v>12</v>
      </c>
      <c r="AX256" t="s">
        <v>97</v>
      </c>
      <c r="AY256" t="s">
        <v>413</v>
      </c>
    </row>
    <row r="257" spans="1:51" x14ac:dyDescent="0.25">
      <c r="A257" t="s">
        <v>3160</v>
      </c>
      <c r="B257" t="s">
        <v>124</v>
      </c>
      <c r="C257" t="s">
        <v>89</v>
      </c>
      <c r="D257">
        <v>99999</v>
      </c>
      <c r="F257">
        <v>10000</v>
      </c>
      <c r="G257" t="b">
        <v>0</v>
      </c>
      <c r="H257" t="s">
        <v>399</v>
      </c>
      <c r="K257" t="s">
        <v>91</v>
      </c>
      <c r="L257" t="s">
        <v>125</v>
      </c>
      <c r="N257" t="s">
        <v>93</v>
      </c>
      <c r="P257">
        <v>319.8</v>
      </c>
      <c r="Q257">
        <v>129.9</v>
      </c>
      <c r="R257">
        <v>0</v>
      </c>
      <c r="S257">
        <v>50.1</v>
      </c>
      <c r="T257">
        <v>0</v>
      </c>
      <c r="U257">
        <v>0</v>
      </c>
      <c r="V257">
        <v>94.9</v>
      </c>
      <c r="W257">
        <v>44.9</v>
      </c>
      <c r="X257">
        <v>44.9</v>
      </c>
      <c r="Y257">
        <v>0</v>
      </c>
      <c r="AG257" t="s">
        <v>131</v>
      </c>
      <c r="AK257" t="s">
        <v>131</v>
      </c>
      <c r="AL257" t="s">
        <v>127</v>
      </c>
      <c r="AM257">
        <v>99999</v>
      </c>
      <c r="AN257">
        <v>99999</v>
      </c>
      <c r="AO257">
        <v>699</v>
      </c>
      <c r="AP257" t="b">
        <v>1</v>
      </c>
      <c r="AQ257" t="b">
        <v>1</v>
      </c>
      <c r="AR257" t="b">
        <v>0</v>
      </c>
      <c r="AS257">
        <v>100</v>
      </c>
      <c r="AT257" t="s">
        <v>96</v>
      </c>
      <c r="AU257" t="b">
        <v>0</v>
      </c>
      <c r="AW257">
        <v>12</v>
      </c>
      <c r="AX257" t="s">
        <v>97</v>
      </c>
      <c r="AY257" t="s">
        <v>414</v>
      </c>
    </row>
    <row r="258" spans="1:51" x14ac:dyDescent="0.25">
      <c r="A258" t="s">
        <v>3160</v>
      </c>
      <c r="B258" t="s">
        <v>124</v>
      </c>
      <c r="C258" t="s">
        <v>89</v>
      </c>
      <c r="D258">
        <v>99999</v>
      </c>
      <c r="F258">
        <v>2000</v>
      </c>
      <c r="G258" t="b">
        <v>0</v>
      </c>
      <c r="H258" t="s">
        <v>399</v>
      </c>
      <c r="K258" t="s">
        <v>91</v>
      </c>
      <c r="L258" t="s">
        <v>125</v>
      </c>
      <c r="N258" t="s">
        <v>93</v>
      </c>
      <c r="P258">
        <v>264.8</v>
      </c>
      <c r="Q258">
        <v>74.899999999999991</v>
      </c>
      <c r="R258">
        <v>0</v>
      </c>
      <c r="S258">
        <v>50.1</v>
      </c>
      <c r="T258">
        <v>0</v>
      </c>
      <c r="U258">
        <v>0</v>
      </c>
      <c r="V258">
        <v>94.9</v>
      </c>
      <c r="W258">
        <v>44.9</v>
      </c>
      <c r="X258">
        <v>44.9</v>
      </c>
      <c r="Y258">
        <v>0</v>
      </c>
      <c r="AG258" t="s">
        <v>133</v>
      </c>
      <c r="AK258" t="s">
        <v>133</v>
      </c>
      <c r="AL258" t="s">
        <v>127</v>
      </c>
      <c r="AM258">
        <v>99999</v>
      </c>
      <c r="AN258">
        <v>99999</v>
      </c>
      <c r="AO258">
        <v>699</v>
      </c>
      <c r="AP258" t="b">
        <v>1</v>
      </c>
      <c r="AQ258" t="b">
        <v>1</v>
      </c>
      <c r="AR258" t="b">
        <v>0</v>
      </c>
      <c r="AS258">
        <v>100</v>
      </c>
      <c r="AT258" t="s">
        <v>96</v>
      </c>
      <c r="AU258" t="b">
        <v>0</v>
      </c>
      <c r="AW258">
        <v>12</v>
      </c>
      <c r="AX258" t="s">
        <v>97</v>
      </c>
      <c r="AY258" t="s">
        <v>415</v>
      </c>
    </row>
    <row r="259" spans="1:51" x14ac:dyDescent="0.25">
      <c r="A259" t="s">
        <v>3160</v>
      </c>
      <c r="B259" t="s">
        <v>124</v>
      </c>
      <c r="C259" t="s">
        <v>89</v>
      </c>
      <c r="D259">
        <v>99999</v>
      </c>
      <c r="F259">
        <v>3000</v>
      </c>
      <c r="G259" t="b">
        <v>0</v>
      </c>
      <c r="H259" t="s">
        <v>399</v>
      </c>
      <c r="K259" t="s">
        <v>91</v>
      </c>
      <c r="L259" t="s">
        <v>125</v>
      </c>
      <c r="N259" t="s">
        <v>93</v>
      </c>
      <c r="P259">
        <v>274.8</v>
      </c>
      <c r="Q259">
        <v>84.899999999999991</v>
      </c>
      <c r="R259">
        <v>0</v>
      </c>
      <c r="S259">
        <v>50.1</v>
      </c>
      <c r="T259">
        <v>0</v>
      </c>
      <c r="U259">
        <v>0</v>
      </c>
      <c r="V259">
        <v>94.9</v>
      </c>
      <c r="W259">
        <v>44.9</v>
      </c>
      <c r="X259">
        <v>44.9</v>
      </c>
      <c r="Y259">
        <v>0</v>
      </c>
      <c r="AG259" t="s">
        <v>135</v>
      </c>
      <c r="AK259" t="s">
        <v>135</v>
      </c>
      <c r="AL259" t="s">
        <v>127</v>
      </c>
      <c r="AM259">
        <v>99999</v>
      </c>
      <c r="AN259">
        <v>99999</v>
      </c>
      <c r="AO259">
        <v>699</v>
      </c>
      <c r="AP259" t="b">
        <v>1</v>
      </c>
      <c r="AQ259" t="b">
        <v>1</v>
      </c>
      <c r="AR259" t="b">
        <v>0</v>
      </c>
      <c r="AS259">
        <v>100</v>
      </c>
      <c r="AT259" t="s">
        <v>96</v>
      </c>
      <c r="AU259" t="b">
        <v>0</v>
      </c>
      <c r="AW259">
        <v>12</v>
      </c>
      <c r="AX259" t="s">
        <v>97</v>
      </c>
      <c r="AY259" t="s">
        <v>416</v>
      </c>
    </row>
    <row r="260" spans="1:51" x14ac:dyDescent="0.25">
      <c r="A260" t="s">
        <v>3160</v>
      </c>
      <c r="B260" t="s">
        <v>124</v>
      </c>
      <c r="C260" t="s">
        <v>89</v>
      </c>
      <c r="D260">
        <v>99999</v>
      </c>
      <c r="F260">
        <v>5000</v>
      </c>
      <c r="G260" t="b">
        <v>0</v>
      </c>
      <c r="H260" t="s">
        <v>399</v>
      </c>
      <c r="K260" t="s">
        <v>91</v>
      </c>
      <c r="L260" t="s">
        <v>125</v>
      </c>
      <c r="N260" t="s">
        <v>93</v>
      </c>
      <c r="P260">
        <v>289.8</v>
      </c>
      <c r="Q260">
        <v>99.9</v>
      </c>
      <c r="R260">
        <v>0</v>
      </c>
      <c r="S260">
        <v>50.1</v>
      </c>
      <c r="T260">
        <v>0</v>
      </c>
      <c r="U260">
        <v>0</v>
      </c>
      <c r="V260">
        <v>94.9</v>
      </c>
      <c r="W260">
        <v>44.9</v>
      </c>
      <c r="X260">
        <v>44.9</v>
      </c>
      <c r="Y260">
        <v>0</v>
      </c>
      <c r="AG260" t="s">
        <v>137</v>
      </c>
      <c r="AK260" t="s">
        <v>137</v>
      </c>
      <c r="AL260" t="s">
        <v>127</v>
      </c>
      <c r="AM260">
        <v>99999</v>
      </c>
      <c r="AN260">
        <v>99999</v>
      </c>
      <c r="AO260">
        <v>699</v>
      </c>
      <c r="AP260" t="b">
        <v>1</v>
      </c>
      <c r="AQ260" t="b">
        <v>1</v>
      </c>
      <c r="AR260" t="b">
        <v>0</v>
      </c>
      <c r="AS260">
        <v>100</v>
      </c>
      <c r="AT260" t="s">
        <v>96</v>
      </c>
      <c r="AU260" t="b">
        <v>0</v>
      </c>
      <c r="AW260">
        <v>12</v>
      </c>
      <c r="AX260" t="s">
        <v>97</v>
      </c>
      <c r="AY260" t="s">
        <v>417</v>
      </c>
    </row>
    <row r="261" spans="1:51" x14ac:dyDescent="0.25">
      <c r="A261" t="s">
        <v>3160</v>
      </c>
      <c r="B261" t="s">
        <v>139</v>
      </c>
      <c r="C261" t="s">
        <v>89</v>
      </c>
      <c r="D261">
        <v>99999</v>
      </c>
      <c r="F261">
        <v>0</v>
      </c>
      <c r="G261" t="b">
        <v>0</v>
      </c>
      <c r="H261" t="s">
        <v>399</v>
      </c>
      <c r="K261" t="s">
        <v>91</v>
      </c>
      <c r="L261" t="s">
        <v>140</v>
      </c>
      <c r="N261" t="s">
        <v>93</v>
      </c>
      <c r="P261">
        <v>289.8</v>
      </c>
      <c r="Q261">
        <v>99.9</v>
      </c>
      <c r="R261">
        <v>0</v>
      </c>
      <c r="S261">
        <v>50.1</v>
      </c>
      <c r="T261">
        <v>0</v>
      </c>
      <c r="U261">
        <v>0</v>
      </c>
      <c r="V261">
        <v>94.9</v>
      </c>
      <c r="W261">
        <v>44.9</v>
      </c>
      <c r="X261">
        <v>44.9</v>
      </c>
      <c r="Y261">
        <v>0</v>
      </c>
      <c r="AG261" t="s">
        <v>141</v>
      </c>
      <c r="AK261" t="s">
        <v>141</v>
      </c>
      <c r="AL261" t="s">
        <v>142</v>
      </c>
      <c r="AM261">
        <v>99999</v>
      </c>
      <c r="AN261">
        <v>99999</v>
      </c>
      <c r="AO261">
        <v>899</v>
      </c>
      <c r="AP261" t="b">
        <v>1</v>
      </c>
      <c r="AQ261" t="b">
        <v>1</v>
      </c>
      <c r="AR261" t="b">
        <v>0</v>
      </c>
      <c r="AS261">
        <v>500</v>
      </c>
      <c r="AT261" t="s">
        <v>96</v>
      </c>
      <c r="AU261" t="b">
        <v>0</v>
      </c>
      <c r="AW261">
        <v>12</v>
      </c>
      <c r="AX261" t="s">
        <v>97</v>
      </c>
      <c r="AY261" t="s">
        <v>418</v>
      </c>
    </row>
    <row r="262" spans="1:51" x14ac:dyDescent="0.25">
      <c r="A262" t="s">
        <v>3160</v>
      </c>
      <c r="B262" t="s">
        <v>139</v>
      </c>
      <c r="C262" t="s">
        <v>89</v>
      </c>
      <c r="D262">
        <v>99999</v>
      </c>
      <c r="F262">
        <v>1000</v>
      </c>
      <c r="G262" t="b">
        <v>0</v>
      </c>
      <c r="H262" t="s">
        <v>399</v>
      </c>
      <c r="K262" t="s">
        <v>91</v>
      </c>
      <c r="L262" t="s">
        <v>140</v>
      </c>
      <c r="N262" t="s">
        <v>93</v>
      </c>
      <c r="P262">
        <v>289.8</v>
      </c>
      <c r="Q262">
        <v>99.899999999999991</v>
      </c>
      <c r="R262">
        <v>0</v>
      </c>
      <c r="S262">
        <v>50.1</v>
      </c>
      <c r="T262">
        <v>0</v>
      </c>
      <c r="U262">
        <v>0</v>
      </c>
      <c r="V262">
        <v>94.9</v>
      </c>
      <c r="W262">
        <v>44.9</v>
      </c>
      <c r="X262">
        <v>44.9</v>
      </c>
      <c r="Y262">
        <v>0</v>
      </c>
      <c r="AG262" t="s">
        <v>144</v>
      </c>
      <c r="AK262" t="s">
        <v>144</v>
      </c>
      <c r="AL262" t="s">
        <v>142</v>
      </c>
      <c r="AM262">
        <v>99999</v>
      </c>
      <c r="AN262">
        <v>99999</v>
      </c>
      <c r="AO262">
        <v>899</v>
      </c>
      <c r="AP262" t="b">
        <v>1</v>
      </c>
      <c r="AQ262" t="b">
        <v>1</v>
      </c>
      <c r="AR262" t="b">
        <v>0</v>
      </c>
      <c r="AS262">
        <v>500</v>
      </c>
      <c r="AT262" t="s">
        <v>96</v>
      </c>
      <c r="AU262" t="b">
        <v>0</v>
      </c>
      <c r="AW262">
        <v>12</v>
      </c>
      <c r="AX262" t="s">
        <v>97</v>
      </c>
      <c r="AY262" t="s">
        <v>419</v>
      </c>
    </row>
    <row r="263" spans="1:51" x14ac:dyDescent="0.25">
      <c r="A263" t="s">
        <v>3160</v>
      </c>
      <c r="B263" t="s">
        <v>139</v>
      </c>
      <c r="C263" t="s">
        <v>89</v>
      </c>
      <c r="D263">
        <v>99999</v>
      </c>
      <c r="F263">
        <v>10000</v>
      </c>
      <c r="G263" t="b">
        <v>0</v>
      </c>
      <c r="H263" t="s">
        <v>399</v>
      </c>
      <c r="K263" t="s">
        <v>91</v>
      </c>
      <c r="L263" t="s">
        <v>140</v>
      </c>
      <c r="N263" t="s">
        <v>93</v>
      </c>
      <c r="P263">
        <v>354.8</v>
      </c>
      <c r="Q263">
        <v>164.9</v>
      </c>
      <c r="R263">
        <v>0</v>
      </c>
      <c r="S263">
        <v>50.1</v>
      </c>
      <c r="T263">
        <v>0</v>
      </c>
      <c r="U263">
        <v>0</v>
      </c>
      <c r="V263">
        <v>94.9</v>
      </c>
      <c r="W263">
        <v>44.9</v>
      </c>
      <c r="X263">
        <v>44.9</v>
      </c>
      <c r="Y263">
        <v>0</v>
      </c>
      <c r="AG263" t="s">
        <v>146</v>
      </c>
      <c r="AK263" t="s">
        <v>146</v>
      </c>
      <c r="AL263" t="s">
        <v>142</v>
      </c>
      <c r="AM263">
        <v>99999</v>
      </c>
      <c r="AN263">
        <v>99999</v>
      </c>
      <c r="AO263">
        <v>899</v>
      </c>
      <c r="AP263" t="b">
        <v>1</v>
      </c>
      <c r="AQ263" t="b">
        <v>1</v>
      </c>
      <c r="AR263" t="b">
        <v>0</v>
      </c>
      <c r="AS263">
        <v>500</v>
      </c>
      <c r="AT263" t="s">
        <v>96</v>
      </c>
      <c r="AU263" t="b">
        <v>0</v>
      </c>
      <c r="AW263">
        <v>12</v>
      </c>
      <c r="AX263" t="s">
        <v>97</v>
      </c>
      <c r="AY263" t="s">
        <v>420</v>
      </c>
    </row>
    <row r="264" spans="1:51" x14ac:dyDescent="0.25">
      <c r="A264" t="s">
        <v>3160</v>
      </c>
      <c r="B264" t="s">
        <v>139</v>
      </c>
      <c r="C264" t="s">
        <v>89</v>
      </c>
      <c r="D264">
        <v>99999</v>
      </c>
      <c r="F264">
        <v>2000</v>
      </c>
      <c r="G264" t="b">
        <v>0</v>
      </c>
      <c r="H264" t="s">
        <v>399</v>
      </c>
      <c r="K264" t="s">
        <v>91</v>
      </c>
      <c r="L264" t="s">
        <v>140</v>
      </c>
      <c r="N264" t="s">
        <v>93</v>
      </c>
      <c r="P264">
        <v>299.8</v>
      </c>
      <c r="Q264">
        <v>109.89999999999999</v>
      </c>
      <c r="R264">
        <v>0</v>
      </c>
      <c r="S264">
        <v>50.1</v>
      </c>
      <c r="T264">
        <v>0</v>
      </c>
      <c r="U264">
        <v>0</v>
      </c>
      <c r="V264">
        <v>94.9</v>
      </c>
      <c r="W264">
        <v>44.9</v>
      </c>
      <c r="X264">
        <v>44.9</v>
      </c>
      <c r="Y264">
        <v>0</v>
      </c>
      <c r="AG264" t="s">
        <v>148</v>
      </c>
      <c r="AK264" t="s">
        <v>148</v>
      </c>
      <c r="AL264" t="s">
        <v>142</v>
      </c>
      <c r="AM264">
        <v>99999</v>
      </c>
      <c r="AN264">
        <v>99999</v>
      </c>
      <c r="AO264">
        <v>899</v>
      </c>
      <c r="AP264" t="b">
        <v>1</v>
      </c>
      <c r="AQ264" t="b">
        <v>1</v>
      </c>
      <c r="AR264" t="b">
        <v>0</v>
      </c>
      <c r="AS264">
        <v>500</v>
      </c>
      <c r="AT264" t="s">
        <v>96</v>
      </c>
      <c r="AU264" t="b">
        <v>0</v>
      </c>
      <c r="AW264">
        <v>12</v>
      </c>
      <c r="AX264" t="s">
        <v>97</v>
      </c>
      <c r="AY264" t="s">
        <v>421</v>
      </c>
    </row>
    <row r="265" spans="1:51" x14ac:dyDescent="0.25">
      <c r="A265" t="s">
        <v>3160</v>
      </c>
      <c r="B265" t="s">
        <v>139</v>
      </c>
      <c r="C265" t="s">
        <v>89</v>
      </c>
      <c r="D265">
        <v>99999</v>
      </c>
      <c r="F265">
        <v>3000</v>
      </c>
      <c r="G265" t="b">
        <v>0</v>
      </c>
      <c r="H265" t="s">
        <v>399</v>
      </c>
      <c r="K265" t="s">
        <v>91</v>
      </c>
      <c r="L265" t="s">
        <v>140</v>
      </c>
      <c r="N265" t="s">
        <v>93</v>
      </c>
      <c r="P265">
        <v>309.8</v>
      </c>
      <c r="Q265">
        <v>119.89999999999999</v>
      </c>
      <c r="R265">
        <v>0</v>
      </c>
      <c r="S265">
        <v>50.1</v>
      </c>
      <c r="T265">
        <v>0</v>
      </c>
      <c r="U265">
        <v>0</v>
      </c>
      <c r="V265">
        <v>94.9</v>
      </c>
      <c r="W265">
        <v>44.9</v>
      </c>
      <c r="X265">
        <v>44.9</v>
      </c>
      <c r="Y265">
        <v>0</v>
      </c>
      <c r="AG265" t="s">
        <v>150</v>
      </c>
      <c r="AK265" t="s">
        <v>150</v>
      </c>
      <c r="AL265" t="s">
        <v>142</v>
      </c>
      <c r="AM265">
        <v>99999</v>
      </c>
      <c r="AN265">
        <v>99999</v>
      </c>
      <c r="AO265">
        <v>899</v>
      </c>
      <c r="AP265" t="b">
        <v>1</v>
      </c>
      <c r="AQ265" t="b">
        <v>1</v>
      </c>
      <c r="AR265" t="b">
        <v>0</v>
      </c>
      <c r="AS265">
        <v>500</v>
      </c>
      <c r="AT265" t="s">
        <v>96</v>
      </c>
      <c r="AU265" t="b">
        <v>0</v>
      </c>
      <c r="AW265">
        <v>12</v>
      </c>
      <c r="AX265" t="s">
        <v>97</v>
      </c>
      <c r="AY265" t="s">
        <v>422</v>
      </c>
    </row>
    <row r="266" spans="1:51" x14ac:dyDescent="0.25">
      <c r="A266" t="s">
        <v>3160</v>
      </c>
      <c r="B266" t="s">
        <v>139</v>
      </c>
      <c r="C266" t="s">
        <v>89</v>
      </c>
      <c r="D266">
        <v>99999</v>
      </c>
      <c r="F266">
        <v>5000</v>
      </c>
      <c r="G266" t="b">
        <v>0</v>
      </c>
      <c r="H266" t="s">
        <v>399</v>
      </c>
      <c r="K266" t="s">
        <v>91</v>
      </c>
      <c r="L266" t="s">
        <v>140</v>
      </c>
      <c r="N266" t="s">
        <v>93</v>
      </c>
      <c r="P266">
        <v>324.8</v>
      </c>
      <c r="Q266">
        <v>134.9</v>
      </c>
      <c r="R266">
        <v>0</v>
      </c>
      <c r="S266">
        <v>50.1</v>
      </c>
      <c r="T266">
        <v>0</v>
      </c>
      <c r="U266">
        <v>0</v>
      </c>
      <c r="V266">
        <v>94.9</v>
      </c>
      <c r="W266">
        <v>44.9</v>
      </c>
      <c r="X266">
        <v>44.9</v>
      </c>
      <c r="Y266">
        <v>0</v>
      </c>
      <c r="AG266" t="s">
        <v>152</v>
      </c>
      <c r="AK266" t="s">
        <v>152</v>
      </c>
      <c r="AL266" t="s">
        <v>142</v>
      </c>
      <c r="AM266">
        <v>99999</v>
      </c>
      <c r="AN266">
        <v>99999</v>
      </c>
      <c r="AO266">
        <v>899</v>
      </c>
      <c r="AP266" t="b">
        <v>1</v>
      </c>
      <c r="AQ266" t="b">
        <v>1</v>
      </c>
      <c r="AR266" t="b">
        <v>0</v>
      </c>
      <c r="AS266">
        <v>500</v>
      </c>
      <c r="AT266" t="s">
        <v>96</v>
      </c>
      <c r="AU266" t="b">
        <v>0</v>
      </c>
      <c r="AW266">
        <v>12</v>
      </c>
      <c r="AX266" t="s">
        <v>97</v>
      </c>
      <c r="AY266" t="s">
        <v>423</v>
      </c>
    </row>
    <row r="267" spans="1:51" x14ac:dyDescent="0.25">
      <c r="A267" t="s">
        <v>3160</v>
      </c>
      <c r="B267" t="s">
        <v>88</v>
      </c>
      <c r="C267" t="s">
        <v>89</v>
      </c>
      <c r="D267">
        <v>99999</v>
      </c>
      <c r="F267">
        <v>0</v>
      </c>
      <c r="G267" t="b">
        <v>0</v>
      </c>
      <c r="H267" t="s">
        <v>399</v>
      </c>
      <c r="K267" t="s">
        <v>154</v>
      </c>
      <c r="L267" t="s">
        <v>92</v>
      </c>
      <c r="N267" t="s">
        <v>93</v>
      </c>
      <c r="P267">
        <v>294.8</v>
      </c>
      <c r="Q267">
        <v>79.900000000000006</v>
      </c>
      <c r="R267">
        <v>0</v>
      </c>
      <c r="S267">
        <v>50.1</v>
      </c>
      <c r="T267">
        <v>0</v>
      </c>
      <c r="U267">
        <v>0</v>
      </c>
      <c r="V267">
        <v>94.9</v>
      </c>
      <c r="W267">
        <v>69.900000000000006</v>
      </c>
      <c r="X267">
        <v>69.900000000000006</v>
      </c>
      <c r="Y267">
        <v>0</v>
      </c>
      <c r="AG267" t="s">
        <v>155</v>
      </c>
      <c r="AK267" t="s">
        <v>155</v>
      </c>
      <c r="AL267" t="s">
        <v>95</v>
      </c>
      <c r="AM267">
        <v>99999</v>
      </c>
      <c r="AN267">
        <v>99999</v>
      </c>
      <c r="AO267">
        <v>799</v>
      </c>
      <c r="AP267" t="b">
        <v>1</v>
      </c>
      <c r="AQ267" t="b">
        <v>1</v>
      </c>
      <c r="AR267" t="b">
        <v>0</v>
      </c>
      <c r="AS267">
        <v>250</v>
      </c>
      <c r="AT267" t="s">
        <v>96</v>
      </c>
      <c r="AU267" t="b">
        <v>0</v>
      </c>
      <c r="AW267">
        <v>12</v>
      </c>
      <c r="AX267" t="s">
        <v>97</v>
      </c>
      <c r="AY267" t="s">
        <v>424</v>
      </c>
    </row>
    <row r="268" spans="1:51" x14ac:dyDescent="0.25">
      <c r="A268" t="s">
        <v>3160</v>
      </c>
      <c r="B268" t="s">
        <v>88</v>
      </c>
      <c r="C268" t="s">
        <v>89</v>
      </c>
      <c r="D268">
        <v>99999</v>
      </c>
      <c r="F268">
        <v>1000</v>
      </c>
      <c r="G268" t="b">
        <v>0</v>
      </c>
      <c r="H268" t="s">
        <v>399</v>
      </c>
      <c r="K268" t="s">
        <v>154</v>
      </c>
      <c r="L268" t="s">
        <v>92</v>
      </c>
      <c r="N268" t="s">
        <v>93</v>
      </c>
      <c r="P268">
        <v>294.8</v>
      </c>
      <c r="Q268">
        <v>79.899999999999991</v>
      </c>
      <c r="R268">
        <v>0</v>
      </c>
      <c r="S268">
        <v>50.1</v>
      </c>
      <c r="T268">
        <v>0</v>
      </c>
      <c r="U268">
        <v>0</v>
      </c>
      <c r="V268">
        <v>94.9</v>
      </c>
      <c r="W268">
        <v>69.900000000000006</v>
      </c>
      <c r="X268">
        <v>69.900000000000006</v>
      </c>
      <c r="Y268">
        <v>0</v>
      </c>
      <c r="AG268" t="s">
        <v>157</v>
      </c>
      <c r="AK268" t="s">
        <v>157</v>
      </c>
      <c r="AL268" t="s">
        <v>95</v>
      </c>
      <c r="AM268">
        <v>99999</v>
      </c>
      <c r="AN268">
        <v>99999</v>
      </c>
      <c r="AO268">
        <v>799</v>
      </c>
      <c r="AP268" t="b">
        <v>1</v>
      </c>
      <c r="AQ268" t="b">
        <v>1</v>
      </c>
      <c r="AR268" t="b">
        <v>0</v>
      </c>
      <c r="AS268">
        <v>250</v>
      </c>
      <c r="AT268" t="s">
        <v>96</v>
      </c>
      <c r="AU268" t="b">
        <v>0</v>
      </c>
      <c r="AW268">
        <v>12</v>
      </c>
      <c r="AX268" t="s">
        <v>97</v>
      </c>
      <c r="AY268" t="s">
        <v>425</v>
      </c>
    </row>
    <row r="269" spans="1:51" x14ac:dyDescent="0.25">
      <c r="A269" t="s">
        <v>3160</v>
      </c>
      <c r="B269" t="s">
        <v>88</v>
      </c>
      <c r="C269" t="s">
        <v>89</v>
      </c>
      <c r="D269">
        <v>99999</v>
      </c>
      <c r="F269">
        <v>10000</v>
      </c>
      <c r="G269" t="b">
        <v>0</v>
      </c>
      <c r="H269" t="s">
        <v>399</v>
      </c>
      <c r="K269" t="s">
        <v>154</v>
      </c>
      <c r="L269" t="s">
        <v>92</v>
      </c>
      <c r="N269" t="s">
        <v>93</v>
      </c>
      <c r="P269">
        <v>359.8</v>
      </c>
      <c r="Q269">
        <v>144.9</v>
      </c>
      <c r="R269">
        <v>0</v>
      </c>
      <c r="S269">
        <v>50.1</v>
      </c>
      <c r="T269">
        <v>0</v>
      </c>
      <c r="U269">
        <v>0</v>
      </c>
      <c r="V269">
        <v>94.9</v>
      </c>
      <c r="W269">
        <v>69.900000000000006</v>
      </c>
      <c r="X269">
        <v>69.900000000000006</v>
      </c>
      <c r="Y269">
        <v>0</v>
      </c>
      <c r="AG269" t="s">
        <v>159</v>
      </c>
      <c r="AK269" t="s">
        <v>159</v>
      </c>
      <c r="AL269" t="s">
        <v>95</v>
      </c>
      <c r="AM269">
        <v>99999</v>
      </c>
      <c r="AN269">
        <v>99999</v>
      </c>
      <c r="AO269">
        <v>799</v>
      </c>
      <c r="AP269" t="b">
        <v>1</v>
      </c>
      <c r="AQ269" t="b">
        <v>1</v>
      </c>
      <c r="AR269" t="b">
        <v>0</v>
      </c>
      <c r="AS269">
        <v>250</v>
      </c>
      <c r="AT269" t="s">
        <v>96</v>
      </c>
      <c r="AU269" t="b">
        <v>0</v>
      </c>
      <c r="AW269">
        <v>12</v>
      </c>
      <c r="AX269" t="s">
        <v>97</v>
      </c>
      <c r="AY269" t="s">
        <v>426</v>
      </c>
    </row>
    <row r="270" spans="1:51" x14ac:dyDescent="0.25">
      <c r="A270" t="s">
        <v>3160</v>
      </c>
      <c r="B270" t="s">
        <v>88</v>
      </c>
      <c r="C270" t="s">
        <v>89</v>
      </c>
      <c r="D270">
        <v>99999</v>
      </c>
      <c r="F270">
        <v>2000</v>
      </c>
      <c r="G270" t="b">
        <v>0</v>
      </c>
      <c r="H270" t="s">
        <v>399</v>
      </c>
      <c r="K270" t="s">
        <v>154</v>
      </c>
      <c r="L270" t="s">
        <v>92</v>
      </c>
      <c r="N270" t="s">
        <v>93</v>
      </c>
      <c r="P270">
        <v>304.8</v>
      </c>
      <c r="Q270">
        <v>89.899999999999991</v>
      </c>
      <c r="R270">
        <v>0</v>
      </c>
      <c r="S270">
        <v>50.1</v>
      </c>
      <c r="T270">
        <v>0</v>
      </c>
      <c r="U270">
        <v>0</v>
      </c>
      <c r="V270">
        <v>94.9</v>
      </c>
      <c r="W270">
        <v>69.900000000000006</v>
      </c>
      <c r="X270">
        <v>69.900000000000006</v>
      </c>
      <c r="Y270">
        <v>0</v>
      </c>
      <c r="AG270" t="s">
        <v>161</v>
      </c>
      <c r="AK270" t="s">
        <v>161</v>
      </c>
      <c r="AL270" t="s">
        <v>95</v>
      </c>
      <c r="AM270">
        <v>99999</v>
      </c>
      <c r="AN270">
        <v>99999</v>
      </c>
      <c r="AO270">
        <v>799</v>
      </c>
      <c r="AP270" t="b">
        <v>1</v>
      </c>
      <c r="AQ270" t="b">
        <v>1</v>
      </c>
      <c r="AR270" t="b">
        <v>0</v>
      </c>
      <c r="AS270">
        <v>250</v>
      </c>
      <c r="AT270" t="s">
        <v>96</v>
      </c>
      <c r="AU270" t="b">
        <v>0</v>
      </c>
      <c r="AW270">
        <v>12</v>
      </c>
      <c r="AX270" t="s">
        <v>97</v>
      </c>
      <c r="AY270" t="s">
        <v>427</v>
      </c>
    </row>
    <row r="271" spans="1:51" x14ac:dyDescent="0.25">
      <c r="A271" t="s">
        <v>3160</v>
      </c>
      <c r="B271" t="s">
        <v>88</v>
      </c>
      <c r="C271" t="s">
        <v>89</v>
      </c>
      <c r="D271">
        <v>99999</v>
      </c>
      <c r="F271">
        <v>3000</v>
      </c>
      <c r="G271" t="b">
        <v>0</v>
      </c>
      <c r="H271" t="s">
        <v>399</v>
      </c>
      <c r="K271" t="s">
        <v>154</v>
      </c>
      <c r="L271" t="s">
        <v>92</v>
      </c>
      <c r="N271" t="s">
        <v>93</v>
      </c>
      <c r="P271">
        <v>314.8</v>
      </c>
      <c r="Q271">
        <v>99.899999999999991</v>
      </c>
      <c r="R271">
        <v>0</v>
      </c>
      <c r="S271">
        <v>50.1</v>
      </c>
      <c r="T271">
        <v>0</v>
      </c>
      <c r="U271">
        <v>0</v>
      </c>
      <c r="V271">
        <v>94.9</v>
      </c>
      <c r="W271">
        <v>69.900000000000006</v>
      </c>
      <c r="X271">
        <v>69.900000000000006</v>
      </c>
      <c r="Y271">
        <v>0</v>
      </c>
      <c r="AG271" t="s">
        <v>163</v>
      </c>
      <c r="AK271" t="s">
        <v>163</v>
      </c>
      <c r="AL271" t="s">
        <v>95</v>
      </c>
      <c r="AM271">
        <v>99999</v>
      </c>
      <c r="AN271">
        <v>99999</v>
      </c>
      <c r="AO271">
        <v>799</v>
      </c>
      <c r="AP271" t="b">
        <v>1</v>
      </c>
      <c r="AQ271" t="b">
        <v>1</v>
      </c>
      <c r="AR271" t="b">
        <v>0</v>
      </c>
      <c r="AS271">
        <v>250</v>
      </c>
      <c r="AT271" t="s">
        <v>96</v>
      </c>
      <c r="AU271" t="b">
        <v>0</v>
      </c>
      <c r="AW271">
        <v>12</v>
      </c>
      <c r="AX271" t="s">
        <v>97</v>
      </c>
      <c r="AY271" t="s">
        <v>428</v>
      </c>
    </row>
    <row r="272" spans="1:51" x14ac:dyDescent="0.25">
      <c r="A272" t="s">
        <v>3160</v>
      </c>
      <c r="B272" t="s">
        <v>88</v>
      </c>
      <c r="C272" t="s">
        <v>89</v>
      </c>
      <c r="D272">
        <v>99999</v>
      </c>
      <c r="F272">
        <v>5000</v>
      </c>
      <c r="G272" t="b">
        <v>0</v>
      </c>
      <c r="H272" t="s">
        <v>399</v>
      </c>
      <c r="K272" t="s">
        <v>154</v>
      </c>
      <c r="L272" t="s">
        <v>92</v>
      </c>
      <c r="N272" t="s">
        <v>93</v>
      </c>
      <c r="P272">
        <v>329.8</v>
      </c>
      <c r="Q272">
        <v>114.9</v>
      </c>
      <c r="R272">
        <v>0</v>
      </c>
      <c r="S272">
        <v>50.1</v>
      </c>
      <c r="T272">
        <v>0</v>
      </c>
      <c r="U272">
        <v>0</v>
      </c>
      <c r="V272">
        <v>94.9</v>
      </c>
      <c r="W272">
        <v>69.900000000000006</v>
      </c>
      <c r="X272">
        <v>69.900000000000006</v>
      </c>
      <c r="Y272">
        <v>0</v>
      </c>
      <c r="AG272" t="s">
        <v>165</v>
      </c>
      <c r="AK272" t="s">
        <v>165</v>
      </c>
      <c r="AL272" t="s">
        <v>95</v>
      </c>
      <c r="AM272">
        <v>99999</v>
      </c>
      <c r="AN272">
        <v>99999</v>
      </c>
      <c r="AO272">
        <v>799</v>
      </c>
      <c r="AP272" t="b">
        <v>1</v>
      </c>
      <c r="AQ272" t="b">
        <v>1</v>
      </c>
      <c r="AR272" t="b">
        <v>0</v>
      </c>
      <c r="AS272">
        <v>250</v>
      </c>
      <c r="AT272" t="s">
        <v>96</v>
      </c>
      <c r="AU272" t="b">
        <v>0</v>
      </c>
      <c r="AW272">
        <v>12</v>
      </c>
      <c r="AX272" t="s">
        <v>97</v>
      </c>
      <c r="AY272" t="s">
        <v>429</v>
      </c>
    </row>
    <row r="273" spans="1:51" x14ac:dyDescent="0.25">
      <c r="A273" t="s">
        <v>3160</v>
      </c>
      <c r="B273" t="s">
        <v>109</v>
      </c>
      <c r="C273" t="s">
        <v>89</v>
      </c>
      <c r="D273">
        <v>99999</v>
      </c>
      <c r="F273">
        <v>0</v>
      </c>
      <c r="G273" t="b">
        <v>0</v>
      </c>
      <c r="H273" t="s">
        <v>399</v>
      </c>
      <c r="K273" t="s">
        <v>154</v>
      </c>
      <c r="L273" t="s">
        <v>110</v>
      </c>
      <c r="N273" t="s">
        <v>93</v>
      </c>
      <c r="P273">
        <v>289.8</v>
      </c>
      <c r="Q273">
        <v>74.900000000000006</v>
      </c>
      <c r="R273">
        <v>0</v>
      </c>
      <c r="S273">
        <v>50.1</v>
      </c>
      <c r="T273">
        <v>0</v>
      </c>
      <c r="U273">
        <v>0</v>
      </c>
      <c r="V273">
        <v>94.9</v>
      </c>
      <c r="W273">
        <v>69.900000000000006</v>
      </c>
      <c r="X273">
        <v>69.900000000000006</v>
      </c>
      <c r="Y273">
        <v>0</v>
      </c>
      <c r="AG273" t="s">
        <v>167</v>
      </c>
      <c r="AK273" t="s">
        <v>167</v>
      </c>
      <c r="AL273" t="s">
        <v>112</v>
      </c>
      <c r="AM273">
        <v>99999</v>
      </c>
      <c r="AN273">
        <v>99999</v>
      </c>
      <c r="AO273">
        <v>599</v>
      </c>
      <c r="AP273" t="b">
        <v>1</v>
      </c>
      <c r="AQ273" t="b">
        <v>1</v>
      </c>
      <c r="AR273" t="b">
        <v>0</v>
      </c>
      <c r="AS273">
        <v>50</v>
      </c>
      <c r="AT273" t="s">
        <v>96</v>
      </c>
      <c r="AU273" t="b">
        <v>0</v>
      </c>
      <c r="AW273">
        <v>12</v>
      </c>
      <c r="AX273" t="s">
        <v>97</v>
      </c>
      <c r="AY273" t="s">
        <v>430</v>
      </c>
    </row>
    <row r="274" spans="1:51" x14ac:dyDescent="0.25">
      <c r="A274" t="s">
        <v>3160</v>
      </c>
      <c r="B274" t="s">
        <v>109</v>
      </c>
      <c r="C274" t="s">
        <v>89</v>
      </c>
      <c r="D274">
        <v>99999</v>
      </c>
      <c r="F274">
        <v>1000</v>
      </c>
      <c r="G274" t="b">
        <v>0</v>
      </c>
      <c r="H274" t="s">
        <v>399</v>
      </c>
      <c r="K274" t="s">
        <v>154</v>
      </c>
      <c r="L274" t="s">
        <v>110</v>
      </c>
      <c r="N274" t="s">
        <v>93</v>
      </c>
      <c r="P274">
        <v>274.8</v>
      </c>
      <c r="Q274">
        <v>59.9</v>
      </c>
      <c r="R274">
        <v>0</v>
      </c>
      <c r="S274">
        <v>50.1</v>
      </c>
      <c r="T274">
        <v>0</v>
      </c>
      <c r="U274">
        <v>0</v>
      </c>
      <c r="V274">
        <v>94.9</v>
      </c>
      <c r="W274">
        <v>69.900000000000006</v>
      </c>
      <c r="X274">
        <v>69.900000000000006</v>
      </c>
      <c r="Y274">
        <v>0</v>
      </c>
      <c r="AG274" t="s">
        <v>169</v>
      </c>
      <c r="AK274" t="s">
        <v>169</v>
      </c>
      <c r="AL274" t="s">
        <v>112</v>
      </c>
      <c r="AM274">
        <v>99999</v>
      </c>
      <c r="AN274">
        <v>99999</v>
      </c>
      <c r="AO274">
        <v>599</v>
      </c>
      <c r="AP274" t="b">
        <v>1</v>
      </c>
      <c r="AQ274" t="b">
        <v>1</v>
      </c>
      <c r="AR274" t="b">
        <v>0</v>
      </c>
      <c r="AS274">
        <v>50</v>
      </c>
      <c r="AT274" t="s">
        <v>96</v>
      </c>
      <c r="AU274" t="b">
        <v>0</v>
      </c>
      <c r="AW274">
        <v>12</v>
      </c>
      <c r="AX274" t="s">
        <v>97</v>
      </c>
      <c r="AY274" t="s">
        <v>431</v>
      </c>
    </row>
    <row r="275" spans="1:51" x14ac:dyDescent="0.25">
      <c r="A275" t="s">
        <v>3160</v>
      </c>
      <c r="B275" t="s">
        <v>109</v>
      </c>
      <c r="C275" t="s">
        <v>89</v>
      </c>
      <c r="D275">
        <v>99999</v>
      </c>
      <c r="F275">
        <v>10000</v>
      </c>
      <c r="G275" t="b">
        <v>0</v>
      </c>
      <c r="H275" t="s">
        <v>399</v>
      </c>
      <c r="K275" t="s">
        <v>154</v>
      </c>
      <c r="L275" t="s">
        <v>110</v>
      </c>
      <c r="N275" t="s">
        <v>93</v>
      </c>
      <c r="P275">
        <v>339.8</v>
      </c>
      <c r="Q275">
        <v>124.9</v>
      </c>
      <c r="R275">
        <v>0</v>
      </c>
      <c r="S275">
        <v>50.1</v>
      </c>
      <c r="T275">
        <v>0</v>
      </c>
      <c r="U275">
        <v>0</v>
      </c>
      <c r="V275">
        <v>94.9</v>
      </c>
      <c r="W275">
        <v>69.900000000000006</v>
      </c>
      <c r="X275">
        <v>69.900000000000006</v>
      </c>
      <c r="Y275">
        <v>0</v>
      </c>
      <c r="AG275" t="s">
        <v>171</v>
      </c>
      <c r="AK275" t="s">
        <v>171</v>
      </c>
      <c r="AL275" t="s">
        <v>112</v>
      </c>
      <c r="AM275">
        <v>99999</v>
      </c>
      <c r="AN275">
        <v>99999</v>
      </c>
      <c r="AO275">
        <v>599</v>
      </c>
      <c r="AP275" t="b">
        <v>1</v>
      </c>
      <c r="AQ275" t="b">
        <v>1</v>
      </c>
      <c r="AR275" t="b">
        <v>0</v>
      </c>
      <c r="AS275">
        <v>50</v>
      </c>
      <c r="AT275" t="s">
        <v>96</v>
      </c>
      <c r="AU275" t="b">
        <v>0</v>
      </c>
      <c r="AW275">
        <v>12</v>
      </c>
      <c r="AX275" t="s">
        <v>97</v>
      </c>
      <c r="AY275" t="s">
        <v>432</v>
      </c>
    </row>
    <row r="276" spans="1:51" x14ac:dyDescent="0.25">
      <c r="A276" t="s">
        <v>3160</v>
      </c>
      <c r="B276" t="s">
        <v>109</v>
      </c>
      <c r="C276" t="s">
        <v>89</v>
      </c>
      <c r="D276">
        <v>99999</v>
      </c>
      <c r="F276">
        <v>2000</v>
      </c>
      <c r="G276" t="b">
        <v>0</v>
      </c>
      <c r="H276" t="s">
        <v>399</v>
      </c>
      <c r="K276" t="s">
        <v>154</v>
      </c>
      <c r="L276" t="s">
        <v>110</v>
      </c>
      <c r="N276" t="s">
        <v>93</v>
      </c>
      <c r="P276">
        <v>284.8</v>
      </c>
      <c r="Q276">
        <v>69.900000000000006</v>
      </c>
      <c r="R276">
        <v>0</v>
      </c>
      <c r="S276">
        <v>50.1</v>
      </c>
      <c r="T276">
        <v>0</v>
      </c>
      <c r="U276">
        <v>0</v>
      </c>
      <c r="V276">
        <v>94.9</v>
      </c>
      <c r="W276">
        <v>69.900000000000006</v>
      </c>
      <c r="X276">
        <v>69.900000000000006</v>
      </c>
      <c r="Y276">
        <v>0</v>
      </c>
      <c r="AG276" t="s">
        <v>173</v>
      </c>
      <c r="AK276" t="s">
        <v>173</v>
      </c>
      <c r="AL276" t="s">
        <v>112</v>
      </c>
      <c r="AM276">
        <v>99999</v>
      </c>
      <c r="AN276">
        <v>99999</v>
      </c>
      <c r="AO276">
        <v>599</v>
      </c>
      <c r="AP276" t="b">
        <v>1</v>
      </c>
      <c r="AQ276" t="b">
        <v>1</v>
      </c>
      <c r="AR276" t="b">
        <v>0</v>
      </c>
      <c r="AS276">
        <v>50</v>
      </c>
      <c r="AT276" t="s">
        <v>96</v>
      </c>
      <c r="AU276" t="b">
        <v>0</v>
      </c>
      <c r="AW276">
        <v>12</v>
      </c>
      <c r="AX276" t="s">
        <v>97</v>
      </c>
      <c r="AY276" t="s">
        <v>433</v>
      </c>
    </row>
    <row r="277" spans="1:51" x14ac:dyDescent="0.25">
      <c r="A277" t="s">
        <v>3160</v>
      </c>
      <c r="B277" t="s">
        <v>109</v>
      </c>
      <c r="C277" t="s">
        <v>89</v>
      </c>
      <c r="D277">
        <v>99999</v>
      </c>
      <c r="F277">
        <v>3000</v>
      </c>
      <c r="G277" t="b">
        <v>0</v>
      </c>
      <c r="H277" t="s">
        <v>399</v>
      </c>
      <c r="K277" t="s">
        <v>154</v>
      </c>
      <c r="L277" t="s">
        <v>110</v>
      </c>
      <c r="N277" t="s">
        <v>93</v>
      </c>
      <c r="P277">
        <v>294.8</v>
      </c>
      <c r="Q277">
        <v>79.899999999999991</v>
      </c>
      <c r="R277">
        <v>0</v>
      </c>
      <c r="S277">
        <v>50.1</v>
      </c>
      <c r="T277">
        <v>0</v>
      </c>
      <c r="U277">
        <v>0</v>
      </c>
      <c r="V277">
        <v>94.9</v>
      </c>
      <c r="W277">
        <v>69.900000000000006</v>
      </c>
      <c r="X277">
        <v>69.900000000000006</v>
      </c>
      <c r="Y277">
        <v>0</v>
      </c>
      <c r="AG277" t="s">
        <v>175</v>
      </c>
      <c r="AK277" t="s">
        <v>175</v>
      </c>
      <c r="AL277" t="s">
        <v>112</v>
      </c>
      <c r="AM277">
        <v>99999</v>
      </c>
      <c r="AN277">
        <v>99999</v>
      </c>
      <c r="AO277">
        <v>599</v>
      </c>
      <c r="AP277" t="b">
        <v>1</v>
      </c>
      <c r="AQ277" t="b">
        <v>1</v>
      </c>
      <c r="AR277" t="b">
        <v>0</v>
      </c>
      <c r="AS277">
        <v>50</v>
      </c>
      <c r="AT277" t="s">
        <v>96</v>
      </c>
      <c r="AU277" t="b">
        <v>0</v>
      </c>
      <c r="AW277">
        <v>12</v>
      </c>
      <c r="AX277" t="s">
        <v>97</v>
      </c>
      <c r="AY277" t="s">
        <v>434</v>
      </c>
    </row>
    <row r="278" spans="1:51" x14ac:dyDescent="0.25">
      <c r="A278" t="s">
        <v>3160</v>
      </c>
      <c r="B278" t="s">
        <v>109</v>
      </c>
      <c r="C278" t="s">
        <v>89</v>
      </c>
      <c r="D278">
        <v>99999</v>
      </c>
      <c r="F278">
        <v>5000</v>
      </c>
      <c r="G278" t="b">
        <v>0</v>
      </c>
      <c r="H278" t="s">
        <v>399</v>
      </c>
      <c r="K278" t="s">
        <v>154</v>
      </c>
      <c r="L278" t="s">
        <v>110</v>
      </c>
      <c r="N278" t="s">
        <v>93</v>
      </c>
      <c r="P278">
        <v>309.8</v>
      </c>
      <c r="Q278">
        <v>94.9</v>
      </c>
      <c r="R278">
        <v>0</v>
      </c>
      <c r="S278">
        <v>50.1</v>
      </c>
      <c r="T278">
        <v>0</v>
      </c>
      <c r="U278">
        <v>0</v>
      </c>
      <c r="V278">
        <v>94.9</v>
      </c>
      <c r="W278">
        <v>69.900000000000006</v>
      </c>
      <c r="X278">
        <v>69.900000000000006</v>
      </c>
      <c r="Y278">
        <v>0</v>
      </c>
      <c r="AG278" t="s">
        <v>177</v>
      </c>
      <c r="AK278" t="s">
        <v>177</v>
      </c>
      <c r="AL278" t="s">
        <v>112</v>
      </c>
      <c r="AM278">
        <v>99999</v>
      </c>
      <c r="AN278">
        <v>99999</v>
      </c>
      <c r="AO278">
        <v>599</v>
      </c>
      <c r="AP278" t="b">
        <v>1</v>
      </c>
      <c r="AQ278" t="b">
        <v>1</v>
      </c>
      <c r="AR278" t="b">
        <v>0</v>
      </c>
      <c r="AS278">
        <v>50</v>
      </c>
      <c r="AT278" t="s">
        <v>96</v>
      </c>
      <c r="AU278" t="b">
        <v>0</v>
      </c>
      <c r="AW278">
        <v>12</v>
      </c>
      <c r="AX278" t="s">
        <v>97</v>
      </c>
      <c r="AY278" t="s">
        <v>435</v>
      </c>
    </row>
    <row r="279" spans="1:51" x14ac:dyDescent="0.25">
      <c r="A279" t="s">
        <v>3160</v>
      </c>
      <c r="B279" t="s">
        <v>124</v>
      </c>
      <c r="C279" t="s">
        <v>89</v>
      </c>
      <c r="D279">
        <v>99999</v>
      </c>
      <c r="F279">
        <v>0</v>
      </c>
      <c r="G279" t="b">
        <v>0</v>
      </c>
      <c r="H279" t="s">
        <v>399</v>
      </c>
      <c r="K279" t="s">
        <v>154</v>
      </c>
      <c r="L279" t="s">
        <v>125</v>
      </c>
      <c r="N279" t="s">
        <v>93</v>
      </c>
      <c r="P279">
        <v>279.8</v>
      </c>
      <c r="Q279">
        <v>64.900000000000006</v>
      </c>
      <c r="R279">
        <v>0</v>
      </c>
      <c r="S279">
        <v>50.1</v>
      </c>
      <c r="T279">
        <v>0</v>
      </c>
      <c r="U279">
        <v>0</v>
      </c>
      <c r="V279">
        <v>94.9</v>
      </c>
      <c r="W279">
        <v>69.900000000000006</v>
      </c>
      <c r="X279">
        <v>69.900000000000006</v>
      </c>
      <c r="Y279">
        <v>0</v>
      </c>
      <c r="AG279" t="s">
        <v>179</v>
      </c>
      <c r="AK279" t="s">
        <v>179</v>
      </c>
      <c r="AL279" t="s">
        <v>127</v>
      </c>
      <c r="AM279">
        <v>99999</v>
      </c>
      <c r="AN279">
        <v>99999</v>
      </c>
      <c r="AO279">
        <v>699</v>
      </c>
      <c r="AP279" t="b">
        <v>1</v>
      </c>
      <c r="AQ279" t="b">
        <v>1</v>
      </c>
      <c r="AR279" t="b">
        <v>0</v>
      </c>
      <c r="AS279">
        <v>100</v>
      </c>
      <c r="AT279" t="s">
        <v>96</v>
      </c>
      <c r="AU279" t="b">
        <v>0</v>
      </c>
      <c r="AW279">
        <v>12</v>
      </c>
      <c r="AX279" t="s">
        <v>97</v>
      </c>
      <c r="AY279" t="s">
        <v>436</v>
      </c>
    </row>
    <row r="280" spans="1:51" x14ac:dyDescent="0.25">
      <c r="A280" t="s">
        <v>3160</v>
      </c>
      <c r="B280" t="s">
        <v>124</v>
      </c>
      <c r="C280" t="s">
        <v>89</v>
      </c>
      <c r="D280">
        <v>99999</v>
      </c>
      <c r="F280">
        <v>1000</v>
      </c>
      <c r="G280" t="b">
        <v>0</v>
      </c>
      <c r="H280" t="s">
        <v>399</v>
      </c>
      <c r="K280" t="s">
        <v>154</v>
      </c>
      <c r="L280" t="s">
        <v>125</v>
      </c>
      <c r="N280" t="s">
        <v>93</v>
      </c>
      <c r="P280">
        <v>279.8</v>
      </c>
      <c r="Q280">
        <v>64.899999999999991</v>
      </c>
      <c r="R280">
        <v>0</v>
      </c>
      <c r="S280">
        <v>50.1</v>
      </c>
      <c r="T280">
        <v>0</v>
      </c>
      <c r="U280">
        <v>0</v>
      </c>
      <c r="V280">
        <v>94.9</v>
      </c>
      <c r="W280">
        <v>69.900000000000006</v>
      </c>
      <c r="X280">
        <v>69.900000000000006</v>
      </c>
      <c r="Y280">
        <v>0</v>
      </c>
      <c r="AG280" t="s">
        <v>181</v>
      </c>
      <c r="AK280" t="s">
        <v>181</v>
      </c>
      <c r="AL280" t="s">
        <v>127</v>
      </c>
      <c r="AM280">
        <v>99999</v>
      </c>
      <c r="AN280">
        <v>99999</v>
      </c>
      <c r="AO280">
        <v>699</v>
      </c>
      <c r="AP280" t="b">
        <v>1</v>
      </c>
      <c r="AQ280" t="b">
        <v>1</v>
      </c>
      <c r="AR280" t="b">
        <v>0</v>
      </c>
      <c r="AS280">
        <v>100</v>
      </c>
      <c r="AT280" t="s">
        <v>96</v>
      </c>
      <c r="AU280" t="b">
        <v>0</v>
      </c>
      <c r="AW280">
        <v>12</v>
      </c>
      <c r="AX280" t="s">
        <v>97</v>
      </c>
      <c r="AY280" t="s">
        <v>437</v>
      </c>
    </row>
    <row r="281" spans="1:51" x14ac:dyDescent="0.25">
      <c r="A281" t="s">
        <v>3160</v>
      </c>
      <c r="B281" t="s">
        <v>124</v>
      </c>
      <c r="C281" t="s">
        <v>89</v>
      </c>
      <c r="D281">
        <v>99999</v>
      </c>
      <c r="F281">
        <v>10000</v>
      </c>
      <c r="G281" t="b">
        <v>0</v>
      </c>
      <c r="H281" t="s">
        <v>399</v>
      </c>
      <c r="K281" t="s">
        <v>154</v>
      </c>
      <c r="L281" t="s">
        <v>125</v>
      </c>
      <c r="N281" t="s">
        <v>93</v>
      </c>
      <c r="P281">
        <v>344.8</v>
      </c>
      <c r="Q281">
        <v>129.9</v>
      </c>
      <c r="R281">
        <v>0</v>
      </c>
      <c r="S281">
        <v>50.1</v>
      </c>
      <c r="T281">
        <v>0</v>
      </c>
      <c r="U281">
        <v>0</v>
      </c>
      <c r="V281">
        <v>94.9</v>
      </c>
      <c r="W281">
        <v>69.900000000000006</v>
      </c>
      <c r="X281">
        <v>69.900000000000006</v>
      </c>
      <c r="Y281">
        <v>0</v>
      </c>
      <c r="AG281" t="s">
        <v>183</v>
      </c>
      <c r="AK281" t="s">
        <v>183</v>
      </c>
      <c r="AL281" t="s">
        <v>127</v>
      </c>
      <c r="AM281">
        <v>99999</v>
      </c>
      <c r="AN281">
        <v>99999</v>
      </c>
      <c r="AO281">
        <v>699</v>
      </c>
      <c r="AP281" t="b">
        <v>1</v>
      </c>
      <c r="AQ281" t="b">
        <v>1</v>
      </c>
      <c r="AR281" t="b">
        <v>0</v>
      </c>
      <c r="AS281">
        <v>100</v>
      </c>
      <c r="AT281" t="s">
        <v>96</v>
      </c>
      <c r="AU281" t="b">
        <v>0</v>
      </c>
      <c r="AW281">
        <v>12</v>
      </c>
      <c r="AX281" t="s">
        <v>97</v>
      </c>
      <c r="AY281" t="s">
        <v>438</v>
      </c>
    </row>
    <row r="282" spans="1:51" x14ac:dyDescent="0.25">
      <c r="A282" t="s">
        <v>3160</v>
      </c>
      <c r="B282" t="s">
        <v>124</v>
      </c>
      <c r="C282" t="s">
        <v>89</v>
      </c>
      <c r="D282">
        <v>99999</v>
      </c>
      <c r="F282">
        <v>2000</v>
      </c>
      <c r="G282" t="b">
        <v>0</v>
      </c>
      <c r="H282" t="s">
        <v>399</v>
      </c>
      <c r="K282" t="s">
        <v>154</v>
      </c>
      <c r="L282" t="s">
        <v>125</v>
      </c>
      <c r="N282" t="s">
        <v>93</v>
      </c>
      <c r="P282">
        <v>289.8</v>
      </c>
      <c r="Q282">
        <v>74.899999999999991</v>
      </c>
      <c r="R282">
        <v>0</v>
      </c>
      <c r="S282">
        <v>50.1</v>
      </c>
      <c r="T282">
        <v>0</v>
      </c>
      <c r="U282">
        <v>0</v>
      </c>
      <c r="V282">
        <v>94.9</v>
      </c>
      <c r="W282">
        <v>69.900000000000006</v>
      </c>
      <c r="X282">
        <v>69.900000000000006</v>
      </c>
      <c r="Y282">
        <v>0</v>
      </c>
      <c r="AG282" t="s">
        <v>185</v>
      </c>
      <c r="AK282" t="s">
        <v>185</v>
      </c>
      <c r="AL282" t="s">
        <v>127</v>
      </c>
      <c r="AM282">
        <v>99999</v>
      </c>
      <c r="AN282">
        <v>99999</v>
      </c>
      <c r="AO282">
        <v>699</v>
      </c>
      <c r="AP282" t="b">
        <v>1</v>
      </c>
      <c r="AQ282" t="b">
        <v>1</v>
      </c>
      <c r="AR282" t="b">
        <v>0</v>
      </c>
      <c r="AS282">
        <v>100</v>
      </c>
      <c r="AT282" t="s">
        <v>96</v>
      </c>
      <c r="AU282" t="b">
        <v>0</v>
      </c>
      <c r="AW282">
        <v>12</v>
      </c>
      <c r="AX282" t="s">
        <v>97</v>
      </c>
      <c r="AY282" t="s">
        <v>439</v>
      </c>
    </row>
    <row r="283" spans="1:51" x14ac:dyDescent="0.25">
      <c r="A283" t="s">
        <v>3160</v>
      </c>
      <c r="B283" t="s">
        <v>124</v>
      </c>
      <c r="C283" t="s">
        <v>89</v>
      </c>
      <c r="D283">
        <v>99999</v>
      </c>
      <c r="F283">
        <v>3000</v>
      </c>
      <c r="G283" t="b">
        <v>0</v>
      </c>
      <c r="H283" t="s">
        <v>399</v>
      </c>
      <c r="K283" t="s">
        <v>154</v>
      </c>
      <c r="L283" t="s">
        <v>125</v>
      </c>
      <c r="N283" t="s">
        <v>93</v>
      </c>
      <c r="P283">
        <v>299.8</v>
      </c>
      <c r="Q283">
        <v>84.899999999999991</v>
      </c>
      <c r="R283">
        <v>0</v>
      </c>
      <c r="S283">
        <v>50.1</v>
      </c>
      <c r="T283">
        <v>0</v>
      </c>
      <c r="U283">
        <v>0</v>
      </c>
      <c r="V283">
        <v>94.9</v>
      </c>
      <c r="W283">
        <v>69.900000000000006</v>
      </c>
      <c r="X283">
        <v>69.900000000000006</v>
      </c>
      <c r="Y283">
        <v>0</v>
      </c>
      <c r="AG283" t="s">
        <v>187</v>
      </c>
      <c r="AK283" t="s">
        <v>187</v>
      </c>
      <c r="AL283" t="s">
        <v>127</v>
      </c>
      <c r="AM283">
        <v>99999</v>
      </c>
      <c r="AN283">
        <v>99999</v>
      </c>
      <c r="AO283">
        <v>699</v>
      </c>
      <c r="AP283" t="b">
        <v>1</v>
      </c>
      <c r="AQ283" t="b">
        <v>1</v>
      </c>
      <c r="AR283" t="b">
        <v>0</v>
      </c>
      <c r="AS283">
        <v>100</v>
      </c>
      <c r="AT283" t="s">
        <v>96</v>
      </c>
      <c r="AU283" t="b">
        <v>0</v>
      </c>
      <c r="AW283">
        <v>12</v>
      </c>
      <c r="AX283" t="s">
        <v>97</v>
      </c>
      <c r="AY283" t="s">
        <v>440</v>
      </c>
    </row>
    <row r="284" spans="1:51" x14ac:dyDescent="0.25">
      <c r="A284" t="s">
        <v>3160</v>
      </c>
      <c r="B284" t="s">
        <v>124</v>
      </c>
      <c r="C284" t="s">
        <v>89</v>
      </c>
      <c r="D284">
        <v>99999</v>
      </c>
      <c r="F284">
        <v>5000</v>
      </c>
      <c r="G284" t="b">
        <v>0</v>
      </c>
      <c r="H284" t="s">
        <v>399</v>
      </c>
      <c r="K284" t="s">
        <v>154</v>
      </c>
      <c r="L284" t="s">
        <v>125</v>
      </c>
      <c r="N284" t="s">
        <v>93</v>
      </c>
      <c r="P284">
        <v>314.8</v>
      </c>
      <c r="Q284">
        <v>99.9</v>
      </c>
      <c r="R284">
        <v>0</v>
      </c>
      <c r="S284">
        <v>50.1</v>
      </c>
      <c r="T284">
        <v>0</v>
      </c>
      <c r="U284">
        <v>0</v>
      </c>
      <c r="V284">
        <v>94.9</v>
      </c>
      <c r="W284">
        <v>69.900000000000006</v>
      </c>
      <c r="X284">
        <v>69.900000000000006</v>
      </c>
      <c r="Y284">
        <v>0</v>
      </c>
      <c r="AG284" t="s">
        <v>189</v>
      </c>
      <c r="AK284" t="s">
        <v>189</v>
      </c>
      <c r="AL284" t="s">
        <v>127</v>
      </c>
      <c r="AM284">
        <v>99999</v>
      </c>
      <c r="AN284">
        <v>99999</v>
      </c>
      <c r="AO284">
        <v>699</v>
      </c>
      <c r="AP284" t="b">
        <v>1</v>
      </c>
      <c r="AQ284" t="b">
        <v>1</v>
      </c>
      <c r="AR284" t="b">
        <v>0</v>
      </c>
      <c r="AS284">
        <v>100</v>
      </c>
      <c r="AT284" t="s">
        <v>96</v>
      </c>
      <c r="AU284" t="b">
        <v>0</v>
      </c>
      <c r="AW284">
        <v>12</v>
      </c>
      <c r="AX284" t="s">
        <v>97</v>
      </c>
      <c r="AY284" t="s">
        <v>441</v>
      </c>
    </row>
    <row r="285" spans="1:51" x14ac:dyDescent="0.25">
      <c r="A285" t="s">
        <v>3160</v>
      </c>
      <c r="B285" t="s">
        <v>139</v>
      </c>
      <c r="C285" t="s">
        <v>89</v>
      </c>
      <c r="D285">
        <v>99999</v>
      </c>
      <c r="F285">
        <v>0</v>
      </c>
      <c r="G285" t="b">
        <v>0</v>
      </c>
      <c r="H285" t="s">
        <v>399</v>
      </c>
      <c r="K285" t="s">
        <v>154</v>
      </c>
      <c r="L285" t="s">
        <v>140</v>
      </c>
      <c r="N285" t="s">
        <v>93</v>
      </c>
      <c r="P285">
        <v>314.8</v>
      </c>
      <c r="Q285">
        <v>99.9</v>
      </c>
      <c r="R285">
        <v>0</v>
      </c>
      <c r="S285">
        <v>50.1</v>
      </c>
      <c r="T285">
        <v>0</v>
      </c>
      <c r="U285">
        <v>0</v>
      </c>
      <c r="V285">
        <v>94.9</v>
      </c>
      <c r="W285">
        <v>69.900000000000006</v>
      </c>
      <c r="X285">
        <v>69.900000000000006</v>
      </c>
      <c r="Y285">
        <v>0</v>
      </c>
      <c r="AG285" t="s">
        <v>191</v>
      </c>
      <c r="AK285" t="s">
        <v>191</v>
      </c>
      <c r="AL285" t="s">
        <v>142</v>
      </c>
      <c r="AM285">
        <v>99999</v>
      </c>
      <c r="AN285">
        <v>99999</v>
      </c>
      <c r="AO285">
        <v>899</v>
      </c>
      <c r="AP285" t="b">
        <v>1</v>
      </c>
      <c r="AQ285" t="b">
        <v>1</v>
      </c>
      <c r="AR285" t="b">
        <v>0</v>
      </c>
      <c r="AS285">
        <v>500</v>
      </c>
      <c r="AT285" t="s">
        <v>96</v>
      </c>
      <c r="AU285" t="b">
        <v>0</v>
      </c>
      <c r="AW285">
        <v>12</v>
      </c>
      <c r="AX285" t="s">
        <v>97</v>
      </c>
      <c r="AY285" t="s">
        <v>442</v>
      </c>
    </row>
    <row r="286" spans="1:51" x14ac:dyDescent="0.25">
      <c r="A286" t="s">
        <v>3160</v>
      </c>
      <c r="B286" t="s">
        <v>139</v>
      </c>
      <c r="C286" t="s">
        <v>89</v>
      </c>
      <c r="D286">
        <v>99999</v>
      </c>
      <c r="F286">
        <v>1000</v>
      </c>
      <c r="G286" t="b">
        <v>0</v>
      </c>
      <c r="H286" t="s">
        <v>399</v>
      </c>
      <c r="K286" t="s">
        <v>154</v>
      </c>
      <c r="L286" t="s">
        <v>140</v>
      </c>
      <c r="N286" t="s">
        <v>93</v>
      </c>
      <c r="P286">
        <v>314.8</v>
      </c>
      <c r="Q286">
        <v>99.899999999999991</v>
      </c>
      <c r="R286">
        <v>0</v>
      </c>
      <c r="S286">
        <v>50.1</v>
      </c>
      <c r="T286">
        <v>0</v>
      </c>
      <c r="U286">
        <v>0</v>
      </c>
      <c r="V286">
        <v>94.9</v>
      </c>
      <c r="W286">
        <v>69.900000000000006</v>
      </c>
      <c r="X286">
        <v>69.900000000000006</v>
      </c>
      <c r="Y286">
        <v>0</v>
      </c>
      <c r="AG286" t="s">
        <v>193</v>
      </c>
      <c r="AK286" t="s">
        <v>193</v>
      </c>
      <c r="AL286" t="s">
        <v>142</v>
      </c>
      <c r="AM286">
        <v>99999</v>
      </c>
      <c r="AN286">
        <v>99999</v>
      </c>
      <c r="AO286">
        <v>899</v>
      </c>
      <c r="AP286" t="b">
        <v>1</v>
      </c>
      <c r="AQ286" t="b">
        <v>1</v>
      </c>
      <c r="AR286" t="b">
        <v>0</v>
      </c>
      <c r="AS286">
        <v>500</v>
      </c>
      <c r="AT286" t="s">
        <v>96</v>
      </c>
      <c r="AU286" t="b">
        <v>0</v>
      </c>
      <c r="AW286">
        <v>12</v>
      </c>
      <c r="AX286" t="s">
        <v>97</v>
      </c>
      <c r="AY286" t="s">
        <v>443</v>
      </c>
    </row>
    <row r="287" spans="1:51" x14ac:dyDescent="0.25">
      <c r="A287" t="s">
        <v>3160</v>
      </c>
      <c r="B287" t="s">
        <v>139</v>
      </c>
      <c r="C287" t="s">
        <v>89</v>
      </c>
      <c r="D287">
        <v>99999</v>
      </c>
      <c r="F287">
        <v>10000</v>
      </c>
      <c r="G287" t="b">
        <v>0</v>
      </c>
      <c r="H287" t="s">
        <v>399</v>
      </c>
      <c r="K287" t="s">
        <v>154</v>
      </c>
      <c r="L287" t="s">
        <v>140</v>
      </c>
      <c r="N287" t="s">
        <v>93</v>
      </c>
      <c r="P287">
        <v>379.8</v>
      </c>
      <c r="Q287">
        <v>164.9</v>
      </c>
      <c r="R287">
        <v>0</v>
      </c>
      <c r="S287">
        <v>50.1</v>
      </c>
      <c r="T287">
        <v>0</v>
      </c>
      <c r="U287">
        <v>0</v>
      </c>
      <c r="V287">
        <v>94.9</v>
      </c>
      <c r="W287">
        <v>69.900000000000006</v>
      </c>
      <c r="X287">
        <v>69.900000000000006</v>
      </c>
      <c r="Y287">
        <v>0</v>
      </c>
      <c r="AG287" t="s">
        <v>195</v>
      </c>
      <c r="AK287" t="s">
        <v>195</v>
      </c>
      <c r="AL287" t="s">
        <v>142</v>
      </c>
      <c r="AM287">
        <v>99999</v>
      </c>
      <c r="AN287">
        <v>99999</v>
      </c>
      <c r="AO287">
        <v>899</v>
      </c>
      <c r="AP287" t="b">
        <v>1</v>
      </c>
      <c r="AQ287" t="b">
        <v>1</v>
      </c>
      <c r="AR287" t="b">
        <v>0</v>
      </c>
      <c r="AS287">
        <v>500</v>
      </c>
      <c r="AT287" t="s">
        <v>96</v>
      </c>
      <c r="AU287" t="b">
        <v>0</v>
      </c>
      <c r="AW287">
        <v>12</v>
      </c>
      <c r="AX287" t="s">
        <v>97</v>
      </c>
      <c r="AY287" t="s">
        <v>444</v>
      </c>
    </row>
    <row r="288" spans="1:51" x14ac:dyDescent="0.25">
      <c r="A288" t="s">
        <v>3160</v>
      </c>
      <c r="B288" t="s">
        <v>139</v>
      </c>
      <c r="C288" t="s">
        <v>89</v>
      </c>
      <c r="D288">
        <v>99999</v>
      </c>
      <c r="F288">
        <v>2000</v>
      </c>
      <c r="G288" t="b">
        <v>0</v>
      </c>
      <c r="H288" t="s">
        <v>399</v>
      </c>
      <c r="K288" t="s">
        <v>154</v>
      </c>
      <c r="L288" t="s">
        <v>140</v>
      </c>
      <c r="N288" t="s">
        <v>93</v>
      </c>
      <c r="P288">
        <v>324.8</v>
      </c>
      <c r="Q288">
        <v>109.89999999999999</v>
      </c>
      <c r="R288">
        <v>0</v>
      </c>
      <c r="S288">
        <v>50.1</v>
      </c>
      <c r="T288">
        <v>0</v>
      </c>
      <c r="U288">
        <v>0</v>
      </c>
      <c r="V288">
        <v>94.9</v>
      </c>
      <c r="W288">
        <v>69.900000000000006</v>
      </c>
      <c r="X288">
        <v>69.900000000000006</v>
      </c>
      <c r="Y288">
        <v>0</v>
      </c>
      <c r="AG288" t="s">
        <v>197</v>
      </c>
      <c r="AK288" t="s">
        <v>197</v>
      </c>
      <c r="AL288" t="s">
        <v>142</v>
      </c>
      <c r="AM288">
        <v>99999</v>
      </c>
      <c r="AN288">
        <v>99999</v>
      </c>
      <c r="AO288">
        <v>899</v>
      </c>
      <c r="AP288" t="b">
        <v>1</v>
      </c>
      <c r="AQ288" t="b">
        <v>1</v>
      </c>
      <c r="AR288" t="b">
        <v>0</v>
      </c>
      <c r="AS288">
        <v>500</v>
      </c>
      <c r="AT288" t="s">
        <v>96</v>
      </c>
      <c r="AU288" t="b">
        <v>0</v>
      </c>
      <c r="AW288">
        <v>12</v>
      </c>
      <c r="AX288" t="s">
        <v>97</v>
      </c>
      <c r="AY288" t="s">
        <v>445</v>
      </c>
    </row>
    <row r="289" spans="1:51" x14ac:dyDescent="0.25">
      <c r="A289" t="s">
        <v>3160</v>
      </c>
      <c r="B289" t="s">
        <v>139</v>
      </c>
      <c r="C289" t="s">
        <v>89</v>
      </c>
      <c r="D289">
        <v>99999</v>
      </c>
      <c r="F289">
        <v>3000</v>
      </c>
      <c r="G289" t="b">
        <v>0</v>
      </c>
      <c r="H289" t="s">
        <v>399</v>
      </c>
      <c r="K289" t="s">
        <v>154</v>
      </c>
      <c r="L289" t="s">
        <v>140</v>
      </c>
      <c r="N289" t="s">
        <v>93</v>
      </c>
      <c r="P289">
        <v>334.8</v>
      </c>
      <c r="Q289">
        <v>119.89999999999999</v>
      </c>
      <c r="R289">
        <v>0</v>
      </c>
      <c r="S289">
        <v>50.1</v>
      </c>
      <c r="T289">
        <v>0</v>
      </c>
      <c r="U289">
        <v>0</v>
      </c>
      <c r="V289">
        <v>94.9</v>
      </c>
      <c r="W289">
        <v>69.900000000000006</v>
      </c>
      <c r="X289">
        <v>69.900000000000006</v>
      </c>
      <c r="Y289">
        <v>0</v>
      </c>
      <c r="AG289" t="s">
        <v>199</v>
      </c>
      <c r="AK289" t="s">
        <v>199</v>
      </c>
      <c r="AL289" t="s">
        <v>142</v>
      </c>
      <c r="AM289">
        <v>99999</v>
      </c>
      <c r="AN289">
        <v>99999</v>
      </c>
      <c r="AO289">
        <v>899</v>
      </c>
      <c r="AP289" t="b">
        <v>1</v>
      </c>
      <c r="AQ289" t="b">
        <v>1</v>
      </c>
      <c r="AR289" t="b">
        <v>0</v>
      </c>
      <c r="AS289">
        <v>500</v>
      </c>
      <c r="AT289" t="s">
        <v>96</v>
      </c>
      <c r="AU289" t="b">
        <v>0</v>
      </c>
      <c r="AW289">
        <v>12</v>
      </c>
      <c r="AX289" t="s">
        <v>97</v>
      </c>
      <c r="AY289" t="s">
        <v>446</v>
      </c>
    </row>
    <row r="290" spans="1:51" x14ac:dyDescent="0.25">
      <c r="A290" t="s">
        <v>3160</v>
      </c>
      <c r="B290" t="s">
        <v>139</v>
      </c>
      <c r="C290" t="s">
        <v>89</v>
      </c>
      <c r="D290">
        <v>99999</v>
      </c>
      <c r="F290">
        <v>5000</v>
      </c>
      <c r="G290" t="b">
        <v>0</v>
      </c>
      <c r="H290" t="s">
        <v>399</v>
      </c>
      <c r="K290" t="s">
        <v>154</v>
      </c>
      <c r="L290" t="s">
        <v>140</v>
      </c>
      <c r="N290" t="s">
        <v>93</v>
      </c>
      <c r="P290">
        <v>349.8</v>
      </c>
      <c r="Q290">
        <v>134.9</v>
      </c>
      <c r="R290">
        <v>0</v>
      </c>
      <c r="S290">
        <v>50.1</v>
      </c>
      <c r="T290">
        <v>0</v>
      </c>
      <c r="U290">
        <v>0</v>
      </c>
      <c r="V290">
        <v>94.9</v>
      </c>
      <c r="W290">
        <v>69.900000000000006</v>
      </c>
      <c r="X290">
        <v>69.900000000000006</v>
      </c>
      <c r="Y290">
        <v>0</v>
      </c>
      <c r="AG290" t="s">
        <v>201</v>
      </c>
      <c r="AK290" t="s">
        <v>201</v>
      </c>
      <c r="AL290" t="s">
        <v>142</v>
      </c>
      <c r="AM290">
        <v>99999</v>
      </c>
      <c r="AN290">
        <v>99999</v>
      </c>
      <c r="AO290">
        <v>899</v>
      </c>
      <c r="AP290" t="b">
        <v>1</v>
      </c>
      <c r="AQ290" t="b">
        <v>1</v>
      </c>
      <c r="AR290" t="b">
        <v>0</v>
      </c>
      <c r="AS290">
        <v>500</v>
      </c>
      <c r="AT290" t="s">
        <v>96</v>
      </c>
      <c r="AU290" t="b">
        <v>0</v>
      </c>
      <c r="AW290">
        <v>12</v>
      </c>
      <c r="AX290" t="s">
        <v>97</v>
      </c>
      <c r="AY290" t="s">
        <v>447</v>
      </c>
    </row>
    <row r="291" spans="1:51" x14ac:dyDescent="0.25">
      <c r="A291" t="s">
        <v>3160</v>
      </c>
      <c r="B291" t="s">
        <v>88</v>
      </c>
      <c r="C291" t="s">
        <v>89</v>
      </c>
      <c r="D291">
        <v>99999</v>
      </c>
      <c r="F291">
        <v>0</v>
      </c>
      <c r="G291" t="b">
        <v>0</v>
      </c>
      <c r="H291" t="s">
        <v>399</v>
      </c>
      <c r="K291" t="s">
        <v>203</v>
      </c>
      <c r="L291" t="s">
        <v>92</v>
      </c>
      <c r="N291" t="s">
        <v>93</v>
      </c>
      <c r="P291">
        <v>274.8</v>
      </c>
      <c r="Q291">
        <v>79.900000000000006</v>
      </c>
      <c r="R291">
        <v>0</v>
      </c>
      <c r="S291">
        <v>50.1</v>
      </c>
      <c r="T291">
        <v>0</v>
      </c>
      <c r="U291">
        <v>0</v>
      </c>
      <c r="V291">
        <v>94.9</v>
      </c>
      <c r="W291">
        <v>49.9</v>
      </c>
      <c r="X291">
        <v>49.9</v>
      </c>
      <c r="Y291">
        <v>0</v>
      </c>
      <c r="AG291" t="s">
        <v>155</v>
      </c>
      <c r="AK291" t="s">
        <v>155</v>
      </c>
      <c r="AL291" t="s">
        <v>95</v>
      </c>
      <c r="AM291">
        <v>99999</v>
      </c>
      <c r="AN291">
        <v>99999</v>
      </c>
      <c r="AO291">
        <v>799</v>
      </c>
      <c r="AP291" t="b">
        <v>1</v>
      </c>
      <c r="AQ291" t="b">
        <v>1</v>
      </c>
      <c r="AR291" t="b">
        <v>0</v>
      </c>
      <c r="AS291">
        <v>250</v>
      </c>
      <c r="AT291" t="s">
        <v>96</v>
      </c>
      <c r="AU291" t="b">
        <v>0</v>
      </c>
      <c r="AW291">
        <v>12</v>
      </c>
      <c r="AX291" t="s">
        <v>97</v>
      </c>
      <c r="AY291" t="s">
        <v>448</v>
      </c>
    </row>
    <row r="292" spans="1:51" x14ac:dyDescent="0.25">
      <c r="A292" t="s">
        <v>3160</v>
      </c>
      <c r="B292" t="s">
        <v>88</v>
      </c>
      <c r="C292" t="s">
        <v>89</v>
      </c>
      <c r="D292">
        <v>99999</v>
      </c>
      <c r="F292">
        <v>1000</v>
      </c>
      <c r="G292" t="b">
        <v>0</v>
      </c>
      <c r="H292" t="s">
        <v>399</v>
      </c>
      <c r="K292" t="s">
        <v>203</v>
      </c>
      <c r="L292" t="s">
        <v>92</v>
      </c>
      <c r="N292" t="s">
        <v>93</v>
      </c>
      <c r="P292">
        <v>274.8</v>
      </c>
      <c r="Q292">
        <v>79.899999999999991</v>
      </c>
      <c r="R292">
        <v>0</v>
      </c>
      <c r="S292">
        <v>50.1</v>
      </c>
      <c r="T292">
        <v>0</v>
      </c>
      <c r="U292">
        <v>0</v>
      </c>
      <c r="V292">
        <v>94.9</v>
      </c>
      <c r="W292">
        <v>49.9</v>
      </c>
      <c r="X292">
        <v>49.9</v>
      </c>
      <c r="Y292">
        <v>0</v>
      </c>
      <c r="AG292" t="s">
        <v>157</v>
      </c>
      <c r="AK292" t="s">
        <v>157</v>
      </c>
      <c r="AL292" t="s">
        <v>95</v>
      </c>
      <c r="AM292">
        <v>99999</v>
      </c>
      <c r="AN292">
        <v>99999</v>
      </c>
      <c r="AO292">
        <v>799</v>
      </c>
      <c r="AP292" t="b">
        <v>1</v>
      </c>
      <c r="AQ292" t="b">
        <v>1</v>
      </c>
      <c r="AR292" t="b">
        <v>0</v>
      </c>
      <c r="AS292">
        <v>250</v>
      </c>
      <c r="AT292" t="s">
        <v>96</v>
      </c>
      <c r="AU292" t="b">
        <v>0</v>
      </c>
      <c r="AW292">
        <v>12</v>
      </c>
      <c r="AX292" t="s">
        <v>97</v>
      </c>
      <c r="AY292" t="s">
        <v>449</v>
      </c>
    </row>
    <row r="293" spans="1:51" x14ac:dyDescent="0.25">
      <c r="A293" t="s">
        <v>3160</v>
      </c>
      <c r="B293" t="s">
        <v>88</v>
      </c>
      <c r="C293" t="s">
        <v>89</v>
      </c>
      <c r="D293">
        <v>99999</v>
      </c>
      <c r="F293">
        <v>10000</v>
      </c>
      <c r="G293" t="b">
        <v>0</v>
      </c>
      <c r="H293" t="s">
        <v>399</v>
      </c>
      <c r="K293" t="s">
        <v>203</v>
      </c>
      <c r="L293" t="s">
        <v>92</v>
      </c>
      <c r="N293" t="s">
        <v>93</v>
      </c>
      <c r="P293">
        <v>339.8</v>
      </c>
      <c r="Q293">
        <v>144.9</v>
      </c>
      <c r="R293">
        <v>0</v>
      </c>
      <c r="S293">
        <v>50.1</v>
      </c>
      <c r="T293">
        <v>0</v>
      </c>
      <c r="U293">
        <v>0</v>
      </c>
      <c r="V293">
        <v>94.9</v>
      </c>
      <c r="W293">
        <v>49.9</v>
      </c>
      <c r="X293">
        <v>49.9</v>
      </c>
      <c r="Y293">
        <v>0</v>
      </c>
      <c r="AG293" t="s">
        <v>159</v>
      </c>
      <c r="AK293" t="s">
        <v>159</v>
      </c>
      <c r="AL293" t="s">
        <v>95</v>
      </c>
      <c r="AM293">
        <v>99999</v>
      </c>
      <c r="AN293">
        <v>99999</v>
      </c>
      <c r="AO293">
        <v>799</v>
      </c>
      <c r="AP293" t="b">
        <v>1</v>
      </c>
      <c r="AQ293" t="b">
        <v>1</v>
      </c>
      <c r="AR293" t="b">
        <v>0</v>
      </c>
      <c r="AS293">
        <v>250</v>
      </c>
      <c r="AT293" t="s">
        <v>96</v>
      </c>
      <c r="AU293" t="b">
        <v>0</v>
      </c>
      <c r="AW293">
        <v>12</v>
      </c>
      <c r="AX293" t="s">
        <v>97</v>
      </c>
      <c r="AY293" t="s">
        <v>450</v>
      </c>
    </row>
    <row r="294" spans="1:51" x14ac:dyDescent="0.25">
      <c r="A294" t="s">
        <v>3160</v>
      </c>
      <c r="B294" t="s">
        <v>88</v>
      </c>
      <c r="C294" t="s">
        <v>89</v>
      </c>
      <c r="D294">
        <v>99999</v>
      </c>
      <c r="F294">
        <v>2000</v>
      </c>
      <c r="G294" t="b">
        <v>0</v>
      </c>
      <c r="H294" t="s">
        <v>399</v>
      </c>
      <c r="K294" t="s">
        <v>203</v>
      </c>
      <c r="L294" t="s">
        <v>92</v>
      </c>
      <c r="N294" t="s">
        <v>93</v>
      </c>
      <c r="P294">
        <v>284.8</v>
      </c>
      <c r="Q294">
        <v>89.899999999999991</v>
      </c>
      <c r="R294">
        <v>0</v>
      </c>
      <c r="S294">
        <v>50.1</v>
      </c>
      <c r="T294">
        <v>0</v>
      </c>
      <c r="U294">
        <v>0</v>
      </c>
      <c r="V294">
        <v>94.9</v>
      </c>
      <c r="W294">
        <v>49.9</v>
      </c>
      <c r="X294">
        <v>49.9</v>
      </c>
      <c r="Y294">
        <v>0</v>
      </c>
      <c r="AG294" t="s">
        <v>161</v>
      </c>
      <c r="AK294" t="s">
        <v>161</v>
      </c>
      <c r="AL294" t="s">
        <v>95</v>
      </c>
      <c r="AM294">
        <v>99999</v>
      </c>
      <c r="AN294">
        <v>99999</v>
      </c>
      <c r="AO294">
        <v>799</v>
      </c>
      <c r="AP294" t="b">
        <v>1</v>
      </c>
      <c r="AQ294" t="b">
        <v>1</v>
      </c>
      <c r="AR294" t="b">
        <v>0</v>
      </c>
      <c r="AS294">
        <v>250</v>
      </c>
      <c r="AT294" t="s">
        <v>96</v>
      </c>
      <c r="AU294" t="b">
        <v>0</v>
      </c>
      <c r="AW294">
        <v>12</v>
      </c>
      <c r="AX294" t="s">
        <v>97</v>
      </c>
      <c r="AY294" t="s">
        <v>451</v>
      </c>
    </row>
    <row r="295" spans="1:51" x14ac:dyDescent="0.25">
      <c r="A295" t="s">
        <v>3160</v>
      </c>
      <c r="B295" t="s">
        <v>88</v>
      </c>
      <c r="C295" t="s">
        <v>89</v>
      </c>
      <c r="D295">
        <v>99999</v>
      </c>
      <c r="F295">
        <v>3000</v>
      </c>
      <c r="G295" t="b">
        <v>0</v>
      </c>
      <c r="H295" t="s">
        <v>399</v>
      </c>
      <c r="K295" t="s">
        <v>203</v>
      </c>
      <c r="L295" t="s">
        <v>92</v>
      </c>
      <c r="N295" t="s">
        <v>93</v>
      </c>
      <c r="P295">
        <v>294.8</v>
      </c>
      <c r="Q295">
        <v>99.899999999999991</v>
      </c>
      <c r="R295">
        <v>0</v>
      </c>
      <c r="S295">
        <v>50.1</v>
      </c>
      <c r="T295">
        <v>0</v>
      </c>
      <c r="U295">
        <v>0</v>
      </c>
      <c r="V295">
        <v>94.9</v>
      </c>
      <c r="W295">
        <v>49.9</v>
      </c>
      <c r="X295">
        <v>49.9</v>
      </c>
      <c r="Y295">
        <v>0</v>
      </c>
      <c r="AG295" t="s">
        <v>163</v>
      </c>
      <c r="AK295" t="s">
        <v>163</v>
      </c>
      <c r="AL295" t="s">
        <v>95</v>
      </c>
      <c r="AM295">
        <v>99999</v>
      </c>
      <c r="AN295">
        <v>99999</v>
      </c>
      <c r="AO295">
        <v>799</v>
      </c>
      <c r="AP295" t="b">
        <v>1</v>
      </c>
      <c r="AQ295" t="b">
        <v>1</v>
      </c>
      <c r="AR295" t="b">
        <v>0</v>
      </c>
      <c r="AS295">
        <v>250</v>
      </c>
      <c r="AT295" t="s">
        <v>96</v>
      </c>
      <c r="AU295" t="b">
        <v>0</v>
      </c>
      <c r="AW295">
        <v>12</v>
      </c>
      <c r="AX295" t="s">
        <v>97</v>
      </c>
      <c r="AY295" t="s">
        <v>452</v>
      </c>
    </row>
    <row r="296" spans="1:51" x14ac:dyDescent="0.25">
      <c r="A296" t="s">
        <v>3160</v>
      </c>
      <c r="B296" t="s">
        <v>88</v>
      </c>
      <c r="C296" t="s">
        <v>89</v>
      </c>
      <c r="D296">
        <v>99999</v>
      </c>
      <c r="F296">
        <v>5000</v>
      </c>
      <c r="G296" t="b">
        <v>0</v>
      </c>
      <c r="H296" t="s">
        <v>399</v>
      </c>
      <c r="K296" t="s">
        <v>203</v>
      </c>
      <c r="L296" t="s">
        <v>92</v>
      </c>
      <c r="N296" t="s">
        <v>93</v>
      </c>
      <c r="P296">
        <v>309.8</v>
      </c>
      <c r="Q296">
        <v>114.9</v>
      </c>
      <c r="R296">
        <v>0</v>
      </c>
      <c r="S296">
        <v>50.1</v>
      </c>
      <c r="T296">
        <v>0</v>
      </c>
      <c r="U296">
        <v>0</v>
      </c>
      <c r="V296">
        <v>94.9</v>
      </c>
      <c r="W296">
        <v>49.9</v>
      </c>
      <c r="X296">
        <v>49.9</v>
      </c>
      <c r="Y296">
        <v>0</v>
      </c>
      <c r="AG296" t="s">
        <v>165</v>
      </c>
      <c r="AK296" t="s">
        <v>165</v>
      </c>
      <c r="AL296" t="s">
        <v>95</v>
      </c>
      <c r="AM296">
        <v>99999</v>
      </c>
      <c r="AN296">
        <v>99999</v>
      </c>
      <c r="AO296">
        <v>799</v>
      </c>
      <c r="AP296" t="b">
        <v>1</v>
      </c>
      <c r="AQ296" t="b">
        <v>1</v>
      </c>
      <c r="AR296" t="b">
        <v>0</v>
      </c>
      <c r="AS296">
        <v>250</v>
      </c>
      <c r="AT296" t="s">
        <v>96</v>
      </c>
      <c r="AU296" t="b">
        <v>0</v>
      </c>
      <c r="AW296">
        <v>12</v>
      </c>
      <c r="AX296" t="s">
        <v>97</v>
      </c>
      <c r="AY296" t="s">
        <v>453</v>
      </c>
    </row>
    <row r="297" spans="1:51" x14ac:dyDescent="0.25">
      <c r="A297" t="s">
        <v>3160</v>
      </c>
      <c r="B297" t="s">
        <v>109</v>
      </c>
      <c r="C297" t="s">
        <v>89</v>
      </c>
      <c r="D297">
        <v>99999</v>
      </c>
      <c r="F297">
        <v>0</v>
      </c>
      <c r="G297" t="b">
        <v>0</v>
      </c>
      <c r="H297" t="s">
        <v>399</v>
      </c>
      <c r="K297" t="s">
        <v>203</v>
      </c>
      <c r="L297" t="s">
        <v>110</v>
      </c>
      <c r="N297" t="s">
        <v>93</v>
      </c>
      <c r="P297">
        <v>269.8</v>
      </c>
      <c r="Q297">
        <v>74.900000000000006</v>
      </c>
      <c r="R297">
        <v>0</v>
      </c>
      <c r="S297">
        <v>50.1</v>
      </c>
      <c r="T297">
        <v>0</v>
      </c>
      <c r="U297">
        <v>0</v>
      </c>
      <c r="V297">
        <v>94.9</v>
      </c>
      <c r="W297">
        <v>49.9</v>
      </c>
      <c r="X297">
        <v>49.9</v>
      </c>
      <c r="Y297">
        <v>0</v>
      </c>
      <c r="AG297" t="s">
        <v>167</v>
      </c>
      <c r="AK297" t="s">
        <v>167</v>
      </c>
      <c r="AL297" t="s">
        <v>112</v>
      </c>
      <c r="AM297">
        <v>99999</v>
      </c>
      <c r="AN297">
        <v>99999</v>
      </c>
      <c r="AO297">
        <v>599</v>
      </c>
      <c r="AP297" t="b">
        <v>1</v>
      </c>
      <c r="AQ297" t="b">
        <v>1</v>
      </c>
      <c r="AR297" t="b">
        <v>0</v>
      </c>
      <c r="AS297">
        <v>50</v>
      </c>
      <c r="AT297" t="s">
        <v>96</v>
      </c>
      <c r="AU297" t="b">
        <v>0</v>
      </c>
      <c r="AW297">
        <v>12</v>
      </c>
      <c r="AX297" t="s">
        <v>97</v>
      </c>
      <c r="AY297" t="s">
        <v>454</v>
      </c>
    </row>
    <row r="298" spans="1:51" x14ac:dyDescent="0.25">
      <c r="A298" t="s">
        <v>3160</v>
      </c>
      <c r="B298" t="s">
        <v>109</v>
      </c>
      <c r="C298" t="s">
        <v>89</v>
      </c>
      <c r="D298">
        <v>99999</v>
      </c>
      <c r="F298">
        <v>1000</v>
      </c>
      <c r="G298" t="b">
        <v>0</v>
      </c>
      <c r="H298" t="s">
        <v>399</v>
      </c>
      <c r="K298" t="s">
        <v>203</v>
      </c>
      <c r="L298" t="s">
        <v>110</v>
      </c>
      <c r="N298" t="s">
        <v>93</v>
      </c>
      <c r="P298">
        <v>254.8</v>
      </c>
      <c r="Q298">
        <v>59.9</v>
      </c>
      <c r="R298">
        <v>0</v>
      </c>
      <c r="S298">
        <v>50.1</v>
      </c>
      <c r="T298">
        <v>0</v>
      </c>
      <c r="U298">
        <v>0</v>
      </c>
      <c r="V298">
        <v>94.9</v>
      </c>
      <c r="W298">
        <v>49.9</v>
      </c>
      <c r="X298">
        <v>49.9</v>
      </c>
      <c r="Y298">
        <v>0</v>
      </c>
      <c r="AG298" t="s">
        <v>169</v>
      </c>
      <c r="AK298" t="s">
        <v>169</v>
      </c>
      <c r="AL298" t="s">
        <v>112</v>
      </c>
      <c r="AM298">
        <v>99999</v>
      </c>
      <c r="AN298">
        <v>99999</v>
      </c>
      <c r="AO298">
        <v>599</v>
      </c>
      <c r="AP298" t="b">
        <v>1</v>
      </c>
      <c r="AQ298" t="b">
        <v>1</v>
      </c>
      <c r="AR298" t="b">
        <v>0</v>
      </c>
      <c r="AS298">
        <v>50</v>
      </c>
      <c r="AT298" t="s">
        <v>96</v>
      </c>
      <c r="AU298" t="b">
        <v>0</v>
      </c>
      <c r="AW298">
        <v>12</v>
      </c>
      <c r="AX298" t="s">
        <v>97</v>
      </c>
      <c r="AY298" t="s">
        <v>455</v>
      </c>
    </row>
    <row r="299" spans="1:51" x14ac:dyDescent="0.25">
      <c r="A299" t="s">
        <v>3160</v>
      </c>
      <c r="B299" t="s">
        <v>109</v>
      </c>
      <c r="C299" t="s">
        <v>89</v>
      </c>
      <c r="D299">
        <v>99999</v>
      </c>
      <c r="F299">
        <v>10000</v>
      </c>
      <c r="G299" t="b">
        <v>0</v>
      </c>
      <c r="H299" t="s">
        <v>399</v>
      </c>
      <c r="K299" t="s">
        <v>203</v>
      </c>
      <c r="L299" t="s">
        <v>110</v>
      </c>
      <c r="N299" t="s">
        <v>93</v>
      </c>
      <c r="P299">
        <v>319.8</v>
      </c>
      <c r="Q299">
        <v>124.9</v>
      </c>
      <c r="R299">
        <v>0</v>
      </c>
      <c r="S299">
        <v>50.1</v>
      </c>
      <c r="T299">
        <v>0</v>
      </c>
      <c r="U299">
        <v>0</v>
      </c>
      <c r="V299">
        <v>94.9</v>
      </c>
      <c r="W299">
        <v>49.9</v>
      </c>
      <c r="X299">
        <v>49.9</v>
      </c>
      <c r="Y299">
        <v>0</v>
      </c>
      <c r="AG299" t="s">
        <v>171</v>
      </c>
      <c r="AK299" t="s">
        <v>171</v>
      </c>
      <c r="AL299" t="s">
        <v>112</v>
      </c>
      <c r="AM299">
        <v>99999</v>
      </c>
      <c r="AN299">
        <v>99999</v>
      </c>
      <c r="AO299">
        <v>599</v>
      </c>
      <c r="AP299" t="b">
        <v>1</v>
      </c>
      <c r="AQ299" t="b">
        <v>1</v>
      </c>
      <c r="AR299" t="b">
        <v>0</v>
      </c>
      <c r="AS299">
        <v>50</v>
      </c>
      <c r="AT299" t="s">
        <v>96</v>
      </c>
      <c r="AU299" t="b">
        <v>0</v>
      </c>
      <c r="AW299">
        <v>12</v>
      </c>
      <c r="AX299" t="s">
        <v>97</v>
      </c>
      <c r="AY299" t="s">
        <v>456</v>
      </c>
    </row>
    <row r="300" spans="1:51" x14ac:dyDescent="0.25">
      <c r="A300" t="s">
        <v>3160</v>
      </c>
      <c r="B300" t="s">
        <v>109</v>
      </c>
      <c r="C300" t="s">
        <v>89</v>
      </c>
      <c r="D300">
        <v>99999</v>
      </c>
      <c r="F300">
        <v>2000</v>
      </c>
      <c r="G300" t="b">
        <v>0</v>
      </c>
      <c r="H300" t="s">
        <v>399</v>
      </c>
      <c r="K300" t="s">
        <v>203</v>
      </c>
      <c r="L300" t="s">
        <v>110</v>
      </c>
      <c r="N300" t="s">
        <v>93</v>
      </c>
      <c r="P300">
        <v>264.8</v>
      </c>
      <c r="Q300">
        <v>69.900000000000006</v>
      </c>
      <c r="R300">
        <v>0</v>
      </c>
      <c r="S300">
        <v>50.1</v>
      </c>
      <c r="T300">
        <v>0</v>
      </c>
      <c r="U300">
        <v>0</v>
      </c>
      <c r="V300">
        <v>94.9</v>
      </c>
      <c r="W300">
        <v>49.9</v>
      </c>
      <c r="X300">
        <v>49.9</v>
      </c>
      <c r="Y300">
        <v>0</v>
      </c>
      <c r="AG300" t="s">
        <v>173</v>
      </c>
      <c r="AK300" t="s">
        <v>173</v>
      </c>
      <c r="AL300" t="s">
        <v>112</v>
      </c>
      <c r="AM300">
        <v>99999</v>
      </c>
      <c r="AN300">
        <v>99999</v>
      </c>
      <c r="AO300">
        <v>599</v>
      </c>
      <c r="AP300" t="b">
        <v>1</v>
      </c>
      <c r="AQ300" t="b">
        <v>1</v>
      </c>
      <c r="AR300" t="b">
        <v>0</v>
      </c>
      <c r="AS300">
        <v>50</v>
      </c>
      <c r="AT300" t="s">
        <v>96</v>
      </c>
      <c r="AU300" t="b">
        <v>0</v>
      </c>
      <c r="AW300">
        <v>12</v>
      </c>
      <c r="AX300" t="s">
        <v>97</v>
      </c>
      <c r="AY300" t="s">
        <v>457</v>
      </c>
    </row>
    <row r="301" spans="1:51" x14ac:dyDescent="0.25">
      <c r="A301" t="s">
        <v>3160</v>
      </c>
      <c r="B301" t="s">
        <v>109</v>
      </c>
      <c r="C301" t="s">
        <v>89</v>
      </c>
      <c r="D301">
        <v>99999</v>
      </c>
      <c r="F301">
        <v>3000</v>
      </c>
      <c r="G301" t="b">
        <v>0</v>
      </c>
      <c r="H301" t="s">
        <v>399</v>
      </c>
      <c r="K301" t="s">
        <v>203</v>
      </c>
      <c r="L301" t="s">
        <v>110</v>
      </c>
      <c r="N301" t="s">
        <v>93</v>
      </c>
      <c r="P301">
        <v>274.8</v>
      </c>
      <c r="Q301">
        <v>79.899999999999991</v>
      </c>
      <c r="R301">
        <v>0</v>
      </c>
      <c r="S301">
        <v>50.1</v>
      </c>
      <c r="T301">
        <v>0</v>
      </c>
      <c r="U301">
        <v>0</v>
      </c>
      <c r="V301">
        <v>94.9</v>
      </c>
      <c r="W301">
        <v>49.9</v>
      </c>
      <c r="X301">
        <v>49.9</v>
      </c>
      <c r="Y301">
        <v>0</v>
      </c>
      <c r="AG301" t="s">
        <v>175</v>
      </c>
      <c r="AK301" t="s">
        <v>175</v>
      </c>
      <c r="AL301" t="s">
        <v>112</v>
      </c>
      <c r="AM301">
        <v>99999</v>
      </c>
      <c r="AN301">
        <v>99999</v>
      </c>
      <c r="AO301">
        <v>599</v>
      </c>
      <c r="AP301" t="b">
        <v>1</v>
      </c>
      <c r="AQ301" t="b">
        <v>1</v>
      </c>
      <c r="AR301" t="b">
        <v>0</v>
      </c>
      <c r="AS301">
        <v>50</v>
      </c>
      <c r="AT301" t="s">
        <v>96</v>
      </c>
      <c r="AU301" t="b">
        <v>0</v>
      </c>
      <c r="AW301">
        <v>12</v>
      </c>
      <c r="AX301" t="s">
        <v>97</v>
      </c>
      <c r="AY301" t="s">
        <v>458</v>
      </c>
    </row>
    <row r="302" spans="1:51" x14ac:dyDescent="0.25">
      <c r="A302" t="s">
        <v>3160</v>
      </c>
      <c r="B302" t="s">
        <v>109</v>
      </c>
      <c r="C302" t="s">
        <v>89</v>
      </c>
      <c r="D302">
        <v>99999</v>
      </c>
      <c r="F302">
        <v>5000</v>
      </c>
      <c r="G302" t="b">
        <v>0</v>
      </c>
      <c r="H302" t="s">
        <v>399</v>
      </c>
      <c r="K302" t="s">
        <v>203</v>
      </c>
      <c r="L302" t="s">
        <v>110</v>
      </c>
      <c r="N302" t="s">
        <v>93</v>
      </c>
      <c r="P302">
        <v>289.8</v>
      </c>
      <c r="Q302">
        <v>94.9</v>
      </c>
      <c r="R302">
        <v>0</v>
      </c>
      <c r="S302">
        <v>50.1</v>
      </c>
      <c r="T302">
        <v>0</v>
      </c>
      <c r="U302">
        <v>0</v>
      </c>
      <c r="V302">
        <v>94.9</v>
      </c>
      <c r="W302">
        <v>49.9</v>
      </c>
      <c r="X302">
        <v>49.9</v>
      </c>
      <c r="Y302">
        <v>0</v>
      </c>
      <c r="AG302" t="s">
        <v>177</v>
      </c>
      <c r="AK302" t="s">
        <v>177</v>
      </c>
      <c r="AL302" t="s">
        <v>112</v>
      </c>
      <c r="AM302">
        <v>99999</v>
      </c>
      <c r="AN302">
        <v>99999</v>
      </c>
      <c r="AO302">
        <v>599</v>
      </c>
      <c r="AP302" t="b">
        <v>1</v>
      </c>
      <c r="AQ302" t="b">
        <v>1</v>
      </c>
      <c r="AR302" t="b">
        <v>0</v>
      </c>
      <c r="AS302">
        <v>50</v>
      </c>
      <c r="AT302" t="s">
        <v>96</v>
      </c>
      <c r="AU302" t="b">
        <v>0</v>
      </c>
      <c r="AW302">
        <v>12</v>
      </c>
      <c r="AX302" t="s">
        <v>97</v>
      </c>
      <c r="AY302" t="s">
        <v>459</v>
      </c>
    </row>
    <row r="303" spans="1:51" x14ac:dyDescent="0.25">
      <c r="A303" t="s">
        <v>3160</v>
      </c>
      <c r="B303" t="s">
        <v>124</v>
      </c>
      <c r="C303" t="s">
        <v>89</v>
      </c>
      <c r="D303">
        <v>99999</v>
      </c>
      <c r="F303">
        <v>0</v>
      </c>
      <c r="G303" t="b">
        <v>0</v>
      </c>
      <c r="H303" t="s">
        <v>399</v>
      </c>
      <c r="K303" t="s">
        <v>203</v>
      </c>
      <c r="L303" t="s">
        <v>125</v>
      </c>
      <c r="N303" t="s">
        <v>93</v>
      </c>
      <c r="P303">
        <v>259.8</v>
      </c>
      <c r="Q303">
        <v>64.900000000000006</v>
      </c>
      <c r="R303">
        <v>0</v>
      </c>
      <c r="S303">
        <v>50.1</v>
      </c>
      <c r="T303">
        <v>0</v>
      </c>
      <c r="U303">
        <v>0</v>
      </c>
      <c r="V303">
        <v>94.9</v>
      </c>
      <c r="W303">
        <v>49.9</v>
      </c>
      <c r="X303">
        <v>49.9</v>
      </c>
      <c r="Y303">
        <v>0</v>
      </c>
      <c r="AG303" t="s">
        <v>179</v>
      </c>
      <c r="AK303" t="s">
        <v>179</v>
      </c>
      <c r="AL303" t="s">
        <v>127</v>
      </c>
      <c r="AM303">
        <v>99999</v>
      </c>
      <c r="AN303">
        <v>99999</v>
      </c>
      <c r="AO303">
        <v>699</v>
      </c>
      <c r="AP303" t="b">
        <v>1</v>
      </c>
      <c r="AQ303" t="b">
        <v>1</v>
      </c>
      <c r="AR303" t="b">
        <v>0</v>
      </c>
      <c r="AS303">
        <v>100</v>
      </c>
      <c r="AT303" t="s">
        <v>96</v>
      </c>
      <c r="AU303" t="b">
        <v>0</v>
      </c>
      <c r="AW303">
        <v>12</v>
      </c>
      <c r="AX303" t="s">
        <v>97</v>
      </c>
      <c r="AY303" t="s">
        <v>460</v>
      </c>
    </row>
    <row r="304" spans="1:51" x14ac:dyDescent="0.25">
      <c r="A304" t="s">
        <v>3160</v>
      </c>
      <c r="B304" t="s">
        <v>124</v>
      </c>
      <c r="C304" t="s">
        <v>89</v>
      </c>
      <c r="D304">
        <v>99999</v>
      </c>
      <c r="F304">
        <v>1000</v>
      </c>
      <c r="G304" t="b">
        <v>0</v>
      </c>
      <c r="H304" t="s">
        <v>399</v>
      </c>
      <c r="K304" t="s">
        <v>203</v>
      </c>
      <c r="L304" t="s">
        <v>125</v>
      </c>
      <c r="N304" t="s">
        <v>93</v>
      </c>
      <c r="P304">
        <v>259.8</v>
      </c>
      <c r="Q304">
        <v>64.899999999999991</v>
      </c>
      <c r="R304">
        <v>0</v>
      </c>
      <c r="S304">
        <v>50.1</v>
      </c>
      <c r="T304">
        <v>0</v>
      </c>
      <c r="U304">
        <v>0</v>
      </c>
      <c r="V304">
        <v>94.9</v>
      </c>
      <c r="W304">
        <v>49.9</v>
      </c>
      <c r="X304">
        <v>49.9</v>
      </c>
      <c r="Y304">
        <v>0</v>
      </c>
      <c r="AG304" t="s">
        <v>181</v>
      </c>
      <c r="AK304" t="s">
        <v>181</v>
      </c>
      <c r="AL304" t="s">
        <v>127</v>
      </c>
      <c r="AM304">
        <v>99999</v>
      </c>
      <c r="AN304">
        <v>99999</v>
      </c>
      <c r="AO304">
        <v>699</v>
      </c>
      <c r="AP304" t="b">
        <v>1</v>
      </c>
      <c r="AQ304" t="b">
        <v>1</v>
      </c>
      <c r="AR304" t="b">
        <v>0</v>
      </c>
      <c r="AS304">
        <v>100</v>
      </c>
      <c r="AT304" t="s">
        <v>96</v>
      </c>
      <c r="AU304" t="b">
        <v>0</v>
      </c>
      <c r="AW304">
        <v>12</v>
      </c>
      <c r="AX304" t="s">
        <v>97</v>
      </c>
      <c r="AY304" t="s">
        <v>461</v>
      </c>
    </row>
    <row r="305" spans="1:51" x14ac:dyDescent="0.25">
      <c r="A305" t="s">
        <v>3160</v>
      </c>
      <c r="B305" t="s">
        <v>124</v>
      </c>
      <c r="C305" t="s">
        <v>89</v>
      </c>
      <c r="D305">
        <v>99999</v>
      </c>
      <c r="F305">
        <v>10000</v>
      </c>
      <c r="G305" t="b">
        <v>0</v>
      </c>
      <c r="H305" t="s">
        <v>399</v>
      </c>
      <c r="K305" t="s">
        <v>203</v>
      </c>
      <c r="L305" t="s">
        <v>125</v>
      </c>
      <c r="N305" t="s">
        <v>93</v>
      </c>
      <c r="P305">
        <v>324.8</v>
      </c>
      <c r="Q305">
        <v>129.9</v>
      </c>
      <c r="R305">
        <v>0</v>
      </c>
      <c r="S305">
        <v>50.1</v>
      </c>
      <c r="T305">
        <v>0</v>
      </c>
      <c r="U305">
        <v>0</v>
      </c>
      <c r="V305">
        <v>94.9</v>
      </c>
      <c r="W305">
        <v>49.9</v>
      </c>
      <c r="X305">
        <v>49.9</v>
      </c>
      <c r="Y305">
        <v>0</v>
      </c>
      <c r="AG305" t="s">
        <v>183</v>
      </c>
      <c r="AK305" t="s">
        <v>183</v>
      </c>
      <c r="AL305" t="s">
        <v>127</v>
      </c>
      <c r="AM305">
        <v>99999</v>
      </c>
      <c r="AN305">
        <v>99999</v>
      </c>
      <c r="AO305">
        <v>699</v>
      </c>
      <c r="AP305" t="b">
        <v>1</v>
      </c>
      <c r="AQ305" t="b">
        <v>1</v>
      </c>
      <c r="AR305" t="b">
        <v>0</v>
      </c>
      <c r="AS305">
        <v>100</v>
      </c>
      <c r="AT305" t="s">
        <v>96</v>
      </c>
      <c r="AU305" t="b">
        <v>0</v>
      </c>
      <c r="AW305">
        <v>12</v>
      </c>
      <c r="AX305" t="s">
        <v>97</v>
      </c>
      <c r="AY305" t="s">
        <v>462</v>
      </c>
    </row>
    <row r="306" spans="1:51" x14ac:dyDescent="0.25">
      <c r="A306" t="s">
        <v>3160</v>
      </c>
      <c r="B306" t="s">
        <v>124</v>
      </c>
      <c r="C306" t="s">
        <v>89</v>
      </c>
      <c r="D306">
        <v>99999</v>
      </c>
      <c r="F306">
        <v>2000</v>
      </c>
      <c r="G306" t="b">
        <v>0</v>
      </c>
      <c r="H306" t="s">
        <v>399</v>
      </c>
      <c r="K306" t="s">
        <v>203</v>
      </c>
      <c r="L306" t="s">
        <v>125</v>
      </c>
      <c r="N306" t="s">
        <v>93</v>
      </c>
      <c r="P306">
        <v>269.8</v>
      </c>
      <c r="Q306">
        <v>74.899999999999991</v>
      </c>
      <c r="R306">
        <v>0</v>
      </c>
      <c r="S306">
        <v>50.1</v>
      </c>
      <c r="T306">
        <v>0</v>
      </c>
      <c r="U306">
        <v>0</v>
      </c>
      <c r="V306">
        <v>94.9</v>
      </c>
      <c r="W306">
        <v>49.9</v>
      </c>
      <c r="X306">
        <v>49.9</v>
      </c>
      <c r="Y306">
        <v>0</v>
      </c>
      <c r="AG306" t="s">
        <v>185</v>
      </c>
      <c r="AK306" t="s">
        <v>185</v>
      </c>
      <c r="AL306" t="s">
        <v>127</v>
      </c>
      <c r="AM306">
        <v>99999</v>
      </c>
      <c r="AN306">
        <v>99999</v>
      </c>
      <c r="AO306">
        <v>699</v>
      </c>
      <c r="AP306" t="b">
        <v>1</v>
      </c>
      <c r="AQ306" t="b">
        <v>1</v>
      </c>
      <c r="AR306" t="b">
        <v>0</v>
      </c>
      <c r="AS306">
        <v>100</v>
      </c>
      <c r="AT306" t="s">
        <v>96</v>
      </c>
      <c r="AU306" t="b">
        <v>0</v>
      </c>
      <c r="AW306">
        <v>12</v>
      </c>
      <c r="AX306" t="s">
        <v>97</v>
      </c>
      <c r="AY306" t="s">
        <v>463</v>
      </c>
    </row>
    <row r="307" spans="1:51" x14ac:dyDescent="0.25">
      <c r="A307" t="s">
        <v>3160</v>
      </c>
      <c r="B307" t="s">
        <v>124</v>
      </c>
      <c r="C307" t="s">
        <v>89</v>
      </c>
      <c r="D307">
        <v>99999</v>
      </c>
      <c r="F307">
        <v>3000</v>
      </c>
      <c r="G307" t="b">
        <v>0</v>
      </c>
      <c r="H307" t="s">
        <v>399</v>
      </c>
      <c r="K307" t="s">
        <v>203</v>
      </c>
      <c r="L307" t="s">
        <v>125</v>
      </c>
      <c r="N307" t="s">
        <v>93</v>
      </c>
      <c r="P307">
        <v>279.8</v>
      </c>
      <c r="Q307">
        <v>84.899999999999991</v>
      </c>
      <c r="R307">
        <v>0</v>
      </c>
      <c r="S307">
        <v>50.1</v>
      </c>
      <c r="T307">
        <v>0</v>
      </c>
      <c r="U307">
        <v>0</v>
      </c>
      <c r="V307">
        <v>94.9</v>
      </c>
      <c r="W307">
        <v>49.9</v>
      </c>
      <c r="X307">
        <v>49.9</v>
      </c>
      <c r="Y307">
        <v>0</v>
      </c>
      <c r="AG307" t="s">
        <v>187</v>
      </c>
      <c r="AK307" t="s">
        <v>187</v>
      </c>
      <c r="AL307" t="s">
        <v>127</v>
      </c>
      <c r="AM307">
        <v>99999</v>
      </c>
      <c r="AN307">
        <v>99999</v>
      </c>
      <c r="AO307">
        <v>699</v>
      </c>
      <c r="AP307" t="b">
        <v>1</v>
      </c>
      <c r="AQ307" t="b">
        <v>1</v>
      </c>
      <c r="AR307" t="b">
        <v>0</v>
      </c>
      <c r="AS307">
        <v>100</v>
      </c>
      <c r="AT307" t="s">
        <v>96</v>
      </c>
      <c r="AU307" t="b">
        <v>0</v>
      </c>
      <c r="AW307">
        <v>12</v>
      </c>
      <c r="AX307" t="s">
        <v>97</v>
      </c>
      <c r="AY307" t="s">
        <v>464</v>
      </c>
    </row>
    <row r="308" spans="1:51" x14ac:dyDescent="0.25">
      <c r="A308" t="s">
        <v>3160</v>
      </c>
      <c r="B308" t="s">
        <v>124</v>
      </c>
      <c r="C308" t="s">
        <v>89</v>
      </c>
      <c r="D308">
        <v>99999</v>
      </c>
      <c r="F308">
        <v>5000</v>
      </c>
      <c r="G308" t="b">
        <v>0</v>
      </c>
      <c r="H308" t="s">
        <v>399</v>
      </c>
      <c r="K308" t="s">
        <v>203</v>
      </c>
      <c r="L308" t="s">
        <v>125</v>
      </c>
      <c r="N308" t="s">
        <v>93</v>
      </c>
      <c r="P308">
        <v>294.8</v>
      </c>
      <c r="Q308">
        <v>99.9</v>
      </c>
      <c r="R308">
        <v>0</v>
      </c>
      <c r="S308">
        <v>50.1</v>
      </c>
      <c r="T308">
        <v>0</v>
      </c>
      <c r="U308">
        <v>0</v>
      </c>
      <c r="V308">
        <v>94.9</v>
      </c>
      <c r="W308">
        <v>49.9</v>
      </c>
      <c r="X308">
        <v>49.9</v>
      </c>
      <c r="Y308">
        <v>0</v>
      </c>
      <c r="AG308" t="s">
        <v>189</v>
      </c>
      <c r="AK308" t="s">
        <v>189</v>
      </c>
      <c r="AL308" t="s">
        <v>127</v>
      </c>
      <c r="AM308">
        <v>99999</v>
      </c>
      <c r="AN308">
        <v>99999</v>
      </c>
      <c r="AO308">
        <v>699</v>
      </c>
      <c r="AP308" t="b">
        <v>1</v>
      </c>
      <c r="AQ308" t="b">
        <v>1</v>
      </c>
      <c r="AR308" t="b">
        <v>0</v>
      </c>
      <c r="AS308">
        <v>100</v>
      </c>
      <c r="AT308" t="s">
        <v>96</v>
      </c>
      <c r="AU308" t="b">
        <v>0</v>
      </c>
      <c r="AW308">
        <v>12</v>
      </c>
      <c r="AX308" t="s">
        <v>97</v>
      </c>
      <c r="AY308" t="s">
        <v>465</v>
      </c>
    </row>
    <row r="309" spans="1:51" x14ac:dyDescent="0.25">
      <c r="A309" t="s">
        <v>3160</v>
      </c>
      <c r="B309" t="s">
        <v>139</v>
      </c>
      <c r="C309" t="s">
        <v>89</v>
      </c>
      <c r="D309">
        <v>99999</v>
      </c>
      <c r="F309">
        <v>0</v>
      </c>
      <c r="G309" t="b">
        <v>0</v>
      </c>
      <c r="H309" t="s">
        <v>399</v>
      </c>
      <c r="K309" t="s">
        <v>203</v>
      </c>
      <c r="L309" t="s">
        <v>140</v>
      </c>
      <c r="N309" t="s">
        <v>93</v>
      </c>
      <c r="P309">
        <v>294.8</v>
      </c>
      <c r="Q309">
        <v>99.9</v>
      </c>
      <c r="R309">
        <v>0</v>
      </c>
      <c r="S309">
        <v>50.1</v>
      </c>
      <c r="T309">
        <v>0</v>
      </c>
      <c r="U309">
        <v>0</v>
      </c>
      <c r="V309">
        <v>94.9</v>
      </c>
      <c r="W309">
        <v>49.9</v>
      </c>
      <c r="X309">
        <v>49.9</v>
      </c>
      <c r="Y309">
        <v>0</v>
      </c>
      <c r="AG309" t="s">
        <v>191</v>
      </c>
      <c r="AK309" t="s">
        <v>191</v>
      </c>
      <c r="AL309" t="s">
        <v>142</v>
      </c>
      <c r="AM309">
        <v>99999</v>
      </c>
      <c r="AN309">
        <v>99999</v>
      </c>
      <c r="AO309">
        <v>899</v>
      </c>
      <c r="AP309" t="b">
        <v>1</v>
      </c>
      <c r="AQ309" t="b">
        <v>1</v>
      </c>
      <c r="AR309" t="b">
        <v>0</v>
      </c>
      <c r="AS309">
        <v>500</v>
      </c>
      <c r="AT309" t="s">
        <v>96</v>
      </c>
      <c r="AU309" t="b">
        <v>0</v>
      </c>
      <c r="AW309">
        <v>12</v>
      </c>
      <c r="AX309" t="s">
        <v>97</v>
      </c>
      <c r="AY309" t="s">
        <v>466</v>
      </c>
    </row>
    <row r="310" spans="1:51" x14ac:dyDescent="0.25">
      <c r="A310" t="s">
        <v>3160</v>
      </c>
      <c r="B310" t="s">
        <v>139</v>
      </c>
      <c r="C310" t="s">
        <v>89</v>
      </c>
      <c r="D310">
        <v>99999</v>
      </c>
      <c r="F310">
        <v>1000</v>
      </c>
      <c r="G310" t="b">
        <v>0</v>
      </c>
      <c r="H310" t="s">
        <v>399</v>
      </c>
      <c r="K310" t="s">
        <v>203</v>
      </c>
      <c r="L310" t="s">
        <v>140</v>
      </c>
      <c r="N310" t="s">
        <v>93</v>
      </c>
      <c r="P310">
        <v>294.8</v>
      </c>
      <c r="Q310">
        <v>99.899999999999991</v>
      </c>
      <c r="R310">
        <v>0</v>
      </c>
      <c r="S310">
        <v>50.1</v>
      </c>
      <c r="T310">
        <v>0</v>
      </c>
      <c r="U310">
        <v>0</v>
      </c>
      <c r="V310">
        <v>94.9</v>
      </c>
      <c r="W310">
        <v>49.9</v>
      </c>
      <c r="X310">
        <v>49.9</v>
      </c>
      <c r="Y310">
        <v>0</v>
      </c>
      <c r="AG310" t="s">
        <v>193</v>
      </c>
      <c r="AK310" t="s">
        <v>193</v>
      </c>
      <c r="AL310" t="s">
        <v>142</v>
      </c>
      <c r="AM310">
        <v>99999</v>
      </c>
      <c r="AN310">
        <v>99999</v>
      </c>
      <c r="AO310">
        <v>899</v>
      </c>
      <c r="AP310" t="b">
        <v>1</v>
      </c>
      <c r="AQ310" t="b">
        <v>1</v>
      </c>
      <c r="AR310" t="b">
        <v>0</v>
      </c>
      <c r="AS310">
        <v>500</v>
      </c>
      <c r="AT310" t="s">
        <v>96</v>
      </c>
      <c r="AU310" t="b">
        <v>0</v>
      </c>
      <c r="AW310">
        <v>12</v>
      </c>
      <c r="AX310" t="s">
        <v>97</v>
      </c>
      <c r="AY310" t="s">
        <v>467</v>
      </c>
    </row>
    <row r="311" spans="1:51" x14ac:dyDescent="0.25">
      <c r="A311" t="s">
        <v>3160</v>
      </c>
      <c r="B311" t="s">
        <v>139</v>
      </c>
      <c r="C311" t="s">
        <v>89</v>
      </c>
      <c r="D311">
        <v>99999</v>
      </c>
      <c r="F311">
        <v>10000</v>
      </c>
      <c r="G311" t="b">
        <v>0</v>
      </c>
      <c r="H311" t="s">
        <v>399</v>
      </c>
      <c r="K311" t="s">
        <v>203</v>
      </c>
      <c r="L311" t="s">
        <v>140</v>
      </c>
      <c r="N311" t="s">
        <v>93</v>
      </c>
      <c r="P311">
        <v>359.8</v>
      </c>
      <c r="Q311">
        <v>164.9</v>
      </c>
      <c r="R311">
        <v>0</v>
      </c>
      <c r="S311">
        <v>50.1</v>
      </c>
      <c r="T311">
        <v>0</v>
      </c>
      <c r="U311">
        <v>0</v>
      </c>
      <c r="V311">
        <v>94.9</v>
      </c>
      <c r="W311">
        <v>49.9</v>
      </c>
      <c r="X311">
        <v>49.9</v>
      </c>
      <c r="Y311">
        <v>0</v>
      </c>
      <c r="AG311" t="s">
        <v>195</v>
      </c>
      <c r="AK311" t="s">
        <v>195</v>
      </c>
      <c r="AL311" t="s">
        <v>142</v>
      </c>
      <c r="AM311">
        <v>99999</v>
      </c>
      <c r="AN311">
        <v>99999</v>
      </c>
      <c r="AO311">
        <v>899</v>
      </c>
      <c r="AP311" t="b">
        <v>1</v>
      </c>
      <c r="AQ311" t="b">
        <v>1</v>
      </c>
      <c r="AR311" t="b">
        <v>0</v>
      </c>
      <c r="AS311">
        <v>500</v>
      </c>
      <c r="AT311" t="s">
        <v>96</v>
      </c>
      <c r="AU311" t="b">
        <v>0</v>
      </c>
      <c r="AW311">
        <v>12</v>
      </c>
      <c r="AX311" t="s">
        <v>97</v>
      </c>
      <c r="AY311" t="s">
        <v>468</v>
      </c>
    </row>
    <row r="312" spans="1:51" x14ac:dyDescent="0.25">
      <c r="A312" t="s">
        <v>3160</v>
      </c>
      <c r="B312" t="s">
        <v>139</v>
      </c>
      <c r="C312" t="s">
        <v>89</v>
      </c>
      <c r="D312">
        <v>99999</v>
      </c>
      <c r="F312">
        <v>2000</v>
      </c>
      <c r="G312" t="b">
        <v>0</v>
      </c>
      <c r="H312" t="s">
        <v>399</v>
      </c>
      <c r="K312" t="s">
        <v>203</v>
      </c>
      <c r="L312" t="s">
        <v>140</v>
      </c>
      <c r="N312" t="s">
        <v>93</v>
      </c>
      <c r="P312">
        <v>304.8</v>
      </c>
      <c r="Q312">
        <v>109.89999999999999</v>
      </c>
      <c r="R312">
        <v>0</v>
      </c>
      <c r="S312">
        <v>50.1</v>
      </c>
      <c r="T312">
        <v>0</v>
      </c>
      <c r="U312">
        <v>0</v>
      </c>
      <c r="V312">
        <v>94.9</v>
      </c>
      <c r="W312">
        <v>49.9</v>
      </c>
      <c r="X312">
        <v>49.9</v>
      </c>
      <c r="Y312">
        <v>0</v>
      </c>
      <c r="AG312" t="s">
        <v>197</v>
      </c>
      <c r="AK312" t="s">
        <v>197</v>
      </c>
      <c r="AL312" t="s">
        <v>142</v>
      </c>
      <c r="AM312">
        <v>99999</v>
      </c>
      <c r="AN312">
        <v>99999</v>
      </c>
      <c r="AO312">
        <v>899</v>
      </c>
      <c r="AP312" t="b">
        <v>1</v>
      </c>
      <c r="AQ312" t="b">
        <v>1</v>
      </c>
      <c r="AR312" t="b">
        <v>0</v>
      </c>
      <c r="AS312">
        <v>500</v>
      </c>
      <c r="AT312" t="s">
        <v>96</v>
      </c>
      <c r="AU312" t="b">
        <v>0</v>
      </c>
      <c r="AW312">
        <v>12</v>
      </c>
      <c r="AX312" t="s">
        <v>97</v>
      </c>
      <c r="AY312" t="s">
        <v>469</v>
      </c>
    </row>
    <row r="313" spans="1:51" x14ac:dyDescent="0.25">
      <c r="A313" t="s">
        <v>3160</v>
      </c>
      <c r="B313" t="s">
        <v>139</v>
      </c>
      <c r="C313" t="s">
        <v>89</v>
      </c>
      <c r="D313">
        <v>99999</v>
      </c>
      <c r="F313">
        <v>3000</v>
      </c>
      <c r="G313" t="b">
        <v>0</v>
      </c>
      <c r="H313" t="s">
        <v>399</v>
      </c>
      <c r="K313" t="s">
        <v>203</v>
      </c>
      <c r="L313" t="s">
        <v>140</v>
      </c>
      <c r="N313" t="s">
        <v>93</v>
      </c>
      <c r="P313">
        <v>314.8</v>
      </c>
      <c r="Q313">
        <v>119.89999999999999</v>
      </c>
      <c r="R313">
        <v>0</v>
      </c>
      <c r="S313">
        <v>50.1</v>
      </c>
      <c r="T313">
        <v>0</v>
      </c>
      <c r="U313">
        <v>0</v>
      </c>
      <c r="V313">
        <v>94.9</v>
      </c>
      <c r="W313">
        <v>49.9</v>
      </c>
      <c r="X313">
        <v>49.9</v>
      </c>
      <c r="Y313">
        <v>0</v>
      </c>
      <c r="AG313" t="s">
        <v>199</v>
      </c>
      <c r="AK313" t="s">
        <v>199</v>
      </c>
      <c r="AL313" t="s">
        <v>142</v>
      </c>
      <c r="AM313">
        <v>99999</v>
      </c>
      <c r="AN313">
        <v>99999</v>
      </c>
      <c r="AO313">
        <v>899</v>
      </c>
      <c r="AP313" t="b">
        <v>1</v>
      </c>
      <c r="AQ313" t="b">
        <v>1</v>
      </c>
      <c r="AR313" t="b">
        <v>0</v>
      </c>
      <c r="AS313">
        <v>500</v>
      </c>
      <c r="AT313" t="s">
        <v>96</v>
      </c>
      <c r="AU313" t="b">
        <v>0</v>
      </c>
      <c r="AW313">
        <v>12</v>
      </c>
      <c r="AX313" t="s">
        <v>97</v>
      </c>
      <c r="AY313" t="s">
        <v>470</v>
      </c>
    </row>
    <row r="314" spans="1:51" x14ac:dyDescent="0.25">
      <c r="A314" t="s">
        <v>3160</v>
      </c>
      <c r="B314" t="s">
        <v>139</v>
      </c>
      <c r="C314" t="s">
        <v>89</v>
      </c>
      <c r="D314">
        <v>99999</v>
      </c>
      <c r="F314">
        <v>5000</v>
      </c>
      <c r="G314" t="b">
        <v>0</v>
      </c>
      <c r="H314" t="s">
        <v>399</v>
      </c>
      <c r="K314" t="s">
        <v>203</v>
      </c>
      <c r="L314" t="s">
        <v>140</v>
      </c>
      <c r="N314" t="s">
        <v>93</v>
      </c>
      <c r="P314">
        <v>329.8</v>
      </c>
      <c r="Q314">
        <v>134.9</v>
      </c>
      <c r="R314">
        <v>0</v>
      </c>
      <c r="S314">
        <v>50.1</v>
      </c>
      <c r="T314">
        <v>0</v>
      </c>
      <c r="U314">
        <v>0</v>
      </c>
      <c r="V314">
        <v>94.9</v>
      </c>
      <c r="W314">
        <v>49.9</v>
      </c>
      <c r="X314">
        <v>49.9</v>
      </c>
      <c r="Y314">
        <v>0</v>
      </c>
      <c r="AG314" t="s">
        <v>201</v>
      </c>
      <c r="AK314" t="s">
        <v>201</v>
      </c>
      <c r="AL314" t="s">
        <v>142</v>
      </c>
      <c r="AM314">
        <v>99999</v>
      </c>
      <c r="AN314">
        <v>99999</v>
      </c>
      <c r="AO314">
        <v>899</v>
      </c>
      <c r="AP314" t="b">
        <v>1</v>
      </c>
      <c r="AQ314" t="b">
        <v>1</v>
      </c>
      <c r="AR314" t="b">
        <v>0</v>
      </c>
      <c r="AS314">
        <v>500</v>
      </c>
      <c r="AT314" t="s">
        <v>96</v>
      </c>
      <c r="AU314" t="b">
        <v>0</v>
      </c>
      <c r="AW314">
        <v>12</v>
      </c>
      <c r="AX314" t="s">
        <v>97</v>
      </c>
      <c r="AY314" t="s">
        <v>471</v>
      </c>
    </row>
    <row r="315" spans="1:51" x14ac:dyDescent="0.25">
      <c r="A315" t="s">
        <v>3160</v>
      </c>
      <c r="B315" t="s">
        <v>88</v>
      </c>
      <c r="C315" t="s">
        <v>89</v>
      </c>
      <c r="D315">
        <v>99999</v>
      </c>
      <c r="F315">
        <v>0</v>
      </c>
      <c r="G315" t="b">
        <v>0</v>
      </c>
      <c r="H315" t="s">
        <v>399</v>
      </c>
      <c r="K315" t="s">
        <v>228</v>
      </c>
      <c r="L315" t="s">
        <v>92</v>
      </c>
      <c r="N315" t="s">
        <v>93</v>
      </c>
      <c r="P315">
        <v>284.8</v>
      </c>
      <c r="Q315">
        <v>79.900000000000006</v>
      </c>
      <c r="R315">
        <v>0</v>
      </c>
      <c r="S315">
        <v>50.1</v>
      </c>
      <c r="T315">
        <v>0</v>
      </c>
      <c r="U315">
        <v>0</v>
      </c>
      <c r="V315">
        <v>94.9</v>
      </c>
      <c r="W315">
        <v>59.9</v>
      </c>
      <c r="X315">
        <v>59.9</v>
      </c>
      <c r="Y315">
        <v>0</v>
      </c>
      <c r="AG315" t="s">
        <v>155</v>
      </c>
      <c r="AK315" t="s">
        <v>155</v>
      </c>
      <c r="AL315" t="s">
        <v>95</v>
      </c>
      <c r="AM315">
        <v>99999</v>
      </c>
      <c r="AN315">
        <v>99999</v>
      </c>
      <c r="AO315">
        <v>799</v>
      </c>
      <c r="AP315" t="b">
        <v>1</v>
      </c>
      <c r="AQ315" t="b">
        <v>1</v>
      </c>
      <c r="AR315" t="b">
        <v>0</v>
      </c>
      <c r="AS315">
        <v>250</v>
      </c>
      <c r="AT315" t="s">
        <v>96</v>
      </c>
      <c r="AU315" t="b">
        <v>0</v>
      </c>
      <c r="AW315">
        <v>12</v>
      </c>
      <c r="AX315" t="s">
        <v>97</v>
      </c>
      <c r="AY315" t="s">
        <v>472</v>
      </c>
    </row>
    <row r="316" spans="1:51" x14ac:dyDescent="0.25">
      <c r="A316" t="s">
        <v>3160</v>
      </c>
      <c r="B316" t="s">
        <v>88</v>
      </c>
      <c r="C316" t="s">
        <v>89</v>
      </c>
      <c r="D316">
        <v>99999</v>
      </c>
      <c r="F316">
        <v>1000</v>
      </c>
      <c r="G316" t="b">
        <v>0</v>
      </c>
      <c r="H316" t="s">
        <v>399</v>
      </c>
      <c r="K316" t="s">
        <v>228</v>
      </c>
      <c r="L316" t="s">
        <v>92</v>
      </c>
      <c r="N316" t="s">
        <v>93</v>
      </c>
      <c r="P316">
        <v>284.8</v>
      </c>
      <c r="Q316">
        <v>79.899999999999991</v>
      </c>
      <c r="R316">
        <v>0</v>
      </c>
      <c r="S316">
        <v>50.1</v>
      </c>
      <c r="T316">
        <v>0</v>
      </c>
      <c r="U316">
        <v>0</v>
      </c>
      <c r="V316">
        <v>94.9</v>
      </c>
      <c r="W316">
        <v>59.9</v>
      </c>
      <c r="X316">
        <v>59.9</v>
      </c>
      <c r="Y316">
        <v>0</v>
      </c>
      <c r="AG316" t="s">
        <v>157</v>
      </c>
      <c r="AK316" t="s">
        <v>157</v>
      </c>
      <c r="AL316" t="s">
        <v>95</v>
      </c>
      <c r="AM316">
        <v>99999</v>
      </c>
      <c r="AN316">
        <v>99999</v>
      </c>
      <c r="AO316">
        <v>799</v>
      </c>
      <c r="AP316" t="b">
        <v>1</v>
      </c>
      <c r="AQ316" t="b">
        <v>1</v>
      </c>
      <c r="AR316" t="b">
        <v>0</v>
      </c>
      <c r="AS316">
        <v>250</v>
      </c>
      <c r="AT316" t="s">
        <v>96</v>
      </c>
      <c r="AU316" t="b">
        <v>0</v>
      </c>
      <c r="AW316">
        <v>12</v>
      </c>
      <c r="AX316" t="s">
        <v>97</v>
      </c>
      <c r="AY316" t="s">
        <v>473</v>
      </c>
    </row>
    <row r="317" spans="1:51" x14ac:dyDescent="0.25">
      <c r="A317" t="s">
        <v>3160</v>
      </c>
      <c r="B317" t="s">
        <v>88</v>
      </c>
      <c r="C317" t="s">
        <v>89</v>
      </c>
      <c r="D317">
        <v>99999</v>
      </c>
      <c r="F317">
        <v>10000</v>
      </c>
      <c r="G317" t="b">
        <v>0</v>
      </c>
      <c r="H317" t="s">
        <v>399</v>
      </c>
      <c r="K317" t="s">
        <v>228</v>
      </c>
      <c r="L317" t="s">
        <v>92</v>
      </c>
      <c r="N317" t="s">
        <v>93</v>
      </c>
      <c r="P317">
        <v>349.8</v>
      </c>
      <c r="Q317">
        <v>144.9</v>
      </c>
      <c r="R317">
        <v>0</v>
      </c>
      <c r="S317">
        <v>50.1</v>
      </c>
      <c r="T317">
        <v>0</v>
      </c>
      <c r="U317">
        <v>0</v>
      </c>
      <c r="V317">
        <v>94.9</v>
      </c>
      <c r="W317">
        <v>59.9</v>
      </c>
      <c r="X317">
        <v>59.9</v>
      </c>
      <c r="Y317">
        <v>0</v>
      </c>
      <c r="AG317" t="s">
        <v>159</v>
      </c>
      <c r="AK317" t="s">
        <v>159</v>
      </c>
      <c r="AL317" t="s">
        <v>95</v>
      </c>
      <c r="AM317">
        <v>99999</v>
      </c>
      <c r="AN317">
        <v>99999</v>
      </c>
      <c r="AO317">
        <v>799</v>
      </c>
      <c r="AP317" t="b">
        <v>1</v>
      </c>
      <c r="AQ317" t="b">
        <v>1</v>
      </c>
      <c r="AR317" t="b">
        <v>0</v>
      </c>
      <c r="AS317">
        <v>250</v>
      </c>
      <c r="AT317" t="s">
        <v>96</v>
      </c>
      <c r="AU317" t="b">
        <v>0</v>
      </c>
      <c r="AW317">
        <v>12</v>
      </c>
      <c r="AX317" t="s">
        <v>97</v>
      </c>
      <c r="AY317" t="s">
        <v>474</v>
      </c>
    </row>
    <row r="318" spans="1:51" x14ac:dyDescent="0.25">
      <c r="A318" t="s">
        <v>3160</v>
      </c>
      <c r="B318" t="s">
        <v>88</v>
      </c>
      <c r="C318" t="s">
        <v>89</v>
      </c>
      <c r="D318">
        <v>99999</v>
      </c>
      <c r="F318">
        <v>2000</v>
      </c>
      <c r="G318" t="b">
        <v>0</v>
      </c>
      <c r="H318" t="s">
        <v>399</v>
      </c>
      <c r="K318" t="s">
        <v>228</v>
      </c>
      <c r="L318" t="s">
        <v>92</v>
      </c>
      <c r="N318" t="s">
        <v>93</v>
      </c>
      <c r="P318">
        <v>294.8</v>
      </c>
      <c r="Q318">
        <v>89.899999999999991</v>
      </c>
      <c r="R318">
        <v>0</v>
      </c>
      <c r="S318">
        <v>50.1</v>
      </c>
      <c r="T318">
        <v>0</v>
      </c>
      <c r="U318">
        <v>0</v>
      </c>
      <c r="V318">
        <v>94.9</v>
      </c>
      <c r="W318">
        <v>59.9</v>
      </c>
      <c r="X318">
        <v>59.9</v>
      </c>
      <c r="Y318">
        <v>0</v>
      </c>
      <c r="AG318" t="s">
        <v>161</v>
      </c>
      <c r="AK318" t="s">
        <v>161</v>
      </c>
      <c r="AL318" t="s">
        <v>95</v>
      </c>
      <c r="AM318">
        <v>99999</v>
      </c>
      <c r="AN318">
        <v>99999</v>
      </c>
      <c r="AO318">
        <v>799</v>
      </c>
      <c r="AP318" t="b">
        <v>1</v>
      </c>
      <c r="AQ318" t="b">
        <v>1</v>
      </c>
      <c r="AR318" t="b">
        <v>0</v>
      </c>
      <c r="AS318">
        <v>250</v>
      </c>
      <c r="AT318" t="s">
        <v>96</v>
      </c>
      <c r="AU318" t="b">
        <v>0</v>
      </c>
      <c r="AW318">
        <v>12</v>
      </c>
      <c r="AX318" t="s">
        <v>97</v>
      </c>
      <c r="AY318" t="s">
        <v>475</v>
      </c>
    </row>
    <row r="319" spans="1:51" x14ac:dyDescent="0.25">
      <c r="A319" t="s">
        <v>3160</v>
      </c>
      <c r="B319" t="s">
        <v>88</v>
      </c>
      <c r="C319" t="s">
        <v>89</v>
      </c>
      <c r="D319">
        <v>99999</v>
      </c>
      <c r="F319">
        <v>3000</v>
      </c>
      <c r="G319" t="b">
        <v>0</v>
      </c>
      <c r="H319" t="s">
        <v>399</v>
      </c>
      <c r="K319" t="s">
        <v>228</v>
      </c>
      <c r="L319" t="s">
        <v>92</v>
      </c>
      <c r="N319" t="s">
        <v>93</v>
      </c>
      <c r="P319">
        <v>304.8</v>
      </c>
      <c r="Q319">
        <v>99.899999999999991</v>
      </c>
      <c r="R319">
        <v>0</v>
      </c>
      <c r="S319">
        <v>50.1</v>
      </c>
      <c r="T319">
        <v>0</v>
      </c>
      <c r="U319">
        <v>0</v>
      </c>
      <c r="V319">
        <v>94.9</v>
      </c>
      <c r="W319">
        <v>59.9</v>
      </c>
      <c r="X319">
        <v>59.9</v>
      </c>
      <c r="Y319">
        <v>0</v>
      </c>
      <c r="AG319" t="s">
        <v>163</v>
      </c>
      <c r="AK319" t="s">
        <v>163</v>
      </c>
      <c r="AL319" t="s">
        <v>95</v>
      </c>
      <c r="AM319">
        <v>99999</v>
      </c>
      <c r="AN319">
        <v>99999</v>
      </c>
      <c r="AO319">
        <v>799</v>
      </c>
      <c r="AP319" t="b">
        <v>1</v>
      </c>
      <c r="AQ319" t="b">
        <v>1</v>
      </c>
      <c r="AR319" t="b">
        <v>0</v>
      </c>
      <c r="AS319">
        <v>250</v>
      </c>
      <c r="AT319" t="s">
        <v>96</v>
      </c>
      <c r="AU319" t="b">
        <v>0</v>
      </c>
      <c r="AW319">
        <v>12</v>
      </c>
      <c r="AX319" t="s">
        <v>97</v>
      </c>
      <c r="AY319" t="s">
        <v>476</v>
      </c>
    </row>
    <row r="320" spans="1:51" x14ac:dyDescent="0.25">
      <c r="A320" t="s">
        <v>3160</v>
      </c>
      <c r="B320" t="s">
        <v>88</v>
      </c>
      <c r="C320" t="s">
        <v>89</v>
      </c>
      <c r="D320">
        <v>99999</v>
      </c>
      <c r="F320">
        <v>5000</v>
      </c>
      <c r="G320" t="b">
        <v>0</v>
      </c>
      <c r="H320" t="s">
        <v>399</v>
      </c>
      <c r="K320" t="s">
        <v>228</v>
      </c>
      <c r="L320" t="s">
        <v>92</v>
      </c>
      <c r="N320" t="s">
        <v>93</v>
      </c>
      <c r="P320">
        <v>319.8</v>
      </c>
      <c r="Q320">
        <v>114.9</v>
      </c>
      <c r="R320">
        <v>0</v>
      </c>
      <c r="S320">
        <v>50.1</v>
      </c>
      <c r="T320">
        <v>0</v>
      </c>
      <c r="U320">
        <v>0</v>
      </c>
      <c r="V320">
        <v>94.9</v>
      </c>
      <c r="W320">
        <v>59.9</v>
      </c>
      <c r="X320">
        <v>59.9</v>
      </c>
      <c r="Y320">
        <v>0</v>
      </c>
      <c r="AG320" t="s">
        <v>165</v>
      </c>
      <c r="AK320" t="s">
        <v>165</v>
      </c>
      <c r="AL320" t="s">
        <v>95</v>
      </c>
      <c r="AM320">
        <v>99999</v>
      </c>
      <c r="AN320">
        <v>99999</v>
      </c>
      <c r="AO320">
        <v>799</v>
      </c>
      <c r="AP320" t="b">
        <v>1</v>
      </c>
      <c r="AQ320" t="b">
        <v>1</v>
      </c>
      <c r="AR320" t="b">
        <v>0</v>
      </c>
      <c r="AS320">
        <v>250</v>
      </c>
      <c r="AT320" t="s">
        <v>96</v>
      </c>
      <c r="AU320" t="b">
        <v>0</v>
      </c>
      <c r="AW320">
        <v>12</v>
      </c>
      <c r="AX320" t="s">
        <v>97</v>
      </c>
      <c r="AY320" t="s">
        <v>477</v>
      </c>
    </row>
    <row r="321" spans="1:51" x14ac:dyDescent="0.25">
      <c r="A321" t="s">
        <v>3160</v>
      </c>
      <c r="B321" t="s">
        <v>109</v>
      </c>
      <c r="C321" t="s">
        <v>89</v>
      </c>
      <c r="D321">
        <v>99999</v>
      </c>
      <c r="F321">
        <v>0</v>
      </c>
      <c r="G321" t="b">
        <v>0</v>
      </c>
      <c r="H321" t="s">
        <v>399</v>
      </c>
      <c r="K321" t="s">
        <v>228</v>
      </c>
      <c r="L321" t="s">
        <v>110</v>
      </c>
      <c r="N321" t="s">
        <v>93</v>
      </c>
      <c r="P321">
        <v>279.8</v>
      </c>
      <c r="Q321">
        <v>74.900000000000006</v>
      </c>
      <c r="R321">
        <v>0</v>
      </c>
      <c r="S321">
        <v>50.1</v>
      </c>
      <c r="T321">
        <v>0</v>
      </c>
      <c r="U321">
        <v>0</v>
      </c>
      <c r="V321">
        <v>94.9</v>
      </c>
      <c r="W321">
        <v>59.9</v>
      </c>
      <c r="X321">
        <v>59.9</v>
      </c>
      <c r="Y321">
        <v>0</v>
      </c>
      <c r="AG321" t="s">
        <v>167</v>
      </c>
      <c r="AK321" t="s">
        <v>167</v>
      </c>
      <c r="AL321" t="s">
        <v>112</v>
      </c>
      <c r="AM321">
        <v>99999</v>
      </c>
      <c r="AN321">
        <v>99999</v>
      </c>
      <c r="AO321">
        <v>599</v>
      </c>
      <c r="AP321" t="b">
        <v>1</v>
      </c>
      <c r="AQ321" t="b">
        <v>1</v>
      </c>
      <c r="AR321" t="b">
        <v>0</v>
      </c>
      <c r="AS321">
        <v>50</v>
      </c>
      <c r="AT321" t="s">
        <v>96</v>
      </c>
      <c r="AU321" t="b">
        <v>0</v>
      </c>
      <c r="AW321">
        <v>12</v>
      </c>
      <c r="AX321" t="s">
        <v>97</v>
      </c>
      <c r="AY321" t="s">
        <v>478</v>
      </c>
    </row>
    <row r="322" spans="1:51" x14ac:dyDescent="0.25">
      <c r="A322" t="s">
        <v>3160</v>
      </c>
      <c r="B322" t="s">
        <v>109</v>
      </c>
      <c r="C322" t="s">
        <v>89</v>
      </c>
      <c r="D322">
        <v>99999</v>
      </c>
      <c r="F322">
        <v>1000</v>
      </c>
      <c r="G322" t="b">
        <v>0</v>
      </c>
      <c r="H322" t="s">
        <v>399</v>
      </c>
      <c r="K322" t="s">
        <v>228</v>
      </c>
      <c r="L322" t="s">
        <v>110</v>
      </c>
      <c r="N322" t="s">
        <v>93</v>
      </c>
      <c r="P322">
        <v>264.8</v>
      </c>
      <c r="Q322">
        <v>59.9</v>
      </c>
      <c r="R322">
        <v>0</v>
      </c>
      <c r="S322">
        <v>50.1</v>
      </c>
      <c r="T322">
        <v>0</v>
      </c>
      <c r="U322">
        <v>0</v>
      </c>
      <c r="V322">
        <v>94.9</v>
      </c>
      <c r="W322">
        <v>59.9</v>
      </c>
      <c r="X322">
        <v>59.9</v>
      </c>
      <c r="Y322">
        <v>0</v>
      </c>
      <c r="AG322" t="s">
        <v>169</v>
      </c>
      <c r="AK322" t="s">
        <v>169</v>
      </c>
      <c r="AL322" t="s">
        <v>112</v>
      </c>
      <c r="AM322">
        <v>99999</v>
      </c>
      <c r="AN322">
        <v>99999</v>
      </c>
      <c r="AO322">
        <v>599</v>
      </c>
      <c r="AP322" t="b">
        <v>1</v>
      </c>
      <c r="AQ322" t="b">
        <v>1</v>
      </c>
      <c r="AR322" t="b">
        <v>0</v>
      </c>
      <c r="AS322">
        <v>50</v>
      </c>
      <c r="AT322" t="s">
        <v>96</v>
      </c>
      <c r="AU322" t="b">
        <v>0</v>
      </c>
      <c r="AW322">
        <v>12</v>
      </c>
      <c r="AX322" t="s">
        <v>97</v>
      </c>
      <c r="AY322" t="s">
        <v>479</v>
      </c>
    </row>
    <row r="323" spans="1:51" x14ac:dyDescent="0.25">
      <c r="A323" t="s">
        <v>3160</v>
      </c>
      <c r="B323" t="s">
        <v>109</v>
      </c>
      <c r="C323" t="s">
        <v>89</v>
      </c>
      <c r="D323">
        <v>99999</v>
      </c>
      <c r="F323">
        <v>10000</v>
      </c>
      <c r="G323" t="b">
        <v>0</v>
      </c>
      <c r="H323" t="s">
        <v>399</v>
      </c>
      <c r="K323" t="s">
        <v>228</v>
      </c>
      <c r="L323" t="s">
        <v>110</v>
      </c>
      <c r="N323" t="s">
        <v>93</v>
      </c>
      <c r="P323">
        <v>329.8</v>
      </c>
      <c r="Q323">
        <v>124.9</v>
      </c>
      <c r="R323">
        <v>0</v>
      </c>
      <c r="S323">
        <v>50.1</v>
      </c>
      <c r="T323">
        <v>0</v>
      </c>
      <c r="U323">
        <v>0</v>
      </c>
      <c r="V323">
        <v>94.9</v>
      </c>
      <c r="W323">
        <v>59.9</v>
      </c>
      <c r="X323">
        <v>59.9</v>
      </c>
      <c r="Y323">
        <v>0</v>
      </c>
      <c r="AG323" t="s">
        <v>171</v>
      </c>
      <c r="AK323" t="s">
        <v>171</v>
      </c>
      <c r="AL323" t="s">
        <v>112</v>
      </c>
      <c r="AM323">
        <v>99999</v>
      </c>
      <c r="AN323">
        <v>99999</v>
      </c>
      <c r="AO323">
        <v>599</v>
      </c>
      <c r="AP323" t="b">
        <v>1</v>
      </c>
      <c r="AQ323" t="b">
        <v>1</v>
      </c>
      <c r="AR323" t="b">
        <v>0</v>
      </c>
      <c r="AS323">
        <v>50</v>
      </c>
      <c r="AT323" t="s">
        <v>96</v>
      </c>
      <c r="AU323" t="b">
        <v>0</v>
      </c>
      <c r="AW323">
        <v>12</v>
      </c>
      <c r="AX323" t="s">
        <v>97</v>
      </c>
      <c r="AY323" t="s">
        <v>480</v>
      </c>
    </row>
    <row r="324" spans="1:51" x14ac:dyDescent="0.25">
      <c r="A324" t="s">
        <v>3160</v>
      </c>
      <c r="B324" t="s">
        <v>109</v>
      </c>
      <c r="C324" t="s">
        <v>89</v>
      </c>
      <c r="D324">
        <v>99999</v>
      </c>
      <c r="F324">
        <v>2000</v>
      </c>
      <c r="G324" t="b">
        <v>0</v>
      </c>
      <c r="H324" t="s">
        <v>399</v>
      </c>
      <c r="K324" t="s">
        <v>228</v>
      </c>
      <c r="L324" t="s">
        <v>110</v>
      </c>
      <c r="N324" t="s">
        <v>93</v>
      </c>
      <c r="P324">
        <v>274.8</v>
      </c>
      <c r="Q324">
        <v>69.900000000000006</v>
      </c>
      <c r="R324">
        <v>0</v>
      </c>
      <c r="S324">
        <v>50.1</v>
      </c>
      <c r="T324">
        <v>0</v>
      </c>
      <c r="U324">
        <v>0</v>
      </c>
      <c r="V324">
        <v>94.9</v>
      </c>
      <c r="W324">
        <v>59.9</v>
      </c>
      <c r="X324">
        <v>59.9</v>
      </c>
      <c r="Y324">
        <v>0</v>
      </c>
      <c r="AG324" t="s">
        <v>173</v>
      </c>
      <c r="AK324" t="s">
        <v>173</v>
      </c>
      <c r="AL324" t="s">
        <v>112</v>
      </c>
      <c r="AM324">
        <v>99999</v>
      </c>
      <c r="AN324">
        <v>99999</v>
      </c>
      <c r="AO324">
        <v>599</v>
      </c>
      <c r="AP324" t="b">
        <v>1</v>
      </c>
      <c r="AQ324" t="b">
        <v>1</v>
      </c>
      <c r="AR324" t="b">
        <v>0</v>
      </c>
      <c r="AS324">
        <v>50</v>
      </c>
      <c r="AT324" t="s">
        <v>96</v>
      </c>
      <c r="AU324" t="b">
        <v>0</v>
      </c>
      <c r="AW324">
        <v>12</v>
      </c>
      <c r="AX324" t="s">
        <v>97</v>
      </c>
      <c r="AY324" t="s">
        <v>481</v>
      </c>
    </row>
    <row r="325" spans="1:51" x14ac:dyDescent="0.25">
      <c r="A325" t="s">
        <v>3160</v>
      </c>
      <c r="B325" t="s">
        <v>109</v>
      </c>
      <c r="C325" t="s">
        <v>89</v>
      </c>
      <c r="D325">
        <v>99999</v>
      </c>
      <c r="F325">
        <v>3000</v>
      </c>
      <c r="G325" t="b">
        <v>0</v>
      </c>
      <c r="H325" t="s">
        <v>399</v>
      </c>
      <c r="K325" t="s">
        <v>228</v>
      </c>
      <c r="L325" t="s">
        <v>110</v>
      </c>
      <c r="N325" t="s">
        <v>93</v>
      </c>
      <c r="P325">
        <v>284.8</v>
      </c>
      <c r="Q325">
        <v>79.899999999999991</v>
      </c>
      <c r="R325">
        <v>0</v>
      </c>
      <c r="S325">
        <v>50.1</v>
      </c>
      <c r="T325">
        <v>0</v>
      </c>
      <c r="U325">
        <v>0</v>
      </c>
      <c r="V325">
        <v>94.9</v>
      </c>
      <c r="W325">
        <v>59.9</v>
      </c>
      <c r="X325">
        <v>59.9</v>
      </c>
      <c r="Y325">
        <v>0</v>
      </c>
      <c r="AG325" t="s">
        <v>175</v>
      </c>
      <c r="AK325" t="s">
        <v>175</v>
      </c>
      <c r="AL325" t="s">
        <v>112</v>
      </c>
      <c r="AM325">
        <v>99999</v>
      </c>
      <c r="AN325">
        <v>99999</v>
      </c>
      <c r="AO325">
        <v>599</v>
      </c>
      <c r="AP325" t="b">
        <v>1</v>
      </c>
      <c r="AQ325" t="b">
        <v>1</v>
      </c>
      <c r="AR325" t="b">
        <v>0</v>
      </c>
      <c r="AS325">
        <v>50</v>
      </c>
      <c r="AT325" t="s">
        <v>96</v>
      </c>
      <c r="AU325" t="b">
        <v>0</v>
      </c>
      <c r="AW325">
        <v>12</v>
      </c>
      <c r="AX325" t="s">
        <v>97</v>
      </c>
      <c r="AY325" t="s">
        <v>482</v>
      </c>
    </row>
    <row r="326" spans="1:51" x14ac:dyDescent="0.25">
      <c r="A326" t="s">
        <v>3160</v>
      </c>
      <c r="B326" t="s">
        <v>109</v>
      </c>
      <c r="C326" t="s">
        <v>89</v>
      </c>
      <c r="D326">
        <v>99999</v>
      </c>
      <c r="F326">
        <v>5000</v>
      </c>
      <c r="G326" t="b">
        <v>0</v>
      </c>
      <c r="H326" t="s">
        <v>399</v>
      </c>
      <c r="K326" t="s">
        <v>228</v>
      </c>
      <c r="L326" t="s">
        <v>110</v>
      </c>
      <c r="N326" t="s">
        <v>93</v>
      </c>
      <c r="P326">
        <v>299.8</v>
      </c>
      <c r="Q326">
        <v>94.9</v>
      </c>
      <c r="R326">
        <v>0</v>
      </c>
      <c r="S326">
        <v>50.1</v>
      </c>
      <c r="T326">
        <v>0</v>
      </c>
      <c r="U326">
        <v>0</v>
      </c>
      <c r="V326">
        <v>94.9</v>
      </c>
      <c r="W326">
        <v>59.9</v>
      </c>
      <c r="X326">
        <v>59.9</v>
      </c>
      <c r="Y326">
        <v>0</v>
      </c>
      <c r="AG326" t="s">
        <v>177</v>
      </c>
      <c r="AK326" t="s">
        <v>177</v>
      </c>
      <c r="AL326" t="s">
        <v>112</v>
      </c>
      <c r="AM326">
        <v>99999</v>
      </c>
      <c r="AN326">
        <v>99999</v>
      </c>
      <c r="AO326">
        <v>599</v>
      </c>
      <c r="AP326" t="b">
        <v>1</v>
      </c>
      <c r="AQ326" t="b">
        <v>1</v>
      </c>
      <c r="AR326" t="b">
        <v>0</v>
      </c>
      <c r="AS326">
        <v>50</v>
      </c>
      <c r="AT326" t="s">
        <v>96</v>
      </c>
      <c r="AU326" t="b">
        <v>0</v>
      </c>
      <c r="AW326">
        <v>12</v>
      </c>
      <c r="AX326" t="s">
        <v>97</v>
      </c>
      <c r="AY326" t="s">
        <v>483</v>
      </c>
    </row>
    <row r="327" spans="1:51" x14ac:dyDescent="0.25">
      <c r="A327" t="s">
        <v>3160</v>
      </c>
      <c r="B327" t="s">
        <v>124</v>
      </c>
      <c r="C327" t="s">
        <v>89</v>
      </c>
      <c r="D327">
        <v>99999</v>
      </c>
      <c r="F327">
        <v>0</v>
      </c>
      <c r="G327" t="b">
        <v>0</v>
      </c>
      <c r="H327" t="s">
        <v>399</v>
      </c>
      <c r="K327" t="s">
        <v>228</v>
      </c>
      <c r="L327" t="s">
        <v>125</v>
      </c>
      <c r="N327" t="s">
        <v>93</v>
      </c>
      <c r="P327">
        <v>269.8</v>
      </c>
      <c r="Q327">
        <v>64.900000000000006</v>
      </c>
      <c r="R327">
        <v>0</v>
      </c>
      <c r="S327">
        <v>50.1</v>
      </c>
      <c r="T327">
        <v>0</v>
      </c>
      <c r="U327">
        <v>0</v>
      </c>
      <c r="V327">
        <v>94.9</v>
      </c>
      <c r="W327">
        <v>59.9</v>
      </c>
      <c r="X327">
        <v>59.9</v>
      </c>
      <c r="Y327">
        <v>0</v>
      </c>
      <c r="AG327" t="s">
        <v>179</v>
      </c>
      <c r="AK327" t="s">
        <v>179</v>
      </c>
      <c r="AL327" t="s">
        <v>127</v>
      </c>
      <c r="AM327">
        <v>99999</v>
      </c>
      <c r="AN327">
        <v>99999</v>
      </c>
      <c r="AO327">
        <v>699</v>
      </c>
      <c r="AP327" t="b">
        <v>1</v>
      </c>
      <c r="AQ327" t="b">
        <v>1</v>
      </c>
      <c r="AR327" t="b">
        <v>0</v>
      </c>
      <c r="AS327">
        <v>100</v>
      </c>
      <c r="AT327" t="s">
        <v>96</v>
      </c>
      <c r="AU327" t="b">
        <v>0</v>
      </c>
      <c r="AW327">
        <v>12</v>
      </c>
      <c r="AX327" t="s">
        <v>97</v>
      </c>
      <c r="AY327" t="s">
        <v>484</v>
      </c>
    </row>
    <row r="328" spans="1:51" x14ac:dyDescent="0.25">
      <c r="A328" t="s">
        <v>3160</v>
      </c>
      <c r="B328" t="s">
        <v>124</v>
      </c>
      <c r="C328" t="s">
        <v>89</v>
      </c>
      <c r="D328">
        <v>99999</v>
      </c>
      <c r="F328">
        <v>1000</v>
      </c>
      <c r="G328" t="b">
        <v>0</v>
      </c>
      <c r="H328" t="s">
        <v>399</v>
      </c>
      <c r="K328" t="s">
        <v>228</v>
      </c>
      <c r="L328" t="s">
        <v>125</v>
      </c>
      <c r="N328" t="s">
        <v>93</v>
      </c>
      <c r="P328">
        <v>269.8</v>
      </c>
      <c r="Q328">
        <v>64.899999999999991</v>
      </c>
      <c r="R328">
        <v>0</v>
      </c>
      <c r="S328">
        <v>50.1</v>
      </c>
      <c r="T328">
        <v>0</v>
      </c>
      <c r="U328">
        <v>0</v>
      </c>
      <c r="V328">
        <v>94.9</v>
      </c>
      <c r="W328">
        <v>59.9</v>
      </c>
      <c r="X328">
        <v>59.9</v>
      </c>
      <c r="Y328">
        <v>0</v>
      </c>
      <c r="AG328" t="s">
        <v>181</v>
      </c>
      <c r="AK328" t="s">
        <v>181</v>
      </c>
      <c r="AL328" t="s">
        <v>127</v>
      </c>
      <c r="AM328">
        <v>99999</v>
      </c>
      <c r="AN328">
        <v>99999</v>
      </c>
      <c r="AO328">
        <v>699</v>
      </c>
      <c r="AP328" t="b">
        <v>1</v>
      </c>
      <c r="AQ328" t="b">
        <v>1</v>
      </c>
      <c r="AR328" t="b">
        <v>0</v>
      </c>
      <c r="AS328">
        <v>100</v>
      </c>
      <c r="AT328" t="s">
        <v>96</v>
      </c>
      <c r="AU328" t="b">
        <v>0</v>
      </c>
      <c r="AW328">
        <v>12</v>
      </c>
      <c r="AX328" t="s">
        <v>97</v>
      </c>
      <c r="AY328" t="s">
        <v>485</v>
      </c>
    </row>
    <row r="329" spans="1:51" x14ac:dyDescent="0.25">
      <c r="A329" t="s">
        <v>3160</v>
      </c>
      <c r="B329" t="s">
        <v>124</v>
      </c>
      <c r="C329" t="s">
        <v>89</v>
      </c>
      <c r="D329">
        <v>99999</v>
      </c>
      <c r="F329">
        <v>10000</v>
      </c>
      <c r="G329" t="b">
        <v>0</v>
      </c>
      <c r="H329" t="s">
        <v>399</v>
      </c>
      <c r="K329" t="s">
        <v>228</v>
      </c>
      <c r="L329" t="s">
        <v>125</v>
      </c>
      <c r="N329" t="s">
        <v>93</v>
      </c>
      <c r="P329">
        <v>334.8</v>
      </c>
      <c r="Q329">
        <v>129.9</v>
      </c>
      <c r="R329">
        <v>0</v>
      </c>
      <c r="S329">
        <v>50.1</v>
      </c>
      <c r="T329">
        <v>0</v>
      </c>
      <c r="U329">
        <v>0</v>
      </c>
      <c r="V329">
        <v>94.9</v>
      </c>
      <c r="W329">
        <v>59.9</v>
      </c>
      <c r="X329">
        <v>59.9</v>
      </c>
      <c r="Y329">
        <v>0</v>
      </c>
      <c r="AG329" t="s">
        <v>183</v>
      </c>
      <c r="AK329" t="s">
        <v>183</v>
      </c>
      <c r="AL329" t="s">
        <v>127</v>
      </c>
      <c r="AM329">
        <v>99999</v>
      </c>
      <c r="AN329">
        <v>99999</v>
      </c>
      <c r="AO329">
        <v>699</v>
      </c>
      <c r="AP329" t="b">
        <v>1</v>
      </c>
      <c r="AQ329" t="b">
        <v>1</v>
      </c>
      <c r="AR329" t="b">
        <v>0</v>
      </c>
      <c r="AS329">
        <v>100</v>
      </c>
      <c r="AT329" t="s">
        <v>96</v>
      </c>
      <c r="AU329" t="b">
        <v>0</v>
      </c>
      <c r="AW329">
        <v>12</v>
      </c>
      <c r="AX329" t="s">
        <v>97</v>
      </c>
      <c r="AY329" t="s">
        <v>486</v>
      </c>
    </row>
    <row r="330" spans="1:51" x14ac:dyDescent="0.25">
      <c r="A330" t="s">
        <v>3160</v>
      </c>
      <c r="B330" t="s">
        <v>124</v>
      </c>
      <c r="C330" t="s">
        <v>89</v>
      </c>
      <c r="D330">
        <v>99999</v>
      </c>
      <c r="F330">
        <v>2000</v>
      </c>
      <c r="G330" t="b">
        <v>0</v>
      </c>
      <c r="H330" t="s">
        <v>399</v>
      </c>
      <c r="K330" t="s">
        <v>228</v>
      </c>
      <c r="L330" t="s">
        <v>125</v>
      </c>
      <c r="N330" t="s">
        <v>93</v>
      </c>
      <c r="P330">
        <v>279.8</v>
      </c>
      <c r="Q330">
        <v>74.899999999999991</v>
      </c>
      <c r="R330">
        <v>0</v>
      </c>
      <c r="S330">
        <v>50.1</v>
      </c>
      <c r="T330">
        <v>0</v>
      </c>
      <c r="U330">
        <v>0</v>
      </c>
      <c r="V330">
        <v>94.9</v>
      </c>
      <c r="W330">
        <v>59.9</v>
      </c>
      <c r="X330">
        <v>59.9</v>
      </c>
      <c r="Y330">
        <v>0</v>
      </c>
      <c r="AG330" t="s">
        <v>185</v>
      </c>
      <c r="AK330" t="s">
        <v>185</v>
      </c>
      <c r="AL330" t="s">
        <v>127</v>
      </c>
      <c r="AM330">
        <v>99999</v>
      </c>
      <c r="AN330">
        <v>99999</v>
      </c>
      <c r="AO330">
        <v>699</v>
      </c>
      <c r="AP330" t="b">
        <v>1</v>
      </c>
      <c r="AQ330" t="b">
        <v>1</v>
      </c>
      <c r="AR330" t="b">
        <v>0</v>
      </c>
      <c r="AS330">
        <v>100</v>
      </c>
      <c r="AT330" t="s">
        <v>96</v>
      </c>
      <c r="AU330" t="b">
        <v>0</v>
      </c>
      <c r="AW330">
        <v>12</v>
      </c>
      <c r="AX330" t="s">
        <v>97</v>
      </c>
      <c r="AY330" t="s">
        <v>487</v>
      </c>
    </row>
    <row r="331" spans="1:51" x14ac:dyDescent="0.25">
      <c r="A331" t="s">
        <v>3160</v>
      </c>
      <c r="B331" t="s">
        <v>124</v>
      </c>
      <c r="C331" t="s">
        <v>89</v>
      </c>
      <c r="D331">
        <v>99999</v>
      </c>
      <c r="F331">
        <v>3000</v>
      </c>
      <c r="G331" t="b">
        <v>0</v>
      </c>
      <c r="H331" t="s">
        <v>399</v>
      </c>
      <c r="K331" t="s">
        <v>228</v>
      </c>
      <c r="L331" t="s">
        <v>125</v>
      </c>
      <c r="N331" t="s">
        <v>93</v>
      </c>
      <c r="P331">
        <v>289.8</v>
      </c>
      <c r="Q331">
        <v>84.899999999999991</v>
      </c>
      <c r="R331">
        <v>0</v>
      </c>
      <c r="S331">
        <v>50.1</v>
      </c>
      <c r="T331">
        <v>0</v>
      </c>
      <c r="U331">
        <v>0</v>
      </c>
      <c r="V331">
        <v>94.9</v>
      </c>
      <c r="W331">
        <v>59.9</v>
      </c>
      <c r="X331">
        <v>59.9</v>
      </c>
      <c r="Y331">
        <v>0</v>
      </c>
      <c r="AG331" t="s">
        <v>187</v>
      </c>
      <c r="AK331" t="s">
        <v>187</v>
      </c>
      <c r="AL331" t="s">
        <v>127</v>
      </c>
      <c r="AM331">
        <v>99999</v>
      </c>
      <c r="AN331">
        <v>99999</v>
      </c>
      <c r="AO331">
        <v>699</v>
      </c>
      <c r="AP331" t="b">
        <v>1</v>
      </c>
      <c r="AQ331" t="b">
        <v>1</v>
      </c>
      <c r="AR331" t="b">
        <v>0</v>
      </c>
      <c r="AS331">
        <v>100</v>
      </c>
      <c r="AT331" t="s">
        <v>96</v>
      </c>
      <c r="AU331" t="b">
        <v>0</v>
      </c>
      <c r="AW331">
        <v>12</v>
      </c>
      <c r="AX331" t="s">
        <v>97</v>
      </c>
      <c r="AY331" t="s">
        <v>488</v>
      </c>
    </row>
    <row r="332" spans="1:51" x14ac:dyDescent="0.25">
      <c r="A332" t="s">
        <v>3160</v>
      </c>
      <c r="B332" t="s">
        <v>124</v>
      </c>
      <c r="C332" t="s">
        <v>89</v>
      </c>
      <c r="D332">
        <v>99999</v>
      </c>
      <c r="F332">
        <v>5000</v>
      </c>
      <c r="G332" t="b">
        <v>0</v>
      </c>
      <c r="H332" t="s">
        <v>399</v>
      </c>
      <c r="K332" t="s">
        <v>228</v>
      </c>
      <c r="L332" t="s">
        <v>125</v>
      </c>
      <c r="N332" t="s">
        <v>93</v>
      </c>
      <c r="P332">
        <v>304.8</v>
      </c>
      <c r="Q332">
        <v>99.9</v>
      </c>
      <c r="R332">
        <v>0</v>
      </c>
      <c r="S332">
        <v>50.1</v>
      </c>
      <c r="T332">
        <v>0</v>
      </c>
      <c r="U332">
        <v>0</v>
      </c>
      <c r="V332">
        <v>94.9</v>
      </c>
      <c r="W332">
        <v>59.9</v>
      </c>
      <c r="X332">
        <v>59.9</v>
      </c>
      <c r="Y332">
        <v>0</v>
      </c>
      <c r="AG332" t="s">
        <v>189</v>
      </c>
      <c r="AK332" t="s">
        <v>189</v>
      </c>
      <c r="AL332" t="s">
        <v>127</v>
      </c>
      <c r="AM332">
        <v>99999</v>
      </c>
      <c r="AN332">
        <v>99999</v>
      </c>
      <c r="AO332">
        <v>699</v>
      </c>
      <c r="AP332" t="b">
        <v>1</v>
      </c>
      <c r="AQ332" t="b">
        <v>1</v>
      </c>
      <c r="AR332" t="b">
        <v>0</v>
      </c>
      <c r="AS332">
        <v>100</v>
      </c>
      <c r="AT332" t="s">
        <v>96</v>
      </c>
      <c r="AU332" t="b">
        <v>0</v>
      </c>
      <c r="AW332">
        <v>12</v>
      </c>
      <c r="AX332" t="s">
        <v>97</v>
      </c>
      <c r="AY332" t="s">
        <v>489</v>
      </c>
    </row>
    <row r="333" spans="1:51" x14ac:dyDescent="0.25">
      <c r="A333" t="s">
        <v>3160</v>
      </c>
      <c r="B333" t="s">
        <v>139</v>
      </c>
      <c r="C333" t="s">
        <v>89</v>
      </c>
      <c r="D333">
        <v>99999</v>
      </c>
      <c r="F333">
        <v>0</v>
      </c>
      <c r="G333" t="b">
        <v>0</v>
      </c>
      <c r="H333" t="s">
        <v>399</v>
      </c>
      <c r="K333" t="s">
        <v>228</v>
      </c>
      <c r="L333" t="s">
        <v>140</v>
      </c>
      <c r="N333" t="s">
        <v>93</v>
      </c>
      <c r="P333">
        <v>304.8</v>
      </c>
      <c r="Q333">
        <v>99.9</v>
      </c>
      <c r="R333">
        <v>0</v>
      </c>
      <c r="S333">
        <v>50.1</v>
      </c>
      <c r="T333">
        <v>0</v>
      </c>
      <c r="U333">
        <v>0</v>
      </c>
      <c r="V333">
        <v>94.9</v>
      </c>
      <c r="W333">
        <v>59.9</v>
      </c>
      <c r="X333">
        <v>59.9</v>
      </c>
      <c r="Y333">
        <v>0</v>
      </c>
      <c r="AG333" t="s">
        <v>191</v>
      </c>
      <c r="AK333" t="s">
        <v>191</v>
      </c>
      <c r="AL333" t="s">
        <v>142</v>
      </c>
      <c r="AM333">
        <v>99999</v>
      </c>
      <c r="AN333">
        <v>99999</v>
      </c>
      <c r="AO333">
        <v>899</v>
      </c>
      <c r="AP333" t="b">
        <v>1</v>
      </c>
      <c r="AQ333" t="b">
        <v>1</v>
      </c>
      <c r="AR333" t="b">
        <v>0</v>
      </c>
      <c r="AS333">
        <v>500</v>
      </c>
      <c r="AT333" t="s">
        <v>96</v>
      </c>
      <c r="AU333" t="b">
        <v>0</v>
      </c>
      <c r="AW333">
        <v>12</v>
      </c>
      <c r="AX333" t="s">
        <v>97</v>
      </c>
      <c r="AY333" t="s">
        <v>490</v>
      </c>
    </row>
    <row r="334" spans="1:51" x14ac:dyDescent="0.25">
      <c r="A334" t="s">
        <v>3160</v>
      </c>
      <c r="B334" t="s">
        <v>139</v>
      </c>
      <c r="C334" t="s">
        <v>89</v>
      </c>
      <c r="D334">
        <v>99999</v>
      </c>
      <c r="F334">
        <v>1000</v>
      </c>
      <c r="G334" t="b">
        <v>0</v>
      </c>
      <c r="H334" t="s">
        <v>399</v>
      </c>
      <c r="K334" t="s">
        <v>228</v>
      </c>
      <c r="L334" t="s">
        <v>140</v>
      </c>
      <c r="N334" t="s">
        <v>93</v>
      </c>
      <c r="P334">
        <v>304.8</v>
      </c>
      <c r="Q334">
        <v>99.899999999999991</v>
      </c>
      <c r="R334">
        <v>0</v>
      </c>
      <c r="S334">
        <v>50.1</v>
      </c>
      <c r="T334">
        <v>0</v>
      </c>
      <c r="U334">
        <v>0</v>
      </c>
      <c r="V334">
        <v>94.9</v>
      </c>
      <c r="W334">
        <v>59.9</v>
      </c>
      <c r="X334">
        <v>59.9</v>
      </c>
      <c r="Y334">
        <v>0</v>
      </c>
      <c r="AG334" t="s">
        <v>193</v>
      </c>
      <c r="AK334" t="s">
        <v>193</v>
      </c>
      <c r="AL334" t="s">
        <v>142</v>
      </c>
      <c r="AM334">
        <v>99999</v>
      </c>
      <c r="AN334">
        <v>99999</v>
      </c>
      <c r="AO334">
        <v>899</v>
      </c>
      <c r="AP334" t="b">
        <v>1</v>
      </c>
      <c r="AQ334" t="b">
        <v>1</v>
      </c>
      <c r="AR334" t="b">
        <v>0</v>
      </c>
      <c r="AS334">
        <v>500</v>
      </c>
      <c r="AT334" t="s">
        <v>96</v>
      </c>
      <c r="AU334" t="b">
        <v>0</v>
      </c>
      <c r="AW334">
        <v>12</v>
      </c>
      <c r="AX334" t="s">
        <v>97</v>
      </c>
      <c r="AY334" t="s">
        <v>491</v>
      </c>
    </row>
    <row r="335" spans="1:51" x14ac:dyDescent="0.25">
      <c r="A335" t="s">
        <v>3160</v>
      </c>
      <c r="B335" t="s">
        <v>139</v>
      </c>
      <c r="C335" t="s">
        <v>89</v>
      </c>
      <c r="D335">
        <v>99999</v>
      </c>
      <c r="F335">
        <v>10000</v>
      </c>
      <c r="G335" t="b">
        <v>0</v>
      </c>
      <c r="H335" t="s">
        <v>399</v>
      </c>
      <c r="K335" t="s">
        <v>228</v>
      </c>
      <c r="L335" t="s">
        <v>140</v>
      </c>
      <c r="N335" t="s">
        <v>93</v>
      </c>
      <c r="P335">
        <v>369.8</v>
      </c>
      <c r="Q335">
        <v>164.9</v>
      </c>
      <c r="R335">
        <v>0</v>
      </c>
      <c r="S335">
        <v>50.1</v>
      </c>
      <c r="T335">
        <v>0</v>
      </c>
      <c r="U335">
        <v>0</v>
      </c>
      <c r="V335">
        <v>94.9</v>
      </c>
      <c r="W335">
        <v>59.9</v>
      </c>
      <c r="X335">
        <v>59.9</v>
      </c>
      <c r="Y335">
        <v>0</v>
      </c>
      <c r="AG335" t="s">
        <v>195</v>
      </c>
      <c r="AK335" t="s">
        <v>195</v>
      </c>
      <c r="AL335" t="s">
        <v>142</v>
      </c>
      <c r="AM335">
        <v>99999</v>
      </c>
      <c r="AN335">
        <v>99999</v>
      </c>
      <c r="AO335">
        <v>899</v>
      </c>
      <c r="AP335" t="b">
        <v>1</v>
      </c>
      <c r="AQ335" t="b">
        <v>1</v>
      </c>
      <c r="AR335" t="b">
        <v>0</v>
      </c>
      <c r="AS335">
        <v>500</v>
      </c>
      <c r="AT335" t="s">
        <v>96</v>
      </c>
      <c r="AU335" t="b">
        <v>0</v>
      </c>
      <c r="AW335">
        <v>12</v>
      </c>
      <c r="AX335" t="s">
        <v>97</v>
      </c>
      <c r="AY335" t="s">
        <v>492</v>
      </c>
    </row>
    <row r="336" spans="1:51" x14ac:dyDescent="0.25">
      <c r="A336" t="s">
        <v>3160</v>
      </c>
      <c r="B336" t="s">
        <v>139</v>
      </c>
      <c r="C336" t="s">
        <v>89</v>
      </c>
      <c r="D336">
        <v>99999</v>
      </c>
      <c r="F336">
        <v>2000</v>
      </c>
      <c r="G336" t="b">
        <v>0</v>
      </c>
      <c r="H336" t="s">
        <v>399</v>
      </c>
      <c r="K336" t="s">
        <v>228</v>
      </c>
      <c r="L336" t="s">
        <v>140</v>
      </c>
      <c r="N336" t="s">
        <v>93</v>
      </c>
      <c r="P336">
        <v>314.8</v>
      </c>
      <c r="Q336">
        <v>109.89999999999999</v>
      </c>
      <c r="R336">
        <v>0</v>
      </c>
      <c r="S336">
        <v>50.1</v>
      </c>
      <c r="T336">
        <v>0</v>
      </c>
      <c r="U336">
        <v>0</v>
      </c>
      <c r="V336">
        <v>94.9</v>
      </c>
      <c r="W336">
        <v>59.9</v>
      </c>
      <c r="X336">
        <v>59.9</v>
      </c>
      <c r="Y336">
        <v>0</v>
      </c>
      <c r="AG336" t="s">
        <v>197</v>
      </c>
      <c r="AK336" t="s">
        <v>197</v>
      </c>
      <c r="AL336" t="s">
        <v>142</v>
      </c>
      <c r="AM336">
        <v>99999</v>
      </c>
      <c r="AN336">
        <v>99999</v>
      </c>
      <c r="AO336">
        <v>899</v>
      </c>
      <c r="AP336" t="b">
        <v>1</v>
      </c>
      <c r="AQ336" t="b">
        <v>1</v>
      </c>
      <c r="AR336" t="b">
        <v>0</v>
      </c>
      <c r="AS336">
        <v>500</v>
      </c>
      <c r="AT336" t="s">
        <v>96</v>
      </c>
      <c r="AU336" t="b">
        <v>0</v>
      </c>
      <c r="AW336">
        <v>12</v>
      </c>
      <c r="AX336" t="s">
        <v>97</v>
      </c>
      <c r="AY336" t="s">
        <v>493</v>
      </c>
    </row>
    <row r="337" spans="1:51" x14ac:dyDescent="0.25">
      <c r="A337" t="s">
        <v>3160</v>
      </c>
      <c r="B337" t="s">
        <v>139</v>
      </c>
      <c r="C337" t="s">
        <v>89</v>
      </c>
      <c r="D337">
        <v>99999</v>
      </c>
      <c r="F337">
        <v>3000</v>
      </c>
      <c r="G337" t="b">
        <v>0</v>
      </c>
      <c r="H337" t="s">
        <v>399</v>
      </c>
      <c r="K337" t="s">
        <v>228</v>
      </c>
      <c r="L337" t="s">
        <v>140</v>
      </c>
      <c r="N337" t="s">
        <v>93</v>
      </c>
      <c r="P337">
        <v>324.8</v>
      </c>
      <c r="Q337">
        <v>119.89999999999999</v>
      </c>
      <c r="R337">
        <v>0</v>
      </c>
      <c r="S337">
        <v>50.1</v>
      </c>
      <c r="T337">
        <v>0</v>
      </c>
      <c r="U337">
        <v>0</v>
      </c>
      <c r="V337">
        <v>94.9</v>
      </c>
      <c r="W337">
        <v>59.9</v>
      </c>
      <c r="X337">
        <v>59.9</v>
      </c>
      <c r="Y337">
        <v>0</v>
      </c>
      <c r="AG337" t="s">
        <v>199</v>
      </c>
      <c r="AK337" t="s">
        <v>199</v>
      </c>
      <c r="AL337" t="s">
        <v>142</v>
      </c>
      <c r="AM337">
        <v>99999</v>
      </c>
      <c r="AN337">
        <v>99999</v>
      </c>
      <c r="AO337">
        <v>899</v>
      </c>
      <c r="AP337" t="b">
        <v>1</v>
      </c>
      <c r="AQ337" t="b">
        <v>1</v>
      </c>
      <c r="AR337" t="b">
        <v>0</v>
      </c>
      <c r="AS337">
        <v>500</v>
      </c>
      <c r="AT337" t="s">
        <v>96</v>
      </c>
      <c r="AU337" t="b">
        <v>0</v>
      </c>
      <c r="AW337">
        <v>12</v>
      </c>
      <c r="AX337" t="s">
        <v>97</v>
      </c>
      <c r="AY337" t="s">
        <v>494</v>
      </c>
    </row>
    <row r="338" spans="1:51" x14ac:dyDescent="0.25">
      <c r="A338" t="s">
        <v>3160</v>
      </c>
      <c r="B338" t="s">
        <v>139</v>
      </c>
      <c r="C338" t="s">
        <v>89</v>
      </c>
      <c r="D338">
        <v>99999</v>
      </c>
      <c r="F338">
        <v>5000</v>
      </c>
      <c r="G338" t="b">
        <v>0</v>
      </c>
      <c r="H338" t="s">
        <v>399</v>
      </c>
      <c r="K338" t="s">
        <v>228</v>
      </c>
      <c r="L338" t="s">
        <v>140</v>
      </c>
      <c r="N338" t="s">
        <v>93</v>
      </c>
      <c r="P338">
        <v>339.8</v>
      </c>
      <c r="Q338">
        <v>134.9</v>
      </c>
      <c r="R338">
        <v>0</v>
      </c>
      <c r="S338">
        <v>50.1</v>
      </c>
      <c r="T338">
        <v>0</v>
      </c>
      <c r="U338">
        <v>0</v>
      </c>
      <c r="V338">
        <v>94.9</v>
      </c>
      <c r="W338">
        <v>59.9</v>
      </c>
      <c r="X338">
        <v>59.9</v>
      </c>
      <c r="Y338">
        <v>0</v>
      </c>
      <c r="AG338" t="s">
        <v>201</v>
      </c>
      <c r="AK338" t="s">
        <v>201</v>
      </c>
      <c r="AL338" t="s">
        <v>142</v>
      </c>
      <c r="AM338">
        <v>99999</v>
      </c>
      <c r="AN338">
        <v>99999</v>
      </c>
      <c r="AO338">
        <v>899</v>
      </c>
      <c r="AP338" t="b">
        <v>1</v>
      </c>
      <c r="AQ338" t="b">
        <v>1</v>
      </c>
      <c r="AR338" t="b">
        <v>0</v>
      </c>
      <c r="AS338">
        <v>500</v>
      </c>
      <c r="AT338" t="s">
        <v>96</v>
      </c>
      <c r="AU338" t="b">
        <v>0</v>
      </c>
      <c r="AW338">
        <v>12</v>
      </c>
      <c r="AX338" t="s">
        <v>97</v>
      </c>
      <c r="AY338" t="s">
        <v>495</v>
      </c>
    </row>
    <row r="339" spans="1:51" x14ac:dyDescent="0.25">
      <c r="A339" t="s">
        <v>3160</v>
      </c>
      <c r="B339" t="s">
        <v>88</v>
      </c>
      <c r="C339" t="s">
        <v>89</v>
      </c>
      <c r="D339">
        <v>99999</v>
      </c>
      <c r="F339">
        <v>0</v>
      </c>
      <c r="G339" t="b">
        <v>0</v>
      </c>
      <c r="H339" t="s">
        <v>399</v>
      </c>
      <c r="K339" t="s">
        <v>253</v>
      </c>
      <c r="L339" t="s">
        <v>92</v>
      </c>
      <c r="N339" t="s">
        <v>93</v>
      </c>
      <c r="P339">
        <v>269.8</v>
      </c>
      <c r="Q339">
        <v>79.900000000000006</v>
      </c>
      <c r="R339">
        <v>0</v>
      </c>
      <c r="S339">
        <v>50.1</v>
      </c>
      <c r="T339">
        <v>0</v>
      </c>
      <c r="U339">
        <v>0</v>
      </c>
      <c r="V339">
        <v>94.9</v>
      </c>
      <c r="W339">
        <v>44.9</v>
      </c>
      <c r="X339">
        <v>44.9</v>
      </c>
      <c r="Y339">
        <v>0</v>
      </c>
      <c r="AG339" t="s">
        <v>94</v>
      </c>
      <c r="AK339" t="s">
        <v>94</v>
      </c>
      <c r="AL339" t="s">
        <v>95</v>
      </c>
      <c r="AM339">
        <v>99999</v>
      </c>
      <c r="AN339">
        <v>99999</v>
      </c>
      <c r="AO339">
        <v>799</v>
      </c>
      <c r="AP339" t="b">
        <v>1</v>
      </c>
      <c r="AQ339" t="b">
        <v>1</v>
      </c>
      <c r="AR339" t="b">
        <v>0</v>
      </c>
      <c r="AS339">
        <v>250</v>
      </c>
      <c r="AT339" t="s">
        <v>96</v>
      </c>
      <c r="AU339" t="b">
        <v>0</v>
      </c>
      <c r="AW339">
        <v>12</v>
      </c>
      <c r="AX339" t="s">
        <v>97</v>
      </c>
      <c r="AY339" t="s">
        <v>496</v>
      </c>
    </row>
    <row r="340" spans="1:51" x14ac:dyDescent="0.25">
      <c r="A340" t="s">
        <v>3160</v>
      </c>
      <c r="B340" t="s">
        <v>88</v>
      </c>
      <c r="C340" t="s">
        <v>89</v>
      </c>
      <c r="D340">
        <v>99999</v>
      </c>
      <c r="F340">
        <v>1000</v>
      </c>
      <c r="G340" t="b">
        <v>0</v>
      </c>
      <c r="H340" t="s">
        <v>399</v>
      </c>
      <c r="K340" t="s">
        <v>253</v>
      </c>
      <c r="L340" t="s">
        <v>92</v>
      </c>
      <c r="N340" t="s">
        <v>93</v>
      </c>
      <c r="P340">
        <v>269.8</v>
      </c>
      <c r="Q340">
        <v>79.899999999999991</v>
      </c>
      <c r="R340">
        <v>0</v>
      </c>
      <c r="S340">
        <v>50.1</v>
      </c>
      <c r="T340">
        <v>0</v>
      </c>
      <c r="U340">
        <v>0</v>
      </c>
      <c r="V340">
        <v>94.9</v>
      </c>
      <c r="W340">
        <v>44.9</v>
      </c>
      <c r="X340">
        <v>44.9</v>
      </c>
      <c r="Y340">
        <v>0</v>
      </c>
      <c r="AG340" t="s">
        <v>99</v>
      </c>
      <c r="AK340" t="s">
        <v>99</v>
      </c>
      <c r="AL340" t="s">
        <v>95</v>
      </c>
      <c r="AM340">
        <v>99999</v>
      </c>
      <c r="AN340">
        <v>99999</v>
      </c>
      <c r="AO340">
        <v>799</v>
      </c>
      <c r="AP340" t="b">
        <v>1</v>
      </c>
      <c r="AQ340" t="b">
        <v>1</v>
      </c>
      <c r="AR340" t="b">
        <v>0</v>
      </c>
      <c r="AS340">
        <v>250</v>
      </c>
      <c r="AT340" t="s">
        <v>96</v>
      </c>
      <c r="AU340" t="b">
        <v>0</v>
      </c>
      <c r="AW340">
        <v>12</v>
      </c>
      <c r="AX340" t="s">
        <v>97</v>
      </c>
      <c r="AY340" t="s">
        <v>497</v>
      </c>
    </row>
    <row r="341" spans="1:51" x14ac:dyDescent="0.25">
      <c r="A341" t="s">
        <v>3160</v>
      </c>
      <c r="B341" t="s">
        <v>88</v>
      </c>
      <c r="C341" t="s">
        <v>89</v>
      </c>
      <c r="D341">
        <v>99999</v>
      </c>
      <c r="F341">
        <v>10000</v>
      </c>
      <c r="G341" t="b">
        <v>0</v>
      </c>
      <c r="H341" t="s">
        <v>399</v>
      </c>
      <c r="K341" t="s">
        <v>253</v>
      </c>
      <c r="L341" t="s">
        <v>92</v>
      </c>
      <c r="N341" t="s">
        <v>93</v>
      </c>
      <c r="P341">
        <v>334.8</v>
      </c>
      <c r="Q341">
        <v>144.9</v>
      </c>
      <c r="R341">
        <v>0</v>
      </c>
      <c r="S341">
        <v>50.1</v>
      </c>
      <c r="T341">
        <v>0</v>
      </c>
      <c r="U341">
        <v>0</v>
      </c>
      <c r="V341">
        <v>94.9</v>
      </c>
      <c r="W341">
        <v>44.9</v>
      </c>
      <c r="X341">
        <v>44.9</v>
      </c>
      <c r="Y341">
        <v>0</v>
      </c>
      <c r="AG341" t="s">
        <v>101</v>
      </c>
      <c r="AK341" t="s">
        <v>101</v>
      </c>
      <c r="AL341" t="s">
        <v>95</v>
      </c>
      <c r="AM341">
        <v>99999</v>
      </c>
      <c r="AN341">
        <v>99999</v>
      </c>
      <c r="AO341">
        <v>799</v>
      </c>
      <c r="AP341" t="b">
        <v>1</v>
      </c>
      <c r="AQ341" t="b">
        <v>1</v>
      </c>
      <c r="AR341" t="b">
        <v>0</v>
      </c>
      <c r="AS341">
        <v>250</v>
      </c>
      <c r="AT341" t="s">
        <v>96</v>
      </c>
      <c r="AU341" t="b">
        <v>0</v>
      </c>
      <c r="AW341">
        <v>12</v>
      </c>
      <c r="AX341" t="s">
        <v>97</v>
      </c>
      <c r="AY341" t="s">
        <v>498</v>
      </c>
    </row>
    <row r="342" spans="1:51" x14ac:dyDescent="0.25">
      <c r="A342" t="s">
        <v>3160</v>
      </c>
      <c r="B342" t="s">
        <v>88</v>
      </c>
      <c r="C342" t="s">
        <v>89</v>
      </c>
      <c r="D342">
        <v>99999</v>
      </c>
      <c r="F342">
        <v>2000</v>
      </c>
      <c r="G342" t="b">
        <v>0</v>
      </c>
      <c r="H342" t="s">
        <v>399</v>
      </c>
      <c r="K342" t="s">
        <v>253</v>
      </c>
      <c r="L342" t="s">
        <v>92</v>
      </c>
      <c r="N342" t="s">
        <v>93</v>
      </c>
      <c r="P342">
        <v>279.8</v>
      </c>
      <c r="Q342">
        <v>89.899999999999991</v>
      </c>
      <c r="R342">
        <v>0</v>
      </c>
      <c r="S342">
        <v>50.1</v>
      </c>
      <c r="T342">
        <v>0</v>
      </c>
      <c r="U342">
        <v>0</v>
      </c>
      <c r="V342">
        <v>94.9</v>
      </c>
      <c r="W342">
        <v>44.9</v>
      </c>
      <c r="X342">
        <v>44.9</v>
      </c>
      <c r="Y342">
        <v>0</v>
      </c>
      <c r="AG342" t="s">
        <v>103</v>
      </c>
      <c r="AK342" t="s">
        <v>103</v>
      </c>
      <c r="AL342" t="s">
        <v>95</v>
      </c>
      <c r="AM342">
        <v>99999</v>
      </c>
      <c r="AN342">
        <v>99999</v>
      </c>
      <c r="AO342">
        <v>799</v>
      </c>
      <c r="AP342" t="b">
        <v>1</v>
      </c>
      <c r="AQ342" t="b">
        <v>1</v>
      </c>
      <c r="AR342" t="b">
        <v>0</v>
      </c>
      <c r="AS342">
        <v>250</v>
      </c>
      <c r="AT342" t="s">
        <v>96</v>
      </c>
      <c r="AU342" t="b">
        <v>0</v>
      </c>
      <c r="AW342">
        <v>12</v>
      </c>
      <c r="AX342" t="s">
        <v>97</v>
      </c>
      <c r="AY342" t="s">
        <v>499</v>
      </c>
    </row>
    <row r="343" spans="1:51" x14ac:dyDescent="0.25">
      <c r="A343" t="s">
        <v>3160</v>
      </c>
      <c r="B343" t="s">
        <v>88</v>
      </c>
      <c r="C343" t="s">
        <v>89</v>
      </c>
      <c r="D343">
        <v>99999</v>
      </c>
      <c r="F343">
        <v>3000</v>
      </c>
      <c r="G343" t="b">
        <v>0</v>
      </c>
      <c r="H343" t="s">
        <v>399</v>
      </c>
      <c r="K343" t="s">
        <v>253</v>
      </c>
      <c r="L343" t="s">
        <v>92</v>
      </c>
      <c r="N343" t="s">
        <v>93</v>
      </c>
      <c r="P343">
        <v>289.8</v>
      </c>
      <c r="Q343">
        <v>99.899999999999991</v>
      </c>
      <c r="R343">
        <v>0</v>
      </c>
      <c r="S343">
        <v>50.1</v>
      </c>
      <c r="T343">
        <v>0</v>
      </c>
      <c r="U343">
        <v>0</v>
      </c>
      <c r="V343">
        <v>94.9</v>
      </c>
      <c r="W343">
        <v>44.9</v>
      </c>
      <c r="X343">
        <v>44.9</v>
      </c>
      <c r="Y343">
        <v>0</v>
      </c>
      <c r="AG343" t="s">
        <v>105</v>
      </c>
      <c r="AK343" t="s">
        <v>105</v>
      </c>
      <c r="AL343" t="s">
        <v>95</v>
      </c>
      <c r="AM343">
        <v>99999</v>
      </c>
      <c r="AN343">
        <v>99999</v>
      </c>
      <c r="AO343">
        <v>799</v>
      </c>
      <c r="AP343" t="b">
        <v>1</v>
      </c>
      <c r="AQ343" t="b">
        <v>1</v>
      </c>
      <c r="AR343" t="b">
        <v>0</v>
      </c>
      <c r="AS343">
        <v>250</v>
      </c>
      <c r="AT343" t="s">
        <v>96</v>
      </c>
      <c r="AU343" t="b">
        <v>0</v>
      </c>
      <c r="AW343">
        <v>12</v>
      </c>
      <c r="AX343" t="s">
        <v>97</v>
      </c>
      <c r="AY343" t="s">
        <v>500</v>
      </c>
    </row>
    <row r="344" spans="1:51" x14ac:dyDescent="0.25">
      <c r="A344" t="s">
        <v>3160</v>
      </c>
      <c r="B344" t="s">
        <v>88</v>
      </c>
      <c r="C344" t="s">
        <v>89</v>
      </c>
      <c r="D344">
        <v>99999</v>
      </c>
      <c r="F344">
        <v>5000</v>
      </c>
      <c r="G344" t="b">
        <v>0</v>
      </c>
      <c r="H344" t="s">
        <v>399</v>
      </c>
      <c r="K344" t="s">
        <v>253</v>
      </c>
      <c r="L344" t="s">
        <v>92</v>
      </c>
      <c r="N344" t="s">
        <v>93</v>
      </c>
      <c r="P344">
        <v>304.8</v>
      </c>
      <c r="Q344">
        <v>114.9</v>
      </c>
      <c r="R344">
        <v>0</v>
      </c>
      <c r="S344">
        <v>50.1</v>
      </c>
      <c r="T344">
        <v>0</v>
      </c>
      <c r="U344">
        <v>0</v>
      </c>
      <c r="V344">
        <v>94.9</v>
      </c>
      <c r="W344">
        <v>44.9</v>
      </c>
      <c r="X344">
        <v>44.9</v>
      </c>
      <c r="Y344">
        <v>0</v>
      </c>
      <c r="AG344" t="s">
        <v>107</v>
      </c>
      <c r="AK344" t="s">
        <v>107</v>
      </c>
      <c r="AL344" t="s">
        <v>95</v>
      </c>
      <c r="AM344">
        <v>99999</v>
      </c>
      <c r="AN344">
        <v>99999</v>
      </c>
      <c r="AO344">
        <v>799</v>
      </c>
      <c r="AP344" t="b">
        <v>1</v>
      </c>
      <c r="AQ344" t="b">
        <v>1</v>
      </c>
      <c r="AR344" t="b">
        <v>0</v>
      </c>
      <c r="AS344">
        <v>250</v>
      </c>
      <c r="AT344" t="s">
        <v>96</v>
      </c>
      <c r="AU344" t="b">
        <v>0</v>
      </c>
      <c r="AW344">
        <v>12</v>
      </c>
      <c r="AX344" t="s">
        <v>97</v>
      </c>
      <c r="AY344" t="s">
        <v>501</v>
      </c>
    </row>
    <row r="345" spans="1:51" x14ac:dyDescent="0.25">
      <c r="A345" t="s">
        <v>3160</v>
      </c>
      <c r="B345" t="s">
        <v>109</v>
      </c>
      <c r="C345" t="s">
        <v>89</v>
      </c>
      <c r="D345">
        <v>99999</v>
      </c>
      <c r="F345">
        <v>0</v>
      </c>
      <c r="G345" t="b">
        <v>0</v>
      </c>
      <c r="H345" t="s">
        <v>399</v>
      </c>
      <c r="K345" t="s">
        <v>253</v>
      </c>
      <c r="L345" t="s">
        <v>110</v>
      </c>
      <c r="N345" t="s">
        <v>93</v>
      </c>
      <c r="P345">
        <v>264.8</v>
      </c>
      <c r="Q345">
        <v>74.900000000000006</v>
      </c>
      <c r="R345">
        <v>0</v>
      </c>
      <c r="S345">
        <v>50.1</v>
      </c>
      <c r="T345">
        <v>0</v>
      </c>
      <c r="U345">
        <v>0</v>
      </c>
      <c r="V345">
        <v>94.9</v>
      </c>
      <c r="W345">
        <v>44.9</v>
      </c>
      <c r="X345">
        <v>44.9</v>
      </c>
      <c r="Y345">
        <v>0</v>
      </c>
      <c r="AG345" t="s">
        <v>111</v>
      </c>
      <c r="AK345" t="s">
        <v>111</v>
      </c>
      <c r="AL345" t="s">
        <v>112</v>
      </c>
      <c r="AM345">
        <v>99999</v>
      </c>
      <c r="AN345">
        <v>99999</v>
      </c>
      <c r="AO345">
        <v>599</v>
      </c>
      <c r="AP345" t="b">
        <v>1</v>
      </c>
      <c r="AQ345" t="b">
        <v>1</v>
      </c>
      <c r="AR345" t="b">
        <v>0</v>
      </c>
      <c r="AS345">
        <v>50</v>
      </c>
      <c r="AT345" t="s">
        <v>96</v>
      </c>
      <c r="AU345" t="b">
        <v>0</v>
      </c>
      <c r="AW345">
        <v>12</v>
      </c>
      <c r="AX345" t="s">
        <v>97</v>
      </c>
      <c r="AY345" t="s">
        <v>502</v>
      </c>
    </row>
    <row r="346" spans="1:51" x14ac:dyDescent="0.25">
      <c r="A346" t="s">
        <v>3160</v>
      </c>
      <c r="B346" t="s">
        <v>109</v>
      </c>
      <c r="C346" t="s">
        <v>89</v>
      </c>
      <c r="D346">
        <v>99999</v>
      </c>
      <c r="F346">
        <v>1000</v>
      </c>
      <c r="G346" t="b">
        <v>0</v>
      </c>
      <c r="H346" t="s">
        <v>399</v>
      </c>
      <c r="K346" t="s">
        <v>253</v>
      </c>
      <c r="L346" t="s">
        <v>110</v>
      </c>
      <c r="N346" t="s">
        <v>93</v>
      </c>
      <c r="P346">
        <v>249.8</v>
      </c>
      <c r="Q346">
        <v>59.9</v>
      </c>
      <c r="R346">
        <v>0</v>
      </c>
      <c r="S346">
        <v>50.1</v>
      </c>
      <c r="T346">
        <v>0</v>
      </c>
      <c r="U346">
        <v>0</v>
      </c>
      <c r="V346">
        <v>94.9</v>
      </c>
      <c r="W346">
        <v>44.9</v>
      </c>
      <c r="X346">
        <v>44.9</v>
      </c>
      <c r="Y346">
        <v>0</v>
      </c>
      <c r="AG346" t="s">
        <v>114</v>
      </c>
      <c r="AK346" t="s">
        <v>114</v>
      </c>
      <c r="AL346" t="s">
        <v>112</v>
      </c>
      <c r="AM346">
        <v>99999</v>
      </c>
      <c r="AN346">
        <v>99999</v>
      </c>
      <c r="AO346">
        <v>599</v>
      </c>
      <c r="AP346" t="b">
        <v>1</v>
      </c>
      <c r="AQ346" t="b">
        <v>1</v>
      </c>
      <c r="AR346" t="b">
        <v>0</v>
      </c>
      <c r="AS346">
        <v>50</v>
      </c>
      <c r="AT346" t="s">
        <v>96</v>
      </c>
      <c r="AU346" t="b">
        <v>0</v>
      </c>
      <c r="AW346">
        <v>12</v>
      </c>
      <c r="AX346" t="s">
        <v>97</v>
      </c>
      <c r="AY346" t="s">
        <v>503</v>
      </c>
    </row>
    <row r="347" spans="1:51" x14ac:dyDescent="0.25">
      <c r="A347" t="s">
        <v>3160</v>
      </c>
      <c r="B347" t="s">
        <v>109</v>
      </c>
      <c r="C347" t="s">
        <v>89</v>
      </c>
      <c r="D347">
        <v>99999</v>
      </c>
      <c r="F347">
        <v>10000</v>
      </c>
      <c r="G347" t="b">
        <v>0</v>
      </c>
      <c r="H347" t="s">
        <v>399</v>
      </c>
      <c r="K347" t="s">
        <v>253</v>
      </c>
      <c r="L347" t="s">
        <v>110</v>
      </c>
      <c r="N347" t="s">
        <v>93</v>
      </c>
      <c r="P347">
        <v>314.8</v>
      </c>
      <c r="Q347">
        <v>124.9</v>
      </c>
      <c r="R347">
        <v>0</v>
      </c>
      <c r="S347">
        <v>50.1</v>
      </c>
      <c r="T347">
        <v>0</v>
      </c>
      <c r="U347">
        <v>0</v>
      </c>
      <c r="V347">
        <v>94.9</v>
      </c>
      <c r="W347">
        <v>44.9</v>
      </c>
      <c r="X347">
        <v>44.9</v>
      </c>
      <c r="Y347">
        <v>0</v>
      </c>
      <c r="AG347" t="s">
        <v>116</v>
      </c>
      <c r="AK347" t="s">
        <v>116</v>
      </c>
      <c r="AL347" t="s">
        <v>112</v>
      </c>
      <c r="AM347">
        <v>99999</v>
      </c>
      <c r="AN347">
        <v>99999</v>
      </c>
      <c r="AO347">
        <v>599</v>
      </c>
      <c r="AP347" t="b">
        <v>1</v>
      </c>
      <c r="AQ347" t="b">
        <v>1</v>
      </c>
      <c r="AR347" t="b">
        <v>0</v>
      </c>
      <c r="AS347">
        <v>50</v>
      </c>
      <c r="AT347" t="s">
        <v>96</v>
      </c>
      <c r="AU347" t="b">
        <v>0</v>
      </c>
      <c r="AW347">
        <v>12</v>
      </c>
      <c r="AX347" t="s">
        <v>97</v>
      </c>
      <c r="AY347" t="s">
        <v>504</v>
      </c>
    </row>
    <row r="348" spans="1:51" x14ac:dyDescent="0.25">
      <c r="A348" t="s">
        <v>3160</v>
      </c>
      <c r="B348" t="s">
        <v>109</v>
      </c>
      <c r="C348" t="s">
        <v>89</v>
      </c>
      <c r="D348">
        <v>99999</v>
      </c>
      <c r="F348">
        <v>2000</v>
      </c>
      <c r="G348" t="b">
        <v>0</v>
      </c>
      <c r="H348" t="s">
        <v>399</v>
      </c>
      <c r="K348" t="s">
        <v>253</v>
      </c>
      <c r="L348" t="s">
        <v>110</v>
      </c>
      <c r="N348" t="s">
        <v>93</v>
      </c>
      <c r="P348">
        <v>259.8</v>
      </c>
      <c r="Q348">
        <v>69.900000000000006</v>
      </c>
      <c r="R348">
        <v>0</v>
      </c>
      <c r="S348">
        <v>50.1</v>
      </c>
      <c r="T348">
        <v>0</v>
      </c>
      <c r="U348">
        <v>0</v>
      </c>
      <c r="V348">
        <v>94.9</v>
      </c>
      <c r="W348">
        <v>44.9</v>
      </c>
      <c r="X348">
        <v>44.9</v>
      </c>
      <c r="Y348">
        <v>0</v>
      </c>
      <c r="AG348" t="s">
        <v>118</v>
      </c>
      <c r="AK348" t="s">
        <v>118</v>
      </c>
      <c r="AL348" t="s">
        <v>112</v>
      </c>
      <c r="AM348">
        <v>99999</v>
      </c>
      <c r="AN348">
        <v>99999</v>
      </c>
      <c r="AO348">
        <v>599</v>
      </c>
      <c r="AP348" t="b">
        <v>1</v>
      </c>
      <c r="AQ348" t="b">
        <v>1</v>
      </c>
      <c r="AR348" t="b">
        <v>0</v>
      </c>
      <c r="AS348">
        <v>50</v>
      </c>
      <c r="AT348" t="s">
        <v>96</v>
      </c>
      <c r="AU348" t="b">
        <v>0</v>
      </c>
      <c r="AW348">
        <v>12</v>
      </c>
      <c r="AX348" t="s">
        <v>97</v>
      </c>
      <c r="AY348" t="s">
        <v>505</v>
      </c>
    </row>
    <row r="349" spans="1:51" x14ac:dyDescent="0.25">
      <c r="A349" t="s">
        <v>3160</v>
      </c>
      <c r="B349" t="s">
        <v>109</v>
      </c>
      <c r="C349" t="s">
        <v>89</v>
      </c>
      <c r="D349">
        <v>99999</v>
      </c>
      <c r="F349">
        <v>3000</v>
      </c>
      <c r="G349" t="b">
        <v>0</v>
      </c>
      <c r="H349" t="s">
        <v>399</v>
      </c>
      <c r="K349" t="s">
        <v>253</v>
      </c>
      <c r="L349" t="s">
        <v>110</v>
      </c>
      <c r="N349" t="s">
        <v>93</v>
      </c>
      <c r="P349">
        <v>269.8</v>
      </c>
      <c r="Q349">
        <v>79.899999999999991</v>
      </c>
      <c r="R349">
        <v>0</v>
      </c>
      <c r="S349">
        <v>50.1</v>
      </c>
      <c r="T349">
        <v>0</v>
      </c>
      <c r="U349">
        <v>0</v>
      </c>
      <c r="V349">
        <v>94.9</v>
      </c>
      <c r="W349">
        <v>44.9</v>
      </c>
      <c r="X349">
        <v>44.9</v>
      </c>
      <c r="Y349">
        <v>0</v>
      </c>
      <c r="AG349" t="s">
        <v>120</v>
      </c>
      <c r="AK349" t="s">
        <v>120</v>
      </c>
      <c r="AL349" t="s">
        <v>112</v>
      </c>
      <c r="AM349">
        <v>99999</v>
      </c>
      <c r="AN349">
        <v>99999</v>
      </c>
      <c r="AO349">
        <v>599</v>
      </c>
      <c r="AP349" t="b">
        <v>1</v>
      </c>
      <c r="AQ349" t="b">
        <v>1</v>
      </c>
      <c r="AR349" t="b">
        <v>0</v>
      </c>
      <c r="AS349">
        <v>50</v>
      </c>
      <c r="AT349" t="s">
        <v>96</v>
      </c>
      <c r="AU349" t="b">
        <v>0</v>
      </c>
      <c r="AW349">
        <v>12</v>
      </c>
      <c r="AX349" t="s">
        <v>97</v>
      </c>
      <c r="AY349" t="s">
        <v>506</v>
      </c>
    </row>
    <row r="350" spans="1:51" x14ac:dyDescent="0.25">
      <c r="A350" t="s">
        <v>3160</v>
      </c>
      <c r="B350" t="s">
        <v>109</v>
      </c>
      <c r="C350" t="s">
        <v>89</v>
      </c>
      <c r="D350">
        <v>99999</v>
      </c>
      <c r="F350">
        <v>5000</v>
      </c>
      <c r="G350" t="b">
        <v>0</v>
      </c>
      <c r="H350" t="s">
        <v>399</v>
      </c>
      <c r="K350" t="s">
        <v>253</v>
      </c>
      <c r="L350" t="s">
        <v>110</v>
      </c>
      <c r="N350" t="s">
        <v>93</v>
      </c>
      <c r="P350">
        <v>284.8</v>
      </c>
      <c r="Q350">
        <v>94.9</v>
      </c>
      <c r="R350">
        <v>0</v>
      </c>
      <c r="S350">
        <v>50.1</v>
      </c>
      <c r="T350">
        <v>0</v>
      </c>
      <c r="U350">
        <v>0</v>
      </c>
      <c r="V350">
        <v>94.9</v>
      </c>
      <c r="W350">
        <v>44.9</v>
      </c>
      <c r="X350">
        <v>44.9</v>
      </c>
      <c r="Y350">
        <v>0</v>
      </c>
      <c r="AG350" t="s">
        <v>122</v>
      </c>
      <c r="AK350" t="s">
        <v>122</v>
      </c>
      <c r="AL350" t="s">
        <v>112</v>
      </c>
      <c r="AM350">
        <v>99999</v>
      </c>
      <c r="AN350">
        <v>99999</v>
      </c>
      <c r="AO350">
        <v>599</v>
      </c>
      <c r="AP350" t="b">
        <v>1</v>
      </c>
      <c r="AQ350" t="b">
        <v>1</v>
      </c>
      <c r="AR350" t="b">
        <v>0</v>
      </c>
      <c r="AS350">
        <v>50</v>
      </c>
      <c r="AT350" t="s">
        <v>96</v>
      </c>
      <c r="AU350" t="b">
        <v>0</v>
      </c>
      <c r="AW350">
        <v>12</v>
      </c>
      <c r="AX350" t="s">
        <v>97</v>
      </c>
      <c r="AY350" t="s">
        <v>507</v>
      </c>
    </row>
    <row r="351" spans="1:51" x14ac:dyDescent="0.25">
      <c r="A351" t="s">
        <v>3160</v>
      </c>
      <c r="B351" t="s">
        <v>124</v>
      </c>
      <c r="C351" t="s">
        <v>89</v>
      </c>
      <c r="D351">
        <v>99999</v>
      </c>
      <c r="F351">
        <v>0</v>
      </c>
      <c r="G351" t="b">
        <v>0</v>
      </c>
      <c r="H351" t="s">
        <v>399</v>
      </c>
      <c r="K351" t="s">
        <v>253</v>
      </c>
      <c r="L351" t="s">
        <v>125</v>
      </c>
      <c r="N351" t="s">
        <v>93</v>
      </c>
      <c r="P351">
        <v>254.8</v>
      </c>
      <c r="Q351">
        <v>64.900000000000006</v>
      </c>
      <c r="R351">
        <v>0</v>
      </c>
      <c r="S351">
        <v>50.1</v>
      </c>
      <c r="T351">
        <v>0</v>
      </c>
      <c r="U351">
        <v>0</v>
      </c>
      <c r="V351">
        <v>94.9</v>
      </c>
      <c r="W351">
        <v>44.9</v>
      </c>
      <c r="X351">
        <v>44.9</v>
      </c>
      <c r="Y351">
        <v>0</v>
      </c>
      <c r="AG351" t="s">
        <v>126</v>
      </c>
      <c r="AK351" t="s">
        <v>126</v>
      </c>
      <c r="AL351" t="s">
        <v>127</v>
      </c>
      <c r="AM351">
        <v>99999</v>
      </c>
      <c r="AN351">
        <v>99999</v>
      </c>
      <c r="AO351">
        <v>699</v>
      </c>
      <c r="AP351" t="b">
        <v>1</v>
      </c>
      <c r="AQ351" t="b">
        <v>1</v>
      </c>
      <c r="AR351" t="b">
        <v>0</v>
      </c>
      <c r="AS351">
        <v>100</v>
      </c>
      <c r="AT351" t="s">
        <v>96</v>
      </c>
      <c r="AU351" t="b">
        <v>0</v>
      </c>
      <c r="AW351">
        <v>12</v>
      </c>
      <c r="AX351" t="s">
        <v>97</v>
      </c>
      <c r="AY351" t="s">
        <v>508</v>
      </c>
    </row>
    <row r="352" spans="1:51" x14ac:dyDescent="0.25">
      <c r="A352" t="s">
        <v>3160</v>
      </c>
      <c r="B352" t="s">
        <v>124</v>
      </c>
      <c r="C352" t="s">
        <v>89</v>
      </c>
      <c r="D352">
        <v>99999</v>
      </c>
      <c r="F352">
        <v>1000</v>
      </c>
      <c r="G352" t="b">
        <v>0</v>
      </c>
      <c r="H352" t="s">
        <v>399</v>
      </c>
      <c r="K352" t="s">
        <v>253</v>
      </c>
      <c r="L352" t="s">
        <v>125</v>
      </c>
      <c r="N352" t="s">
        <v>93</v>
      </c>
      <c r="P352">
        <v>254.8</v>
      </c>
      <c r="Q352">
        <v>64.899999999999991</v>
      </c>
      <c r="R352">
        <v>0</v>
      </c>
      <c r="S352">
        <v>50.1</v>
      </c>
      <c r="T352">
        <v>0</v>
      </c>
      <c r="U352">
        <v>0</v>
      </c>
      <c r="V352">
        <v>94.9</v>
      </c>
      <c r="W352">
        <v>44.9</v>
      </c>
      <c r="X352">
        <v>44.9</v>
      </c>
      <c r="Y352">
        <v>0</v>
      </c>
      <c r="AG352" t="s">
        <v>129</v>
      </c>
      <c r="AK352" t="s">
        <v>129</v>
      </c>
      <c r="AL352" t="s">
        <v>127</v>
      </c>
      <c r="AM352">
        <v>99999</v>
      </c>
      <c r="AN352">
        <v>99999</v>
      </c>
      <c r="AO352">
        <v>699</v>
      </c>
      <c r="AP352" t="b">
        <v>1</v>
      </c>
      <c r="AQ352" t="b">
        <v>1</v>
      </c>
      <c r="AR352" t="b">
        <v>0</v>
      </c>
      <c r="AS352">
        <v>100</v>
      </c>
      <c r="AT352" t="s">
        <v>96</v>
      </c>
      <c r="AU352" t="b">
        <v>0</v>
      </c>
      <c r="AW352">
        <v>12</v>
      </c>
      <c r="AX352" t="s">
        <v>97</v>
      </c>
      <c r="AY352" t="s">
        <v>509</v>
      </c>
    </row>
    <row r="353" spans="1:51" x14ac:dyDescent="0.25">
      <c r="A353" t="s">
        <v>3160</v>
      </c>
      <c r="B353" t="s">
        <v>124</v>
      </c>
      <c r="C353" t="s">
        <v>89</v>
      </c>
      <c r="D353">
        <v>99999</v>
      </c>
      <c r="F353">
        <v>10000</v>
      </c>
      <c r="G353" t="b">
        <v>0</v>
      </c>
      <c r="H353" t="s">
        <v>399</v>
      </c>
      <c r="K353" t="s">
        <v>253</v>
      </c>
      <c r="L353" t="s">
        <v>125</v>
      </c>
      <c r="N353" t="s">
        <v>93</v>
      </c>
      <c r="P353">
        <v>319.8</v>
      </c>
      <c r="Q353">
        <v>129.9</v>
      </c>
      <c r="R353">
        <v>0</v>
      </c>
      <c r="S353">
        <v>50.1</v>
      </c>
      <c r="T353">
        <v>0</v>
      </c>
      <c r="U353">
        <v>0</v>
      </c>
      <c r="V353">
        <v>94.9</v>
      </c>
      <c r="W353">
        <v>44.9</v>
      </c>
      <c r="X353">
        <v>44.9</v>
      </c>
      <c r="Y353">
        <v>0</v>
      </c>
      <c r="AG353" t="s">
        <v>131</v>
      </c>
      <c r="AK353" t="s">
        <v>131</v>
      </c>
      <c r="AL353" t="s">
        <v>127</v>
      </c>
      <c r="AM353">
        <v>99999</v>
      </c>
      <c r="AN353">
        <v>99999</v>
      </c>
      <c r="AO353">
        <v>699</v>
      </c>
      <c r="AP353" t="b">
        <v>1</v>
      </c>
      <c r="AQ353" t="b">
        <v>1</v>
      </c>
      <c r="AR353" t="b">
        <v>0</v>
      </c>
      <c r="AS353">
        <v>100</v>
      </c>
      <c r="AT353" t="s">
        <v>96</v>
      </c>
      <c r="AU353" t="b">
        <v>0</v>
      </c>
      <c r="AW353">
        <v>12</v>
      </c>
      <c r="AX353" t="s">
        <v>97</v>
      </c>
      <c r="AY353" t="s">
        <v>510</v>
      </c>
    </row>
    <row r="354" spans="1:51" x14ac:dyDescent="0.25">
      <c r="A354" t="s">
        <v>3160</v>
      </c>
      <c r="B354" t="s">
        <v>124</v>
      </c>
      <c r="C354" t="s">
        <v>89</v>
      </c>
      <c r="D354">
        <v>99999</v>
      </c>
      <c r="F354">
        <v>2000</v>
      </c>
      <c r="G354" t="b">
        <v>0</v>
      </c>
      <c r="H354" t="s">
        <v>399</v>
      </c>
      <c r="K354" t="s">
        <v>253</v>
      </c>
      <c r="L354" t="s">
        <v>125</v>
      </c>
      <c r="N354" t="s">
        <v>93</v>
      </c>
      <c r="P354">
        <v>264.8</v>
      </c>
      <c r="Q354">
        <v>74.899999999999991</v>
      </c>
      <c r="R354">
        <v>0</v>
      </c>
      <c r="S354">
        <v>50.1</v>
      </c>
      <c r="T354">
        <v>0</v>
      </c>
      <c r="U354">
        <v>0</v>
      </c>
      <c r="V354">
        <v>94.9</v>
      </c>
      <c r="W354">
        <v>44.9</v>
      </c>
      <c r="X354">
        <v>44.9</v>
      </c>
      <c r="Y354">
        <v>0</v>
      </c>
      <c r="AG354" t="s">
        <v>133</v>
      </c>
      <c r="AK354" t="s">
        <v>133</v>
      </c>
      <c r="AL354" t="s">
        <v>127</v>
      </c>
      <c r="AM354">
        <v>99999</v>
      </c>
      <c r="AN354">
        <v>99999</v>
      </c>
      <c r="AO354">
        <v>699</v>
      </c>
      <c r="AP354" t="b">
        <v>1</v>
      </c>
      <c r="AQ354" t="b">
        <v>1</v>
      </c>
      <c r="AR354" t="b">
        <v>0</v>
      </c>
      <c r="AS354">
        <v>100</v>
      </c>
      <c r="AT354" t="s">
        <v>96</v>
      </c>
      <c r="AU354" t="b">
        <v>0</v>
      </c>
      <c r="AW354">
        <v>12</v>
      </c>
      <c r="AX354" t="s">
        <v>97</v>
      </c>
      <c r="AY354" t="s">
        <v>511</v>
      </c>
    </row>
    <row r="355" spans="1:51" x14ac:dyDescent="0.25">
      <c r="A355" t="s">
        <v>3160</v>
      </c>
      <c r="B355" t="s">
        <v>124</v>
      </c>
      <c r="C355" t="s">
        <v>89</v>
      </c>
      <c r="D355">
        <v>99999</v>
      </c>
      <c r="F355">
        <v>3000</v>
      </c>
      <c r="G355" t="b">
        <v>0</v>
      </c>
      <c r="H355" t="s">
        <v>399</v>
      </c>
      <c r="K355" t="s">
        <v>253</v>
      </c>
      <c r="L355" t="s">
        <v>125</v>
      </c>
      <c r="N355" t="s">
        <v>93</v>
      </c>
      <c r="P355">
        <v>274.8</v>
      </c>
      <c r="Q355">
        <v>84.899999999999991</v>
      </c>
      <c r="R355">
        <v>0</v>
      </c>
      <c r="S355">
        <v>50.1</v>
      </c>
      <c r="T355">
        <v>0</v>
      </c>
      <c r="U355">
        <v>0</v>
      </c>
      <c r="V355">
        <v>94.9</v>
      </c>
      <c r="W355">
        <v>44.9</v>
      </c>
      <c r="X355">
        <v>44.9</v>
      </c>
      <c r="Y355">
        <v>0</v>
      </c>
      <c r="AG355" t="s">
        <v>135</v>
      </c>
      <c r="AK355" t="s">
        <v>135</v>
      </c>
      <c r="AL355" t="s">
        <v>127</v>
      </c>
      <c r="AM355">
        <v>99999</v>
      </c>
      <c r="AN355">
        <v>99999</v>
      </c>
      <c r="AO355">
        <v>699</v>
      </c>
      <c r="AP355" t="b">
        <v>1</v>
      </c>
      <c r="AQ355" t="b">
        <v>1</v>
      </c>
      <c r="AR355" t="b">
        <v>0</v>
      </c>
      <c r="AS355">
        <v>100</v>
      </c>
      <c r="AT355" t="s">
        <v>96</v>
      </c>
      <c r="AU355" t="b">
        <v>0</v>
      </c>
      <c r="AW355">
        <v>12</v>
      </c>
      <c r="AX355" t="s">
        <v>97</v>
      </c>
      <c r="AY355" t="s">
        <v>512</v>
      </c>
    </row>
    <row r="356" spans="1:51" x14ac:dyDescent="0.25">
      <c r="A356" t="s">
        <v>3160</v>
      </c>
      <c r="B356" t="s">
        <v>124</v>
      </c>
      <c r="C356" t="s">
        <v>89</v>
      </c>
      <c r="D356">
        <v>99999</v>
      </c>
      <c r="F356">
        <v>5000</v>
      </c>
      <c r="G356" t="b">
        <v>0</v>
      </c>
      <c r="H356" t="s">
        <v>399</v>
      </c>
      <c r="K356" t="s">
        <v>253</v>
      </c>
      <c r="L356" t="s">
        <v>125</v>
      </c>
      <c r="N356" t="s">
        <v>93</v>
      </c>
      <c r="P356">
        <v>289.8</v>
      </c>
      <c r="Q356">
        <v>99.9</v>
      </c>
      <c r="R356">
        <v>0</v>
      </c>
      <c r="S356">
        <v>50.1</v>
      </c>
      <c r="T356">
        <v>0</v>
      </c>
      <c r="U356">
        <v>0</v>
      </c>
      <c r="V356">
        <v>94.9</v>
      </c>
      <c r="W356">
        <v>44.9</v>
      </c>
      <c r="X356">
        <v>44.9</v>
      </c>
      <c r="Y356">
        <v>0</v>
      </c>
      <c r="AG356" t="s">
        <v>137</v>
      </c>
      <c r="AK356" t="s">
        <v>137</v>
      </c>
      <c r="AL356" t="s">
        <v>127</v>
      </c>
      <c r="AM356">
        <v>99999</v>
      </c>
      <c r="AN356">
        <v>99999</v>
      </c>
      <c r="AO356">
        <v>699</v>
      </c>
      <c r="AP356" t="b">
        <v>1</v>
      </c>
      <c r="AQ356" t="b">
        <v>1</v>
      </c>
      <c r="AR356" t="b">
        <v>0</v>
      </c>
      <c r="AS356">
        <v>100</v>
      </c>
      <c r="AT356" t="s">
        <v>96</v>
      </c>
      <c r="AU356" t="b">
        <v>0</v>
      </c>
      <c r="AW356">
        <v>12</v>
      </c>
      <c r="AX356" t="s">
        <v>97</v>
      </c>
      <c r="AY356" t="s">
        <v>513</v>
      </c>
    </row>
    <row r="357" spans="1:51" x14ac:dyDescent="0.25">
      <c r="A357" t="s">
        <v>3160</v>
      </c>
      <c r="B357" t="s">
        <v>139</v>
      </c>
      <c r="C357" t="s">
        <v>89</v>
      </c>
      <c r="D357">
        <v>99999</v>
      </c>
      <c r="F357">
        <v>0</v>
      </c>
      <c r="G357" t="b">
        <v>0</v>
      </c>
      <c r="H357" t="s">
        <v>399</v>
      </c>
      <c r="K357" t="s">
        <v>253</v>
      </c>
      <c r="L357" t="s">
        <v>140</v>
      </c>
      <c r="N357" t="s">
        <v>93</v>
      </c>
      <c r="P357">
        <v>289.8</v>
      </c>
      <c r="Q357">
        <v>99.9</v>
      </c>
      <c r="R357">
        <v>0</v>
      </c>
      <c r="S357">
        <v>50.1</v>
      </c>
      <c r="T357">
        <v>0</v>
      </c>
      <c r="U357">
        <v>0</v>
      </c>
      <c r="V357">
        <v>94.9</v>
      </c>
      <c r="W357">
        <v>44.9</v>
      </c>
      <c r="X357">
        <v>44.9</v>
      </c>
      <c r="Y357">
        <v>0</v>
      </c>
      <c r="AG357" t="s">
        <v>141</v>
      </c>
      <c r="AK357" t="s">
        <v>141</v>
      </c>
      <c r="AL357" t="s">
        <v>142</v>
      </c>
      <c r="AM357">
        <v>99999</v>
      </c>
      <c r="AN357">
        <v>99999</v>
      </c>
      <c r="AO357">
        <v>899</v>
      </c>
      <c r="AP357" t="b">
        <v>1</v>
      </c>
      <c r="AQ357" t="b">
        <v>1</v>
      </c>
      <c r="AR357" t="b">
        <v>0</v>
      </c>
      <c r="AS357">
        <v>500</v>
      </c>
      <c r="AT357" t="s">
        <v>96</v>
      </c>
      <c r="AU357" t="b">
        <v>0</v>
      </c>
      <c r="AW357">
        <v>12</v>
      </c>
      <c r="AX357" t="s">
        <v>97</v>
      </c>
      <c r="AY357" t="s">
        <v>514</v>
      </c>
    </row>
    <row r="358" spans="1:51" x14ac:dyDescent="0.25">
      <c r="A358" t="s">
        <v>3160</v>
      </c>
      <c r="B358" t="s">
        <v>139</v>
      </c>
      <c r="C358" t="s">
        <v>89</v>
      </c>
      <c r="D358">
        <v>99999</v>
      </c>
      <c r="F358">
        <v>1000</v>
      </c>
      <c r="G358" t="b">
        <v>0</v>
      </c>
      <c r="H358" t="s">
        <v>399</v>
      </c>
      <c r="K358" t="s">
        <v>253</v>
      </c>
      <c r="L358" t="s">
        <v>140</v>
      </c>
      <c r="N358" t="s">
        <v>93</v>
      </c>
      <c r="P358">
        <v>289.8</v>
      </c>
      <c r="Q358">
        <v>99.899999999999991</v>
      </c>
      <c r="R358">
        <v>0</v>
      </c>
      <c r="S358">
        <v>50.1</v>
      </c>
      <c r="T358">
        <v>0</v>
      </c>
      <c r="U358">
        <v>0</v>
      </c>
      <c r="V358">
        <v>94.9</v>
      </c>
      <c r="W358">
        <v>44.9</v>
      </c>
      <c r="X358">
        <v>44.9</v>
      </c>
      <c r="Y358">
        <v>0</v>
      </c>
      <c r="AG358" t="s">
        <v>144</v>
      </c>
      <c r="AK358" t="s">
        <v>144</v>
      </c>
      <c r="AL358" t="s">
        <v>142</v>
      </c>
      <c r="AM358">
        <v>99999</v>
      </c>
      <c r="AN358">
        <v>99999</v>
      </c>
      <c r="AO358">
        <v>899</v>
      </c>
      <c r="AP358" t="b">
        <v>1</v>
      </c>
      <c r="AQ358" t="b">
        <v>1</v>
      </c>
      <c r="AR358" t="b">
        <v>0</v>
      </c>
      <c r="AS358">
        <v>500</v>
      </c>
      <c r="AT358" t="s">
        <v>96</v>
      </c>
      <c r="AU358" t="b">
        <v>0</v>
      </c>
      <c r="AW358">
        <v>12</v>
      </c>
      <c r="AX358" t="s">
        <v>97</v>
      </c>
      <c r="AY358" t="s">
        <v>515</v>
      </c>
    </row>
    <row r="359" spans="1:51" x14ac:dyDescent="0.25">
      <c r="A359" t="s">
        <v>3160</v>
      </c>
      <c r="B359" t="s">
        <v>139</v>
      </c>
      <c r="C359" t="s">
        <v>89</v>
      </c>
      <c r="D359">
        <v>99999</v>
      </c>
      <c r="F359">
        <v>10000</v>
      </c>
      <c r="G359" t="b">
        <v>0</v>
      </c>
      <c r="H359" t="s">
        <v>399</v>
      </c>
      <c r="K359" t="s">
        <v>253</v>
      </c>
      <c r="L359" t="s">
        <v>140</v>
      </c>
      <c r="N359" t="s">
        <v>93</v>
      </c>
      <c r="P359">
        <v>354.8</v>
      </c>
      <c r="Q359">
        <v>164.9</v>
      </c>
      <c r="R359">
        <v>0</v>
      </c>
      <c r="S359">
        <v>50.1</v>
      </c>
      <c r="T359">
        <v>0</v>
      </c>
      <c r="U359">
        <v>0</v>
      </c>
      <c r="V359">
        <v>94.9</v>
      </c>
      <c r="W359">
        <v>44.9</v>
      </c>
      <c r="X359">
        <v>44.9</v>
      </c>
      <c r="Y359">
        <v>0</v>
      </c>
      <c r="AG359" t="s">
        <v>146</v>
      </c>
      <c r="AK359" t="s">
        <v>146</v>
      </c>
      <c r="AL359" t="s">
        <v>142</v>
      </c>
      <c r="AM359">
        <v>99999</v>
      </c>
      <c r="AN359">
        <v>99999</v>
      </c>
      <c r="AO359">
        <v>899</v>
      </c>
      <c r="AP359" t="b">
        <v>1</v>
      </c>
      <c r="AQ359" t="b">
        <v>1</v>
      </c>
      <c r="AR359" t="b">
        <v>0</v>
      </c>
      <c r="AS359">
        <v>500</v>
      </c>
      <c r="AT359" t="s">
        <v>96</v>
      </c>
      <c r="AU359" t="b">
        <v>0</v>
      </c>
      <c r="AW359">
        <v>12</v>
      </c>
      <c r="AX359" t="s">
        <v>97</v>
      </c>
      <c r="AY359" t="s">
        <v>516</v>
      </c>
    </row>
    <row r="360" spans="1:51" x14ac:dyDescent="0.25">
      <c r="A360" t="s">
        <v>3160</v>
      </c>
      <c r="B360" t="s">
        <v>139</v>
      </c>
      <c r="C360" t="s">
        <v>89</v>
      </c>
      <c r="D360">
        <v>99999</v>
      </c>
      <c r="F360">
        <v>2000</v>
      </c>
      <c r="G360" t="b">
        <v>0</v>
      </c>
      <c r="H360" t="s">
        <v>399</v>
      </c>
      <c r="K360" t="s">
        <v>253</v>
      </c>
      <c r="L360" t="s">
        <v>140</v>
      </c>
      <c r="N360" t="s">
        <v>93</v>
      </c>
      <c r="P360">
        <v>299.8</v>
      </c>
      <c r="Q360">
        <v>109.89999999999999</v>
      </c>
      <c r="R360">
        <v>0</v>
      </c>
      <c r="S360">
        <v>50.1</v>
      </c>
      <c r="T360">
        <v>0</v>
      </c>
      <c r="U360">
        <v>0</v>
      </c>
      <c r="V360">
        <v>94.9</v>
      </c>
      <c r="W360">
        <v>44.9</v>
      </c>
      <c r="X360">
        <v>44.9</v>
      </c>
      <c r="Y360">
        <v>0</v>
      </c>
      <c r="AG360" t="s">
        <v>148</v>
      </c>
      <c r="AK360" t="s">
        <v>148</v>
      </c>
      <c r="AL360" t="s">
        <v>142</v>
      </c>
      <c r="AM360">
        <v>99999</v>
      </c>
      <c r="AN360">
        <v>99999</v>
      </c>
      <c r="AO360">
        <v>899</v>
      </c>
      <c r="AP360" t="b">
        <v>1</v>
      </c>
      <c r="AQ360" t="b">
        <v>1</v>
      </c>
      <c r="AR360" t="b">
        <v>0</v>
      </c>
      <c r="AS360">
        <v>500</v>
      </c>
      <c r="AT360" t="s">
        <v>96</v>
      </c>
      <c r="AU360" t="b">
        <v>0</v>
      </c>
      <c r="AW360">
        <v>12</v>
      </c>
      <c r="AX360" t="s">
        <v>97</v>
      </c>
      <c r="AY360" t="s">
        <v>517</v>
      </c>
    </row>
    <row r="361" spans="1:51" x14ac:dyDescent="0.25">
      <c r="A361" t="s">
        <v>3160</v>
      </c>
      <c r="B361" t="s">
        <v>139</v>
      </c>
      <c r="C361" t="s">
        <v>89</v>
      </c>
      <c r="D361">
        <v>99999</v>
      </c>
      <c r="F361">
        <v>3000</v>
      </c>
      <c r="G361" t="b">
        <v>0</v>
      </c>
      <c r="H361" t="s">
        <v>399</v>
      </c>
      <c r="K361" t="s">
        <v>253</v>
      </c>
      <c r="L361" t="s">
        <v>140</v>
      </c>
      <c r="N361" t="s">
        <v>93</v>
      </c>
      <c r="P361">
        <v>309.8</v>
      </c>
      <c r="Q361">
        <v>119.89999999999999</v>
      </c>
      <c r="R361">
        <v>0</v>
      </c>
      <c r="S361">
        <v>50.1</v>
      </c>
      <c r="T361">
        <v>0</v>
      </c>
      <c r="U361">
        <v>0</v>
      </c>
      <c r="V361">
        <v>94.9</v>
      </c>
      <c r="W361">
        <v>44.9</v>
      </c>
      <c r="X361">
        <v>44.9</v>
      </c>
      <c r="Y361">
        <v>0</v>
      </c>
      <c r="AG361" t="s">
        <v>150</v>
      </c>
      <c r="AK361" t="s">
        <v>150</v>
      </c>
      <c r="AL361" t="s">
        <v>142</v>
      </c>
      <c r="AM361">
        <v>99999</v>
      </c>
      <c r="AN361">
        <v>99999</v>
      </c>
      <c r="AO361">
        <v>899</v>
      </c>
      <c r="AP361" t="b">
        <v>1</v>
      </c>
      <c r="AQ361" t="b">
        <v>1</v>
      </c>
      <c r="AR361" t="b">
        <v>0</v>
      </c>
      <c r="AS361">
        <v>500</v>
      </c>
      <c r="AT361" t="s">
        <v>96</v>
      </c>
      <c r="AU361" t="b">
        <v>0</v>
      </c>
      <c r="AW361">
        <v>12</v>
      </c>
      <c r="AX361" t="s">
        <v>97</v>
      </c>
      <c r="AY361" t="s">
        <v>518</v>
      </c>
    </row>
    <row r="362" spans="1:51" x14ac:dyDescent="0.25">
      <c r="A362" t="s">
        <v>3160</v>
      </c>
      <c r="B362" t="s">
        <v>139</v>
      </c>
      <c r="C362" t="s">
        <v>89</v>
      </c>
      <c r="D362">
        <v>99999</v>
      </c>
      <c r="F362">
        <v>5000</v>
      </c>
      <c r="G362" t="b">
        <v>0</v>
      </c>
      <c r="H362" t="s">
        <v>399</v>
      </c>
      <c r="K362" t="s">
        <v>253</v>
      </c>
      <c r="L362" t="s">
        <v>140</v>
      </c>
      <c r="N362" t="s">
        <v>93</v>
      </c>
      <c r="P362">
        <v>324.8</v>
      </c>
      <c r="Q362">
        <v>134.9</v>
      </c>
      <c r="R362">
        <v>0</v>
      </c>
      <c r="S362">
        <v>50.1</v>
      </c>
      <c r="T362">
        <v>0</v>
      </c>
      <c r="U362">
        <v>0</v>
      </c>
      <c r="V362">
        <v>94.9</v>
      </c>
      <c r="W362">
        <v>44.9</v>
      </c>
      <c r="X362">
        <v>44.9</v>
      </c>
      <c r="Y362">
        <v>0</v>
      </c>
      <c r="AG362" t="s">
        <v>152</v>
      </c>
      <c r="AK362" t="s">
        <v>152</v>
      </c>
      <c r="AL362" t="s">
        <v>142</v>
      </c>
      <c r="AM362">
        <v>99999</v>
      </c>
      <c r="AN362">
        <v>99999</v>
      </c>
      <c r="AO362">
        <v>899</v>
      </c>
      <c r="AP362" t="b">
        <v>1</v>
      </c>
      <c r="AQ362" t="b">
        <v>1</v>
      </c>
      <c r="AR362" t="b">
        <v>0</v>
      </c>
      <c r="AS362">
        <v>500</v>
      </c>
      <c r="AT362" t="s">
        <v>96</v>
      </c>
      <c r="AU362" t="b">
        <v>0</v>
      </c>
      <c r="AW362">
        <v>12</v>
      </c>
      <c r="AX362" t="s">
        <v>97</v>
      </c>
      <c r="AY362" t="s">
        <v>519</v>
      </c>
    </row>
    <row r="363" spans="1:51" x14ac:dyDescent="0.25">
      <c r="A363" t="s">
        <v>3160</v>
      </c>
      <c r="B363" t="s">
        <v>88</v>
      </c>
      <c r="C363" t="s">
        <v>89</v>
      </c>
      <c r="D363">
        <v>99999</v>
      </c>
      <c r="F363">
        <v>0</v>
      </c>
      <c r="G363" t="b">
        <v>0</v>
      </c>
      <c r="H363" t="s">
        <v>520</v>
      </c>
      <c r="K363" t="s">
        <v>91</v>
      </c>
      <c r="L363" t="s">
        <v>92</v>
      </c>
      <c r="N363" t="s">
        <v>93</v>
      </c>
      <c r="P363">
        <v>314.8</v>
      </c>
      <c r="Q363">
        <v>79.900000000000006</v>
      </c>
      <c r="R363">
        <v>0</v>
      </c>
      <c r="S363">
        <v>50.1</v>
      </c>
      <c r="T363">
        <v>0</v>
      </c>
      <c r="U363">
        <v>0</v>
      </c>
      <c r="V363">
        <v>139.9</v>
      </c>
      <c r="W363">
        <v>44.9</v>
      </c>
      <c r="X363">
        <v>44.9</v>
      </c>
      <c r="Y363">
        <v>0</v>
      </c>
      <c r="AG363" t="s">
        <v>94</v>
      </c>
      <c r="AK363" t="s">
        <v>94</v>
      </c>
      <c r="AL363" t="s">
        <v>95</v>
      </c>
      <c r="AM363">
        <v>99999</v>
      </c>
      <c r="AN363">
        <v>99999</v>
      </c>
      <c r="AO363">
        <v>799</v>
      </c>
      <c r="AP363" t="b">
        <v>1</v>
      </c>
      <c r="AQ363" t="b">
        <v>1</v>
      </c>
      <c r="AR363" t="b">
        <v>0</v>
      </c>
      <c r="AS363">
        <v>250</v>
      </c>
      <c r="AT363" t="s">
        <v>96</v>
      </c>
      <c r="AU363" t="b">
        <v>0</v>
      </c>
      <c r="AW363">
        <v>12</v>
      </c>
      <c r="AX363" t="s">
        <v>97</v>
      </c>
      <c r="AY363" t="s">
        <v>521</v>
      </c>
    </row>
    <row r="364" spans="1:51" x14ac:dyDescent="0.25">
      <c r="A364" t="s">
        <v>3160</v>
      </c>
      <c r="B364" t="s">
        <v>88</v>
      </c>
      <c r="C364" t="s">
        <v>89</v>
      </c>
      <c r="D364">
        <v>99999</v>
      </c>
      <c r="F364">
        <v>1000</v>
      </c>
      <c r="G364" t="b">
        <v>0</v>
      </c>
      <c r="H364" t="s">
        <v>520</v>
      </c>
      <c r="K364" t="s">
        <v>91</v>
      </c>
      <c r="L364" t="s">
        <v>92</v>
      </c>
      <c r="N364" t="s">
        <v>93</v>
      </c>
      <c r="P364">
        <v>314.8</v>
      </c>
      <c r="Q364">
        <v>79.899999999999991</v>
      </c>
      <c r="R364">
        <v>0</v>
      </c>
      <c r="S364">
        <v>50.1</v>
      </c>
      <c r="T364">
        <v>0</v>
      </c>
      <c r="U364">
        <v>0</v>
      </c>
      <c r="V364">
        <v>139.9</v>
      </c>
      <c r="W364">
        <v>44.9</v>
      </c>
      <c r="X364">
        <v>44.9</v>
      </c>
      <c r="Y364">
        <v>0</v>
      </c>
      <c r="AG364" t="s">
        <v>99</v>
      </c>
      <c r="AK364" t="s">
        <v>99</v>
      </c>
      <c r="AL364" t="s">
        <v>95</v>
      </c>
      <c r="AM364">
        <v>99999</v>
      </c>
      <c r="AN364">
        <v>99999</v>
      </c>
      <c r="AO364">
        <v>799</v>
      </c>
      <c r="AP364" t="b">
        <v>1</v>
      </c>
      <c r="AQ364" t="b">
        <v>1</v>
      </c>
      <c r="AR364" t="b">
        <v>0</v>
      </c>
      <c r="AS364">
        <v>250</v>
      </c>
      <c r="AT364" t="s">
        <v>96</v>
      </c>
      <c r="AU364" t="b">
        <v>0</v>
      </c>
      <c r="AW364">
        <v>12</v>
      </c>
      <c r="AX364" t="s">
        <v>97</v>
      </c>
      <c r="AY364" t="s">
        <v>522</v>
      </c>
    </row>
    <row r="365" spans="1:51" x14ac:dyDescent="0.25">
      <c r="A365" t="s">
        <v>3160</v>
      </c>
      <c r="B365" t="s">
        <v>88</v>
      </c>
      <c r="C365" t="s">
        <v>89</v>
      </c>
      <c r="D365">
        <v>99999</v>
      </c>
      <c r="F365">
        <v>10000</v>
      </c>
      <c r="G365" t="b">
        <v>0</v>
      </c>
      <c r="H365" t="s">
        <v>520</v>
      </c>
      <c r="K365" t="s">
        <v>91</v>
      </c>
      <c r="L365" t="s">
        <v>92</v>
      </c>
      <c r="N365" t="s">
        <v>93</v>
      </c>
      <c r="P365">
        <v>379.8</v>
      </c>
      <c r="Q365">
        <v>144.9</v>
      </c>
      <c r="R365">
        <v>0</v>
      </c>
      <c r="S365">
        <v>50.1</v>
      </c>
      <c r="T365">
        <v>0</v>
      </c>
      <c r="U365">
        <v>0</v>
      </c>
      <c r="V365">
        <v>139.9</v>
      </c>
      <c r="W365">
        <v>44.9</v>
      </c>
      <c r="X365">
        <v>44.9</v>
      </c>
      <c r="Y365">
        <v>0</v>
      </c>
      <c r="AG365" t="s">
        <v>101</v>
      </c>
      <c r="AK365" t="s">
        <v>101</v>
      </c>
      <c r="AL365" t="s">
        <v>95</v>
      </c>
      <c r="AM365">
        <v>99999</v>
      </c>
      <c r="AN365">
        <v>99999</v>
      </c>
      <c r="AO365">
        <v>799</v>
      </c>
      <c r="AP365" t="b">
        <v>1</v>
      </c>
      <c r="AQ365" t="b">
        <v>1</v>
      </c>
      <c r="AR365" t="b">
        <v>0</v>
      </c>
      <c r="AS365">
        <v>250</v>
      </c>
      <c r="AT365" t="s">
        <v>96</v>
      </c>
      <c r="AU365" t="b">
        <v>0</v>
      </c>
      <c r="AW365">
        <v>12</v>
      </c>
      <c r="AX365" t="s">
        <v>97</v>
      </c>
      <c r="AY365" t="s">
        <v>523</v>
      </c>
    </row>
    <row r="366" spans="1:51" x14ac:dyDescent="0.25">
      <c r="A366" t="s">
        <v>3160</v>
      </c>
      <c r="B366" t="s">
        <v>88</v>
      </c>
      <c r="C366" t="s">
        <v>89</v>
      </c>
      <c r="D366">
        <v>99999</v>
      </c>
      <c r="F366">
        <v>2000</v>
      </c>
      <c r="G366" t="b">
        <v>0</v>
      </c>
      <c r="H366" t="s">
        <v>520</v>
      </c>
      <c r="K366" t="s">
        <v>91</v>
      </c>
      <c r="L366" t="s">
        <v>92</v>
      </c>
      <c r="N366" t="s">
        <v>93</v>
      </c>
      <c r="P366">
        <v>324.8</v>
      </c>
      <c r="Q366">
        <v>89.899999999999991</v>
      </c>
      <c r="R366">
        <v>0</v>
      </c>
      <c r="S366">
        <v>50.1</v>
      </c>
      <c r="T366">
        <v>0</v>
      </c>
      <c r="U366">
        <v>0</v>
      </c>
      <c r="V366">
        <v>139.9</v>
      </c>
      <c r="W366">
        <v>44.9</v>
      </c>
      <c r="X366">
        <v>44.9</v>
      </c>
      <c r="Y366">
        <v>0</v>
      </c>
      <c r="AG366" t="s">
        <v>103</v>
      </c>
      <c r="AK366" t="s">
        <v>103</v>
      </c>
      <c r="AL366" t="s">
        <v>95</v>
      </c>
      <c r="AM366">
        <v>99999</v>
      </c>
      <c r="AN366">
        <v>99999</v>
      </c>
      <c r="AO366">
        <v>799</v>
      </c>
      <c r="AP366" t="b">
        <v>1</v>
      </c>
      <c r="AQ366" t="b">
        <v>1</v>
      </c>
      <c r="AR366" t="b">
        <v>0</v>
      </c>
      <c r="AS366">
        <v>250</v>
      </c>
      <c r="AT366" t="s">
        <v>96</v>
      </c>
      <c r="AU366" t="b">
        <v>0</v>
      </c>
      <c r="AW366">
        <v>12</v>
      </c>
      <c r="AX366" t="s">
        <v>97</v>
      </c>
      <c r="AY366" t="s">
        <v>524</v>
      </c>
    </row>
    <row r="367" spans="1:51" x14ac:dyDescent="0.25">
      <c r="A367" t="s">
        <v>3160</v>
      </c>
      <c r="B367" t="s">
        <v>88</v>
      </c>
      <c r="C367" t="s">
        <v>89</v>
      </c>
      <c r="D367">
        <v>99999</v>
      </c>
      <c r="F367">
        <v>3000</v>
      </c>
      <c r="G367" t="b">
        <v>0</v>
      </c>
      <c r="H367" t="s">
        <v>520</v>
      </c>
      <c r="K367" t="s">
        <v>91</v>
      </c>
      <c r="L367" t="s">
        <v>92</v>
      </c>
      <c r="N367" t="s">
        <v>93</v>
      </c>
      <c r="P367">
        <v>334.8</v>
      </c>
      <c r="Q367">
        <v>99.899999999999991</v>
      </c>
      <c r="R367">
        <v>0</v>
      </c>
      <c r="S367">
        <v>50.1</v>
      </c>
      <c r="T367">
        <v>0</v>
      </c>
      <c r="U367">
        <v>0</v>
      </c>
      <c r="V367">
        <v>139.9</v>
      </c>
      <c r="W367">
        <v>44.9</v>
      </c>
      <c r="X367">
        <v>44.9</v>
      </c>
      <c r="Y367">
        <v>0</v>
      </c>
      <c r="AG367" t="s">
        <v>105</v>
      </c>
      <c r="AK367" t="s">
        <v>105</v>
      </c>
      <c r="AL367" t="s">
        <v>95</v>
      </c>
      <c r="AM367">
        <v>99999</v>
      </c>
      <c r="AN367">
        <v>99999</v>
      </c>
      <c r="AO367">
        <v>799</v>
      </c>
      <c r="AP367" t="b">
        <v>1</v>
      </c>
      <c r="AQ367" t="b">
        <v>1</v>
      </c>
      <c r="AR367" t="b">
        <v>0</v>
      </c>
      <c r="AS367">
        <v>250</v>
      </c>
      <c r="AT367" t="s">
        <v>96</v>
      </c>
      <c r="AU367" t="b">
        <v>0</v>
      </c>
      <c r="AW367">
        <v>12</v>
      </c>
      <c r="AX367" t="s">
        <v>97</v>
      </c>
      <c r="AY367" t="s">
        <v>525</v>
      </c>
    </row>
    <row r="368" spans="1:51" x14ac:dyDescent="0.25">
      <c r="A368" t="s">
        <v>3160</v>
      </c>
      <c r="B368" t="s">
        <v>88</v>
      </c>
      <c r="C368" t="s">
        <v>89</v>
      </c>
      <c r="D368">
        <v>99999</v>
      </c>
      <c r="F368">
        <v>5000</v>
      </c>
      <c r="G368" t="b">
        <v>0</v>
      </c>
      <c r="H368" t="s">
        <v>520</v>
      </c>
      <c r="K368" t="s">
        <v>91</v>
      </c>
      <c r="L368" t="s">
        <v>92</v>
      </c>
      <c r="N368" t="s">
        <v>93</v>
      </c>
      <c r="P368">
        <v>349.8</v>
      </c>
      <c r="Q368">
        <v>114.9</v>
      </c>
      <c r="R368">
        <v>0</v>
      </c>
      <c r="S368">
        <v>50.1</v>
      </c>
      <c r="T368">
        <v>0</v>
      </c>
      <c r="U368">
        <v>0</v>
      </c>
      <c r="V368">
        <v>139.9</v>
      </c>
      <c r="W368">
        <v>44.9</v>
      </c>
      <c r="X368">
        <v>44.9</v>
      </c>
      <c r="Y368">
        <v>0</v>
      </c>
      <c r="AG368" t="s">
        <v>107</v>
      </c>
      <c r="AK368" t="s">
        <v>107</v>
      </c>
      <c r="AL368" t="s">
        <v>95</v>
      </c>
      <c r="AM368">
        <v>99999</v>
      </c>
      <c r="AN368">
        <v>99999</v>
      </c>
      <c r="AO368">
        <v>799</v>
      </c>
      <c r="AP368" t="b">
        <v>1</v>
      </c>
      <c r="AQ368" t="b">
        <v>1</v>
      </c>
      <c r="AR368" t="b">
        <v>0</v>
      </c>
      <c r="AS368">
        <v>250</v>
      </c>
      <c r="AT368" t="s">
        <v>96</v>
      </c>
      <c r="AU368" t="b">
        <v>0</v>
      </c>
      <c r="AW368">
        <v>12</v>
      </c>
      <c r="AX368" t="s">
        <v>97</v>
      </c>
      <c r="AY368" t="s">
        <v>526</v>
      </c>
    </row>
    <row r="369" spans="1:51" x14ac:dyDescent="0.25">
      <c r="A369" t="s">
        <v>3160</v>
      </c>
      <c r="B369" t="s">
        <v>109</v>
      </c>
      <c r="C369" t="s">
        <v>89</v>
      </c>
      <c r="D369">
        <v>99999</v>
      </c>
      <c r="F369">
        <v>0</v>
      </c>
      <c r="G369" t="b">
        <v>0</v>
      </c>
      <c r="H369" t="s">
        <v>520</v>
      </c>
      <c r="K369" t="s">
        <v>91</v>
      </c>
      <c r="L369" t="s">
        <v>110</v>
      </c>
      <c r="N369" t="s">
        <v>93</v>
      </c>
      <c r="P369">
        <v>309.8</v>
      </c>
      <c r="Q369">
        <v>74.900000000000006</v>
      </c>
      <c r="R369">
        <v>0</v>
      </c>
      <c r="S369">
        <v>50.1</v>
      </c>
      <c r="T369">
        <v>0</v>
      </c>
      <c r="U369">
        <v>0</v>
      </c>
      <c r="V369">
        <v>139.9</v>
      </c>
      <c r="W369">
        <v>44.9</v>
      </c>
      <c r="X369">
        <v>44.9</v>
      </c>
      <c r="Y369">
        <v>0</v>
      </c>
      <c r="AG369" t="s">
        <v>111</v>
      </c>
      <c r="AK369" t="s">
        <v>111</v>
      </c>
      <c r="AL369" t="s">
        <v>112</v>
      </c>
      <c r="AM369">
        <v>99999</v>
      </c>
      <c r="AN369">
        <v>99999</v>
      </c>
      <c r="AO369">
        <v>599</v>
      </c>
      <c r="AP369" t="b">
        <v>1</v>
      </c>
      <c r="AQ369" t="b">
        <v>1</v>
      </c>
      <c r="AR369" t="b">
        <v>0</v>
      </c>
      <c r="AS369">
        <v>50</v>
      </c>
      <c r="AT369" t="s">
        <v>96</v>
      </c>
      <c r="AU369" t="b">
        <v>0</v>
      </c>
      <c r="AW369">
        <v>12</v>
      </c>
      <c r="AX369" t="s">
        <v>97</v>
      </c>
      <c r="AY369" t="s">
        <v>527</v>
      </c>
    </row>
    <row r="370" spans="1:51" x14ac:dyDescent="0.25">
      <c r="A370" t="s">
        <v>3160</v>
      </c>
      <c r="B370" t="s">
        <v>109</v>
      </c>
      <c r="C370" t="s">
        <v>89</v>
      </c>
      <c r="D370">
        <v>99999</v>
      </c>
      <c r="F370">
        <v>1000</v>
      </c>
      <c r="G370" t="b">
        <v>0</v>
      </c>
      <c r="H370" t="s">
        <v>520</v>
      </c>
      <c r="K370" t="s">
        <v>91</v>
      </c>
      <c r="L370" t="s">
        <v>110</v>
      </c>
      <c r="N370" t="s">
        <v>93</v>
      </c>
      <c r="P370">
        <v>294.8</v>
      </c>
      <c r="Q370">
        <v>59.9</v>
      </c>
      <c r="R370">
        <v>0</v>
      </c>
      <c r="S370">
        <v>50.1</v>
      </c>
      <c r="T370">
        <v>0</v>
      </c>
      <c r="U370">
        <v>0</v>
      </c>
      <c r="V370">
        <v>139.9</v>
      </c>
      <c r="W370">
        <v>44.9</v>
      </c>
      <c r="X370">
        <v>44.9</v>
      </c>
      <c r="Y370">
        <v>0</v>
      </c>
      <c r="AG370" t="s">
        <v>114</v>
      </c>
      <c r="AK370" t="s">
        <v>114</v>
      </c>
      <c r="AL370" t="s">
        <v>112</v>
      </c>
      <c r="AM370">
        <v>99999</v>
      </c>
      <c r="AN370">
        <v>99999</v>
      </c>
      <c r="AO370">
        <v>599</v>
      </c>
      <c r="AP370" t="b">
        <v>1</v>
      </c>
      <c r="AQ370" t="b">
        <v>1</v>
      </c>
      <c r="AR370" t="b">
        <v>0</v>
      </c>
      <c r="AS370">
        <v>50</v>
      </c>
      <c r="AT370" t="s">
        <v>96</v>
      </c>
      <c r="AU370" t="b">
        <v>0</v>
      </c>
      <c r="AW370">
        <v>12</v>
      </c>
      <c r="AX370" t="s">
        <v>97</v>
      </c>
      <c r="AY370" t="s">
        <v>528</v>
      </c>
    </row>
    <row r="371" spans="1:51" x14ac:dyDescent="0.25">
      <c r="A371" t="s">
        <v>3160</v>
      </c>
      <c r="B371" t="s">
        <v>109</v>
      </c>
      <c r="C371" t="s">
        <v>89</v>
      </c>
      <c r="D371">
        <v>99999</v>
      </c>
      <c r="F371">
        <v>10000</v>
      </c>
      <c r="G371" t="b">
        <v>0</v>
      </c>
      <c r="H371" t="s">
        <v>520</v>
      </c>
      <c r="K371" t="s">
        <v>91</v>
      </c>
      <c r="L371" t="s">
        <v>110</v>
      </c>
      <c r="N371" t="s">
        <v>93</v>
      </c>
      <c r="P371">
        <v>359.8</v>
      </c>
      <c r="Q371">
        <v>124.9</v>
      </c>
      <c r="R371">
        <v>0</v>
      </c>
      <c r="S371">
        <v>50.1</v>
      </c>
      <c r="T371">
        <v>0</v>
      </c>
      <c r="U371">
        <v>0</v>
      </c>
      <c r="V371">
        <v>139.9</v>
      </c>
      <c r="W371">
        <v>44.9</v>
      </c>
      <c r="X371">
        <v>44.9</v>
      </c>
      <c r="Y371">
        <v>0</v>
      </c>
      <c r="AG371" t="s">
        <v>116</v>
      </c>
      <c r="AK371" t="s">
        <v>116</v>
      </c>
      <c r="AL371" t="s">
        <v>112</v>
      </c>
      <c r="AM371">
        <v>99999</v>
      </c>
      <c r="AN371">
        <v>99999</v>
      </c>
      <c r="AO371">
        <v>599</v>
      </c>
      <c r="AP371" t="b">
        <v>1</v>
      </c>
      <c r="AQ371" t="b">
        <v>1</v>
      </c>
      <c r="AR371" t="b">
        <v>0</v>
      </c>
      <c r="AS371">
        <v>50</v>
      </c>
      <c r="AT371" t="s">
        <v>96</v>
      </c>
      <c r="AU371" t="b">
        <v>0</v>
      </c>
      <c r="AW371">
        <v>12</v>
      </c>
      <c r="AX371" t="s">
        <v>97</v>
      </c>
      <c r="AY371" t="s">
        <v>529</v>
      </c>
    </row>
    <row r="372" spans="1:51" x14ac:dyDescent="0.25">
      <c r="A372" t="s">
        <v>3160</v>
      </c>
      <c r="B372" t="s">
        <v>109</v>
      </c>
      <c r="C372" t="s">
        <v>89</v>
      </c>
      <c r="D372">
        <v>99999</v>
      </c>
      <c r="F372">
        <v>2000</v>
      </c>
      <c r="G372" t="b">
        <v>0</v>
      </c>
      <c r="H372" t="s">
        <v>520</v>
      </c>
      <c r="K372" t="s">
        <v>91</v>
      </c>
      <c r="L372" t="s">
        <v>110</v>
      </c>
      <c r="N372" t="s">
        <v>93</v>
      </c>
      <c r="P372">
        <v>304.8</v>
      </c>
      <c r="Q372">
        <v>69.900000000000006</v>
      </c>
      <c r="R372">
        <v>0</v>
      </c>
      <c r="S372">
        <v>50.1</v>
      </c>
      <c r="T372">
        <v>0</v>
      </c>
      <c r="U372">
        <v>0</v>
      </c>
      <c r="V372">
        <v>139.9</v>
      </c>
      <c r="W372">
        <v>44.9</v>
      </c>
      <c r="X372">
        <v>44.9</v>
      </c>
      <c r="Y372">
        <v>0</v>
      </c>
      <c r="AG372" t="s">
        <v>118</v>
      </c>
      <c r="AK372" t="s">
        <v>118</v>
      </c>
      <c r="AL372" t="s">
        <v>112</v>
      </c>
      <c r="AM372">
        <v>99999</v>
      </c>
      <c r="AN372">
        <v>99999</v>
      </c>
      <c r="AO372">
        <v>599</v>
      </c>
      <c r="AP372" t="b">
        <v>1</v>
      </c>
      <c r="AQ372" t="b">
        <v>1</v>
      </c>
      <c r="AR372" t="b">
        <v>0</v>
      </c>
      <c r="AS372">
        <v>50</v>
      </c>
      <c r="AT372" t="s">
        <v>96</v>
      </c>
      <c r="AU372" t="b">
        <v>0</v>
      </c>
      <c r="AW372">
        <v>12</v>
      </c>
      <c r="AX372" t="s">
        <v>97</v>
      </c>
      <c r="AY372" t="s">
        <v>530</v>
      </c>
    </row>
    <row r="373" spans="1:51" x14ac:dyDescent="0.25">
      <c r="A373" t="s">
        <v>3160</v>
      </c>
      <c r="B373" t="s">
        <v>109</v>
      </c>
      <c r="C373" t="s">
        <v>89</v>
      </c>
      <c r="D373">
        <v>99999</v>
      </c>
      <c r="F373">
        <v>3000</v>
      </c>
      <c r="G373" t="b">
        <v>0</v>
      </c>
      <c r="H373" t="s">
        <v>520</v>
      </c>
      <c r="K373" t="s">
        <v>91</v>
      </c>
      <c r="L373" t="s">
        <v>110</v>
      </c>
      <c r="N373" t="s">
        <v>93</v>
      </c>
      <c r="P373">
        <v>314.8</v>
      </c>
      <c r="Q373">
        <v>79.899999999999991</v>
      </c>
      <c r="R373">
        <v>0</v>
      </c>
      <c r="S373">
        <v>50.1</v>
      </c>
      <c r="T373">
        <v>0</v>
      </c>
      <c r="U373">
        <v>0</v>
      </c>
      <c r="V373">
        <v>139.9</v>
      </c>
      <c r="W373">
        <v>44.9</v>
      </c>
      <c r="X373">
        <v>44.9</v>
      </c>
      <c r="Y373">
        <v>0</v>
      </c>
      <c r="AG373" t="s">
        <v>120</v>
      </c>
      <c r="AK373" t="s">
        <v>120</v>
      </c>
      <c r="AL373" t="s">
        <v>112</v>
      </c>
      <c r="AM373">
        <v>99999</v>
      </c>
      <c r="AN373">
        <v>99999</v>
      </c>
      <c r="AO373">
        <v>599</v>
      </c>
      <c r="AP373" t="b">
        <v>1</v>
      </c>
      <c r="AQ373" t="b">
        <v>1</v>
      </c>
      <c r="AR373" t="b">
        <v>0</v>
      </c>
      <c r="AS373">
        <v>50</v>
      </c>
      <c r="AT373" t="s">
        <v>96</v>
      </c>
      <c r="AU373" t="b">
        <v>0</v>
      </c>
      <c r="AW373">
        <v>12</v>
      </c>
      <c r="AX373" t="s">
        <v>97</v>
      </c>
      <c r="AY373" t="s">
        <v>531</v>
      </c>
    </row>
    <row r="374" spans="1:51" x14ac:dyDescent="0.25">
      <c r="A374" t="s">
        <v>3160</v>
      </c>
      <c r="B374" t="s">
        <v>109</v>
      </c>
      <c r="C374" t="s">
        <v>89</v>
      </c>
      <c r="D374">
        <v>99999</v>
      </c>
      <c r="F374">
        <v>5000</v>
      </c>
      <c r="G374" t="b">
        <v>0</v>
      </c>
      <c r="H374" t="s">
        <v>520</v>
      </c>
      <c r="K374" t="s">
        <v>91</v>
      </c>
      <c r="L374" t="s">
        <v>110</v>
      </c>
      <c r="N374" t="s">
        <v>93</v>
      </c>
      <c r="P374">
        <v>329.8</v>
      </c>
      <c r="Q374">
        <v>94.9</v>
      </c>
      <c r="R374">
        <v>0</v>
      </c>
      <c r="S374">
        <v>50.1</v>
      </c>
      <c r="T374">
        <v>0</v>
      </c>
      <c r="U374">
        <v>0</v>
      </c>
      <c r="V374">
        <v>139.9</v>
      </c>
      <c r="W374">
        <v>44.9</v>
      </c>
      <c r="X374">
        <v>44.9</v>
      </c>
      <c r="Y374">
        <v>0</v>
      </c>
      <c r="AG374" t="s">
        <v>122</v>
      </c>
      <c r="AK374" t="s">
        <v>122</v>
      </c>
      <c r="AL374" t="s">
        <v>112</v>
      </c>
      <c r="AM374">
        <v>99999</v>
      </c>
      <c r="AN374">
        <v>99999</v>
      </c>
      <c r="AO374">
        <v>599</v>
      </c>
      <c r="AP374" t="b">
        <v>1</v>
      </c>
      <c r="AQ374" t="b">
        <v>1</v>
      </c>
      <c r="AR374" t="b">
        <v>0</v>
      </c>
      <c r="AS374">
        <v>50</v>
      </c>
      <c r="AT374" t="s">
        <v>96</v>
      </c>
      <c r="AU374" t="b">
        <v>0</v>
      </c>
      <c r="AW374">
        <v>12</v>
      </c>
      <c r="AX374" t="s">
        <v>97</v>
      </c>
      <c r="AY374" t="s">
        <v>532</v>
      </c>
    </row>
    <row r="375" spans="1:51" x14ac:dyDescent="0.25">
      <c r="A375" t="s">
        <v>3160</v>
      </c>
      <c r="B375" t="s">
        <v>124</v>
      </c>
      <c r="C375" t="s">
        <v>89</v>
      </c>
      <c r="D375">
        <v>99999</v>
      </c>
      <c r="F375">
        <v>0</v>
      </c>
      <c r="G375" t="b">
        <v>0</v>
      </c>
      <c r="H375" t="s">
        <v>520</v>
      </c>
      <c r="K375" t="s">
        <v>91</v>
      </c>
      <c r="L375" t="s">
        <v>125</v>
      </c>
      <c r="N375" t="s">
        <v>93</v>
      </c>
      <c r="P375">
        <v>299.8</v>
      </c>
      <c r="Q375">
        <v>64.900000000000006</v>
      </c>
      <c r="R375">
        <v>0</v>
      </c>
      <c r="S375">
        <v>50.1</v>
      </c>
      <c r="T375">
        <v>0</v>
      </c>
      <c r="U375">
        <v>0</v>
      </c>
      <c r="V375">
        <v>139.9</v>
      </c>
      <c r="W375">
        <v>44.9</v>
      </c>
      <c r="X375">
        <v>44.9</v>
      </c>
      <c r="Y375">
        <v>0</v>
      </c>
      <c r="AG375" t="s">
        <v>126</v>
      </c>
      <c r="AK375" t="s">
        <v>126</v>
      </c>
      <c r="AL375" t="s">
        <v>127</v>
      </c>
      <c r="AM375">
        <v>99999</v>
      </c>
      <c r="AN375">
        <v>99999</v>
      </c>
      <c r="AO375">
        <v>699</v>
      </c>
      <c r="AP375" t="b">
        <v>1</v>
      </c>
      <c r="AQ375" t="b">
        <v>1</v>
      </c>
      <c r="AR375" t="b">
        <v>0</v>
      </c>
      <c r="AS375">
        <v>100</v>
      </c>
      <c r="AT375" t="s">
        <v>96</v>
      </c>
      <c r="AU375" t="b">
        <v>0</v>
      </c>
      <c r="AW375">
        <v>12</v>
      </c>
      <c r="AX375" t="s">
        <v>97</v>
      </c>
      <c r="AY375" t="s">
        <v>533</v>
      </c>
    </row>
    <row r="376" spans="1:51" x14ac:dyDescent="0.25">
      <c r="A376" t="s">
        <v>3160</v>
      </c>
      <c r="B376" t="s">
        <v>124</v>
      </c>
      <c r="C376" t="s">
        <v>89</v>
      </c>
      <c r="D376">
        <v>99999</v>
      </c>
      <c r="F376">
        <v>1000</v>
      </c>
      <c r="G376" t="b">
        <v>0</v>
      </c>
      <c r="H376" t="s">
        <v>520</v>
      </c>
      <c r="K376" t="s">
        <v>91</v>
      </c>
      <c r="L376" t="s">
        <v>125</v>
      </c>
      <c r="N376" t="s">
        <v>93</v>
      </c>
      <c r="P376">
        <v>299.8</v>
      </c>
      <c r="Q376">
        <v>64.899999999999991</v>
      </c>
      <c r="R376">
        <v>0</v>
      </c>
      <c r="S376">
        <v>50.1</v>
      </c>
      <c r="T376">
        <v>0</v>
      </c>
      <c r="U376">
        <v>0</v>
      </c>
      <c r="V376">
        <v>139.9</v>
      </c>
      <c r="W376">
        <v>44.9</v>
      </c>
      <c r="X376">
        <v>44.9</v>
      </c>
      <c r="Y376">
        <v>0</v>
      </c>
      <c r="AG376" t="s">
        <v>129</v>
      </c>
      <c r="AK376" t="s">
        <v>129</v>
      </c>
      <c r="AL376" t="s">
        <v>127</v>
      </c>
      <c r="AM376">
        <v>99999</v>
      </c>
      <c r="AN376">
        <v>99999</v>
      </c>
      <c r="AO376">
        <v>699</v>
      </c>
      <c r="AP376" t="b">
        <v>1</v>
      </c>
      <c r="AQ376" t="b">
        <v>1</v>
      </c>
      <c r="AR376" t="b">
        <v>0</v>
      </c>
      <c r="AS376">
        <v>100</v>
      </c>
      <c r="AT376" t="s">
        <v>96</v>
      </c>
      <c r="AU376" t="b">
        <v>0</v>
      </c>
      <c r="AW376">
        <v>12</v>
      </c>
      <c r="AX376" t="s">
        <v>97</v>
      </c>
      <c r="AY376" t="s">
        <v>534</v>
      </c>
    </row>
    <row r="377" spans="1:51" x14ac:dyDescent="0.25">
      <c r="A377" t="s">
        <v>3160</v>
      </c>
      <c r="B377" t="s">
        <v>124</v>
      </c>
      <c r="C377" t="s">
        <v>89</v>
      </c>
      <c r="D377">
        <v>99999</v>
      </c>
      <c r="F377">
        <v>10000</v>
      </c>
      <c r="G377" t="b">
        <v>0</v>
      </c>
      <c r="H377" t="s">
        <v>520</v>
      </c>
      <c r="K377" t="s">
        <v>91</v>
      </c>
      <c r="L377" t="s">
        <v>125</v>
      </c>
      <c r="N377" t="s">
        <v>93</v>
      </c>
      <c r="P377">
        <v>364.8</v>
      </c>
      <c r="Q377">
        <v>129.9</v>
      </c>
      <c r="R377">
        <v>0</v>
      </c>
      <c r="S377">
        <v>50.1</v>
      </c>
      <c r="T377">
        <v>0</v>
      </c>
      <c r="U377">
        <v>0</v>
      </c>
      <c r="V377">
        <v>139.9</v>
      </c>
      <c r="W377">
        <v>44.9</v>
      </c>
      <c r="X377">
        <v>44.9</v>
      </c>
      <c r="Y377">
        <v>0</v>
      </c>
      <c r="AG377" t="s">
        <v>131</v>
      </c>
      <c r="AK377" t="s">
        <v>131</v>
      </c>
      <c r="AL377" t="s">
        <v>127</v>
      </c>
      <c r="AM377">
        <v>99999</v>
      </c>
      <c r="AN377">
        <v>99999</v>
      </c>
      <c r="AO377">
        <v>699</v>
      </c>
      <c r="AP377" t="b">
        <v>1</v>
      </c>
      <c r="AQ377" t="b">
        <v>1</v>
      </c>
      <c r="AR377" t="b">
        <v>0</v>
      </c>
      <c r="AS377">
        <v>100</v>
      </c>
      <c r="AT377" t="s">
        <v>96</v>
      </c>
      <c r="AU377" t="b">
        <v>0</v>
      </c>
      <c r="AW377">
        <v>12</v>
      </c>
      <c r="AX377" t="s">
        <v>97</v>
      </c>
      <c r="AY377" t="s">
        <v>535</v>
      </c>
    </row>
    <row r="378" spans="1:51" x14ac:dyDescent="0.25">
      <c r="A378" t="s">
        <v>3160</v>
      </c>
      <c r="B378" t="s">
        <v>124</v>
      </c>
      <c r="C378" t="s">
        <v>89</v>
      </c>
      <c r="D378">
        <v>99999</v>
      </c>
      <c r="F378">
        <v>2000</v>
      </c>
      <c r="G378" t="b">
        <v>0</v>
      </c>
      <c r="H378" t="s">
        <v>520</v>
      </c>
      <c r="K378" t="s">
        <v>91</v>
      </c>
      <c r="L378" t="s">
        <v>125</v>
      </c>
      <c r="N378" t="s">
        <v>93</v>
      </c>
      <c r="P378">
        <v>309.8</v>
      </c>
      <c r="Q378">
        <v>74.899999999999991</v>
      </c>
      <c r="R378">
        <v>0</v>
      </c>
      <c r="S378">
        <v>50.1</v>
      </c>
      <c r="T378">
        <v>0</v>
      </c>
      <c r="U378">
        <v>0</v>
      </c>
      <c r="V378">
        <v>139.9</v>
      </c>
      <c r="W378">
        <v>44.9</v>
      </c>
      <c r="X378">
        <v>44.9</v>
      </c>
      <c r="Y378">
        <v>0</v>
      </c>
      <c r="AG378" t="s">
        <v>133</v>
      </c>
      <c r="AK378" t="s">
        <v>133</v>
      </c>
      <c r="AL378" t="s">
        <v>127</v>
      </c>
      <c r="AM378">
        <v>99999</v>
      </c>
      <c r="AN378">
        <v>99999</v>
      </c>
      <c r="AO378">
        <v>699</v>
      </c>
      <c r="AP378" t="b">
        <v>1</v>
      </c>
      <c r="AQ378" t="b">
        <v>1</v>
      </c>
      <c r="AR378" t="b">
        <v>0</v>
      </c>
      <c r="AS378">
        <v>100</v>
      </c>
      <c r="AT378" t="s">
        <v>96</v>
      </c>
      <c r="AU378" t="b">
        <v>0</v>
      </c>
      <c r="AW378">
        <v>12</v>
      </c>
      <c r="AX378" t="s">
        <v>97</v>
      </c>
      <c r="AY378" t="s">
        <v>536</v>
      </c>
    </row>
    <row r="379" spans="1:51" x14ac:dyDescent="0.25">
      <c r="A379" t="s">
        <v>3160</v>
      </c>
      <c r="B379" t="s">
        <v>124</v>
      </c>
      <c r="C379" t="s">
        <v>89</v>
      </c>
      <c r="D379">
        <v>99999</v>
      </c>
      <c r="F379">
        <v>3000</v>
      </c>
      <c r="G379" t="b">
        <v>0</v>
      </c>
      <c r="H379" t="s">
        <v>520</v>
      </c>
      <c r="K379" t="s">
        <v>91</v>
      </c>
      <c r="L379" t="s">
        <v>125</v>
      </c>
      <c r="N379" t="s">
        <v>93</v>
      </c>
      <c r="P379">
        <v>319.8</v>
      </c>
      <c r="Q379">
        <v>84.899999999999991</v>
      </c>
      <c r="R379">
        <v>0</v>
      </c>
      <c r="S379">
        <v>50.1</v>
      </c>
      <c r="T379">
        <v>0</v>
      </c>
      <c r="U379">
        <v>0</v>
      </c>
      <c r="V379">
        <v>139.9</v>
      </c>
      <c r="W379">
        <v>44.9</v>
      </c>
      <c r="X379">
        <v>44.9</v>
      </c>
      <c r="Y379">
        <v>0</v>
      </c>
      <c r="AG379" t="s">
        <v>135</v>
      </c>
      <c r="AK379" t="s">
        <v>135</v>
      </c>
      <c r="AL379" t="s">
        <v>127</v>
      </c>
      <c r="AM379">
        <v>99999</v>
      </c>
      <c r="AN379">
        <v>99999</v>
      </c>
      <c r="AO379">
        <v>699</v>
      </c>
      <c r="AP379" t="b">
        <v>1</v>
      </c>
      <c r="AQ379" t="b">
        <v>1</v>
      </c>
      <c r="AR379" t="b">
        <v>0</v>
      </c>
      <c r="AS379">
        <v>100</v>
      </c>
      <c r="AT379" t="s">
        <v>96</v>
      </c>
      <c r="AU379" t="b">
        <v>0</v>
      </c>
      <c r="AW379">
        <v>12</v>
      </c>
      <c r="AX379" t="s">
        <v>97</v>
      </c>
      <c r="AY379" t="s">
        <v>537</v>
      </c>
    </row>
    <row r="380" spans="1:51" x14ac:dyDescent="0.25">
      <c r="A380" t="s">
        <v>3160</v>
      </c>
      <c r="B380" t="s">
        <v>124</v>
      </c>
      <c r="C380" t="s">
        <v>89</v>
      </c>
      <c r="D380">
        <v>99999</v>
      </c>
      <c r="F380">
        <v>5000</v>
      </c>
      <c r="G380" t="b">
        <v>0</v>
      </c>
      <c r="H380" t="s">
        <v>520</v>
      </c>
      <c r="K380" t="s">
        <v>91</v>
      </c>
      <c r="L380" t="s">
        <v>125</v>
      </c>
      <c r="N380" t="s">
        <v>93</v>
      </c>
      <c r="P380">
        <v>334.8</v>
      </c>
      <c r="Q380">
        <v>99.9</v>
      </c>
      <c r="R380">
        <v>0</v>
      </c>
      <c r="S380">
        <v>50.1</v>
      </c>
      <c r="T380">
        <v>0</v>
      </c>
      <c r="U380">
        <v>0</v>
      </c>
      <c r="V380">
        <v>139.9</v>
      </c>
      <c r="W380">
        <v>44.9</v>
      </c>
      <c r="X380">
        <v>44.9</v>
      </c>
      <c r="Y380">
        <v>0</v>
      </c>
      <c r="AG380" t="s">
        <v>137</v>
      </c>
      <c r="AK380" t="s">
        <v>137</v>
      </c>
      <c r="AL380" t="s">
        <v>127</v>
      </c>
      <c r="AM380">
        <v>99999</v>
      </c>
      <c r="AN380">
        <v>99999</v>
      </c>
      <c r="AO380">
        <v>699</v>
      </c>
      <c r="AP380" t="b">
        <v>1</v>
      </c>
      <c r="AQ380" t="b">
        <v>1</v>
      </c>
      <c r="AR380" t="b">
        <v>0</v>
      </c>
      <c r="AS380">
        <v>100</v>
      </c>
      <c r="AT380" t="s">
        <v>96</v>
      </c>
      <c r="AU380" t="b">
        <v>0</v>
      </c>
      <c r="AW380">
        <v>12</v>
      </c>
      <c r="AX380" t="s">
        <v>97</v>
      </c>
      <c r="AY380" t="s">
        <v>538</v>
      </c>
    </row>
    <row r="381" spans="1:51" x14ac:dyDescent="0.25">
      <c r="A381" t="s">
        <v>3160</v>
      </c>
      <c r="B381" t="s">
        <v>139</v>
      </c>
      <c r="C381" t="s">
        <v>89</v>
      </c>
      <c r="D381">
        <v>99999</v>
      </c>
      <c r="F381">
        <v>0</v>
      </c>
      <c r="G381" t="b">
        <v>0</v>
      </c>
      <c r="H381" t="s">
        <v>520</v>
      </c>
      <c r="K381" t="s">
        <v>91</v>
      </c>
      <c r="L381" t="s">
        <v>140</v>
      </c>
      <c r="N381" t="s">
        <v>93</v>
      </c>
      <c r="P381">
        <v>334.8</v>
      </c>
      <c r="Q381">
        <v>99.9</v>
      </c>
      <c r="R381">
        <v>0</v>
      </c>
      <c r="S381">
        <v>50.1</v>
      </c>
      <c r="T381">
        <v>0</v>
      </c>
      <c r="U381">
        <v>0</v>
      </c>
      <c r="V381">
        <v>139.9</v>
      </c>
      <c r="W381">
        <v>44.9</v>
      </c>
      <c r="X381">
        <v>44.9</v>
      </c>
      <c r="Y381">
        <v>0</v>
      </c>
      <c r="AG381" t="s">
        <v>141</v>
      </c>
      <c r="AK381" t="s">
        <v>141</v>
      </c>
      <c r="AL381" t="s">
        <v>142</v>
      </c>
      <c r="AM381">
        <v>99999</v>
      </c>
      <c r="AN381">
        <v>99999</v>
      </c>
      <c r="AO381">
        <v>899</v>
      </c>
      <c r="AP381" t="b">
        <v>1</v>
      </c>
      <c r="AQ381" t="b">
        <v>1</v>
      </c>
      <c r="AR381" t="b">
        <v>0</v>
      </c>
      <c r="AS381">
        <v>500</v>
      </c>
      <c r="AT381" t="s">
        <v>96</v>
      </c>
      <c r="AU381" t="b">
        <v>0</v>
      </c>
      <c r="AW381">
        <v>12</v>
      </c>
      <c r="AX381" t="s">
        <v>97</v>
      </c>
      <c r="AY381" t="s">
        <v>539</v>
      </c>
    </row>
    <row r="382" spans="1:51" x14ac:dyDescent="0.25">
      <c r="A382" t="s">
        <v>3160</v>
      </c>
      <c r="B382" t="s">
        <v>139</v>
      </c>
      <c r="C382" t="s">
        <v>89</v>
      </c>
      <c r="D382">
        <v>99999</v>
      </c>
      <c r="F382">
        <v>1000</v>
      </c>
      <c r="G382" t="b">
        <v>0</v>
      </c>
      <c r="H382" t="s">
        <v>520</v>
      </c>
      <c r="K382" t="s">
        <v>91</v>
      </c>
      <c r="L382" t="s">
        <v>140</v>
      </c>
      <c r="N382" t="s">
        <v>93</v>
      </c>
      <c r="P382">
        <v>334.8</v>
      </c>
      <c r="Q382">
        <v>99.899999999999991</v>
      </c>
      <c r="R382">
        <v>0</v>
      </c>
      <c r="S382">
        <v>50.1</v>
      </c>
      <c r="T382">
        <v>0</v>
      </c>
      <c r="U382">
        <v>0</v>
      </c>
      <c r="V382">
        <v>139.9</v>
      </c>
      <c r="W382">
        <v>44.9</v>
      </c>
      <c r="X382">
        <v>44.9</v>
      </c>
      <c r="Y382">
        <v>0</v>
      </c>
      <c r="AG382" t="s">
        <v>144</v>
      </c>
      <c r="AK382" t="s">
        <v>144</v>
      </c>
      <c r="AL382" t="s">
        <v>142</v>
      </c>
      <c r="AM382">
        <v>99999</v>
      </c>
      <c r="AN382">
        <v>99999</v>
      </c>
      <c r="AO382">
        <v>899</v>
      </c>
      <c r="AP382" t="b">
        <v>1</v>
      </c>
      <c r="AQ382" t="b">
        <v>1</v>
      </c>
      <c r="AR382" t="b">
        <v>0</v>
      </c>
      <c r="AS382">
        <v>500</v>
      </c>
      <c r="AT382" t="s">
        <v>96</v>
      </c>
      <c r="AU382" t="b">
        <v>0</v>
      </c>
      <c r="AW382">
        <v>12</v>
      </c>
      <c r="AX382" t="s">
        <v>97</v>
      </c>
      <c r="AY382" t="s">
        <v>540</v>
      </c>
    </row>
    <row r="383" spans="1:51" x14ac:dyDescent="0.25">
      <c r="A383" t="s">
        <v>3160</v>
      </c>
      <c r="B383" t="s">
        <v>139</v>
      </c>
      <c r="C383" t="s">
        <v>89</v>
      </c>
      <c r="D383">
        <v>99999</v>
      </c>
      <c r="F383">
        <v>10000</v>
      </c>
      <c r="G383" t="b">
        <v>0</v>
      </c>
      <c r="H383" t="s">
        <v>520</v>
      </c>
      <c r="K383" t="s">
        <v>91</v>
      </c>
      <c r="L383" t="s">
        <v>140</v>
      </c>
      <c r="N383" t="s">
        <v>93</v>
      </c>
      <c r="P383">
        <v>399.8</v>
      </c>
      <c r="Q383">
        <v>164.9</v>
      </c>
      <c r="R383">
        <v>0</v>
      </c>
      <c r="S383">
        <v>50.1</v>
      </c>
      <c r="T383">
        <v>0</v>
      </c>
      <c r="U383">
        <v>0</v>
      </c>
      <c r="V383">
        <v>139.9</v>
      </c>
      <c r="W383">
        <v>44.9</v>
      </c>
      <c r="X383">
        <v>44.9</v>
      </c>
      <c r="Y383">
        <v>0</v>
      </c>
      <c r="AG383" t="s">
        <v>146</v>
      </c>
      <c r="AK383" t="s">
        <v>146</v>
      </c>
      <c r="AL383" t="s">
        <v>142</v>
      </c>
      <c r="AM383">
        <v>99999</v>
      </c>
      <c r="AN383">
        <v>99999</v>
      </c>
      <c r="AO383">
        <v>899</v>
      </c>
      <c r="AP383" t="b">
        <v>1</v>
      </c>
      <c r="AQ383" t="b">
        <v>1</v>
      </c>
      <c r="AR383" t="b">
        <v>0</v>
      </c>
      <c r="AS383">
        <v>500</v>
      </c>
      <c r="AT383" t="s">
        <v>96</v>
      </c>
      <c r="AU383" t="b">
        <v>0</v>
      </c>
      <c r="AW383">
        <v>12</v>
      </c>
      <c r="AX383" t="s">
        <v>97</v>
      </c>
      <c r="AY383" t="s">
        <v>541</v>
      </c>
    </row>
    <row r="384" spans="1:51" x14ac:dyDescent="0.25">
      <c r="A384" t="s">
        <v>3160</v>
      </c>
      <c r="B384" t="s">
        <v>139</v>
      </c>
      <c r="C384" t="s">
        <v>89</v>
      </c>
      <c r="D384">
        <v>99999</v>
      </c>
      <c r="F384">
        <v>2000</v>
      </c>
      <c r="G384" t="b">
        <v>0</v>
      </c>
      <c r="H384" t="s">
        <v>520</v>
      </c>
      <c r="K384" t="s">
        <v>91</v>
      </c>
      <c r="L384" t="s">
        <v>140</v>
      </c>
      <c r="N384" t="s">
        <v>93</v>
      </c>
      <c r="P384">
        <v>344.8</v>
      </c>
      <c r="Q384">
        <v>109.89999999999999</v>
      </c>
      <c r="R384">
        <v>0</v>
      </c>
      <c r="S384">
        <v>50.1</v>
      </c>
      <c r="T384">
        <v>0</v>
      </c>
      <c r="U384">
        <v>0</v>
      </c>
      <c r="V384">
        <v>139.9</v>
      </c>
      <c r="W384">
        <v>44.9</v>
      </c>
      <c r="X384">
        <v>44.9</v>
      </c>
      <c r="Y384">
        <v>0</v>
      </c>
      <c r="AG384" t="s">
        <v>148</v>
      </c>
      <c r="AK384" t="s">
        <v>148</v>
      </c>
      <c r="AL384" t="s">
        <v>142</v>
      </c>
      <c r="AM384">
        <v>99999</v>
      </c>
      <c r="AN384">
        <v>99999</v>
      </c>
      <c r="AO384">
        <v>899</v>
      </c>
      <c r="AP384" t="b">
        <v>1</v>
      </c>
      <c r="AQ384" t="b">
        <v>1</v>
      </c>
      <c r="AR384" t="b">
        <v>0</v>
      </c>
      <c r="AS384">
        <v>500</v>
      </c>
      <c r="AT384" t="s">
        <v>96</v>
      </c>
      <c r="AU384" t="b">
        <v>0</v>
      </c>
      <c r="AW384">
        <v>12</v>
      </c>
      <c r="AX384" t="s">
        <v>97</v>
      </c>
      <c r="AY384" t="s">
        <v>542</v>
      </c>
    </row>
    <row r="385" spans="1:51" x14ac:dyDescent="0.25">
      <c r="A385" t="s">
        <v>3160</v>
      </c>
      <c r="B385" t="s">
        <v>139</v>
      </c>
      <c r="C385" t="s">
        <v>89</v>
      </c>
      <c r="D385">
        <v>99999</v>
      </c>
      <c r="F385">
        <v>3000</v>
      </c>
      <c r="G385" t="b">
        <v>0</v>
      </c>
      <c r="H385" t="s">
        <v>520</v>
      </c>
      <c r="K385" t="s">
        <v>91</v>
      </c>
      <c r="L385" t="s">
        <v>140</v>
      </c>
      <c r="N385" t="s">
        <v>93</v>
      </c>
      <c r="P385">
        <v>354.8</v>
      </c>
      <c r="Q385">
        <v>119.89999999999999</v>
      </c>
      <c r="R385">
        <v>0</v>
      </c>
      <c r="S385">
        <v>50.1</v>
      </c>
      <c r="T385">
        <v>0</v>
      </c>
      <c r="U385">
        <v>0</v>
      </c>
      <c r="V385">
        <v>139.9</v>
      </c>
      <c r="W385">
        <v>44.9</v>
      </c>
      <c r="X385">
        <v>44.9</v>
      </c>
      <c r="Y385">
        <v>0</v>
      </c>
      <c r="AG385" t="s">
        <v>150</v>
      </c>
      <c r="AK385" t="s">
        <v>150</v>
      </c>
      <c r="AL385" t="s">
        <v>142</v>
      </c>
      <c r="AM385">
        <v>99999</v>
      </c>
      <c r="AN385">
        <v>99999</v>
      </c>
      <c r="AO385">
        <v>899</v>
      </c>
      <c r="AP385" t="b">
        <v>1</v>
      </c>
      <c r="AQ385" t="b">
        <v>1</v>
      </c>
      <c r="AR385" t="b">
        <v>0</v>
      </c>
      <c r="AS385">
        <v>500</v>
      </c>
      <c r="AT385" t="s">
        <v>96</v>
      </c>
      <c r="AU385" t="b">
        <v>0</v>
      </c>
      <c r="AW385">
        <v>12</v>
      </c>
      <c r="AX385" t="s">
        <v>97</v>
      </c>
      <c r="AY385" t="s">
        <v>543</v>
      </c>
    </row>
    <row r="386" spans="1:51" x14ac:dyDescent="0.25">
      <c r="A386" t="s">
        <v>3160</v>
      </c>
      <c r="B386" t="s">
        <v>139</v>
      </c>
      <c r="C386" t="s">
        <v>89</v>
      </c>
      <c r="D386">
        <v>99999</v>
      </c>
      <c r="F386">
        <v>5000</v>
      </c>
      <c r="G386" t="b">
        <v>0</v>
      </c>
      <c r="H386" t="s">
        <v>520</v>
      </c>
      <c r="K386" t="s">
        <v>91</v>
      </c>
      <c r="L386" t="s">
        <v>140</v>
      </c>
      <c r="N386" t="s">
        <v>93</v>
      </c>
      <c r="P386">
        <v>369.8</v>
      </c>
      <c r="Q386">
        <v>134.9</v>
      </c>
      <c r="R386">
        <v>0</v>
      </c>
      <c r="S386">
        <v>50.1</v>
      </c>
      <c r="T386">
        <v>0</v>
      </c>
      <c r="U386">
        <v>0</v>
      </c>
      <c r="V386">
        <v>139.9</v>
      </c>
      <c r="W386">
        <v>44.9</v>
      </c>
      <c r="X386">
        <v>44.9</v>
      </c>
      <c r="Y386">
        <v>0</v>
      </c>
      <c r="AG386" t="s">
        <v>152</v>
      </c>
      <c r="AK386" t="s">
        <v>152</v>
      </c>
      <c r="AL386" t="s">
        <v>142</v>
      </c>
      <c r="AM386">
        <v>99999</v>
      </c>
      <c r="AN386">
        <v>99999</v>
      </c>
      <c r="AO386">
        <v>899</v>
      </c>
      <c r="AP386" t="b">
        <v>1</v>
      </c>
      <c r="AQ386" t="b">
        <v>1</v>
      </c>
      <c r="AR386" t="b">
        <v>0</v>
      </c>
      <c r="AS386">
        <v>500</v>
      </c>
      <c r="AT386" t="s">
        <v>96</v>
      </c>
      <c r="AU386" t="b">
        <v>0</v>
      </c>
      <c r="AW386">
        <v>12</v>
      </c>
      <c r="AX386" t="s">
        <v>97</v>
      </c>
      <c r="AY386" t="s">
        <v>544</v>
      </c>
    </row>
    <row r="387" spans="1:51" x14ac:dyDescent="0.25">
      <c r="A387" t="s">
        <v>3160</v>
      </c>
      <c r="B387" t="s">
        <v>88</v>
      </c>
      <c r="C387" t="s">
        <v>89</v>
      </c>
      <c r="D387">
        <v>99999</v>
      </c>
      <c r="F387">
        <v>0</v>
      </c>
      <c r="G387" t="b">
        <v>0</v>
      </c>
      <c r="H387" t="s">
        <v>520</v>
      </c>
      <c r="K387" t="s">
        <v>154</v>
      </c>
      <c r="L387" t="s">
        <v>92</v>
      </c>
      <c r="N387" t="s">
        <v>93</v>
      </c>
      <c r="P387">
        <v>339.8</v>
      </c>
      <c r="Q387">
        <v>79.900000000000006</v>
      </c>
      <c r="R387">
        <v>0</v>
      </c>
      <c r="S387">
        <v>50.1</v>
      </c>
      <c r="T387">
        <v>0</v>
      </c>
      <c r="U387">
        <v>0</v>
      </c>
      <c r="V387">
        <v>139.9</v>
      </c>
      <c r="W387">
        <v>69.900000000000006</v>
      </c>
      <c r="X387">
        <v>69.900000000000006</v>
      </c>
      <c r="Y387">
        <v>0</v>
      </c>
      <c r="AG387" t="s">
        <v>155</v>
      </c>
      <c r="AK387" t="s">
        <v>155</v>
      </c>
      <c r="AL387" t="s">
        <v>95</v>
      </c>
      <c r="AM387">
        <v>99999</v>
      </c>
      <c r="AN387">
        <v>99999</v>
      </c>
      <c r="AO387">
        <v>799</v>
      </c>
      <c r="AP387" t="b">
        <v>1</v>
      </c>
      <c r="AQ387" t="b">
        <v>1</v>
      </c>
      <c r="AR387" t="b">
        <v>0</v>
      </c>
      <c r="AS387">
        <v>250</v>
      </c>
      <c r="AT387" t="s">
        <v>96</v>
      </c>
      <c r="AU387" t="b">
        <v>0</v>
      </c>
      <c r="AW387">
        <v>12</v>
      </c>
      <c r="AX387" t="s">
        <v>97</v>
      </c>
      <c r="AY387" t="s">
        <v>545</v>
      </c>
    </row>
    <row r="388" spans="1:51" x14ac:dyDescent="0.25">
      <c r="A388" t="s">
        <v>3160</v>
      </c>
      <c r="B388" t="s">
        <v>88</v>
      </c>
      <c r="C388" t="s">
        <v>89</v>
      </c>
      <c r="D388">
        <v>99999</v>
      </c>
      <c r="F388">
        <v>1000</v>
      </c>
      <c r="G388" t="b">
        <v>0</v>
      </c>
      <c r="H388" t="s">
        <v>520</v>
      </c>
      <c r="K388" t="s">
        <v>154</v>
      </c>
      <c r="L388" t="s">
        <v>92</v>
      </c>
      <c r="N388" t="s">
        <v>93</v>
      </c>
      <c r="P388">
        <v>339.8</v>
      </c>
      <c r="Q388">
        <v>79.899999999999991</v>
      </c>
      <c r="R388">
        <v>0</v>
      </c>
      <c r="S388">
        <v>50.1</v>
      </c>
      <c r="T388">
        <v>0</v>
      </c>
      <c r="U388">
        <v>0</v>
      </c>
      <c r="V388">
        <v>139.9</v>
      </c>
      <c r="W388">
        <v>69.900000000000006</v>
      </c>
      <c r="X388">
        <v>69.900000000000006</v>
      </c>
      <c r="Y388">
        <v>0</v>
      </c>
      <c r="AG388" t="s">
        <v>157</v>
      </c>
      <c r="AK388" t="s">
        <v>157</v>
      </c>
      <c r="AL388" t="s">
        <v>95</v>
      </c>
      <c r="AM388">
        <v>99999</v>
      </c>
      <c r="AN388">
        <v>99999</v>
      </c>
      <c r="AO388">
        <v>799</v>
      </c>
      <c r="AP388" t="b">
        <v>1</v>
      </c>
      <c r="AQ388" t="b">
        <v>1</v>
      </c>
      <c r="AR388" t="b">
        <v>0</v>
      </c>
      <c r="AS388">
        <v>250</v>
      </c>
      <c r="AT388" t="s">
        <v>96</v>
      </c>
      <c r="AU388" t="b">
        <v>0</v>
      </c>
      <c r="AW388">
        <v>12</v>
      </c>
      <c r="AX388" t="s">
        <v>97</v>
      </c>
      <c r="AY388" t="s">
        <v>546</v>
      </c>
    </row>
    <row r="389" spans="1:51" x14ac:dyDescent="0.25">
      <c r="A389" t="s">
        <v>3160</v>
      </c>
      <c r="B389" t="s">
        <v>88</v>
      </c>
      <c r="C389" t="s">
        <v>89</v>
      </c>
      <c r="D389">
        <v>99999</v>
      </c>
      <c r="F389">
        <v>10000</v>
      </c>
      <c r="G389" t="b">
        <v>0</v>
      </c>
      <c r="H389" t="s">
        <v>520</v>
      </c>
      <c r="K389" t="s">
        <v>154</v>
      </c>
      <c r="L389" t="s">
        <v>92</v>
      </c>
      <c r="N389" t="s">
        <v>93</v>
      </c>
      <c r="P389">
        <v>404.8</v>
      </c>
      <c r="Q389">
        <v>144.9</v>
      </c>
      <c r="R389">
        <v>0</v>
      </c>
      <c r="S389">
        <v>50.1</v>
      </c>
      <c r="T389">
        <v>0</v>
      </c>
      <c r="U389">
        <v>0</v>
      </c>
      <c r="V389">
        <v>139.9</v>
      </c>
      <c r="W389">
        <v>69.900000000000006</v>
      </c>
      <c r="X389">
        <v>69.900000000000006</v>
      </c>
      <c r="Y389">
        <v>0</v>
      </c>
      <c r="AG389" t="s">
        <v>159</v>
      </c>
      <c r="AK389" t="s">
        <v>159</v>
      </c>
      <c r="AL389" t="s">
        <v>95</v>
      </c>
      <c r="AM389">
        <v>99999</v>
      </c>
      <c r="AN389">
        <v>99999</v>
      </c>
      <c r="AO389">
        <v>799</v>
      </c>
      <c r="AP389" t="b">
        <v>1</v>
      </c>
      <c r="AQ389" t="b">
        <v>1</v>
      </c>
      <c r="AR389" t="b">
        <v>0</v>
      </c>
      <c r="AS389">
        <v>250</v>
      </c>
      <c r="AT389" t="s">
        <v>96</v>
      </c>
      <c r="AU389" t="b">
        <v>0</v>
      </c>
      <c r="AW389">
        <v>12</v>
      </c>
      <c r="AX389" t="s">
        <v>97</v>
      </c>
      <c r="AY389" t="s">
        <v>547</v>
      </c>
    </row>
    <row r="390" spans="1:51" x14ac:dyDescent="0.25">
      <c r="A390" t="s">
        <v>3160</v>
      </c>
      <c r="B390" t="s">
        <v>88</v>
      </c>
      <c r="C390" t="s">
        <v>89</v>
      </c>
      <c r="D390">
        <v>99999</v>
      </c>
      <c r="F390">
        <v>2000</v>
      </c>
      <c r="G390" t="b">
        <v>0</v>
      </c>
      <c r="H390" t="s">
        <v>520</v>
      </c>
      <c r="K390" t="s">
        <v>154</v>
      </c>
      <c r="L390" t="s">
        <v>92</v>
      </c>
      <c r="N390" t="s">
        <v>93</v>
      </c>
      <c r="P390">
        <v>349.8</v>
      </c>
      <c r="Q390">
        <v>89.899999999999991</v>
      </c>
      <c r="R390">
        <v>0</v>
      </c>
      <c r="S390">
        <v>50.1</v>
      </c>
      <c r="T390">
        <v>0</v>
      </c>
      <c r="U390">
        <v>0</v>
      </c>
      <c r="V390">
        <v>139.9</v>
      </c>
      <c r="W390">
        <v>69.900000000000006</v>
      </c>
      <c r="X390">
        <v>69.900000000000006</v>
      </c>
      <c r="Y390">
        <v>0</v>
      </c>
      <c r="AG390" t="s">
        <v>161</v>
      </c>
      <c r="AK390" t="s">
        <v>161</v>
      </c>
      <c r="AL390" t="s">
        <v>95</v>
      </c>
      <c r="AM390">
        <v>99999</v>
      </c>
      <c r="AN390">
        <v>99999</v>
      </c>
      <c r="AO390">
        <v>799</v>
      </c>
      <c r="AP390" t="b">
        <v>1</v>
      </c>
      <c r="AQ390" t="b">
        <v>1</v>
      </c>
      <c r="AR390" t="b">
        <v>0</v>
      </c>
      <c r="AS390">
        <v>250</v>
      </c>
      <c r="AT390" t="s">
        <v>96</v>
      </c>
      <c r="AU390" t="b">
        <v>0</v>
      </c>
      <c r="AW390">
        <v>12</v>
      </c>
      <c r="AX390" t="s">
        <v>97</v>
      </c>
      <c r="AY390" t="s">
        <v>548</v>
      </c>
    </row>
    <row r="391" spans="1:51" x14ac:dyDescent="0.25">
      <c r="A391" t="s">
        <v>3160</v>
      </c>
      <c r="B391" t="s">
        <v>88</v>
      </c>
      <c r="C391" t="s">
        <v>89</v>
      </c>
      <c r="D391">
        <v>99999</v>
      </c>
      <c r="F391">
        <v>3000</v>
      </c>
      <c r="G391" t="b">
        <v>0</v>
      </c>
      <c r="H391" t="s">
        <v>520</v>
      </c>
      <c r="K391" t="s">
        <v>154</v>
      </c>
      <c r="L391" t="s">
        <v>92</v>
      </c>
      <c r="N391" t="s">
        <v>93</v>
      </c>
      <c r="P391">
        <v>359.8</v>
      </c>
      <c r="Q391">
        <v>99.899999999999991</v>
      </c>
      <c r="R391">
        <v>0</v>
      </c>
      <c r="S391">
        <v>50.1</v>
      </c>
      <c r="T391">
        <v>0</v>
      </c>
      <c r="U391">
        <v>0</v>
      </c>
      <c r="V391">
        <v>139.9</v>
      </c>
      <c r="W391">
        <v>69.900000000000006</v>
      </c>
      <c r="X391">
        <v>69.900000000000006</v>
      </c>
      <c r="Y391">
        <v>0</v>
      </c>
      <c r="AG391" t="s">
        <v>163</v>
      </c>
      <c r="AK391" t="s">
        <v>163</v>
      </c>
      <c r="AL391" t="s">
        <v>95</v>
      </c>
      <c r="AM391">
        <v>99999</v>
      </c>
      <c r="AN391">
        <v>99999</v>
      </c>
      <c r="AO391">
        <v>799</v>
      </c>
      <c r="AP391" t="b">
        <v>1</v>
      </c>
      <c r="AQ391" t="b">
        <v>1</v>
      </c>
      <c r="AR391" t="b">
        <v>0</v>
      </c>
      <c r="AS391">
        <v>250</v>
      </c>
      <c r="AT391" t="s">
        <v>96</v>
      </c>
      <c r="AU391" t="b">
        <v>0</v>
      </c>
      <c r="AW391">
        <v>12</v>
      </c>
      <c r="AX391" t="s">
        <v>97</v>
      </c>
      <c r="AY391" t="s">
        <v>549</v>
      </c>
    </row>
    <row r="392" spans="1:51" x14ac:dyDescent="0.25">
      <c r="A392" t="s">
        <v>3160</v>
      </c>
      <c r="B392" t="s">
        <v>88</v>
      </c>
      <c r="C392" t="s">
        <v>89</v>
      </c>
      <c r="D392">
        <v>99999</v>
      </c>
      <c r="F392">
        <v>5000</v>
      </c>
      <c r="G392" t="b">
        <v>0</v>
      </c>
      <c r="H392" t="s">
        <v>520</v>
      </c>
      <c r="K392" t="s">
        <v>154</v>
      </c>
      <c r="L392" t="s">
        <v>92</v>
      </c>
      <c r="N392" t="s">
        <v>93</v>
      </c>
      <c r="P392">
        <v>374.8</v>
      </c>
      <c r="Q392">
        <v>114.9</v>
      </c>
      <c r="R392">
        <v>0</v>
      </c>
      <c r="S392">
        <v>50.1</v>
      </c>
      <c r="T392">
        <v>0</v>
      </c>
      <c r="U392">
        <v>0</v>
      </c>
      <c r="V392">
        <v>139.9</v>
      </c>
      <c r="W392">
        <v>69.900000000000006</v>
      </c>
      <c r="X392">
        <v>69.900000000000006</v>
      </c>
      <c r="Y392">
        <v>0</v>
      </c>
      <c r="AG392" t="s">
        <v>165</v>
      </c>
      <c r="AK392" t="s">
        <v>165</v>
      </c>
      <c r="AL392" t="s">
        <v>95</v>
      </c>
      <c r="AM392">
        <v>99999</v>
      </c>
      <c r="AN392">
        <v>99999</v>
      </c>
      <c r="AO392">
        <v>799</v>
      </c>
      <c r="AP392" t="b">
        <v>1</v>
      </c>
      <c r="AQ392" t="b">
        <v>1</v>
      </c>
      <c r="AR392" t="b">
        <v>0</v>
      </c>
      <c r="AS392">
        <v>250</v>
      </c>
      <c r="AT392" t="s">
        <v>96</v>
      </c>
      <c r="AU392" t="b">
        <v>0</v>
      </c>
      <c r="AW392">
        <v>12</v>
      </c>
      <c r="AX392" t="s">
        <v>97</v>
      </c>
      <c r="AY392" t="s">
        <v>550</v>
      </c>
    </row>
    <row r="393" spans="1:51" x14ac:dyDescent="0.25">
      <c r="A393" t="s">
        <v>3160</v>
      </c>
      <c r="B393" t="s">
        <v>109</v>
      </c>
      <c r="C393" t="s">
        <v>89</v>
      </c>
      <c r="D393">
        <v>99999</v>
      </c>
      <c r="F393">
        <v>0</v>
      </c>
      <c r="G393" t="b">
        <v>0</v>
      </c>
      <c r="H393" t="s">
        <v>520</v>
      </c>
      <c r="K393" t="s">
        <v>154</v>
      </c>
      <c r="L393" t="s">
        <v>110</v>
      </c>
      <c r="N393" t="s">
        <v>93</v>
      </c>
      <c r="P393">
        <v>334.8</v>
      </c>
      <c r="Q393">
        <v>74.900000000000006</v>
      </c>
      <c r="R393">
        <v>0</v>
      </c>
      <c r="S393">
        <v>50.1</v>
      </c>
      <c r="T393">
        <v>0</v>
      </c>
      <c r="U393">
        <v>0</v>
      </c>
      <c r="V393">
        <v>139.9</v>
      </c>
      <c r="W393">
        <v>69.900000000000006</v>
      </c>
      <c r="X393">
        <v>69.900000000000006</v>
      </c>
      <c r="Y393">
        <v>0</v>
      </c>
      <c r="AG393" t="s">
        <v>167</v>
      </c>
      <c r="AK393" t="s">
        <v>167</v>
      </c>
      <c r="AL393" t="s">
        <v>112</v>
      </c>
      <c r="AM393">
        <v>99999</v>
      </c>
      <c r="AN393">
        <v>99999</v>
      </c>
      <c r="AO393">
        <v>599</v>
      </c>
      <c r="AP393" t="b">
        <v>1</v>
      </c>
      <c r="AQ393" t="b">
        <v>1</v>
      </c>
      <c r="AR393" t="b">
        <v>0</v>
      </c>
      <c r="AS393">
        <v>50</v>
      </c>
      <c r="AT393" t="s">
        <v>96</v>
      </c>
      <c r="AU393" t="b">
        <v>0</v>
      </c>
      <c r="AW393">
        <v>12</v>
      </c>
      <c r="AX393" t="s">
        <v>97</v>
      </c>
      <c r="AY393" t="s">
        <v>551</v>
      </c>
    </row>
    <row r="394" spans="1:51" x14ac:dyDescent="0.25">
      <c r="A394" t="s">
        <v>3160</v>
      </c>
      <c r="B394" t="s">
        <v>109</v>
      </c>
      <c r="C394" t="s">
        <v>89</v>
      </c>
      <c r="D394">
        <v>99999</v>
      </c>
      <c r="F394">
        <v>1000</v>
      </c>
      <c r="G394" t="b">
        <v>0</v>
      </c>
      <c r="H394" t="s">
        <v>520</v>
      </c>
      <c r="K394" t="s">
        <v>154</v>
      </c>
      <c r="L394" t="s">
        <v>110</v>
      </c>
      <c r="N394" t="s">
        <v>93</v>
      </c>
      <c r="P394">
        <v>319.8</v>
      </c>
      <c r="Q394">
        <v>59.9</v>
      </c>
      <c r="R394">
        <v>0</v>
      </c>
      <c r="S394">
        <v>50.1</v>
      </c>
      <c r="T394">
        <v>0</v>
      </c>
      <c r="U394">
        <v>0</v>
      </c>
      <c r="V394">
        <v>139.9</v>
      </c>
      <c r="W394">
        <v>69.900000000000006</v>
      </c>
      <c r="X394">
        <v>69.900000000000006</v>
      </c>
      <c r="Y394">
        <v>0</v>
      </c>
      <c r="AG394" t="s">
        <v>169</v>
      </c>
      <c r="AK394" t="s">
        <v>169</v>
      </c>
      <c r="AL394" t="s">
        <v>112</v>
      </c>
      <c r="AM394">
        <v>99999</v>
      </c>
      <c r="AN394">
        <v>99999</v>
      </c>
      <c r="AO394">
        <v>599</v>
      </c>
      <c r="AP394" t="b">
        <v>1</v>
      </c>
      <c r="AQ394" t="b">
        <v>1</v>
      </c>
      <c r="AR394" t="b">
        <v>0</v>
      </c>
      <c r="AS394">
        <v>50</v>
      </c>
      <c r="AT394" t="s">
        <v>96</v>
      </c>
      <c r="AU394" t="b">
        <v>0</v>
      </c>
      <c r="AW394">
        <v>12</v>
      </c>
      <c r="AX394" t="s">
        <v>97</v>
      </c>
      <c r="AY394" t="s">
        <v>552</v>
      </c>
    </row>
    <row r="395" spans="1:51" x14ac:dyDescent="0.25">
      <c r="A395" t="s">
        <v>3160</v>
      </c>
      <c r="B395" t="s">
        <v>109</v>
      </c>
      <c r="C395" t="s">
        <v>89</v>
      </c>
      <c r="D395">
        <v>99999</v>
      </c>
      <c r="F395">
        <v>10000</v>
      </c>
      <c r="G395" t="b">
        <v>0</v>
      </c>
      <c r="H395" t="s">
        <v>520</v>
      </c>
      <c r="K395" t="s">
        <v>154</v>
      </c>
      <c r="L395" t="s">
        <v>110</v>
      </c>
      <c r="N395" t="s">
        <v>93</v>
      </c>
      <c r="P395">
        <v>384.8</v>
      </c>
      <c r="Q395">
        <v>124.9</v>
      </c>
      <c r="R395">
        <v>0</v>
      </c>
      <c r="S395">
        <v>50.1</v>
      </c>
      <c r="T395">
        <v>0</v>
      </c>
      <c r="U395">
        <v>0</v>
      </c>
      <c r="V395">
        <v>139.9</v>
      </c>
      <c r="W395">
        <v>69.900000000000006</v>
      </c>
      <c r="X395">
        <v>69.900000000000006</v>
      </c>
      <c r="Y395">
        <v>0</v>
      </c>
      <c r="AG395" t="s">
        <v>171</v>
      </c>
      <c r="AK395" t="s">
        <v>171</v>
      </c>
      <c r="AL395" t="s">
        <v>112</v>
      </c>
      <c r="AM395">
        <v>99999</v>
      </c>
      <c r="AN395">
        <v>99999</v>
      </c>
      <c r="AO395">
        <v>599</v>
      </c>
      <c r="AP395" t="b">
        <v>1</v>
      </c>
      <c r="AQ395" t="b">
        <v>1</v>
      </c>
      <c r="AR395" t="b">
        <v>0</v>
      </c>
      <c r="AS395">
        <v>50</v>
      </c>
      <c r="AT395" t="s">
        <v>96</v>
      </c>
      <c r="AU395" t="b">
        <v>0</v>
      </c>
      <c r="AW395">
        <v>12</v>
      </c>
      <c r="AX395" t="s">
        <v>97</v>
      </c>
      <c r="AY395" t="s">
        <v>553</v>
      </c>
    </row>
    <row r="396" spans="1:51" x14ac:dyDescent="0.25">
      <c r="A396" t="s">
        <v>3160</v>
      </c>
      <c r="B396" t="s">
        <v>109</v>
      </c>
      <c r="C396" t="s">
        <v>89</v>
      </c>
      <c r="D396">
        <v>99999</v>
      </c>
      <c r="F396">
        <v>2000</v>
      </c>
      <c r="G396" t="b">
        <v>0</v>
      </c>
      <c r="H396" t="s">
        <v>520</v>
      </c>
      <c r="K396" t="s">
        <v>154</v>
      </c>
      <c r="L396" t="s">
        <v>110</v>
      </c>
      <c r="N396" t="s">
        <v>93</v>
      </c>
      <c r="P396">
        <v>329.8</v>
      </c>
      <c r="Q396">
        <v>69.900000000000006</v>
      </c>
      <c r="R396">
        <v>0</v>
      </c>
      <c r="S396">
        <v>50.1</v>
      </c>
      <c r="T396">
        <v>0</v>
      </c>
      <c r="U396">
        <v>0</v>
      </c>
      <c r="V396">
        <v>139.9</v>
      </c>
      <c r="W396">
        <v>69.900000000000006</v>
      </c>
      <c r="X396">
        <v>69.900000000000006</v>
      </c>
      <c r="Y396">
        <v>0</v>
      </c>
      <c r="AG396" t="s">
        <v>173</v>
      </c>
      <c r="AK396" t="s">
        <v>173</v>
      </c>
      <c r="AL396" t="s">
        <v>112</v>
      </c>
      <c r="AM396">
        <v>99999</v>
      </c>
      <c r="AN396">
        <v>99999</v>
      </c>
      <c r="AO396">
        <v>599</v>
      </c>
      <c r="AP396" t="b">
        <v>1</v>
      </c>
      <c r="AQ396" t="b">
        <v>1</v>
      </c>
      <c r="AR396" t="b">
        <v>0</v>
      </c>
      <c r="AS396">
        <v>50</v>
      </c>
      <c r="AT396" t="s">
        <v>96</v>
      </c>
      <c r="AU396" t="b">
        <v>0</v>
      </c>
      <c r="AW396">
        <v>12</v>
      </c>
      <c r="AX396" t="s">
        <v>97</v>
      </c>
      <c r="AY396" t="s">
        <v>554</v>
      </c>
    </row>
    <row r="397" spans="1:51" x14ac:dyDescent="0.25">
      <c r="A397" t="s">
        <v>3160</v>
      </c>
      <c r="B397" t="s">
        <v>109</v>
      </c>
      <c r="C397" t="s">
        <v>89</v>
      </c>
      <c r="D397">
        <v>99999</v>
      </c>
      <c r="F397">
        <v>3000</v>
      </c>
      <c r="G397" t="b">
        <v>0</v>
      </c>
      <c r="H397" t="s">
        <v>520</v>
      </c>
      <c r="K397" t="s">
        <v>154</v>
      </c>
      <c r="L397" t="s">
        <v>110</v>
      </c>
      <c r="N397" t="s">
        <v>93</v>
      </c>
      <c r="P397">
        <v>339.8</v>
      </c>
      <c r="Q397">
        <v>79.899999999999991</v>
      </c>
      <c r="R397">
        <v>0</v>
      </c>
      <c r="S397">
        <v>50.1</v>
      </c>
      <c r="T397">
        <v>0</v>
      </c>
      <c r="U397">
        <v>0</v>
      </c>
      <c r="V397">
        <v>139.9</v>
      </c>
      <c r="W397">
        <v>69.900000000000006</v>
      </c>
      <c r="X397">
        <v>69.900000000000006</v>
      </c>
      <c r="Y397">
        <v>0</v>
      </c>
      <c r="AG397" t="s">
        <v>175</v>
      </c>
      <c r="AK397" t="s">
        <v>175</v>
      </c>
      <c r="AL397" t="s">
        <v>112</v>
      </c>
      <c r="AM397">
        <v>99999</v>
      </c>
      <c r="AN397">
        <v>99999</v>
      </c>
      <c r="AO397">
        <v>599</v>
      </c>
      <c r="AP397" t="b">
        <v>1</v>
      </c>
      <c r="AQ397" t="b">
        <v>1</v>
      </c>
      <c r="AR397" t="b">
        <v>0</v>
      </c>
      <c r="AS397">
        <v>50</v>
      </c>
      <c r="AT397" t="s">
        <v>96</v>
      </c>
      <c r="AU397" t="b">
        <v>0</v>
      </c>
      <c r="AW397">
        <v>12</v>
      </c>
      <c r="AX397" t="s">
        <v>97</v>
      </c>
      <c r="AY397" t="s">
        <v>555</v>
      </c>
    </row>
    <row r="398" spans="1:51" x14ac:dyDescent="0.25">
      <c r="A398" t="s">
        <v>3160</v>
      </c>
      <c r="B398" t="s">
        <v>109</v>
      </c>
      <c r="C398" t="s">
        <v>89</v>
      </c>
      <c r="D398">
        <v>99999</v>
      </c>
      <c r="F398">
        <v>5000</v>
      </c>
      <c r="G398" t="b">
        <v>0</v>
      </c>
      <c r="H398" t="s">
        <v>520</v>
      </c>
      <c r="K398" t="s">
        <v>154</v>
      </c>
      <c r="L398" t="s">
        <v>110</v>
      </c>
      <c r="N398" t="s">
        <v>93</v>
      </c>
      <c r="P398">
        <v>354.8</v>
      </c>
      <c r="Q398">
        <v>94.9</v>
      </c>
      <c r="R398">
        <v>0</v>
      </c>
      <c r="S398">
        <v>50.1</v>
      </c>
      <c r="T398">
        <v>0</v>
      </c>
      <c r="U398">
        <v>0</v>
      </c>
      <c r="V398">
        <v>139.9</v>
      </c>
      <c r="W398">
        <v>69.900000000000006</v>
      </c>
      <c r="X398">
        <v>69.900000000000006</v>
      </c>
      <c r="Y398">
        <v>0</v>
      </c>
      <c r="AG398" t="s">
        <v>177</v>
      </c>
      <c r="AK398" t="s">
        <v>177</v>
      </c>
      <c r="AL398" t="s">
        <v>112</v>
      </c>
      <c r="AM398">
        <v>99999</v>
      </c>
      <c r="AN398">
        <v>99999</v>
      </c>
      <c r="AO398">
        <v>599</v>
      </c>
      <c r="AP398" t="b">
        <v>1</v>
      </c>
      <c r="AQ398" t="b">
        <v>1</v>
      </c>
      <c r="AR398" t="b">
        <v>0</v>
      </c>
      <c r="AS398">
        <v>50</v>
      </c>
      <c r="AT398" t="s">
        <v>96</v>
      </c>
      <c r="AU398" t="b">
        <v>0</v>
      </c>
      <c r="AW398">
        <v>12</v>
      </c>
      <c r="AX398" t="s">
        <v>97</v>
      </c>
      <c r="AY398" t="s">
        <v>556</v>
      </c>
    </row>
    <row r="399" spans="1:51" x14ac:dyDescent="0.25">
      <c r="A399" t="s">
        <v>3160</v>
      </c>
      <c r="B399" t="s">
        <v>124</v>
      </c>
      <c r="C399" t="s">
        <v>89</v>
      </c>
      <c r="D399">
        <v>99999</v>
      </c>
      <c r="F399">
        <v>0</v>
      </c>
      <c r="G399" t="b">
        <v>0</v>
      </c>
      <c r="H399" t="s">
        <v>520</v>
      </c>
      <c r="K399" t="s">
        <v>154</v>
      </c>
      <c r="L399" t="s">
        <v>125</v>
      </c>
      <c r="N399" t="s">
        <v>93</v>
      </c>
      <c r="P399">
        <v>324.8</v>
      </c>
      <c r="Q399">
        <v>64.900000000000006</v>
      </c>
      <c r="R399">
        <v>0</v>
      </c>
      <c r="S399">
        <v>50.1</v>
      </c>
      <c r="T399">
        <v>0</v>
      </c>
      <c r="U399">
        <v>0</v>
      </c>
      <c r="V399">
        <v>139.9</v>
      </c>
      <c r="W399">
        <v>69.900000000000006</v>
      </c>
      <c r="X399">
        <v>69.900000000000006</v>
      </c>
      <c r="Y399">
        <v>0</v>
      </c>
      <c r="AG399" t="s">
        <v>179</v>
      </c>
      <c r="AK399" t="s">
        <v>179</v>
      </c>
      <c r="AL399" t="s">
        <v>127</v>
      </c>
      <c r="AM399">
        <v>99999</v>
      </c>
      <c r="AN399">
        <v>99999</v>
      </c>
      <c r="AO399">
        <v>699</v>
      </c>
      <c r="AP399" t="b">
        <v>1</v>
      </c>
      <c r="AQ399" t="b">
        <v>1</v>
      </c>
      <c r="AR399" t="b">
        <v>0</v>
      </c>
      <c r="AS399">
        <v>100</v>
      </c>
      <c r="AT399" t="s">
        <v>96</v>
      </c>
      <c r="AU399" t="b">
        <v>0</v>
      </c>
      <c r="AW399">
        <v>12</v>
      </c>
      <c r="AX399" t="s">
        <v>97</v>
      </c>
      <c r="AY399" t="s">
        <v>557</v>
      </c>
    </row>
    <row r="400" spans="1:51" x14ac:dyDescent="0.25">
      <c r="A400" t="s">
        <v>3160</v>
      </c>
      <c r="B400" t="s">
        <v>124</v>
      </c>
      <c r="C400" t="s">
        <v>89</v>
      </c>
      <c r="D400">
        <v>99999</v>
      </c>
      <c r="F400">
        <v>1000</v>
      </c>
      <c r="G400" t="b">
        <v>0</v>
      </c>
      <c r="H400" t="s">
        <v>520</v>
      </c>
      <c r="K400" t="s">
        <v>154</v>
      </c>
      <c r="L400" t="s">
        <v>125</v>
      </c>
      <c r="N400" t="s">
        <v>93</v>
      </c>
      <c r="P400">
        <v>324.8</v>
      </c>
      <c r="Q400">
        <v>64.899999999999991</v>
      </c>
      <c r="R400">
        <v>0</v>
      </c>
      <c r="S400">
        <v>50.1</v>
      </c>
      <c r="T400">
        <v>0</v>
      </c>
      <c r="U400">
        <v>0</v>
      </c>
      <c r="V400">
        <v>139.9</v>
      </c>
      <c r="W400">
        <v>69.900000000000006</v>
      </c>
      <c r="X400">
        <v>69.900000000000006</v>
      </c>
      <c r="Y400">
        <v>0</v>
      </c>
      <c r="AG400" t="s">
        <v>181</v>
      </c>
      <c r="AK400" t="s">
        <v>181</v>
      </c>
      <c r="AL400" t="s">
        <v>127</v>
      </c>
      <c r="AM400">
        <v>99999</v>
      </c>
      <c r="AN400">
        <v>99999</v>
      </c>
      <c r="AO400">
        <v>699</v>
      </c>
      <c r="AP400" t="b">
        <v>1</v>
      </c>
      <c r="AQ400" t="b">
        <v>1</v>
      </c>
      <c r="AR400" t="b">
        <v>0</v>
      </c>
      <c r="AS400">
        <v>100</v>
      </c>
      <c r="AT400" t="s">
        <v>96</v>
      </c>
      <c r="AU400" t="b">
        <v>0</v>
      </c>
      <c r="AW400">
        <v>12</v>
      </c>
      <c r="AX400" t="s">
        <v>97</v>
      </c>
      <c r="AY400" t="s">
        <v>558</v>
      </c>
    </row>
    <row r="401" spans="1:51" x14ac:dyDescent="0.25">
      <c r="A401" t="s">
        <v>3160</v>
      </c>
      <c r="B401" t="s">
        <v>124</v>
      </c>
      <c r="C401" t="s">
        <v>89</v>
      </c>
      <c r="D401">
        <v>99999</v>
      </c>
      <c r="F401">
        <v>10000</v>
      </c>
      <c r="G401" t="b">
        <v>0</v>
      </c>
      <c r="H401" t="s">
        <v>520</v>
      </c>
      <c r="K401" t="s">
        <v>154</v>
      </c>
      <c r="L401" t="s">
        <v>125</v>
      </c>
      <c r="N401" t="s">
        <v>93</v>
      </c>
      <c r="P401">
        <v>389.8</v>
      </c>
      <c r="Q401">
        <v>129.9</v>
      </c>
      <c r="R401">
        <v>0</v>
      </c>
      <c r="S401">
        <v>50.1</v>
      </c>
      <c r="T401">
        <v>0</v>
      </c>
      <c r="U401">
        <v>0</v>
      </c>
      <c r="V401">
        <v>139.9</v>
      </c>
      <c r="W401">
        <v>69.900000000000006</v>
      </c>
      <c r="X401">
        <v>69.900000000000006</v>
      </c>
      <c r="Y401">
        <v>0</v>
      </c>
      <c r="AG401" t="s">
        <v>183</v>
      </c>
      <c r="AK401" t="s">
        <v>183</v>
      </c>
      <c r="AL401" t="s">
        <v>127</v>
      </c>
      <c r="AM401">
        <v>99999</v>
      </c>
      <c r="AN401">
        <v>99999</v>
      </c>
      <c r="AO401">
        <v>699</v>
      </c>
      <c r="AP401" t="b">
        <v>1</v>
      </c>
      <c r="AQ401" t="b">
        <v>1</v>
      </c>
      <c r="AR401" t="b">
        <v>0</v>
      </c>
      <c r="AS401">
        <v>100</v>
      </c>
      <c r="AT401" t="s">
        <v>96</v>
      </c>
      <c r="AU401" t="b">
        <v>0</v>
      </c>
      <c r="AW401">
        <v>12</v>
      </c>
      <c r="AX401" t="s">
        <v>97</v>
      </c>
      <c r="AY401" t="s">
        <v>559</v>
      </c>
    </row>
    <row r="402" spans="1:51" x14ac:dyDescent="0.25">
      <c r="A402" t="s">
        <v>3160</v>
      </c>
      <c r="B402" t="s">
        <v>124</v>
      </c>
      <c r="C402" t="s">
        <v>89</v>
      </c>
      <c r="D402">
        <v>99999</v>
      </c>
      <c r="F402">
        <v>2000</v>
      </c>
      <c r="G402" t="b">
        <v>0</v>
      </c>
      <c r="H402" t="s">
        <v>520</v>
      </c>
      <c r="K402" t="s">
        <v>154</v>
      </c>
      <c r="L402" t="s">
        <v>125</v>
      </c>
      <c r="N402" t="s">
        <v>93</v>
      </c>
      <c r="P402">
        <v>334.8</v>
      </c>
      <c r="Q402">
        <v>74.899999999999991</v>
      </c>
      <c r="R402">
        <v>0</v>
      </c>
      <c r="S402">
        <v>50.1</v>
      </c>
      <c r="T402">
        <v>0</v>
      </c>
      <c r="U402">
        <v>0</v>
      </c>
      <c r="V402">
        <v>139.9</v>
      </c>
      <c r="W402">
        <v>69.900000000000006</v>
      </c>
      <c r="X402">
        <v>69.900000000000006</v>
      </c>
      <c r="Y402">
        <v>0</v>
      </c>
      <c r="AG402" t="s">
        <v>185</v>
      </c>
      <c r="AK402" t="s">
        <v>185</v>
      </c>
      <c r="AL402" t="s">
        <v>127</v>
      </c>
      <c r="AM402">
        <v>99999</v>
      </c>
      <c r="AN402">
        <v>99999</v>
      </c>
      <c r="AO402">
        <v>699</v>
      </c>
      <c r="AP402" t="b">
        <v>1</v>
      </c>
      <c r="AQ402" t="b">
        <v>1</v>
      </c>
      <c r="AR402" t="b">
        <v>0</v>
      </c>
      <c r="AS402">
        <v>100</v>
      </c>
      <c r="AT402" t="s">
        <v>96</v>
      </c>
      <c r="AU402" t="b">
        <v>0</v>
      </c>
      <c r="AW402">
        <v>12</v>
      </c>
      <c r="AX402" t="s">
        <v>97</v>
      </c>
      <c r="AY402" t="s">
        <v>560</v>
      </c>
    </row>
    <row r="403" spans="1:51" x14ac:dyDescent="0.25">
      <c r="A403" t="s">
        <v>3160</v>
      </c>
      <c r="B403" t="s">
        <v>124</v>
      </c>
      <c r="C403" t="s">
        <v>89</v>
      </c>
      <c r="D403">
        <v>99999</v>
      </c>
      <c r="F403">
        <v>3000</v>
      </c>
      <c r="G403" t="b">
        <v>0</v>
      </c>
      <c r="H403" t="s">
        <v>520</v>
      </c>
      <c r="K403" t="s">
        <v>154</v>
      </c>
      <c r="L403" t="s">
        <v>125</v>
      </c>
      <c r="N403" t="s">
        <v>93</v>
      </c>
      <c r="P403">
        <v>344.8</v>
      </c>
      <c r="Q403">
        <v>84.899999999999991</v>
      </c>
      <c r="R403">
        <v>0</v>
      </c>
      <c r="S403">
        <v>50.1</v>
      </c>
      <c r="T403">
        <v>0</v>
      </c>
      <c r="U403">
        <v>0</v>
      </c>
      <c r="V403">
        <v>139.9</v>
      </c>
      <c r="W403">
        <v>69.900000000000006</v>
      </c>
      <c r="X403">
        <v>69.900000000000006</v>
      </c>
      <c r="Y403">
        <v>0</v>
      </c>
      <c r="AG403" t="s">
        <v>187</v>
      </c>
      <c r="AK403" t="s">
        <v>187</v>
      </c>
      <c r="AL403" t="s">
        <v>127</v>
      </c>
      <c r="AM403">
        <v>99999</v>
      </c>
      <c r="AN403">
        <v>99999</v>
      </c>
      <c r="AO403">
        <v>699</v>
      </c>
      <c r="AP403" t="b">
        <v>1</v>
      </c>
      <c r="AQ403" t="b">
        <v>1</v>
      </c>
      <c r="AR403" t="b">
        <v>0</v>
      </c>
      <c r="AS403">
        <v>100</v>
      </c>
      <c r="AT403" t="s">
        <v>96</v>
      </c>
      <c r="AU403" t="b">
        <v>0</v>
      </c>
      <c r="AW403">
        <v>12</v>
      </c>
      <c r="AX403" t="s">
        <v>97</v>
      </c>
      <c r="AY403" t="s">
        <v>561</v>
      </c>
    </row>
    <row r="404" spans="1:51" x14ac:dyDescent="0.25">
      <c r="A404" t="s">
        <v>3160</v>
      </c>
      <c r="B404" t="s">
        <v>124</v>
      </c>
      <c r="C404" t="s">
        <v>89</v>
      </c>
      <c r="D404">
        <v>99999</v>
      </c>
      <c r="F404">
        <v>5000</v>
      </c>
      <c r="G404" t="b">
        <v>0</v>
      </c>
      <c r="H404" t="s">
        <v>520</v>
      </c>
      <c r="K404" t="s">
        <v>154</v>
      </c>
      <c r="L404" t="s">
        <v>125</v>
      </c>
      <c r="N404" t="s">
        <v>93</v>
      </c>
      <c r="P404">
        <v>359.8</v>
      </c>
      <c r="Q404">
        <v>99.9</v>
      </c>
      <c r="R404">
        <v>0</v>
      </c>
      <c r="S404">
        <v>50.1</v>
      </c>
      <c r="T404">
        <v>0</v>
      </c>
      <c r="U404">
        <v>0</v>
      </c>
      <c r="V404">
        <v>139.9</v>
      </c>
      <c r="W404">
        <v>69.900000000000006</v>
      </c>
      <c r="X404">
        <v>69.900000000000006</v>
      </c>
      <c r="Y404">
        <v>0</v>
      </c>
      <c r="AG404" t="s">
        <v>189</v>
      </c>
      <c r="AK404" t="s">
        <v>189</v>
      </c>
      <c r="AL404" t="s">
        <v>127</v>
      </c>
      <c r="AM404">
        <v>99999</v>
      </c>
      <c r="AN404">
        <v>99999</v>
      </c>
      <c r="AO404">
        <v>699</v>
      </c>
      <c r="AP404" t="b">
        <v>1</v>
      </c>
      <c r="AQ404" t="b">
        <v>1</v>
      </c>
      <c r="AR404" t="b">
        <v>0</v>
      </c>
      <c r="AS404">
        <v>100</v>
      </c>
      <c r="AT404" t="s">
        <v>96</v>
      </c>
      <c r="AU404" t="b">
        <v>0</v>
      </c>
      <c r="AW404">
        <v>12</v>
      </c>
      <c r="AX404" t="s">
        <v>97</v>
      </c>
      <c r="AY404" t="s">
        <v>562</v>
      </c>
    </row>
    <row r="405" spans="1:51" x14ac:dyDescent="0.25">
      <c r="A405" t="s">
        <v>3160</v>
      </c>
      <c r="B405" t="s">
        <v>139</v>
      </c>
      <c r="C405" t="s">
        <v>89</v>
      </c>
      <c r="D405">
        <v>99999</v>
      </c>
      <c r="F405">
        <v>0</v>
      </c>
      <c r="G405" t="b">
        <v>0</v>
      </c>
      <c r="H405" t="s">
        <v>520</v>
      </c>
      <c r="K405" t="s">
        <v>154</v>
      </c>
      <c r="L405" t="s">
        <v>140</v>
      </c>
      <c r="N405" t="s">
        <v>93</v>
      </c>
      <c r="P405">
        <v>359.8</v>
      </c>
      <c r="Q405">
        <v>99.9</v>
      </c>
      <c r="R405">
        <v>0</v>
      </c>
      <c r="S405">
        <v>50.1</v>
      </c>
      <c r="T405">
        <v>0</v>
      </c>
      <c r="U405">
        <v>0</v>
      </c>
      <c r="V405">
        <v>139.9</v>
      </c>
      <c r="W405">
        <v>69.900000000000006</v>
      </c>
      <c r="X405">
        <v>69.900000000000006</v>
      </c>
      <c r="Y405">
        <v>0</v>
      </c>
      <c r="AG405" t="s">
        <v>191</v>
      </c>
      <c r="AK405" t="s">
        <v>191</v>
      </c>
      <c r="AL405" t="s">
        <v>142</v>
      </c>
      <c r="AM405">
        <v>99999</v>
      </c>
      <c r="AN405">
        <v>99999</v>
      </c>
      <c r="AO405">
        <v>899</v>
      </c>
      <c r="AP405" t="b">
        <v>1</v>
      </c>
      <c r="AQ405" t="b">
        <v>1</v>
      </c>
      <c r="AR405" t="b">
        <v>0</v>
      </c>
      <c r="AS405">
        <v>500</v>
      </c>
      <c r="AT405" t="s">
        <v>96</v>
      </c>
      <c r="AU405" t="b">
        <v>0</v>
      </c>
      <c r="AW405">
        <v>12</v>
      </c>
      <c r="AX405" t="s">
        <v>97</v>
      </c>
      <c r="AY405" t="s">
        <v>563</v>
      </c>
    </row>
    <row r="406" spans="1:51" x14ac:dyDescent="0.25">
      <c r="A406" t="s">
        <v>3160</v>
      </c>
      <c r="B406" t="s">
        <v>139</v>
      </c>
      <c r="C406" t="s">
        <v>89</v>
      </c>
      <c r="D406">
        <v>99999</v>
      </c>
      <c r="F406">
        <v>1000</v>
      </c>
      <c r="G406" t="b">
        <v>0</v>
      </c>
      <c r="H406" t="s">
        <v>520</v>
      </c>
      <c r="K406" t="s">
        <v>154</v>
      </c>
      <c r="L406" t="s">
        <v>140</v>
      </c>
      <c r="N406" t="s">
        <v>93</v>
      </c>
      <c r="P406">
        <v>359.8</v>
      </c>
      <c r="Q406">
        <v>99.899999999999991</v>
      </c>
      <c r="R406">
        <v>0</v>
      </c>
      <c r="S406">
        <v>50.1</v>
      </c>
      <c r="T406">
        <v>0</v>
      </c>
      <c r="U406">
        <v>0</v>
      </c>
      <c r="V406">
        <v>139.9</v>
      </c>
      <c r="W406">
        <v>69.900000000000006</v>
      </c>
      <c r="X406">
        <v>69.900000000000006</v>
      </c>
      <c r="Y406">
        <v>0</v>
      </c>
      <c r="AG406" t="s">
        <v>193</v>
      </c>
      <c r="AK406" t="s">
        <v>193</v>
      </c>
      <c r="AL406" t="s">
        <v>142</v>
      </c>
      <c r="AM406">
        <v>99999</v>
      </c>
      <c r="AN406">
        <v>99999</v>
      </c>
      <c r="AO406">
        <v>899</v>
      </c>
      <c r="AP406" t="b">
        <v>1</v>
      </c>
      <c r="AQ406" t="b">
        <v>1</v>
      </c>
      <c r="AR406" t="b">
        <v>0</v>
      </c>
      <c r="AS406">
        <v>500</v>
      </c>
      <c r="AT406" t="s">
        <v>96</v>
      </c>
      <c r="AU406" t="b">
        <v>0</v>
      </c>
      <c r="AW406">
        <v>12</v>
      </c>
      <c r="AX406" t="s">
        <v>97</v>
      </c>
      <c r="AY406" t="s">
        <v>564</v>
      </c>
    </row>
    <row r="407" spans="1:51" x14ac:dyDescent="0.25">
      <c r="A407" t="s">
        <v>3160</v>
      </c>
      <c r="B407" t="s">
        <v>139</v>
      </c>
      <c r="C407" t="s">
        <v>89</v>
      </c>
      <c r="D407">
        <v>99999</v>
      </c>
      <c r="F407">
        <v>10000</v>
      </c>
      <c r="G407" t="b">
        <v>0</v>
      </c>
      <c r="H407" t="s">
        <v>520</v>
      </c>
      <c r="K407" t="s">
        <v>154</v>
      </c>
      <c r="L407" t="s">
        <v>140</v>
      </c>
      <c r="N407" t="s">
        <v>93</v>
      </c>
      <c r="P407">
        <v>424.8</v>
      </c>
      <c r="Q407">
        <v>164.9</v>
      </c>
      <c r="R407">
        <v>0</v>
      </c>
      <c r="S407">
        <v>50.1</v>
      </c>
      <c r="T407">
        <v>0</v>
      </c>
      <c r="U407">
        <v>0</v>
      </c>
      <c r="V407">
        <v>139.9</v>
      </c>
      <c r="W407">
        <v>69.900000000000006</v>
      </c>
      <c r="X407">
        <v>69.900000000000006</v>
      </c>
      <c r="Y407">
        <v>0</v>
      </c>
      <c r="AG407" t="s">
        <v>195</v>
      </c>
      <c r="AK407" t="s">
        <v>195</v>
      </c>
      <c r="AL407" t="s">
        <v>142</v>
      </c>
      <c r="AM407">
        <v>99999</v>
      </c>
      <c r="AN407">
        <v>99999</v>
      </c>
      <c r="AO407">
        <v>899</v>
      </c>
      <c r="AP407" t="b">
        <v>1</v>
      </c>
      <c r="AQ407" t="b">
        <v>1</v>
      </c>
      <c r="AR407" t="b">
        <v>0</v>
      </c>
      <c r="AS407">
        <v>500</v>
      </c>
      <c r="AT407" t="s">
        <v>96</v>
      </c>
      <c r="AU407" t="b">
        <v>0</v>
      </c>
      <c r="AW407">
        <v>12</v>
      </c>
      <c r="AX407" t="s">
        <v>97</v>
      </c>
      <c r="AY407" t="s">
        <v>565</v>
      </c>
    </row>
    <row r="408" spans="1:51" x14ac:dyDescent="0.25">
      <c r="A408" t="s">
        <v>3160</v>
      </c>
      <c r="B408" t="s">
        <v>139</v>
      </c>
      <c r="C408" t="s">
        <v>89</v>
      </c>
      <c r="D408">
        <v>99999</v>
      </c>
      <c r="F408">
        <v>2000</v>
      </c>
      <c r="G408" t="b">
        <v>0</v>
      </c>
      <c r="H408" t="s">
        <v>520</v>
      </c>
      <c r="K408" t="s">
        <v>154</v>
      </c>
      <c r="L408" t="s">
        <v>140</v>
      </c>
      <c r="N408" t="s">
        <v>93</v>
      </c>
      <c r="P408">
        <v>369.8</v>
      </c>
      <c r="Q408">
        <v>109.89999999999999</v>
      </c>
      <c r="R408">
        <v>0</v>
      </c>
      <c r="S408">
        <v>50.1</v>
      </c>
      <c r="T408">
        <v>0</v>
      </c>
      <c r="U408">
        <v>0</v>
      </c>
      <c r="V408">
        <v>139.9</v>
      </c>
      <c r="W408">
        <v>69.900000000000006</v>
      </c>
      <c r="X408">
        <v>69.900000000000006</v>
      </c>
      <c r="Y408">
        <v>0</v>
      </c>
      <c r="AG408" t="s">
        <v>197</v>
      </c>
      <c r="AK408" t="s">
        <v>197</v>
      </c>
      <c r="AL408" t="s">
        <v>142</v>
      </c>
      <c r="AM408">
        <v>99999</v>
      </c>
      <c r="AN408">
        <v>99999</v>
      </c>
      <c r="AO408">
        <v>899</v>
      </c>
      <c r="AP408" t="b">
        <v>1</v>
      </c>
      <c r="AQ408" t="b">
        <v>1</v>
      </c>
      <c r="AR408" t="b">
        <v>0</v>
      </c>
      <c r="AS408">
        <v>500</v>
      </c>
      <c r="AT408" t="s">
        <v>96</v>
      </c>
      <c r="AU408" t="b">
        <v>0</v>
      </c>
      <c r="AW408">
        <v>12</v>
      </c>
      <c r="AX408" t="s">
        <v>97</v>
      </c>
      <c r="AY408" t="s">
        <v>566</v>
      </c>
    </row>
    <row r="409" spans="1:51" x14ac:dyDescent="0.25">
      <c r="A409" t="s">
        <v>3160</v>
      </c>
      <c r="B409" t="s">
        <v>139</v>
      </c>
      <c r="C409" t="s">
        <v>89</v>
      </c>
      <c r="D409">
        <v>99999</v>
      </c>
      <c r="F409">
        <v>3000</v>
      </c>
      <c r="G409" t="b">
        <v>0</v>
      </c>
      <c r="H409" t="s">
        <v>520</v>
      </c>
      <c r="K409" t="s">
        <v>154</v>
      </c>
      <c r="L409" t="s">
        <v>140</v>
      </c>
      <c r="N409" t="s">
        <v>93</v>
      </c>
      <c r="P409">
        <v>379.8</v>
      </c>
      <c r="Q409">
        <v>119.89999999999999</v>
      </c>
      <c r="R409">
        <v>0</v>
      </c>
      <c r="S409">
        <v>50.1</v>
      </c>
      <c r="T409">
        <v>0</v>
      </c>
      <c r="U409">
        <v>0</v>
      </c>
      <c r="V409">
        <v>139.9</v>
      </c>
      <c r="W409">
        <v>69.900000000000006</v>
      </c>
      <c r="X409">
        <v>69.900000000000006</v>
      </c>
      <c r="Y409">
        <v>0</v>
      </c>
      <c r="AG409" t="s">
        <v>199</v>
      </c>
      <c r="AK409" t="s">
        <v>199</v>
      </c>
      <c r="AL409" t="s">
        <v>142</v>
      </c>
      <c r="AM409">
        <v>99999</v>
      </c>
      <c r="AN409">
        <v>99999</v>
      </c>
      <c r="AO409">
        <v>899</v>
      </c>
      <c r="AP409" t="b">
        <v>1</v>
      </c>
      <c r="AQ409" t="b">
        <v>1</v>
      </c>
      <c r="AR409" t="b">
        <v>0</v>
      </c>
      <c r="AS409">
        <v>500</v>
      </c>
      <c r="AT409" t="s">
        <v>96</v>
      </c>
      <c r="AU409" t="b">
        <v>0</v>
      </c>
      <c r="AW409">
        <v>12</v>
      </c>
      <c r="AX409" t="s">
        <v>97</v>
      </c>
      <c r="AY409" t="s">
        <v>567</v>
      </c>
    </row>
    <row r="410" spans="1:51" x14ac:dyDescent="0.25">
      <c r="A410" t="s">
        <v>3160</v>
      </c>
      <c r="B410" t="s">
        <v>139</v>
      </c>
      <c r="C410" t="s">
        <v>89</v>
      </c>
      <c r="D410">
        <v>99999</v>
      </c>
      <c r="F410">
        <v>5000</v>
      </c>
      <c r="G410" t="b">
        <v>0</v>
      </c>
      <c r="H410" t="s">
        <v>520</v>
      </c>
      <c r="K410" t="s">
        <v>154</v>
      </c>
      <c r="L410" t="s">
        <v>140</v>
      </c>
      <c r="N410" t="s">
        <v>93</v>
      </c>
      <c r="P410">
        <v>394.8</v>
      </c>
      <c r="Q410">
        <v>134.9</v>
      </c>
      <c r="R410">
        <v>0</v>
      </c>
      <c r="S410">
        <v>50.1</v>
      </c>
      <c r="T410">
        <v>0</v>
      </c>
      <c r="U410">
        <v>0</v>
      </c>
      <c r="V410">
        <v>139.9</v>
      </c>
      <c r="W410">
        <v>69.900000000000006</v>
      </c>
      <c r="X410">
        <v>69.900000000000006</v>
      </c>
      <c r="Y410">
        <v>0</v>
      </c>
      <c r="AG410" t="s">
        <v>201</v>
      </c>
      <c r="AK410" t="s">
        <v>201</v>
      </c>
      <c r="AL410" t="s">
        <v>142</v>
      </c>
      <c r="AM410">
        <v>99999</v>
      </c>
      <c r="AN410">
        <v>99999</v>
      </c>
      <c r="AO410">
        <v>899</v>
      </c>
      <c r="AP410" t="b">
        <v>1</v>
      </c>
      <c r="AQ410" t="b">
        <v>1</v>
      </c>
      <c r="AR410" t="b">
        <v>0</v>
      </c>
      <c r="AS410">
        <v>500</v>
      </c>
      <c r="AT410" t="s">
        <v>96</v>
      </c>
      <c r="AU410" t="b">
        <v>0</v>
      </c>
      <c r="AW410">
        <v>12</v>
      </c>
      <c r="AX410" t="s">
        <v>97</v>
      </c>
      <c r="AY410" t="s">
        <v>568</v>
      </c>
    </row>
    <row r="411" spans="1:51" x14ac:dyDescent="0.25">
      <c r="A411" t="s">
        <v>3160</v>
      </c>
      <c r="B411" t="s">
        <v>88</v>
      </c>
      <c r="C411" t="s">
        <v>89</v>
      </c>
      <c r="D411">
        <v>99999</v>
      </c>
      <c r="F411">
        <v>0</v>
      </c>
      <c r="G411" t="b">
        <v>0</v>
      </c>
      <c r="H411" t="s">
        <v>520</v>
      </c>
      <c r="K411" t="s">
        <v>203</v>
      </c>
      <c r="L411" t="s">
        <v>92</v>
      </c>
      <c r="N411" t="s">
        <v>93</v>
      </c>
      <c r="P411">
        <v>319.8</v>
      </c>
      <c r="Q411">
        <v>79.900000000000006</v>
      </c>
      <c r="R411">
        <v>0</v>
      </c>
      <c r="S411">
        <v>50.1</v>
      </c>
      <c r="T411">
        <v>0</v>
      </c>
      <c r="U411">
        <v>0</v>
      </c>
      <c r="V411">
        <v>139.9</v>
      </c>
      <c r="W411">
        <v>49.9</v>
      </c>
      <c r="X411">
        <v>49.9</v>
      </c>
      <c r="Y411">
        <v>0</v>
      </c>
      <c r="AG411" t="s">
        <v>155</v>
      </c>
      <c r="AK411" t="s">
        <v>155</v>
      </c>
      <c r="AL411" t="s">
        <v>95</v>
      </c>
      <c r="AM411">
        <v>99999</v>
      </c>
      <c r="AN411">
        <v>99999</v>
      </c>
      <c r="AO411">
        <v>799</v>
      </c>
      <c r="AP411" t="b">
        <v>1</v>
      </c>
      <c r="AQ411" t="b">
        <v>1</v>
      </c>
      <c r="AR411" t="b">
        <v>0</v>
      </c>
      <c r="AS411">
        <v>250</v>
      </c>
      <c r="AT411" t="s">
        <v>96</v>
      </c>
      <c r="AU411" t="b">
        <v>0</v>
      </c>
      <c r="AW411">
        <v>12</v>
      </c>
      <c r="AX411" t="s">
        <v>97</v>
      </c>
      <c r="AY411" t="s">
        <v>569</v>
      </c>
    </row>
    <row r="412" spans="1:51" x14ac:dyDescent="0.25">
      <c r="A412" t="s">
        <v>3160</v>
      </c>
      <c r="B412" t="s">
        <v>88</v>
      </c>
      <c r="C412" t="s">
        <v>89</v>
      </c>
      <c r="D412">
        <v>99999</v>
      </c>
      <c r="F412">
        <v>1000</v>
      </c>
      <c r="G412" t="b">
        <v>0</v>
      </c>
      <c r="H412" t="s">
        <v>520</v>
      </c>
      <c r="K412" t="s">
        <v>203</v>
      </c>
      <c r="L412" t="s">
        <v>92</v>
      </c>
      <c r="N412" t="s">
        <v>93</v>
      </c>
      <c r="P412">
        <v>319.8</v>
      </c>
      <c r="Q412">
        <v>79.899999999999991</v>
      </c>
      <c r="R412">
        <v>0</v>
      </c>
      <c r="S412">
        <v>50.1</v>
      </c>
      <c r="T412">
        <v>0</v>
      </c>
      <c r="U412">
        <v>0</v>
      </c>
      <c r="V412">
        <v>139.9</v>
      </c>
      <c r="W412">
        <v>49.9</v>
      </c>
      <c r="X412">
        <v>49.9</v>
      </c>
      <c r="Y412">
        <v>0</v>
      </c>
      <c r="AG412" t="s">
        <v>157</v>
      </c>
      <c r="AK412" t="s">
        <v>157</v>
      </c>
      <c r="AL412" t="s">
        <v>95</v>
      </c>
      <c r="AM412">
        <v>99999</v>
      </c>
      <c r="AN412">
        <v>99999</v>
      </c>
      <c r="AO412">
        <v>799</v>
      </c>
      <c r="AP412" t="b">
        <v>1</v>
      </c>
      <c r="AQ412" t="b">
        <v>1</v>
      </c>
      <c r="AR412" t="b">
        <v>0</v>
      </c>
      <c r="AS412">
        <v>250</v>
      </c>
      <c r="AT412" t="s">
        <v>96</v>
      </c>
      <c r="AU412" t="b">
        <v>0</v>
      </c>
      <c r="AW412">
        <v>12</v>
      </c>
      <c r="AX412" t="s">
        <v>97</v>
      </c>
      <c r="AY412" t="s">
        <v>570</v>
      </c>
    </row>
    <row r="413" spans="1:51" x14ac:dyDescent="0.25">
      <c r="A413" t="s">
        <v>3160</v>
      </c>
      <c r="B413" t="s">
        <v>88</v>
      </c>
      <c r="C413" t="s">
        <v>89</v>
      </c>
      <c r="D413">
        <v>99999</v>
      </c>
      <c r="F413">
        <v>10000</v>
      </c>
      <c r="G413" t="b">
        <v>0</v>
      </c>
      <c r="H413" t="s">
        <v>520</v>
      </c>
      <c r="K413" t="s">
        <v>203</v>
      </c>
      <c r="L413" t="s">
        <v>92</v>
      </c>
      <c r="N413" t="s">
        <v>93</v>
      </c>
      <c r="P413">
        <v>384.8</v>
      </c>
      <c r="Q413">
        <v>144.9</v>
      </c>
      <c r="R413">
        <v>0</v>
      </c>
      <c r="S413">
        <v>50.1</v>
      </c>
      <c r="T413">
        <v>0</v>
      </c>
      <c r="U413">
        <v>0</v>
      </c>
      <c r="V413">
        <v>139.9</v>
      </c>
      <c r="W413">
        <v>49.9</v>
      </c>
      <c r="X413">
        <v>49.9</v>
      </c>
      <c r="Y413">
        <v>0</v>
      </c>
      <c r="AG413" t="s">
        <v>159</v>
      </c>
      <c r="AK413" t="s">
        <v>159</v>
      </c>
      <c r="AL413" t="s">
        <v>95</v>
      </c>
      <c r="AM413">
        <v>99999</v>
      </c>
      <c r="AN413">
        <v>99999</v>
      </c>
      <c r="AO413">
        <v>799</v>
      </c>
      <c r="AP413" t="b">
        <v>1</v>
      </c>
      <c r="AQ413" t="b">
        <v>1</v>
      </c>
      <c r="AR413" t="b">
        <v>0</v>
      </c>
      <c r="AS413">
        <v>250</v>
      </c>
      <c r="AT413" t="s">
        <v>96</v>
      </c>
      <c r="AU413" t="b">
        <v>0</v>
      </c>
      <c r="AW413">
        <v>12</v>
      </c>
      <c r="AX413" t="s">
        <v>97</v>
      </c>
      <c r="AY413" t="s">
        <v>571</v>
      </c>
    </row>
    <row r="414" spans="1:51" x14ac:dyDescent="0.25">
      <c r="A414" t="s">
        <v>3160</v>
      </c>
      <c r="B414" t="s">
        <v>88</v>
      </c>
      <c r="C414" t="s">
        <v>89</v>
      </c>
      <c r="D414">
        <v>99999</v>
      </c>
      <c r="F414">
        <v>2000</v>
      </c>
      <c r="G414" t="b">
        <v>0</v>
      </c>
      <c r="H414" t="s">
        <v>520</v>
      </c>
      <c r="K414" t="s">
        <v>203</v>
      </c>
      <c r="L414" t="s">
        <v>92</v>
      </c>
      <c r="N414" t="s">
        <v>93</v>
      </c>
      <c r="P414">
        <v>329.8</v>
      </c>
      <c r="Q414">
        <v>89.899999999999991</v>
      </c>
      <c r="R414">
        <v>0</v>
      </c>
      <c r="S414">
        <v>50.1</v>
      </c>
      <c r="T414">
        <v>0</v>
      </c>
      <c r="U414">
        <v>0</v>
      </c>
      <c r="V414">
        <v>139.9</v>
      </c>
      <c r="W414">
        <v>49.9</v>
      </c>
      <c r="X414">
        <v>49.9</v>
      </c>
      <c r="Y414">
        <v>0</v>
      </c>
      <c r="AG414" t="s">
        <v>161</v>
      </c>
      <c r="AK414" t="s">
        <v>161</v>
      </c>
      <c r="AL414" t="s">
        <v>95</v>
      </c>
      <c r="AM414">
        <v>99999</v>
      </c>
      <c r="AN414">
        <v>99999</v>
      </c>
      <c r="AO414">
        <v>799</v>
      </c>
      <c r="AP414" t="b">
        <v>1</v>
      </c>
      <c r="AQ414" t="b">
        <v>1</v>
      </c>
      <c r="AR414" t="b">
        <v>0</v>
      </c>
      <c r="AS414">
        <v>250</v>
      </c>
      <c r="AT414" t="s">
        <v>96</v>
      </c>
      <c r="AU414" t="b">
        <v>0</v>
      </c>
      <c r="AW414">
        <v>12</v>
      </c>
      <c r="AX414" t="s">
        <v>97</v>
      </c>
      <c r="AY414" t="s">
        <v>572</v>
      </c>
    </row>
    <row r="415" spans="1:51" x14ac:dyDescent="0.25">
      <c r="A415" t="s">
        <v>3160</v>
      </c>
      <c r="B415" t="s">
        <v>88</v>
      </c>
      <c r="C415" t="s">
        <v>89</v>
      </c>
      <c r="D415">
        <v>99999</v>
      </c>
      <c r="F415">
        <v>3000</v>
      </c>
      <c r="G415" t="b">
        <v>0</v>
      </c>
      <c r="H415" t="s">
        <v>520</v>
      </c>
      <c r="K415" t="s">
        <v>203</v>
      </c>
      <c r="L415" t="s">
        <v>92</v>
      </c>
      <c r="N415" t="s">
        <v>93</v>
      </c>
      <c r="P415">
        <v>339.8</v>
      </c>
      <c r="Q415">
        <v>99.899999999999991</v>
      </c>
      <c r="R415">
        <v>0</v>
      </c>
      <c r="S415">
        <v>50.1</v>
      </c>
      <c r="T415">
        <v>0</v>
      </c>
      <c r="U415">
        <v>0</v>
      </c>
      <c r="V415">
        <v>139.9</v>
      </c>
      <c r="W415">
        <v>49.9</v>
      </c>
      <c r="X415">
        <v>49.9</v>
      </c>
      <c r="Y415">
        <v>0</v>
      </c>
      <c r="AG415" t="s">
        <v>163</v>
      </c>
      <c r="AK415" t="s">
        <v>163</v>
      </c>
      <c r="AL415" t="s">
        <v>95</v>
      </c>
      <c r="AM415">
        <v>99999</v>
      </c>
      <c r="AN415">
        <v>99999</v>
      </c>
      <c r="AO415">
        <v>799</v>
      </c>
      <c r="AP415" t="b">
        <v>1</v>
      </c>
      <c r="AQ415" t="b">
        <v>1</v>
      </c>
      <c r="AR415" t="b">
        <v>0</v>
      </c>
      <c r="AS415">
        <v>250</v>
      </c>
      <c r="AT415" t="s">
        <v>96</v>
      </c>
      <c r="AU415" t="b">
        <v>0</v>
      </c>
      <c r="AW415">
        <v>12</v>
      </c>
      <c r="AX415" t="s">
        <v>97</v>
      </c>
      <c r="AY415" t="s">
        <v>573</v>
      </c>
    </row>
    <row r="416" spans="1:51" x14ac:dyDescent="0.25">
      <c r="A416" t="s">
        <v>3160</v>
      </c>
      <c r="B416" t="s">
        <v>88</v>
      </c>
      <c r="C416" t="s">
        <v>89</v>
      </c>
      <c r="D416">
        <v>99999</v>
      </c>
      <c r="F416">
        <v>5000</v>
      </c>
      <c r="G416" t="b">
        <v>0</v>
      </c>
      <c r="H416" t="s">
        <v>520</v>
      </c>
      <c r="K416" t="s">
        <v>203</v>
      </c>
      <c r="L416" t="s">
        <v>92</v>
      </c>
      <c r="N416" t="s">
        <v>93</v>
      </c>
      <c r="P416">
        <v>354.8</v>
      </c>
      <c r="Q416">
        <v>114.9</v>
      </c>
      <c r="R416">
        <v>0</v>
      </c>
      <c r="S416">
        <v>50.1</v>
      </c>
      <c r="T416">
        <v>0</v>
      </c>
      <c r="U416">
        <v>0</v>
      </c>
      <c r="V416">
        <v>139.9</v>
      </c>
      <c r="W416">
        <v>49.9</v>
      </c>
      <c r="X416">
        <v>49.9</v>
      </c>
      <c r="Y416">
        <v>0</v>
      </c>
      <c r="AG416" t="s">
        <v>165</v>
      </c>
      <c r="AK416" t="s">
        <v>165</v>
      </c>
      <c r="AL416" t="s">
        <v>95</v>
      </c>
      <c r="AM416">
        <v>99999</v>
      </c>
      <c r="AN416">
        <v>99999</v>
      </c>
      <c r="AO416">
        <v>799</v>
      </c>
      <c r="AP416" t="b">
        <v>1</v>
      </c>
      <c r="AQ416" t="b">
        <v>1</v>
      </c>
      <c r="AR416" t="b">
        <v>0</v>
      </c>
      <c r="AS416">
        <v>250</v>
      </c>
      <c r="AT416" t="s">
        <v>96</v>
      </c>
      <c r="AU416" t="b">
        <v>0</v>
      </c>
      <c r="AW416">
        <v>12</v>
      </c>
      <c r="AX416" t="s">
        <v>97</v>
      </c>
      <c r="AY416" t="s">
        <v>574</v>
      </c>
    </row>
    <row r="417" spans="1:51" x14ac:dyDescent="0.25">
      <c r="A417" t="s">
        <v>3160</v>
      </c>
      <c r="B417" t="s">
        <v>109</v>
      </c>
      <c r="C417" t="s">
        <v>89</v>
      </c>
      <c r="D417">
        <v>99999</v>
      </c>
      <c r="F417">
        <v>0</v>
      </c>
      <c r="G417" t="b">
        <v>0</v>
      </c>
      <c r="H417" t="s">
        <v>520</v>
      </c>
      <c r="K417" t="s">
        <v>203</v>
      </c>
      <c r="L417" t="s">
        <v>110</v>
      </c>
      <c r="N417" t="s">
        <v>93</v>
      </c>
      <c r="P417">
        <v>314.8</v>
      </c>
      <c r="Q417">
        <v>74.900000000000006</v>
      </c>
      <c r="R417">
        <v>0</v>
      </c>
      <c r="S417">
        <v>50.1</v>
      </c>
      <c r="T417">
        <v>0</v>
      </c>
      <c r="U417">
        <v>0</v>
      </c>
      <c r="V417">
        <v>139.9</v>
      </c>
      <c r="W417">
        <v>49.9</v>
      </c>
      <c r="X417">
        <v>49.9</v>
      </c>
      <c r="Y417">
        <v>0</v>
      </c>
      <c r="AG417" t="s">
        <v>167</v>
      </c>
      <c r="AK417" t="s">
        <v>167</v>
      </c>
      <c r="AL417" t="s">
        <v>112</v>
      </c>
      <c r="AM417">
        <v>99999</v>
      </c>
      <c r="AN417">
        <v>99999</v>
      </c>
      <c r="AO417">
        <v>599</v>
      </c>
      <c r="AP417" t="b">
        <v>1</v>
      </c>
      <c r="AQ417" t="b">
        <v>1</v>
      </c>
      <c r="AR417" t="b">
        <v>0</v>
      </c>
      <c r="AS417">
        <v>50</v>
      </c>
      <c r="AT417" t="s">
        <v>96</v>
      </c>
      <c r="AU417" t="b">
        <v>0</v>
      </c>
      <c r="AW417">
        <v>12</v>
      </c>
      <c r="AX417" t="s">
        <v>97</v>
      </c>
      <c r="AY417" t="s">
        <v>575</v>
      </c>
    </row>
    <row r="418" spans="1:51" x14ac:dyDescent="0.25">
      <c r="A418" t="s">
        <v>3160</v>
      </c>
      <c r="B418" t="s">
        <v>109</v>
      </c>
      <c r="C418" t="s">
        <v>89</v>
      </c>
      <c r="D418">
        <v>99999</v>
      </c>
      <c r="F418">
        <v>1000</v>
      </c>
      <c r="G418" t="b">
        <v>0</v>
      </c>
      <c r="H418" t="s">
        <v>520</v>
      </c>
      <c r="K418" t="s">
        <v>203</v>
      </c>
      <c r="L418" t="s">
        <v>110</v>
      </c>
      <c r="N418" t="s">
        <v>93</v>
      </c>
      <c r="P418">
        <v>299.8</v>
      </c>
      <c r="Q418">
        <v>59.9</v>
      </c>
      <c r="R418">
        <v>0</v>
      </c>
      <c r="S418">
        <v>50.1</v>
      </c>
      <c r="T418">
        <v>0</v>
      </c>
      <c r="U418">
        <v>0</v>
      </c>
      <c r="V418">
        <v>139.9</v>
      </c>
      <c r="W418">
        <v>49.9</v>
      </c>
      <c r="X418">
        <v>49.9</v>
      </c>
      <c r="Y418">
        <v>0</v>
      </c>
      <c r="AG418" t="s">
        <v>169</v>
      </c>
      <c r="AK418" t="s">
        <v>169</v>
      </c>
      <c r="AL418" t="s">
        <v>112</v>
      </c>
      <c r="AM418">
        <v>99999</v>
      </c>
      <c r="AN418">
        <v>99999</v>
      </c>
      <c r="AO418">
        <v>599</v>
      </c>
      <c r="AP418" t="b">
        <v>1</v>
      </c>
      <c r="AQ418" t="b">
        <v>1</v>
      </c>
      <c r="AR418" t="b">
        <v>0</v>
      </c>
      <c r="AS418">
        <v>50</v>
      </c>
      <c r="AT418" t="s">
        <v>96</v>
      </c>
      <c r="AU418" t="b">
        <v>0</v>
      </c>
      <c r="AW418">
        <v>12</v>
      </c>
      <c r="AX418" t="s">
        <v>97</v>
      </c>
      <c r="AY418" t="s">
        <v>576</v>
      </c>
    </row>
    <row r="419" spans="1:51" x14ac:dyDescent="0.25">
      <c r="A419" t="s">
        <v>3160</v>
      </c>
      <c r="B419" t="s">
        <v>109</v>
      </c>
      <c r="C419" t="s">
        <v>89</v>
      </c>
      <c r="D419">
        <v>99999</v>
      </c>
      <c r="F419">
        <v>10000</v>
      </c>
      <c r="G419" t="b">
        <v>0</v>
      </c>
      <c r="H419" t="s">
        <v>520</v>
      </c>
      <c r="K419" t="s">
        <v>203</v>
      </c>
      <c r="L419" t="s">
        <v>110</v>
      </c>
      <c r="N419" t="s">
        <v>93</v>
      </c>
      <c r="P419">
        <v>364.8</v>
      </c>
      <c r="Q419">
        <v>124.9</v>
      </c>
      <c r="R419">
        <v>0</v>
      </c>
      <c r="S419">
        <v>50.1</v>
      </c>
      <c r="T419">
        <v>0</v>
      </c>
      <c r="U419">
        <v>0</v>
      </c>
      <c r="V419">
        <v>139.9</v>
      </c>
      <c r="W419">
        <v>49.9</v>
      </c>
      <c r="X419">
        <v>49.9</v>
      </c>
      <c r="Y419">
        <v>0</v>
      </c>
      <c r="AG419" t="s">
        <v>171</v>
      </c>
      <c r="AK419" t="s">
        <v>171</v>
      </c>
      <c r="AL419" t="s">
        <v>112</v>
      </c>
      <c r="AM419">
        <v>99999</v>
      </c>
      <c r="AN419">
        <v>99999</v>
      </c>
      <c r="AO419">
        <v>599</v>
      </c>
      <c r="AP419" t="b">
        <v>1</v>
      </c>
      <c r="AQ419" t="b">
        <v>1</v>
      </c>
      <c r="AR419" t="b">
        <v>0</v>
      </c>
      <c r="AS419">
        <v>50</v>
      </c>
      <c r="AT419" t="s">
        <v>96</v>
      </c>
      <c r="AU419" t="b">
        <v>0</v>
      </c>
      <c r="AW419">
        <v>12</v>
      </c>
      <c r="AX419" t="s">
        <v>97</v>
      </c>
      <c r="AY419" t="s">
        <v>577</v>
      </c>
    </row>
    <row r="420" spans="1:51" x14ac:dyDescent="0.25">
      <c r="A420" t="s">
        <v>3160</v>
      </c>
      <c r="B420" t="s">
        <v>109</v>
      </c>
      <c r="C420" t="s">
        <v>89</v>
      </c>
      <c r="D420">
        <v>99999</v>
      </c>
      <c r="F420">
        <v>2000</v>
      </c>
      <c r="G420" t="b">
        <v>0</v>
      </c>
      <c r="H420" t="s">
        <v>520</v>
      </c>
      <c r="K420" t="s">
        <v>203</v>
      </c>
      <c r="L420" t="s">
        <v>110</v>
      </c>
      <c r="N420" t="s">
        <v>93</v>
      </c>
      <c r="P420">
        <v>309.8</v>
      </c>
      <c r="Q420">
        <v>69.900000000000006</v>
      </c>
      <c r="R420">
        <v>0</v>
      </c>
      <c r="S420">
        <v>50.1</v>
      </c>
      <c r="T420">
        <v>0</v>
      </c>
      <c r="U420">
        <v>0</v>
      </c>
      <c r="V420">
        <v>139.9</v>
      </c>
      <c r="W420">
        <v>49.9</v>
      </c>
      <c r="X420">
        <v>49.9</v>
      </c>
      <c r="Y420">
        <v>0</v>
      </c>
      <c r="AG420" t="s">
        <v>173</v>
      </c>
      <c r="AK420" t="s">
        <v>173</v>
      </c>
      <c r="AL420" t="s">
        <v>112</v>
      </c>
      <c r="AM420">
        <v>99999</v>
      </c>
      <c r="AN420">
        <v>99999</v>
      </c>
      <c r="AO420">
        <v>599</v>
      </c>
      <c r="AP420" t="b">
        <v>1</v>
      </c>
      <c r="AQ420" t="b">
        <v>1</v>
      </c>
      <c r="AR420" t="b">
        <v>0</v>
      </c>
      <c r="AS420">
        <v>50</v>
      </c>
      <c r="AT420" t="s">
        <v>96</v>
      </c>
      <c r="AU420" t="b">
        <v>0</v>
      </c>
      <c r="AW420">
        <v>12</v>
      </c>
      <c r="AX420" t="s">
        <v>97</v>
      </c>
      <c r="AY420" t="s">
        <v>578</v>
      </c>
    </row>
    <row r="421" spans="1:51" x14ac:dyDescent="0.25">
      <c r="A421" t="s">
        <v>3160</v>
      </c>
      <c r="B421" t="s">
        <v>109</v>
      </c>
      <c r="C421" t="s">
        <v>89</v>
      </c>
      <c r="D421">
        <v>99999</v>
      </c>
      <c r="F421">
        <v>3000</v>
      </c>
      <c r="G421" t="b">
        <v>0</v>
      </c>
      <c r="H421" t="s">
        <v>520</v>
      </c>
      <c r="K421" t="s">
        <v>203</v>
      </c>
      <c r="L421" t="s">
        <v>110</v>
      </c>
      <c r="N421" t="s">
        <v>93</v>
      </c>
      <c r="P421">
        <v>319.8</v>
      </c>
      <c r="Q421">
        <v>79.899999999999991</v>
      </c>
      <c r="R421">
        <v>0</v>
      </c>
      <c r="S421">
        <v>50.1</v>
      </c>
      <c r="T421">
        <v>0</v>
      </c>
      <c r="U421">
        <v>0</v>
      </c>
      <c r="V421">
        <v>139.9</v>
      </c>
      <c r="W421">
        <v>49.9</v>
      </c>
      <c r="X421">
        <v>49.9</v>
      </c>
      <c r="Y421">
        <v>0</v>
      </c>
      <c r="AG421" t="s">
        <v>175</v>
      </c>
      <c r="AK421" t="s">
        <v>175</v>
      </c>
      <c r="AL421" t="s">
        <v>112</v>
      </c>
      <c r="AM421">
        <v>99999</v>
      </c>
      <c r="AN421">
        <v>99999</v>
      </c>
      <c r="AO421">
        <v>599</v>
      </c>
      <c r="AP421" t="b">
        <v>1</v>
      </c>
      <c r="AQ421" t="b">
        <v>1</v>
      </c>
      <c r="AR421" t="b">
        <v>0</v>
      </c>
      <c r="AS421">
        <v>50</v>
      </c>
      <c r="AT421" t="s">
        <v>96</v>
      </c>
      <c r="AU421" t="b">
        <v>0</v>
      </c>
      <c r="AW421">
        <v>12</v>
      </c>
      <c r="AX421" t="s">
        <v>97</v>
      </c>
      <c r="AY421" t="s">
        <v>579</v>
      </c>
    </row>
    <row r="422" spans="1:51" x14ac:dyDescent="0.25">
      <c r="A422" t="s">
        <v>3160</v>
      </c>
      <c r="B422" t="s">
        <v>109</v>
      </c>
      <c r="C422" t="s">
        <v>89</v>
      </c>
      <c r="D422">
        <v>99999</v>
      </c>
      <c r="F422">
        <v>5000</v>
      </c>
      <c r="G422" t="b">
        <v>0</v>
      </c>
      <c r="H422" t="s">
        <v>520</v>
      </c>
      <c r="K422" t="s">
        <v>203</v>
      </c>
      <c r="L422" t="s">
        <v>110</v>
      </c>
      <c r="N422" t="s">
        <v>93</v>
      </c>
      <c r="P422">
        <v>334.8</v>
      </c>
      <c r="Q422">
        <v>94.9</v>
      </c>
      <c r="R422">
        <v>0</v>
      </c>
      <c r="S422">
        <v>50.1</v>
      </c>
      <c r="T422">
        <v>0</v>
      </c>
      <c r="U422">
        <v>0</v>
      </c>
      <c r="V422">
        <v>139.9</v>
      </c>
      <c r="W422">
        <v>49.9</v>
      </c>
      <c r="X422">
        <v>49.9</v>
      </c>
      <c r="Y422">
        <v>0</v>
      </c>
      <c r="AG422" t="s">
        <v>177</v>
      </c>
      <c r="AK422" t="s">
        <v>177</v>
      </c>
      <c r="AL422" t="s">
        <v>112</v>
      </c>
      <c r="AM422">
        <v>99999</v>
      </c>
      <c r="AN422">
        <v>99999</v>
      </c>
      <c r="AO422">
        <v>599</v>
      </c>
      <c r="AP422" t="b">
        <v>1</v>
      </c>
      <c r="AQ422" t="b">
        <v>1</v>
      </c>
      <c r="AR422" t="b">
        <v>0</v>
      </c>
      <c r="AS422">
        <v>50</v>
      </c>
      <c r="AT422" t="s">
        <v>96</v>
      </c>
      <c r="AU422" t="b">
        <v>0</v>
      </c>
      <c r="AW422">
        <v>12</v>
      </c>
      <c r="AX422" t="s">
        <v>97</v>
      </c>
      <c r="AY422" t="s">
        <v>580</v>
      </c>
    </row>
    <row r="423" spans="1:51" x14ac:dyDescent="0.25">
      <c r="A423" t="s">
        <v>3160</v>
      </c>
      <c r="B423" t="s">
        <v>124</v>
      </c>
      <c r="C423" t="s">
        <v>89</v>
      </c>
      <c r="D423">
        <v>99999</v>
      </c>
      <c r="F423">
        <v>0</v>
      </c>
      <c r="G423" t="b">
        <v>0</v>
      </c>
      <c r="H423" t="s">
        <v>520</v>
      </c>
      <c r="K423" t="s">
        <v>203</v>
      </c>
      <c r="L423" t="s">
        <v>125</v>
      </c>
      <c r="N423" t="s">
        <v>93</v>
      </c>
      <c r="P423">
        <v>304.8</v>
      </c>
      <c r="Q423">
        <v>64.900000000000006</v>
      </c>
      <c r="R423">
        <v>0</v>
      </c>
      <c r="S423">
        <v>50.1</v>
      </c>
      <c r="T423">
        <v>0</v>
      </c>
      <c r="U423">
        <v>0</v>
      </c>
      <c r="V423">
        <v>139.9</v>
      </c>
      <c r="W423">
        <v>49.9</v>
      </c>
      <c r="X423">
        <v>49.9</v>
      </c>
      <c r="Y423">
        <v>0</v>
      </c>
      <c r="AG423" t="s">
        <v>179</v>
      </c>
      <c r="AK423" t="s">
        <v>179</v>
      </c>
      <c r="AL423" t="s">
        <v>127</v>
      </c>
      <c r="AM423">
        <v>99999</v>
      </c>
      <c r="AN423">
        <v>99999</v>
      </c>
      <c r="AO423">
        <v>699</v>
      </c>
      <c r="AP423" t="b">
        <v>1</v>
      </c>
      <c r="AQ423" t="b">
        <v>1</v>
      </c>
      <c r="AR423" t="b">
        <v>0</v>
      </c>
      <c r="AS423">
        <v>100</v>
      </c>
      <c r="AT423" t="s">
        <v>96</v>
      </c>
      <c r="AU423" t="b">
        <v>0</v>
      </c>
      <c r="AW423">
        <v>12</v>
      </c>
      <c r="AX423" t="s">
        <v>97</v>
      </c>
      <c r="AY423" t="s">
        <v>581</v>
      </c>
    </row>
    <row r="424" spans="1:51" x14ac:dyDescent="0.25">
      <c r="A424" t="s">
        <v>3160</v>
      </c>
      <c r="B424" t="s">
        <v>124</v>
      </c>
      <c r="C424" t="s">
        <v>89</v>
      </c>
      <c r="D424">
        <v>99999</v>
      </c>
      <c r="F424">
        <v>1000</v>
      </c>
      <c r="G424" t="b">
        <v>0</v>
      </c>
      <c r="H424" t="s">
        <v>520</v>
      </c>
      <c r="K424" t="s">
        <v>203</v>
      </c>
      <c r="L424" t="s">
        <v>125</v>
      </c>
      <c r="N424" t="s">
        <v>93</v>
      </c>
      <c r="P424">
        <v>304.8</v>
      </c>
      <c r="Q424">
        <v>64.899999999999991</v>
      </c>
      <c r="R424">
        <v>0</v>
      </c>
      <c r="S424">
        <v>50.1</v>
      </c>
      <c r="T424">
        <v>0</v>
      </c>
      <c r="U424">
        <v>0</v>
      </c>
      <c r="V424">
        <v>139.9</v>
      </c>
      <c r="W424">
        <v>49.9</v>
      </c>
      <c r="X424">
        <v>49.9</v>
      </c>
      <c r="Y424">
        <v>0</v>
      </c>
      <c r="AG424" t="s">
        <v>181</v>
      </c>
      <c r="AK424" t="s">
        <v>181</v>
      </c>
      <c r="AL424" t="s">
        <v>127</v>
      </c>
      <c r="AM424">
        <v>99999</v>
      </c>
      <c r="AN424">
        <v>99999</v>
      </c>
      <c r="AO424">
        <v>699</v>
      </c>
      <c r="AP424" t="b">
        <v>1</v>
      </c>
      <c r="AQ424" t="b">
        <v>1</v>
      </c>
      <c r="AR424" t="b">
        <v>0</v>
      </c>
      <c r="AS424">
        <v>100</v>
      </c>
      <c r="AT424" t="s">
        <v>96</v>
      </c>
      <c r="AU424" t="b">
        <v>0</v>
      </c>
      <c r="AW424">
        <v>12</v>
      </c>
      <c r="AX424" t="s">
        <v>97</v>
      </c>
      <c r="AY424" t="s">
        <v>582</v>
      </c>
    </row>
    <row r="425" spans="1:51" x14ac:dyDescent="0.25">
      <c r="A425" t="s">
        <v>3160</v>
      </c>
      <c r="B425" t="s">
        <v>124</v>
      </c>
      <c r="C425" t="s">
        <v>89</v>
      </c>
      <c r="D425">
        <v>99999</v>
      </c>
      <c r="F425">
        <v>10000</v>
      </c>
      <c r="G425" t="b">
        <v>0</v>
      </c>
      <c r="H425" t="s">
        <v>520</v>
      </c>
      <c r="K425" t="s">
        <v>203</v>
      </c>
      <c r="L425" t="s">
        <v>125</v>
      </c>
      <c r="N425" t="s">
        <v>93</v>
      </c>
      <c r="P425">
        <v>369.8</v>
      </c>
      <c r="Q425">
        <v>129.9</v>
      </c>
      <c r="R425">
        <v>0</v>
      </c>
      <c r="S425">
        <v>50.1</v>
      </c>
      <c r="T425">
        <v>0</v>
      </c>
      <c r="U425">
        <v>0</v>
      </c>
      <c r="V425">
        <v>139.9</v>
      </c>
      <c r="W425">
        <v>49.9</v>
      </c>
      <c r="X425">
        <v>49.9</v>
      </c>
      <c r="Y425">
        <v>0</v>
      </c>
      <c r="AG425" t="s">
        <v>183</v>
      </c>
      <c r="AK425" t="s">
        <v>183</v>
      </c>
      <c r="AL425" t="s">
        <v>127</v>
      </c>
      <c r="AM425">
        <v>99999</v>
      </c>
      <c r="AN425">
        <v>99999</v>
      </c>
      <c r="AO425">
        <v>699</v>
      </c>
      <c r="AP425" t="b">
        <v>1</v>
      </c>
      <c r="AQ425" t="b">
        <v>1</v>
      </c>
      <c r="AR425" t="b">
        <v>0</v>
      </c>
      <c r="AS425">
        <v>100</v>
      </c>
      <c r="AT425" t="s">
        <v>96</v>
      </c>
      <c r="AU425" t="b">
        <v>0</v>
      </c>
      <c r="AW425">
        <v>12</v>
      </c>
      <c r="AX425" t="s">
        <v>97</v>
      </c>
      <c r="AY425" t="s">
        <v>583</v>
      </c>
    </row>
    <row r="426" spans="1:51" x14ac:dyDescent="0.25">
      <c r="A426" t="s">
        <v>3160</v>
      </c>
      <c r="B426" t="s">
        <v>124</v>
      </c>
      <c r="C426" t="s">
        <v>89</v>
      </c>
      <c r="D426">
        <v>99999</v>
      </c>
      <c r="F426">
        <v>2000</v>
      </c>
      <c r="G426" t="b">
        <v>0</v>
      </c>
      <c r="H426" t="s">
        <v>520</v>
      </c>
      <c r="K426" t="s">
        <v>203</v>
      </c>
      <c r="L426" t="s">
        <v>125</v>
      </c>
      <c r="N426" t="s">
        <v>93</v>
      </c>
      <c r="P426">
        <v>314.8</v>
      </c>
      <c r="Q426">
        <v>74.899999999999991</v>
      </c>
      <c r="R426">
        <v>0</v>
      </c>
      <c r="S426">
        <v>50.1</v>
      </c>
      <c r="T426">
        <v>0</v>
      </c>
      <c r="U426">
        <v>0</v>
      </c>
      <c r="V426">
        <v>139.9</v>
      </c>
      <c r="W426">
        <v>49.9</v>
      </c>
      <c r="X426">
        <v>49.9</v>
      </c>
      <c r="Y426">
        <v>0</v>
      </c>
      <c r="AG426" t="s">
        <v>185</v>
      </c>
      <c r="AK426" t="s">
        <v>185</v>
      </c>
      <c r="AL426" t="s">
        <v>127</v>
      </c>
      <c r="AM426">
        <v>99999</v>
      </c>
      <c r="AN426">
        <v>99999</v>
      </c>
      <c r="AO426">
        <v>699</v>
      </c>
      <c r="AP426" t="b">
        <v>1</v>
      </c>
      <c r="AQ426" t="b">
        <v>1</v>
      </c>
      <c r="AR426" t="b">
        <v>0</v>
      </c>
      <c r="AS426">
        <v>100</v>
      </c>
      <c r="AT426" t="s">
        <v>96</v>
      </c>
      <c r="AU426" t="b">
        <v>0</v>
      </c>
      <c r="AW426">
        <v>12</v>
      </c>
      <c r="AX426" t="s">
        <v>97</v>
      </c>
      <c r="AY426" t="s">
        <v>584</v>
      </c>
    </row>
    <row r="427" spans="1:51" x14ac:dyDescent="0.25">
      <c r="A427" t="s">
        <v>3160</v>
      </c>
      <c r="B427" t="s">
        <v>124</v>
      </c>
      <c r="C427" t="s">
        <v>89</v>
      </c>
      <c r="D427">
        <v>99999</v>
      </c>
      <c r="F427">
        <v>3000</v>
      </c>
      <c r="G427" t="b">
        <v>0</v>
      </c>
      <c r="H427" t="s">
        <v>520</v>
      </c>
      <c r="K427" t="s">
        <v>203</v>
      </c>
      <c r="L427" t="s">
        <v>125</v>
      </c>
      <c r="N427" t="s">
        <v>93</v>
      </c>
      <c r="P427">
        <v>324.8</v>
      </c>
      <c r="Q427">
        <v>84.899999999999991</v>
      </c>
      <c r="R427">
        <v>0</v>
      </c>
      <c r="S427">
        <v>50.1</v>
      </c>
      <c r="T427">
        <v>0</v>
      </c>
      <c r="U427">
        <v>0</v>
      </c>
      <c r="V427">
        <v>139.9</v>
      </c>
      <c r="W427">
        <v>49.9</v>
      </c>
      <c r="X427">
        <v>49.9</v>
      </c>
      <c r="Y427">
        <v>0</v>
      </c>
      <c r="AG427" t="s">
        <v>187</v>
      </c>
      <c r="AK427" t="s">
        <v>187</v>
      </c>
      <c r="AL427" t="s">
        <v>127</v>
      </c>
      <c r="AM427">
        <v>99999</v>
      </c>
      <c r="AN427">
        <v>99999</v>
      </c>
      <c r="AO427">
        <v>699</v>
      </c>
      <c r="AP427" t="b">
        <v>1</v>
      </c>
      <c r="AQ427" t="b">
        <v>1</v>
      </c>
      <c r="AR427" t="b">
        <v>0</v>
      </c>
      <c r="AS427">
        <v>100</v>
      </c>
      <c r="AT427" t="s">
        <v>96</v>
      </c>
      <c r="AU427" t="b">
        <v>0</v>
      </c>
      <c r="AW427">
        <v>12</v>
      </c>
      <c r="AX427" t="s">
        <v>97</v>
      </c>
      <c r="AY427" t="s">
        <v>585</v>
      </c>
    </row>
    <row r="428" spans="1:51" x14ac:dyDescent="0.25">
      <c r="A428" t="s">
        <v>3160</v>
      </c>
      <c r="B428" t="s">
        <v>124</v>
      </c>
      <c r="C428" t="s">
        <v>89</v>
      </c>
      <c r="D428">
        <v>99999</v>
      </c>
      <c r="F428">
        <v>5000</v>
      </c>
      <c r="G428" t="b">
        <v>0</v>
      </c>
      <c r="H428" t="s">
        <v>520</v>
      </c>
      <c r="K428" t="s">
        <v>203</v>
      </c>
      <c r="L428" t="s">
        <v>125</v>
      </c>
      <c r="N428" t="s">
        <v>93</v>
      </c>
      <c r="P428">
        <v>339.8</v>
      </c>
      <c r="Q428">
        <v>99.9</v>
      </c>
      <c r="R428">
        <v>0</v>
      </c>
      <c r="S428">
        <v>50.1</v>
      </c>
      <c r="T428">
        <v>0</v>
      </c>
      <c r="U428">
        <v>0</v>
      </c>
      <c r="V428">
        <v>139.9</v>
      </c>
      <c r="W428">
        <v>49.9</v>
      </c>
      <c r="X428">
        <v>49.9</v>
      </c>
      <c r="Y428">
        <v>0</v>
      </c>
      <c r="AG428" t="s">
        <v>189</v>
      </c>
      <c r="AK428" t="s">
        <v>189</v>
      </c>
      <c r="AL428" t="s">
        <v>127</v>
      </c>
      <c r="AM428">
        <v>99999</v>
      </c>
      <c r="AN428">
        <v>99999</v>
      </c>
      <c r="AO428">
        <v>699</v>
      </c>
      <c r="AP428" t="b">
        <v>1</v>
      </c>
      <c r="AQ428" t="b">
        <v>1</v>
      </c>
      <c r="AR428" t="b">
        <v>0</v>
      </c>
      <c r="AS428">
        <v>100</v>
      </c>
      <c r="AT428" t="s">
        <v>96</v>
      </c>
      <c r="AU428" t="b">
        <v>0</v>
      </c>
      <c r="AW428">
        <v>12</v>
      </c>
      <c r="AX428" t="s">
        <v>97</v>
      </c>
      <c r="AY428" t="s">
        <v>586</v>
      </c>
    </row>
    <row r="429" spans="1:51" x14ac:dyDescent="0.25">
      <c r="A429" t="s">
        <v>3160</v>
      </c>
      <c r="B429" t="s">
        <v>139</v>
      </c>
      <c r="C429" t="s">
        <v>89</v>
      </c>
      <c r="D429">
        <v>99999</v>
      </c>
      <c r="F429">
        <v>0</v>
      </c>
      <c r="G429" t="b">
        <v>0</v>
      </c>
      <c r="H429" t="s">
        <v>520</v>
      </c>
      <c r="K429" t="s">
        <v>203</v>
      </c>
      <c r="L429" t="s">
        <v>140</v>
      </c>
      <c r="N429" t="s">
        <v>93</v>
      </c>
      <c r="P429">
        <v>339.8</v>
      </c>
      <c r="Q429">
        <v>99.9</v>
      </c>
      <c r="R429">
        <v>0</v>
      </c>
      <c r="S429">
        <v>50.1</v>
      </c>
      <c r="T429">
        <v>0</v>
      </c>
      <c r="U429">
        <v>0</v>
      </c>
      <c r="V429">
        <v>139.9</v>
      </c>
      <c r="W429">
        <v>49.9</v>
      </c>
      <c r="X429">
        <v>49.9</v>
      </c>
      <c r="Y429">
        <v>0</v>
      </c>
      <c r="AG429" t="s">
        <v>191</v>
      </c>
      <c r="AK429" t="s">
        <v>191</v>
      </c>
      <c r="AL429" t="s">
        <v>142</v>
      </c>
      <c r="AM429">
        <v>99999</v>
      </c>
      <c r="AN429">
        <v>99999</v>
      </c>
      <c r="AO429">
        <v>899</v>
      </c>
      <c r="AP429" t="b">
        <v>1</v>
      </c>
      <c r="AQ429" t="b">
        <v>1</v>
      </c>
      <c r="AR429" t="b">
        <v>0</v>
      </c>
      <c r="AS429">
        <v>500</v>
      </c>
      <c r="AT429" t="s">
        <v>96</v>
      </c>
      <c r="AU429" t="b">
        <v>0</v>
      </c>
      <c r="AW429">
        <v>12</v>
      </c>
      <c r="AX429" t="s">
        <v>97</v>
      </c>
      <c r="AY429" t="s">
        <v>587</v>
      </c>
    </row>
    <row r="430" spans="1:51" x14ac:dyDescent="0.25">
      <c r="A430" t="s">
        <v>3160</v>
      </c>
      <c r="B430" t="s">
        <v>139</v>
      </c>
      <c r="C430" t="s">
        <v>89</v>
      </c>
      <c r="D430">
        <v>99999</v>
      </c>
      <c r="F430">
        <v>1000</v>
      </c>
      <c r="G430" t="b">
        <v>0</v>
      </c>
      <c r="H430" t="s">
        <v>520</v>
      </c>
      <c r="K430" t="s">
        <v>203</v>
      </c>
      <c r="L430" t="s">
        <v>140</v>
      </c>
      <c r="N430" t="s">
        <v>93</v>
      </c>
      <c r="P430">
        <v>339.8</v>
      </c>
      <c r="Q430">
        <v>99.899999999999991</v>
      </c>
      <c r="R430">
        <v>0</v>
      </c>
      <c r="S430">
        <v>50.1</v>
      </c>
      <c r="T430">
        <v>0</v>
      </c>
      <c r="U430">
        <v>0</v>
      </c>
      <c r="V430">
        <v>139.9</v>
      </c>
      <c r="W430">
        <v>49.9</v>
      </c>
      <c r="X430">
        <v>49.9</v>
      </c>
      <c r="Y430">
        <v>0</v>
      </c>
      <c r="AG430" t="s">
        <v>193</v>
      </c>
      <c r="AK430" t="s">
        <v>193</v>
      </c>
      <c r="AL430" t="s">
        <v>142</v>
      </c>
      <c r="AM430">
        <v>99999</v>
      </c>
      <c r="AN430">
        <v>99999</v>
      </c>
      <c r="AO430">
        <v>899</v>
      </c>
      <c r="AP430" t="b">
        <v>1</v>
      </c>
      <c r="AQ430" t="b">
        <v>1</v>
      </c>
      <c r="AR430" t="b">
        <v>0</v>
      </c>
      <c r="AS430">
        <v>500</v>
      </c>
      <c r="AT430" t="s">
        <v>96</v>
      </c>
      <c r="AU430" t="b">
        <v>0</v>
      </c>
      <c r="AW430">
        <v>12</v>
      </c>
      <c r="AX430" t="s">
        <v>97</v>
      </c>
      <c r="AY430" t="s">
        <v>588</v>
      </c>
    </row>
    <row r="431" spans="1:51" x14ac:dyDescent="0.25">
      <c r="A431" t="s">
        <v>3160</v>
      </c>
      <c r="B431" t="s">
        <v>139</v>
      </c>
      <c r="C431" t="s">
        <v>89</v>
      </c>
      <c r="D431">
        <v>99999</v>
      </c>
      <c r="F431">
        <v>10000</v>
      </c>
      <c r="G431" t="b">
        <v>0</v>
      </c>
      <c r="H431" t="s">
        <v>520</v>
      </c>
      <c r="K431" t="s">
        <v>203</v>
      </c>
      <c r="L431" t="s">
        <v>140</v>
      </c>
      <c r="N431" t="s">
        <v>93</v>
      </c>
      <c r="P431">
        <v>404.8</v>
      </c>
      <c r="Q431">
        <v>164.9</v>
      </c>
      <c r="R431">
        <v>0</v>
      </c>
      <c r="S431">
        <v>50.1</v>
      </c>
      <c r="T431">
        <v>0</v>
      </c>
      <c r="U431">
        <v>0</v>
      </c>
      <c r="V431">
        <v>139.9</v>
      </c>
      <c r="W431">
        <v>49.9</v>
      </c>
      <c r="X431">
        <v>49.9</v>
      </c>
      <c r="Y431">
        <v>0</v>
      </c>
      <c r="AG431" t="s">
        <v>195</v>
      </c>
      <c r="AK431" t="s">
        <v>195</v>
      </c>
      <c r="AL431" t="s">
        <v>142</v>
      </c>
      <c r="AM431">
        <v>99999</v>
      </c>
      <c r="AN431">
        <v>99999</v>
      </c>
      <c r="AO431">
        <v>899</v>
      </c>
      <c r="AP431" t="b">
        <v>1</v>
      </c>
      <c r="AQ431" t="b">
        <v>1</v>
      </c>
      <c r="AR431" t="b">
        <v>0</v>
      </c>
      <c r="AS431">
        <v>500</v>
      </c>
      <c r="AT431" t="s">
        <v>96</v>
      </c>
      <c r="AU431" t="b">
        <v>0</v>
      </c>
      <c r="AW431">
        <v>12</v>
      </c>
      <c r="AX431" t="s">
        <v>97</v>
      </c>
      <c r="AY431" t="s">
        <v>589</v>
      </c>
    </row>
    <row r="432" spans="1:51" x14ac:dyDescent="0.25">
      <c r="A432" t="s">
        <v>3160</v>
      </c>
      <c r="B432" t="s">
        <v>139</v>
      </c>
      <c r="C432" t="s">
        <v>89</v>
      </c>
      <c r="D432">
        <v>99999</v>
      </c>
      <c r="F432">
        <v>2000</v>
      </c>
      <c r="G432" t="b">
        <v>0</v>
      </c>
      <c r="H432" t="s">
        <v>520</v>
      </c>
      <c r="K432" t="s">
        <v>203</v>
      </c>
      <c r="L432" t="s">
        <v>140</v>
      </c>
      <c r="N432" t="s">
        <v>93</v>
      </c>
      <c r="P432">
        <v>349.8</v>
      </c>
      <c r="Q432">
        <v>109.89999999999999</v>
      </c>
      <c r="R432">
        <v>0</v>
      </c>
      <c r="S432">
        <v>50.1</v>
      </c>
      <c r="T432">
        <v>0</v>
      </c>
      <c r="U432">
        <v>0</v>
      </c>
      <c r="V432">
        <v>139.9</v>
      </c>
      <c r="W432">
        <v>49.9</v>
      </c>
      <c r="X432">
        <v>49.9</v>
      </c>
      <c r="Y432">
        <v>0</v>
      </c>
      <c r="AG432" t="s">
        <v>197</v>
      </c>
      <c r="AK432" t="s">
        <v>197</v>
      </c>
      <c r="AL432" t="s">
        <v>142</v>
      </c>
      <c r="AM432">
        <v>99999</v>
      </c>
      <c r="AN432">
        <v>99999</v>
      </c>
      <c r="AO432">
        <v>899</v>
      </c>
      <c r="AP432" t="b">
        <v>1</v>
      </c>
      <c r="AQ432" t="b">
        <v>1</v>
      </c>
      <c r="AR432" t="b">
        <v>0</v>
      </c>
      <c r="AS432">
        <v>500</v>
      </c>
      <c r="AT432" t="s">
        <v>96</v>
      </c>
      <c r="AU432" t="b">
        <v>0</v>
      </c>
      <c r="AW432">
        <v>12</v>
      </c>
      <c r="AX432" t="s">
        <v>97</v>
      </c>
      <c r="AY432" t="s">
        <v>590</v>
      </c>
    </row>
    <row r="433" spans="1:51" x14ac:dyDescent="0.25">
      <c r="A433" t="s">
        <v>3160</v>
      </c>
      <c r="B433" t="s">
        <v>139</v>
      </c>
      <c r="C433" t="s">
        <v>89</v>
      </c>
      <c r="D433">
        <v>99999</v>
      </c>
      <c r="F433">
        <v>3000</v>
      </c>
      <c r="G433" t="b">
        <v>0</v>
      </c>
      <c r="H433" t="s">
        <v>520</v>
      </c>
      <c r="K433" t="s">
        <v>203</v>
      </c>
      <c r="L433" t="s">
        <v>140</v>
      </c>
      <c r="N433" t="s">
        <v>93</v>
      </c>
      <c r="P433">
        <v>359.8</v>
      </c>
      <c r="Q433">
        <v>119.89999999999999</v>
      </c>
      <c r="R433">
        <v>0</v>
      </c>
      <c r="S433">
        <v>50.1</v>
      </c>
      <c r="T433">
        <v>0</v>
      </c>
      <c r="U433">
        <v>0</v>
      </c>
      <c r="V433">
        <v>139.9</v>
      </c>
      <c r="W433">
        <v>49.9</v>
      </c>
      <c r="X433">
        <v>49.9</v>
      </c>
      <c r="Y433">
        <v>0</v>
      </c>
      <c r="AG433" t="s">
        <v>199</v>
      </c>
      <c r="AK433" t="s">
        <v>199</v>
      </c>
      <c r="AL433" t="s">
        <v>142</v>
      </c>
      <c r="AM433">
        <v>99999</v>
      </c>
      <c r="AN433">
        <v>99999</v>
      </c>
      <c r="AO433">
        <v>899</v>
      </c>
      <c r="AP433" t="b">
        <v>1</v>
      </c>
      <c r="AQ433" t="b">
        <v>1</v>
      </c>
      <c r="AR433" t="b">
        <v>0</v>
      </c>
      <c r="AS433">
        <v>500</v>
      </c>
      <c r="AT433" t="s">
        <v>96</v>
      </c>
      <c r="AU433" t="b">
        <v>0</v>
      </c>
      <c r="AW433">
        <v>12</v>
      </c>
      <c r="AX433" t="s">
        <v>97</v>
      </c>
      <c r="AY433" t="s">
        <v>591</v>
      </c>
    </row>
    <row r="434" spans="1:51" x14ac:dyDescent="0.25">
      <c r="A434" t="s">
        <v>3160</v>
      </c>
      <c r="B434" t="s">
        <v>139</v>
      </c>
      <c r="C434" t="s">
        <v>89</v>
      </c>
      <c r="D434">
        <v>99999</v>
      </c>
      <c r="F434">
        <v>5000</v>
      </c>
      <c r="G434" t="b">
        <v>0</v>
      </c>
      <c r="H434" t="s">
        <v>520</v>
      </c>
      <c r="K434" t="s">
        <v>203</v>
      </c>
      <c r="L434" t="s">
        <v>140</v>
      </c>
      <c r="N434" t="s">
        <v>93</v>
      </c>
      <c r="P434">
        <v>374.8</v>
      </c>
      <c r="Q434">
        <v>134.9</v>
      </c>
      <c r="R434">
        <v>0</v>
      </c>
      <c r="S434">
        <v>50.1</v>
      </c>
      <c r="T434">
        <v>0</v>
      </c>
      <c r="U434">
        <v>0</v>
      </c>
      <c r="V434">
        <v>139.9</v>
      </c>
      <c r="W434">
        <v>49.9</v>
      </c>
      <c r="X434">
        <v>49.9</v>
      </c>
      <c r="Y434">
        <v>0</v>
      </c>
      <c r="AG434" t="s">
        <v>201</v>
      </c>
      <c r="AK434" t="s">
        <v>201</v>
      </c>
      <c r="AL434" t="s">
        <v>142</v>
      </c>
      <c r="AM434">
        <v>99999</v>
      </c>
      <c r="AN434">
        <v>99999</v>
      </c>
      <c r="AO434">
        <v>899</v>
      </c>
      <c r="AP434" t="b">
        <v>1</v>
      </c>
      <c r="AQ434" t="b">
        <v>1</v>
      </c>
      <c r="AR434" t="b">
        <v>0</v>
      </c>
      <c r="AS434">
        <v>500</v>
      </c>
      <c r="AT434" t="s">
        <v>96</v>
      </c>
      <c r="AU434" t="b">
        <v>0</v>
      </c>
      <c r="AW434">
        <v>12</v>
      </c>
      <c r="AX434" t="s">
        <v>97</v>
      </c>
      <c r="AY434" t="s">
        <v>592</v>
      </c>
    </row>
    <row r="435" spans="1:51" x14ac:dyDescent="0.25">
      <c r="A435" t="s">
        <v>3160</v>
      </c>
      <c r="B435" t="s">
        <v>88</v>
      </c>
      <c r="C435" t="s">
        <v>89</v>
      </c>
      <c r="D435">
        <v>99999</v>
      </c>
      <c r="F435">
        <v>0</v>
      </c>
      <c r="G435" t="b">
        <v>0</v>
      </c>
      <c r="H435" t="s">
        <v>520</v>
      </c>
      <c r="K435" t="s">
        <v>228</v>
      </c>
      <c r="L435" t="s">
        <v>92</v>
      </c>
      <c r="N435" t="s">
        <v>93</v>
      </c>
      <c r="P435">
        <v>329.8</v>
      </c>
      <c r="Q435">
        <v>79.900000000000006</v>
      </c>
      <c r="R435">
        <v>0</v>
      </c>
      <c r="S435">
        <v>50.1</v>
      </c>
      <c r="T435">
        <v>0</v>
      </c>
      <c r="U435">
        <v>0</v>
      </c>
      <c r="V435">
        <v>139.9</v>
      </c>
      <c r="W435">
        <v>59.9</v>
      </c>
      <c r="X435">
        <v>59.9</v>
      </c>
      <c r="Y435">
        <v>0</v>
      </c>
      <c r="AG435" t="s">
        <v>155</v>
      </c>
      <c r="AK435" t="s">
        <v>155</v>
      </c>
      <c r="AL435" t="s">
        <v>95</v>
      </c>
      <c r="AM435">
        <v>99999</v>
      </c>
      <c r="AN435">
        <v>99999</v>
      </c>
      <c r="AO435">
        <v>799</v>
      </c>
      <c r="AP435" t="b">
        <v>1</v>
      </c>
      <c r="AQ435" t="b">
        <v>1</v>
      </c>
      <c r="AR435" t="b">
        <v>0</v>
      </c>
      <c r="AS435">
        <v>250</v>
      </c>
      <c r="AT435" t="s">
        <v>96</v>
      </c>
      <c r="AU435" t="b">
        <v>0</v>
      </c>
      <c r="AW435">
        <v>12</v>
      </c>
      <c r="AX435" t="s">
        <v>97</v>
      </c>
      <c r="AY435" t="s">
        <v>593</v>
      </c>
    </row>
    <row r="436" spans="1:51" x14ac:dyDescent="0.25">
      <c r="A436" t="s">
        <v>3160</v>
      </c>
      <c r="B436" t="s">
        <v>88</v>
      </c>
      <c r="C436" t="s">
        <v>89</v>
      </c>
      <c r="D436">
        <v>99999</v>
      </c>
      <c r="F436">
        <v>1000</v>
      </c>
      <c r="G436" t="b">
        <v>0</v>
      </c>
      <c r="H436" t="s">
        <v>520</v>
      </c>
      <c r="K436" t="s">
        <v>228</v>
      </c>
      <c r="L436" t="s">
        <v>92</v>
      </c>
      <c r="N436" t="s">
        <v>93</v>
      </c>
      <c r="P436">
        <v>329.8</v>
      </c>
      <c r="Q436">
        <v>79.899999999999991</v>
      </c>
      <c r="R436">
        <v>0</v>
      </c>
      <c r="S436">
        <v>50.1</v>
      </c>
      <c r="T436">
        <v>0</v>
      </c>
      <c r="U436">
        <v>0</v>
      </c>
      <c r="V436">
        <v>139.9</v>
      </c>
      <c r="W436">
        <v>59.9</v>
      </c>
      <c r="X436">
        <v>59.9</v>
      </c>
      <c r="Y436">
        <v>0</v>
      </c>
      <c r="AG436" t="s">
        <v>157</v>
      </c>
      <c r="AK436" t="s">
        <v>157</v>
      </c>
      <c r="AL436" t="s">
        <v>95</v>
      </c>
      <c r="AM436">
        <v>99999</v>
      </c>
      <c r="AN436">
        <v>99999</v>
      </c>
      <c r="AO436">
        <v>799</v>
      </c>
      <c r="AP436" t="b">
        <v>1</v>
      </c>
      <c r="AQ436" t="b">
        <v>1</v>
      </c>
      <c r="AR436" t="b">
        <v>0</v>
      </c>
      <c r="AS436">
        <v>250</v>
      </c>
      <c r="AT436" t="s">
        <v>96</v>
      </c>
      <c r="AU436" t="b">
        <v>0</v>
      </c>
      <c r="AW436">
        <v>12</v>
      </c>
      <c r="AX436" t="s">
        <v>97</v>
      </c>
      <c r="AY436" t="s">
        <v>594</v>
      </c>
    </row>
    <row r="437" spans="1:51" x14ac:dyDescent="0.25">
      <c r="A437" t="s">
        <v>3160</v>
      </c>
      <c r="B437" t="s">
        <v>88</v>
      </c>
      <c r="C437" t="s">
        <v>89</v>
      </c>
      <c r="D437">
        <v>99999</v>
      </c>
      <c r="F437">
        <v>10000</v>
      </c>
      <c r="G437" t="b">
        <v>0</v>
      </c>
      <c r="H437" t="s">
        <v>520</v>
      </c>
      <c r="K437" t="s">
        <v>228</v>
      </c>
      <c r="L437" t="s">
        <v>92</v>
      </c>
      <c r="N437" t="s">
        <v>93</v>
      </c>
      <c r="P437">
        <v>394.8</v>
      </c>
      <c r="Q437">
        <v>144.9</v>
      </c>
      <c r="R437">
        <v>0</v>
      </c>
      <c r="S437">
        <v>50.1</v>
      </c>
      <c r="T437">
        <v>0</v>
      </c>
      <c r="U437">
        <v>0</v>
      </c>
      <c r="V437">
        <v>139.9</v>
      </c>
      <c r="W437">
        <v>59.9</v>
      </c>
      <c r="X437">
        <v>59.9</v>
      </c>
      <c r="Y437">
        <v>0</v>
      </c>
      <c r="AG437" t="s">
        <v>159</v>
      </c>
      <c r="AK437" t="s">
        <v>159</v>
      </c>
      <c r="AL437" t="s">
        <v>95</v>
      </c>
      <c r="AM437">
        <v>99999</v>
      </c>
      <c r="AN437">
        <v>99999</v>
      </c>
      <c r="AO437">
        <v>799</v>
      </c>
      <c r="AP437" t="b">
        <v>1</v>
      </c>
      <c r="AQ437" t="b">
        <v>1</v>
      </c>
      <c r="AR437" t="b">
        <v>0</v>
      </c>
      <c r="AS437">
        <v>250</v>
      </c>
      <c r="AT437" t="s">
        <v>96</v>
      </c>
      <c r="AU437" t="b">
        <v>0</v>
      </c>
      <c r="AW437">
        <v>12</v>
      </c>
      <c r="AX437" t="s">
        <v>97</v>
      </c>
      <c r="AY437" t="s">
        <v>595</v>
      </c>
    </row>
    <row r="438" spans="1:51" x14ac:dyDescent="0.25">
      <c r="A438" t="s">
        <v>3160</v>
      </c>
      <c r="B438" t="s">
        <v>88</v>
      </c>
      <c r="C438" t="s">
        <v>89</v>
      </c>
      <c r="D438">
        <v>99999</v>
      </c>
      <c r="F438">
        <v>2000</v>
      </c>
      <c r="G438" t="b">
        <v>0</v>
      </c>
      <c r="H438" t="s">
        <v>520</v>
      </c>
      <c r="K438" t="s">
        <v>228</v>
      </c>
      <c r="L438" t="s">
        <v>92</v>
      </c>
      <c r="N438" t="s">
        <v>93</v>
      </c>
      <c r="P438">
        <v>339.8</v>
      </c>
      <c r="Q438">
        <v>89.899999999999991</v>
      </c>
      <c r="R438">
        <v>0</v>
      </c>
      <c r="S438">
        <v>50.1</v>
      </c>
      <c r="T438">
        <v>0</v>
      </c>
      <c r="U438">
        <v>0</v>
      </c>
      <c r="V438">
        <v>139.9</v>
      </c>
      <c r="W438">
        <v>59.9</v>
      </c>
      <c r="X438">
        <v>59.9</v>
      </c>
      <c r="Y438">
        <v>0</v>
      </c>
      <c r="AG438" t="s">
        <v>161</v>
      </c>
      <c r="AK438" t="s">
        <v>161</v>
      </c>
      <c r="AL438" t="s">
        <v>95</v>
      </c>
      <c r="AM438">
        <v>99999</v>
      </c>
      <c r="AN438">
        <v>99999</v>
      </c>
      <c r="AO438">
        <v>799</v>
      </c>
      <c r="AP438" t="b">
        <v>1</v>
      </c>
      <c r="AQ438" t="b">
        <v>1</v>
      </c>
      <c r="AR438" t="b">
        <v>0</v>
      </c>
      <c r="AS438">
        <v>250</v>
      </c>
      <c r="AT438" t="s">
        <v>96</v>
      </c>
      <c r="AU438" t="b">
        <v>0</v>
      </c>
      <c r="AW438">
        <v>12</v>
      </c>
      <c r="AX438" t="s">
        <v>97</v>
      </c>
      <c r="AY438" t="s">
        <v>596</v>
      </c>
    </row>
    <row r="439" spans="1:51" x14ac:dyDescent="0.25">
      <c r="A439" t="s">
        <v>3160</v>
      </c>
      <c r="B439" t="s">
        <v>88</v>
      </c>
      <c r="C439" t="s">
        <v>89</v>
      </c>
      <c r="D439">
        <v>99999</v>
      </c>
      <c r="F439">
        <v>3000</v>
      </c>
      <c r="G439" t="b">
        <v>0</v>
      </c>
      <c r="H439" t="s">
        <v>520</v>
      </c>
      <c r="K439" t="s">
        <v>228</v>
      </c>
      <c r="L439" t="s">
        <v>92</v>
      </c>
      <c r="N439" t="s">
        <v>93</v>
      </c>
      <c r="P439">
        <v>349.8</v>
      </c>
      <c r="Q439">
        <v>99.899999999999991</v>
      </c>
      <c r="R439">
        <v>0</v>
      </c>
      <c r="S439">
        <v>50.1</v>
      </c>
      <c r="T439">
        <v>0</v>
      </c>
      <c r="U439">
        <v>0</v>
      </c>
      <c r="V439">
        <v>139.9</v>
      </c>
      <c r="W439">
        <v>59.9</v>
      </c>
      <c r="X439">
        <v>59.9</v>
      </c>
      <c r="Y439">
        <v>0</v>
      </c>
      <c r="AG439" t="s">
        <v>163</v>
      </c>
      <c r="AK439" t="s">
        <v>163</v>
      </c>
      <c r="AL439" t="s">
        <v>95</v>
      </c>
      <c r="AM439">
        <v>99999</v>
      </c>
      <c r="AN439">
        <v>99999</v>
      </c>
      <c r="AO439">
        <v>799</v>
      </c>
      <c r="AP439" t="b">
        <v>1</v>
      </c>
      <c r="AQ439" t="b">
        <v>1</v>
      </c>
      <c r="AR439" t="b">
        <v>0</v>
      </c>
      <c r="AS439">
        <v>250</v>
      </c>
      <c r="AT439" t="s">
        <v>96</v>
      </c>
      <c r="AU439" t="b">
        <v>0</v>
      </c>
      <c r="AW439">
        <v>12</v>
      </c>
      <c r="AX439" t="s">
        <v>97</v>
      </c>
      <c r="AY439" t="s">
        <v>597</v>
      </c>
    </row>
    <row r="440" spans="1:51" x14ac:dyDescent="0.25">
      <c r="A440" t="s">
        <v>3160</v>
      </c>
      <c r="B440" t="s">
        <v>88</v>
      </c>
      <c r="C440" t="s">
        <v>89</v>
      </c>
      <c r="D440">
        <v>99999</v>
      </c>
      <c r="F440">
        <v>5000</v>
      </c>
      <c r="G440" t="b">
        <v>0</v>
      </c>
      <c r="H440" t="s">
        <v>520</v>
      </c>
      <c r="K440" t="s">
        <v>228</v>
      </c>
      <c r="L440" t="s">
        <v>92</v>
      </c>
      <c r="N440" t="s">
        <v>93</v>
      </c>
      <c r="P440">
        <v>364.8</v>
      </c>
      <c r="Q440">
        <v>114.9</v>
      </c>
      <c r="R440">
        <v>0</v>
      </c>
      <c r="S440">
        <v>50.1</v>
      </c>
      <c r="T440">
        <v>0</v>
      </c>
      <c r="U440">
        <v>0</v>
      </c>
      <c r="V440">
        <v>139.9</v>
      </c>
      <c r="W440">
        <v>59.9</v>
      </c>
      <c r="X440">
        <v>59.9</v>
      </c>
      <c r="Y440">
        <v>0</v>
      </c>
      <c r="AG440" t="s">
        <v>165</v>
      </c>
      <c r="AK440" t="s">
        <v>165</v>
      </c>
      <c r="AL440" t="s">
        <v>95</v>
      </c>
      <c r="AM440">
        <v>99999</v>
      </c>
      <c r="AN440">
        <v>99999</v>
      </c>
      <c r="AO440">
        <v>799</v>
      </c>
      <c r="AP440" t="b">
        <v>1</v>
      </c>
      <c r="AQ440" t="b">
        <v>1</v>
      </c>
      <c r="AR440" t="b">
        <v>0</v>
      </c>
      <c r="AS440">
        <v>250</v>
      </c>
      <c r="AT440" t="s">
        <v>96</v>
      </c>
      <c r="AU440" t="b">
        <v>0</v>
      </c>
      <c r="AW440">
        <v>12</v>
      </c>
      <c r="AX440" t="s">
        <v>97</v>
      </c>
      <c r="AY440" t="s">
        <v>598</v>
      </c>
    </row>
    <row r="441" spans="1:51" x14ac:dyDescent="0.25">
      <c r="A441" t="s">
        <v>3160</v>
      </c>
      <c r="B441" t="s">
        <v>109</v>
      </c>
      <c r="C441" t="s">
        <v>89</v>
      </c>
      <c r="D441">
        <v>99999</v>
      </c>
      <c r="F441">
        <v>0</v>
      </c>
      <c r="G441" t="b">
        <v>0</v>
      </c>
      <c r="H441" t="s">
        <v>520</v>
      </c>
      <c r="K441" t="s">
        <v>228</v>
      </c>
      <c r="L441" t="s">
        <v>110</v>
      </c>
      <c r="N441" t="s">
        <v>93</v>
      </c>
      <c r="P441">
        <v>324.8</v>
      </c>
      <c r="Q441">
        <v>74.900000000000006</v>
      </c>
      <c r="R441">
        <v>0</v>
      </c>
      <c r="S441">
        <v>50.1</v>
      </c>
      <c r="T441">
        <v>0</v>
      </c>
      <c r="U441">
        <v>0</v>
      </c>
      <c r="V441">
        <v>139.9</v>
      </c>
      <c r="W441">
        <v>59.9</v>
      </c>
      <c r="X441">
        <v>59.9</v>
      </c>
      <c r="Y441">
        <v>0</v>
      </c>
      <c r="AG441" t="s">
        <v>167</v>
      </c>
      <c r="AK441" t="s">
        <v>167</v>
      </c>
      <c r="AL441" t="s">
        <v>112</v>
      </c>
      <c r="AM441">
        <v>99999</v>
      </c>
      <c r="AN441">
        <v>99999</v>
      </c>
      <c r="AO441">
        <v>599</v>
      </c>
      <c r="AP441" t="b">
        <v>1</v>
      </c>
      <c r="AQ441" t="b">
        <v>1</v>
      </c>
      <c r="AR441" t="b">
        <v>0</v>
      </c>
      <c r="AS441">
        <v>50</v>
      </c>
      <c r="AT441" t="s">
        <v>96</v>
      </c>
      <c r="AU441" t="b">
        <v>0</v>
      </c>
      <c r="AW441">
        <v>12</v>
      </c>
      <c r="AX441" t="s">
        <v>97</v>
      </c>
      <c r="AY441" t="s">
        <v>599</v>
      </c>
    </row>
    <row r="442" spans="1:51" x14ac:dyDescent="0.25">
      <c r="A442" t="s">
        <v>3160</v>
      </c>
      <c r="B442" t="s">
        <v>109</v>
      </c>
      <c r="C442" t="s">
        <v>89</v>
      </c>
      <c r="D442">
        <v>99999</v>
      </c>
      <c r="F442">
        <v>1000</v>
      </c>
      <c r="G442" t="b">
        <v>0</v>
      </c>
      <c r="H442" t="s">
        <v>520</v>
      </c>
      <c r="K442" t="s">
        <v>228</v>
      </c>
      <c r="L442" t="s">
        <v>110</v>
      </c>
      <c r="N442" t="s">
        <v>93</v>
      </c>
      <c r="P442">
        <v>309.8</v>
      </c>
      <c r="Q442">
        <v>59.9</v>
      </c>
      <c r="R442">
        <v>0</v>
      </c>
      <c r="S442">
        <v>50.1</v>
      </c>
      <c r="T442">
        <v>0</v>
      </c>
      <c r="U442">
        <v>0</v>
      </c>
      <c r="V442">
        <v>139.9</v>
      </c>
      <c r="W442">
        <v>59.9</v>
      </c>
      <c r="X442">
        <v>59.9</v>
      </c>
      <c r="Y442">
        <v>0</v>
      </c>
      <c r="AG442" t="s">
        <v>169</v>
      </c>
      <c r="AK442" t="s">
        <v>169</v>
      </c>
      <c r="AL442" t="s">
        <v>112</v>
      </c>
      <c r="AM442">
        <v>99999</v>
      </c>
      <c r="AN442">
        <v>99999</v>
      </c>
      <c r="AO442">
        <v>599</v>
      </c>
      <c r="AP442" t="b">
        <v>1</v>
      </c>
      <c r="AQ442" t="b">
        <v>1</v>
      </c>
      <c r="AR442" t="b">
        <v>0</v>
      </c>
      <c r="AS442">
        <v>50</v>
      </c>
      <c r="AT442" t="s">
        <v>96</v>
      </c>
      <c r="AU442" t="b">
        <v>0</v>
      </c>
      <c r="AW442">
        <v>12</v>
      </c>
      <c r="AX442" t="s">
        <v>97</v>
      </c>
      <c r="AY442" t="s">
        <v>600</v>
      </c>
    </row>
    <row r="443" spans="1:51" x14ac:dyDescent="0.25">
      <c r="A443" t="s">
        <v>3160</v>
      </c>
      <c r="B443" t="s">
        <v>109</v>
      </c>
      <c r="C443" t="s">
        <v>89</v>
      </c>
      <c r="D443">
        <v>99999</v>
      </c>
      <c r="F443">
        <v>10000</v>
      </c>
      <c r="G443" t="b">
        <v>0</v>
      </c>
      <c r="H443" t="s">
        <v>520</v>
      </c>
      <c r="K443" t="s">
        <v>228</v>
      </c>
      <c r="L443" t="s">
        <v>110</v>
      </c>
      <c r="N443" t="s">
        <v>93</v>
      </c>
      <c r="P443">
        <v>374.8</v>
      </c>
      <c r="Q443">
        <v>124.9</v>
      </c>
      <c r="R443">
        <v>0</v>
      </c>
      <c r="S443">
        <v>50.1</v>
      </c>
      <c r="T443">
        <v>0</v>
      </c>
      <c r="U443">
        <v>0</v>
      </c>
      <c r="V443">
        <v>139.9</v>
      </c>
      <c r="W443">
        <v>59.9</v>
      </c>
      <c r="X443">
        <v>59.9</v>
      </c>
      <c r="Y443">
        <v>0</v>
      </c>
      <c r="AG443" t="s">
        <v>171</v>
      </c>
      <c r="AK443" t="s">
        <v>171</v>
      </c>
      <c r="AL443" t="s">
        <v>112</v>
      </c>
      <c r="AM443">
        <v>99999</v>
      </c>
      <c r="AN443">
        <v>99999</v>
      </c>
      <c r="AO443">
        <v>599</v>
      </c>
      <c r="AP443" t="b">
        <v>1</v>
      </c>
      <c r="AQ443" t="b">
        <v>1</v>
      </c>
      <c r="AR443" t="b">
        <v>0</v>
      </c>
      <c r="AS443">
        <v>50</v>
      </c>
      <c r="AT443" t="s">
        <v>96</v>
      </c>
      <c r="AU443" t="b">
        <v>0</v>
      </c>
      <c r="AW443">
        <v>12</v>
      </c>
      <c r="AX443" t="s">
        <v>97</v>
      </c>
      <c r="AY443" t="s">
        <v>601</v>
      </c>
    </row>
    <row r="444" spans="1:51" x14ac:dyDescent="0.25">
      <c r="A444" t="s">
        <v>3160</v>
      </c>
      <c r="B444" t="s">
        <v>109</v>
      </c>
      <c r="C444" t="s">
        <v>89</v>
      </c>
      <c r="D444">
        <v>99999</v>
      </c>
      <c r="F444">
        <v>2000</v>
      </c>
      <c r="G444" t="b">
        <v>0</v>
      </c>
      <c r="H444" t="s">
        <v>520</v>
      </c>
      <c r="K444" t="s">
        <v>228</v>
      </c>
      <c r="L444" t="s">
        <v>110</v>
      </c>
      <c r="N444" t="s">
        <v>93</v>
      </c>
      <c r="P444">
        <v>319.8</v>
      </c>
      <c r="Q444">
        <v>69.900000000000006</v>
      </c>
      <c r="R444">
        <v>0</v>
      </c>
      <c r="S444">
        <v>50.1</v>
      </c>
      <c r="T444">
        <v>0</v>
      </c>
      <c r="U444">
        <v>0</v>
      </c>
      <c r="V444">
        <v>139.9</v>
      </c>
      <c r="W444">
        <v>59.9</v>
      </c>
      <c r="X444">
        <v>59.9</v>
      </c>
      <c r="Y444">
        <v>0</v>
      </c>
      <c r="AG444" t="s">
        <v>173</v>
      </c>
      <c r="AK444" t="s">
        <v>173</v>
      </c>
      <c r="AL444" t="s">
        <v>112</v>
      </c>
      <c r="AM444">
        <v>99999</v>
      </c>
      <c r="AN444">
        <v>99999</v>
      </c>
      <c r="AO444">
        <v>599</v>
      </c>
      <c r="AP444" t="b">
        <v>1</v>
      </c>
      <c r="AQ444" t="b">
        <v>1</v>
      </c>
      <c r="AR444" t="b">
        <v>0</v>
      </c>
      <c r="AS444">
        <v>50</v>
      </c>
      <c r="AT444" t="s">
        <v>96</v>
      </c>
      <c r="AU444" t="b">
        <v>0</v>
      </c>
      <c r="AW444">
        <v>12</v>
      </c>
      <c r="AX444" t="s">
        <v>97</v>
      </c>
      <c r="AY444" t="s">
        <v>602</v>
      </c>
    </row>
    <row r="445" spans="1:51" x14ac:dyDescent="0.25">
      <c r="A445" t="s">
        <v>3160</v>
      </c>
      <c r="B445" t="s">
        <v>109</v>
      </c>
      <c r="C445" t="s">
        <v>89</v>
      </c>
      <c r="D445">
        <v>99999</v>
      </c>
      <c r="F445">
        <v>3000</v>
      </c>
      <c r="G445" t="b">
        <v>0</v>
      </c>
      <c r="H445" t="s">
        <v>520</v>
      </c>
      <c r="K445" t="s">
        <v>228</v>
      </c>
      <c r="L445" t="s">
        <v>110</v>
      </c>
      <c r="N445" t="s">
        <v>93</v>
      </c>
      <c r="P445">
        <v>329.8</v>
      </c>
      <c r="Q445">
        <v>79.899999999999991</v>
      </c>
      <c r="R445">
        <v>0</v>
      </c>
      <c r="S445">
        <v>50.1</v>
      </c>
      <c r="T445">
        <v>0</v>
      </c>
      <c r="U445">
        <v>0</v>
      </c>
      <c r="V445">
        <v>139.9</v>
      </c>
      <c r="W445">
        <v>59.9</v>
      </c>
      <c r="X445">
        <v>59.9</v>
      </c>
      <c r="Y445">
        <v>0</v>
      </c>
      <c r="AG445" t="s">
        <v>175</v>
      </c>
      <c r="AK445" t="s">
        <v>175</v>
      </c>
      <c r="AL445" t="s">
        <v>112</v>
      </c>
      <c r="AM445">
        <v>99999</v>
      </c>
      <c r="AN445">
        <v>99999</v>
      </c>
      <c r="AO445">
        <v>599</v>
      </c>
      <c r="AP445" t="b">
        <v>1</v>
      </c>
      <c r="AQ445" t="b">
        <v>1</v>
      </c>
      <c r="AR445" t="b">
        <v>0</v>
      </c>
      <c r="AS445">
        <v>50</v>
      </c>
      <c r="AT445" t="s">
        <v>96</v>
      </c>
      <c r="AU445" t="b">
        <v>0</v>
      </c>
      <c r="AW445">
        <v>12</v>
      </c>
      <c r="AX445" t="s">
        <v>97</v>
      </c>
      <c r="AY445" t="s">
        <v>603</v>
      </c>
    </row>
    <row r="446" spans="1:51" x14ac:dyDescent="0.25">
      <c r="A446" t="s">
        <v>3160</v>
      </c>
      <c r="B446" t="s">
        <v>109</v>
      </c>
      <c r="C446" t="s">
        <v>89</v>
      </c>
      <c r="D446">
        <v>99999</v>
      </c>
      <c r="F446">
        <v>5000</v>
      </c>
      <c r="G446" t="b">
        <v>0</v>
      </c>
      <c r="H446" t="s">
        <v>520</v>
      </c>
      <c r="K446" t="s">
        <v>228</v>
      </c>
      <c r="L446" t="s">
        <v>110</v>
      </c>
      <c r="N446" t="s">
        <v>93</v>
      </c>
      <c r="P446">
        <v>344.8</v>
      </c>
      <c r="Q446">
        <v>94.9</v>
      </c>
      <c r="R446">
        <v>0</v>
      </c>
      <c r="S446">
        <v>50.1</v>
      </c>
      <c r="T446">
        <v>0</v>
      </c>
      <c r="U446">
        <v>0</v>
      </c>
      <c r="V446">
        <v>139.9</v>
      </c>
      <c r="W446">
        <v>59.9</v>
      </c>
      <c r="X446">
        <v>59.9</v>
      </c>
      <c r="Y446">
        <v>0</v>
      </c>
      <c r="AG446" t="s">
        <v>177</v>
      </c>
      <c r="AK446" t="s">
        <v>177</v>
      </c>
      <c r="AL446" t="s">
        <v>112</v>
      </c>
      <c r="AM446">
        <v>99999</v>
      </c>
      <c r="AN446">
        <v>99999</v>
      </c>
      <c r="AO446">
        <v>599</v>
      </c>
      <c r="AP446" t="b">
        <v>1</v>
      </c>
      <c r="AQ446" t="b">
        <v>1</v>
      </c>
      <c r="AR446" t="b">
        <v>0</v>
      </c>
      <c r="AS446">
        <v>50</v>
      </c>
      <c r="AT446" t="s">
        <v>96</v>
      </c>
      <c r="AU446" t="b">
        <v>0</v>
      </c>
      <c r="AW446">
        <v>12</v>
      </c>
      <c r="AX446" t="s">
        <v>97</v>
      </c>
      <c r="AY446" t="s">
        <v>604</v>
      </c>
    </row>
    <row r="447" spans="1:51" x14ac:dyDescent="0.25">
      <c r="A447" t="s">
        <v>3160</v>
      </c>
      <c r="B447" t="s">
        <v>124</v>
      </c>
      <c r="C447" t="s">
        <v>89</v>
      </c>
      <c r="D447">
        <v>99999</v>
      </c>
      <c r="F447">
        <v>0</v>
      </c>
      <c r="G447" t="b">
        <v>0</v>
      </c>
      <c r="H447" t="s">
        <v>520</v>
      </c>
      <c r="K447" t="s">
        <v>228</v>
      </c>
      <c r="L447" t="s">
        <v>125</v>
      </c>
      <c r="N447" t="s">
        <v>93</v>
      </c>
      <c r="P447">
        <v>314.8</v>
      </c>
      <c r="Q447">
        <v>64.900000000000006</v>
      </c>
      <c r="R447">
        <v>0</v>
      </c>
      <c r="S447">
        <v>50.1</v>
      </c>
      <c r="T447">
        <v>0</v>
      </c>
      <c r="U447">
        <v>0</v>
      </c>
      <c r="V447">
        <v>139.9</v>
      </c>
      <c r="W447">
        <v>59.9</v>
      </c>
      <c r="X447">
        <v>59.9</v>
      </c>
      <c r="Y447">
        <v>0</v>
      </c>
      <c r="AG447" t="s">
        <v>179</v>
      </c>
      <c r="AK447" t="s">
        <v>179</v>
      </c>
      <c r="AL447" t="s">
        <v>127</v>
      </c>
      <c r="AM447">
        <v>99999</v>
      </c>
      <c r="AN447">
        <v>99999</v>
      </c>
      <c r="AO447">
        <v>699</v>
      </c>
      <c r="AP447" t="b">
        <v>1</v>
      </c>
      <c r="AQ447" t="b">
        <v>1</v>
      </c>
      <c r="AR447" t="b">
        <v>0</v>
      </c>
      <c r="AS447">
        <v>100</v>
      </c>
      <c r="AT447" t="s">
        <v>96</v>
      </c>
      <c r="AU447" t="b">
        <v>0</v>
      </c>
      <c r="AW447">
        <v>12</v>
      </c>
      <c r="AX447" t="s">
        <v>97</v>
      </c>
      <c r="AY447" t="s">
        <v>605</v>
      </c>
    </row>
    <row r="448" spans="1:51" x14ac:dyDescent="0.25">
      <c r="A448" t="s">
        <v>3160</v>
      </c>
      <c r="B448" t="s">
        <v>124</v>
      </c>
      <c r="C448" t="s">
        <v>89</v>
      </c>
      <c r="D448">
        <v>99999</v>
      </c>
      <c r="F448">
        <v>1000</v>
      </c>
      <c r="G448" t="b">
        <v>0</v>
      </c>
      <c r="H448" t="s">
        <v>520</v>
      </c>
      <c r="K448" t="s">
        <v>228</v>
      </c>
      <c r="L448" t="s">
        <v>125</v>
      </c>
      <c r="N448" t="s">
        <v>93</v>
      </c>
      <c r="P448">
        <v>314.8</v>
      </c>
      <c r="Q448">
        <v>64.899999999999991</v>
      </c>
      <c r="R448">
        <v>0</v>
      </c>
      <c r="S448">
        <v>50.1</v>
      </c>
      <c r="T448">
        <v>0</v>
      </c>
      <c r="U448">
        <v>0</v>
      </c>
      <c r="V448">
        <v>139.9</v>
      </c>
      <c r="W448">
        <v>59.9</v>
      </c>
      <c r="X448">
        <v>59.9</v>
      </c>
      <c r="Y448">
        <v>0</v>
      </c>
      <c r="AG448" t="s">
        <v>181</v>
      </c>
      <c r="AK448" t="s">
        <v>181</v>
      </c>
      <c r="AL448" t="s">
        <v>127</v>
      </c>
      <c r="AM448">
        <v>99999</v>
      </c>
      <c r="AN448">
        <v>99999</v>
      </c>
      <c r="AO448">
        <v>699</v>
      </c>
      <c r="AP448" t="b">
        <v>1</v>
      </c>
      <c r="AQ448" t="b">
        <v>1</v>
      </c>
      <c r="AR448" t="b">
        <v>0</v>
      </c>
      <c r="AS448">
        <v>100</v>
      </c>
      <c r="AT448" t="s">
        <v>96</v>
      </c>
      <c r="AU448" t="b">
        <v>0</v>
      </c>
      <c r="AW448">
        <v>12</v>
      </c>
      <c r="AX448" t="s">
        <v>97</v>
      </c>
      <c r="AY448" t="s">
        <v>606</v>
      </c>
    </row>
    <row r="449" spans="1:51" x14ac:dyDescent="0.25">
      <c r="A449" t="s">
        <v>3160</v>
      </c>
      <c r="B449" t="s">
        <v>124</v>
      </c>
      <c r="C449" t="s">
        <v>89</v>
      </c>
      <c r="D449">
        <v>99999</v>
      </c>
      <c r="F449">
        <v>10000</v>
      </c>
      <c r="G449" t="b">
        <v>0</v>
      </c>
      <c r="H449" t="s">
        <v>520</v>
      </c>
      <c r="K449" t="s">
        <v>228</v>
      </c>
      <c r="L449" t="s">
        <v>125</v>
      </c>
      <c r="N449" t="s">
        <v>93</v>
      </c>
      <c r="P449">
        <v>379.8</v>
      </c>
      <c r="Q449">
        <v>129.9</v>
      </c>
      <c r="R449">
        <v>0</v>
      </c>
      <c r="S449">
        <v>50.1</v>
      </c>
      <c r="T449">
        <v>0</v>
      </c>
      <c r="U449">
        <v>0</v>
      </c>
      <c r="V449">
        <v>139.9</v>
      </c>
      <c r="W449">
        <v>59.9</v>
      </c>
      <c r="X449">
        <v>59.9</v>
      </c>
      <c r="Y449">
        <v>0</v>
      </c>
      <c r="AG449" t="s">
        <v>183</v>
      </c>
      <c r="AK449" t="s">
        <v>183</v>
      </c>
      <c r="AL449" t="s">
        <v>127</v>
      </c>
      <c r="AM449">
        <v>99999</v>
      </c>
      <c r="AN449">
        <v>99999</v>
      </c>
      <c r="AO449">
        <v>699</v>
      </c>
      <c r="AP449" t="b">
        <v>1</v>
      </c>
      <c r="AQ449" t="b">
        <v>1</v>
      </c>
      <c r="AR449" t="b">
        <v>0</v>
      </c>
      <c r="AS449">
        <v>100</v>
      </c>
      <c r="AT449" t="s">
        <v>96</v>
      </c>
      <c r="AU449" t="b">
        <v>0</v>
      </c>
      <c r="AW449">
        <v>12</v>
      </c>
      <c r="AX449" t="s">
        <v>97</v>
      </c>
      <c r="AY449" t="s">
        <v>607</v>
      </c>
    </row>
    <row r="450" spans="1:51" x14ac:dyDescent="0.25">
      <c r="A450" t="s">
        <v>3160</v>
      </c>
      <c r="B450" t="s">
        <v>124</v>
      </c>
      <c r="C450" t="s">
        <v>89</v>
      </c>
      <c r="D450">
        <v>99999</v>
      </c>
      <c r="F450">
        <v>2000</v>
      </c>
      <c r="G450" t="b">
        <v>0</v>
      </c>
      <c r="H450" t="s">
        <v>520</v>
      </c>
      <c r="K450" t="s">
        <v>228</v>
      </c>
      <c r="L450" t="s">
        <v>125</v>
      </c>
      <c r="N450" t="s">
        <v>93</v>
      </c>
      <c r="P450">
        <v>324.8</v>
      </c>
      <c r="Q450">
        <v>74.899999999999991</v>
      </c>
      <c r="R450">
        <v>0</v>
      </c>
      <c r="S450">
        <v>50.1</v>
      </c>
      <c r="T450">
        <v>0</v>
      </c>
      <c r="U450">
        <v>0</v>
      </c>
      <c r="V450">
        <v>139.9</v>
      </c>
      <c r="W450">
        <v>59.9</v>
      </c>
      <c r="X450">
        <v>59.9</v>
      </c>
      <c r="Y450">
        <v>0</v>
      </c>
      <c r="AG450" t="s">
        <v>185</v>
      </c>
      <c r="AK450" t="s">
        <v>185</v>
      </c>
      <c r="AL450" t="s">
        <v>127</v>
      </c>
      <c r="AM450">
        <v>99999</v>
      </c>
      <c r="AN450">
        <v>99999</v>
      </c>
      <c r="AO450">
        <v>699</v>
      </c>
      <c r="AP450" t="b">
        <v>1</v>
      </c>
      <c r="AQ450" t="b">
        <v>1</v>
      </c>
      <c r="AR450" t="b">
        <v>0</v>
      </c>
      <c r="AS450">
        <v>100</v>
      </c>
      <c r="AT450" t="s">
        <v>96</v>
      </c>
      <c r="AU450" t="b">
        <v>0</v>
      </c>
      <c r="AW450">
        <v>12</v>
      </c>
      <c r="AX450" t="s">
        <v>97</v>
      </c>
      <c r="AY450" t="s">
        <v>608</v>
      </c>
    </row>
    <row r="451" spans="1:51" x14ac:dyDescent="0.25">
      <c r="A451" t="s">
        <v>3160</v>
      </c>
      <c r="B451" t="s">
        <v>124</v>
      </c>
      <c r="C451" t="s">
        <v>89</v>
      </c>
      <c r="D451">
        <v>99999</v>
      </c>
      <c r="F451">
        <v>3000</v>
      </c>
      <c r="G451" t="b">
        <v>0</v>
      </c>
      <c r="H451" t="s">
        <v>520</v>
      </c>
      <c r="K451" t="s">
        <v>228</v>
      </c>
      <c r="L451" t="s">
        <v>125</v>
      </c>
      <c r="N451" t="s">
        <v>93</v>
      </c>
      <c r="P451">
        <v>334.8</v>
      </c>
      <c r="Q451">
        <v>84.899999999999991</v>
      </c>
      <c r="R451">
        <v>0</v>
      </c>
      <c r="S451">
        <v>50.1</v>
      </c>
      <c r="T451">
        <v>0</v>
      </c>
      <c r="U451">
        <v>0</v>
      </c>
      <c r="V451">
        <v>139.9</v>
      </c>
      <c r="W451">
        <v>59.9</v>
      </c>
      <c r="X451">
        <v>59.9</v>
      </c>
      <c r="Y451">
        <v>0</v>
      </c>
      <c r="AG451" t="s">
        <v>187</v>
      </c>
      <c r="AK451" t="s">
        <v>187</v>
      </c>
      <c r="AL451" t="s">
        <v>127</v>
      </c>
      <c r="AM451">
        <v>99999</v>
      </c>
      <c r="AN451">
        <v>99999</v>
      </c>
      <c r="AO451">
        <v>699</v>
      </c>
      <c r="AP451" t="b">
        <v>1</v>
      </c>
      <c r="AQ451" t="b">
        <v>1</v>
      </c>
      <c r="AR451" t="b">
        <v>0</v>
      </c>
      <c r="AS451">
        <v>100</v>
      </c>
      <c r="AT451" t="s">
        <v>96</v>
      </c>
      <c r="AU451" t="b">
        <v>0</v>
      </c>
      <c r="AW451">
        <v>12</v>
      </c>
      <c r="AX451" t="s">
        <v>97</v>
      </c>
      <c r="AY451" t="s">
        <v>609</v>
      </c>
    </row>
    <row r="452" spans="1:51" x14ac:dyDescent="0.25">
      <c r="A452" t="s">
        <v>3160</v>
      </c>
      <c r="B452" t="s">
        <v>124</v>
      </c>
      <c r="C452" t="s">
        <v>89</v>
      </c>
      <c r="D452">
        <v>99999</v>
      </c>
      <c r="F452">
        <v>5000</v>
      </c>
      <c r="G452" t="b">
        <v>0</v>
      </c>
      <c r="H452" t="s">
        <v>520</v>
      </c>
      <c r="K452" t="s">
        <v>228</v>
      </c>
      <c r="L452" t="s">
        <v>125</v>
      </c>
      <c r="N452" t="s">
        <v>93</v>
      </c>
      <c r="P452">
        <v>349.8</v>
      </c>
      <c r="Q452">
        <v>99.9</v>
      </c>
      <c r="R452">
        <v>0</v>
      </c>
      <c r="S452">
        <v>50.1</v>
      </c>
      <c r="T452">
        <v>0</v>
      </c>
      <c r="U452">
        <v>0</v>
      </c>
      <c r="V452">
        <v>139.9</v>
      </c>
      <c r="W452">
        <v>59.9</v>
      </c>
      <c r="X452">
        <v>59.9</v>
      </c>
      <c r="Y452">
        <v>0</v>
      </c>
      <c r="AG452" t="s">
        <v>189</v>
      </c>
      <c r="AK452" t="s">
        <v>189</v>
      </c>
      <c r="AL452" t="s">
        <v>127</v>
      </c>
      <c r="AM452">
        <v>99999</v>
      </c>
      <c r="AN452">
        <v>99999</v>
      </c>
      <c r="AO452">
        <v>699</v>
      </c>
      <c r="AP452" t="b">
        <v>1</v>
      </c>
      <c r="AQ452" t="b">
        <v>1</v>
      </c>
      <c r="AR452" t="b">
        <v>0</v>
      </c>
      <c r="AS452">
        <v>100</v>
      </c>
      <c r="AT452" t="s">
        <v>96</v>
      </c>
      <c r="AU452" t="b">
        <v>0</v>
      </c>
      <c r="AW452">
        <v>12</v>
      </c>
      <c r="AX452" t="s">
        <v>97</v>
      </c>
      <c r="AY452" t="s">
        <v>610</v>
      </c>
    </row>
    <row r="453" spans="1:51" x14ac:dyDescent="0.25">
      <c r="A453" t="s">
        <v>3160</v>
      </c>
      <c r="B453" t="s">
        <v>139</v>
      </c>
      <c r="C453" t="s">
        <v>89</v>
      </c>
      <c r="D453">
        <v>99999</v>
      </c>
      <c r="F453">
        <v>0</v>
      </c>
      <c r="G453" t="b">
        <v>0</v>
      </c>
      <c r="H453" t="s">
        <v>520</v>
      </c>
      <c r="K453" t="s">
        <v>228</v>
      </c>
      <c r="L453" t="s">
        <v>140</v>
      </c>
      <c r="N453" t="s">
        <v>93</v>
      </c>
      <c r="P453">
        <v>349.8</v>
      </c>
      <c r="Q453">
        <v>99.9</v>
      </c>
      <c r="R453">
        <v>0</v>
      </c>
      <c r="S453">
        <v>50.1</v>
      </c>
      <c r="T453">
        <v>0</v>
      </c>
      <c r="U453">
        <v>0</v>
      </c>
      <c r="V453">
        <v>139.9</v>
      </c>
      <c r="W453">
        <v>59.9</v>
      </c>
      <c r="X453">
        <v>59.9</v>
      </c>
      <c r="Y453">
        <v>0</v>
      </c>
      <c r="AG453" t="s">
        <v>191</v>
      </c>
      <c r="AK453" t="s">
        <v>191</v>
      </c>
      <c r="AL453" t="s">
        <v>142</v>
      </c>
      <c r="AM453">
        <v>99999</v>
      </c>
      <c r="AN453">
        <v>99999</v>
      </c>
      <c r="AO453">
        <v>899</v>
      </c>
      <c r="AP453" t="b">
        <v>1</v>
      </c>
      <c r="AQ453" t="b">
        <v>1</v>
      </c>
      <c r="AR453" t="b">
        <v>0</v>
      </c>
      <c r="AS453">
        <v>500</v>
      </c>
      <c r="AT453" t="s">
        <v>96</v>
      </c>
      <c r="AU453" t="b">
        <v>0</v>
      </c>
      <c r="AW453">
        <v>12</v>
      </c>
      <c r="AX453" t="s">
        <v>97</v>
      </c>
      <c r="AY453" t="s">
        <v>611</v>
      </c>
    </row>
    <row r="454" spans="1:51" x14ac:dyDescent="0.25">
      <c r="A454" t="s">
        <v>3160</v>
      </c>
      <c r="B454" t="s">
        <v>139</v>
      </c>
      <c r="C454" t="s">
        <v>89</v>
      </c>
      <c r="D454">
        <v>99999</v>
      </c>
      <c r="F454">
        <v>1000</v>
      </c>
      <c r="G454" t="b">
        <v>0</v>
      </c>
      <c r="H454" t="s">
        <v>520</v>
      </c>
      <c r="K454" t="s">
        <v>228</v>
      </c>
      <c r="L454" t="s">
        <v>140</v>
      </c>
      <c r="N454" t="s">
        <v>93</v>
      </c>
      <c r="P454">
        <v>349.8</v>
      </c>
      <c r="Q454">
        <v>99.899999999999991</v>
      </c>
      <c r="R454">
        <v>0</v>
      </c>
      <c r="S454">
        <v>50.1</v>
      </c>
      <c r="T454">
        <v>0</v>
      </c>
      <c r="U454">
        <v>0</v>
      </c>
      <c r="V454">
        <v>139.9</v>
      </c>
      <c r="W454">
        <v>59.9</v>
      </c>
      <c r="X454">
        <v>59.9</v>
      </c>
      <c r="Y454">
        <v>0</v>
      </c>
      <c r="AG454" t="s">
        <v>193</v>
      </c>
      <c r="AK454" t="s">
        <v>193</v>
      </c>
      <c r="AL454" t="s">
        <v>142</v>
      </c>
      <c r="AM454">
        <v>99999</v>
      </c>
      <c r="AN454">
        <v>99999</v>
      </c>
      <c r="AO454">
        <v>899</v>
      </c>
      <c r="AP454" t="b">
        <v>1</v>
      </c>
      <c r="AQ454" t="b">
        <v>1</v>
      </c>
      <c r="AR454" t="b">
        <v>0</v>
      </c>
      <c r="AS454">
        <v>500</v>
      </c>
      <c r="AT454" t="s">
        <v>96</v>
      </c>
      <c r="AU454" t="b">
        <v>0</v>
      </c>
      <c r="AW454">
        <v>12</v>
      </c>
      <c r="AX454" t="s">
        <v>97</v>
      </c>
      <c r="AY454" t="s">
        <v>612</v>
      </c>
    </row>
    <row r="455" spans="1:51" x14ac:dyDescent="0.25">
      <c r="A455" t="s">
        <v>3160</v>
      </c>
      <c r="B455" t="s">
        <v>139</v>
      </c>
      <c r="C455" t="s">
        <v>89</v>
      </c>
      <c r="D455">
        <v>99999</v>
      </c>
      <c r="F455">
        <v>10000</v>
      </c>
      <c r="G455" t="b">
        <v>0</v>
      </c>
      <c r="H455" t="s">
        <v>520</v>
      </c>
      <c r="K455" t="s">
        <v>228</v>
      </c>
      <c r="L455" t="s">
        <v>140</v>
      </c>
      <c r="N455" t="s">
        <v>93</v>
      </c>
      <c r="P455">
        <v>414.8</v>
      </c>
      <c r="Q455">
        <v>164.9</v>
      </c>
      <c r="R455">
        <v>0</v>
      </c>
      <c r="S455">
        <v>50.1</v>
      </c>
      <c r="T455">
        <v>0</v>
      </c>
      <c r="U455">
        <v>0</v>
      </c>
      <c r="V455">
        <v>139.9</v>
      </c>
      <c r="W455">
        <v>59.9</v>
      </c>
      <c r="X455">
        <v>59.9</v>
      </c>
      <c r="Y455">
        <v>0</v>
      </c>
      <c r="AG455" t="s">
        <v>195</v>
      </c>
      <c r="AK455" t="s">
        <v>195</v>
      </c>
      <c r="AL455" t="s">
        <v>142</v>
      </c>
      <c r="AM455">
        <v>99999</v>
      </c>
      <c r="AN455">
        <v>99999</v>
      </c>
      <c r="AO455">
        <v>899</v>
      </c>
      <c r="AP455" t="b">
        <v>1</v>
      </c>
      <c r="AQ455" t="b">
        <v>1</v>
      </c>
      <c r="AR455" t="b">
        <v>0</v>
      </c>
      <c r="AS455">
        <v>500</v>
      </c>
      <c r="AT455" t="s">
        <v>96</v>
      </c>
      <c r="AU455" t="b">
        <v>0</v>
      </c>
      <c r="AW455">
        <v>12</v>
      </c>
      <c r="AX455" t="s">
        <v>97</v>
      </c>
      <c r="AY455" t="s">
        <v>613</v>
      </c>
    </row>
    <row r="456" spans="1:51" x14ac:dyDescent="0.25">
      <c r="A456" t="s">
        <v>3160</v>
      </c>
      <c r="B456" t="s">
        <v>139</v>
      </c>
      <c r="C456" t="s">
        <v>89</v>
      </c>
      <c r="D456">
        <v>99999</v>
      </c>
      <c r="F456">
        <v>2000</v>
      </c>
      <c r="G456" t="b">
        <v>0</v>
      </c>
      <c r="H456" t="s">
        <v>520</v>
      </c>
      <c r="K456" t="s">
        <v>228</v>
      </c>
      <c r="L456" t="s">
        <v>140</v>
      </c>
      <c r="N456" t="s">
        <v>93</v>
      </c>
      <c r="P456">
        <v>359.8</v>
      </c>
      <c r="Q456">
        <v>109.89999999999999</v>
      </c>
      <c r="R456">
        <v>0</v>
      </c>
      <c r="S456">
        <v>50.1</v>
      </c>
      <c r="T456">
        <v>0</v>
      </c>
      <c r="U456">
        <v>0</v>
      </c>
      <c r="V456">
        <v>139.9</v>
      </c>
      <c r="W456">
        <v>59.9</v>
      </c>
      <c r="X456">
        <v>59.9</v>
      </c>
      <c r="Y456">
        <v>0</v>
      </c>
      <c r="AG456" t="s">
        <v>197</v>
      </c>
      <c r="AK456" t="s">
        <v>197</v>
      </c>
      <c r="AL456" t="s">
        <v>142</v>
      </c>
      <c r="AM456">
        <v>99999</v>
      </c>
      <c r="AN456">
        <v>99999</v>
      </c>
      <c r="AO456">
        <v>899</v>
      </c>
      <c r="AP456" t="b">
        <v>1</v>
      </c>
      <c r="AQ456" t="b">
        <v>1</v>
      </c>
      <c r="AR456" t="b">
        <v>0</v>
      </c>
      <c r="AS456">
        <v>500</v>
      </c>
      <c r="AT456" t="s">
        <v>96</v>
      </c>
      <c r="AU456" t="b">
        <v>0</v>
      </c>
      <c r="AW456">
        <v>12</v>
      </c>
      <c r="AX456" t="s">
        <v>97</v>
      </c>
      <c r="AY456" t="s">
        <v>614</v>
      </c>
    </row>
    <row r="457" spans="1:51" x14ac:dyDescent="0.25">
      <c r="A457" t="s">
        <v>3160</v>
      </c>
      <c r="B457" t="s">
        <v>139</v>
      </c>
      <c r="C457" t="s">
        <v>89</v>
      </c>
      <c r="D457">
        <v>99999</v>
      </c>
      <c r="F457">
        <v>3000</v>
      </c>
      <c r="G457" t="b">
        <v>0</v>
      </c>
      <c r="H457" t="s">
        <v>520</v>
      </c>
      <c r="K457" t="s">
        <v>228</v>
      </c>
      <c r="L457" t="s">
        <v>140</v>
      </c>
      <c r="N457" t="s">
        <v>93</v>
      </c>
      <c r="P457">
        <v>369.8</v>
      </c>
      <c r="Q457">
        <v>119.89999999999999</v>
      </c>
      <c r="R457">
        <v>0</v>
      </c>
      <c r="S457">
        <v>50.1</v>
      </c>
      <c r="T457">
        <v>0</v>
      </c>
      <c r="U457">
        <v>0</v>
      </c>
      <c r="V457">
        <v>139.9</v>
      </c>
      <c r="W457">
        <v>59.9</v>
      </c>
      <c r="X457">
        <v>59.9</v>
      </c>
      <c r="Y457">
        <v>0</v>
      </c>
      <c r="AG457" t="s">
        <v>199</v>
      </c>
      <c r="AK457" t="s">
        <v>199</v>
      </c>
      <c r="AL457" t="s">
        <v>142</v>
      </c>
      <c r="AM457">
        <v>99999</v>
      </c>
      <c r="AN457">
        <v>99999</v>
      </c>
      <c r="AO457">
        <v>899</v>
      </c>
      <c r="AP457" t="b">
        <v>1</v>
      </c>
      <c r="AQ457" t="b">
        <v>1</v>
      </c>
      <c r="AR457" t="b">
        <v>0</v>
      </c>
      <c r="AS457">
        <v>500</v>
      </c>
      <c r="AT457" t="s">
        <v>96</v>
      </c>
      <c r="AU457" t="b">
        <v>0</v>
      </c>
      <c r="AW457">
        <v>12</v>
      </c>
      <c r="AX457" t="s">
        <v>97</v>
      </c>
      <c r="AY457" t="s">
        <v>615</v>
      </c>
    </row>
    <row r="458" spans="1:51" x14ac:dyDescent="0.25">
      <c r="A458" t="s">
        <v>3160</v>
      </c>
      <c r="B458" t="s">
        <v>139</v>
      </c>
      <c r="C458" t="s">
        <v>89</v>
      </c>
      <c r="D458">
        <v>99999</v>
      </c>
      <c r="F458">
        <v>5000</v>
      </c>
      <c r="G458" t="b">
        <v>0</v>
      </c>
      <c r="H458" t="s">
        <v>520</v>
      </c>
      <c r="K458" t="s">
        <v>228</v>
      </c>
      <c r="L458" t="s">
        <v>140</v>
      </c>
      <c r="N458" t="s">
        <v>93</v>
      </c>
      <c r="P458">
        <v>384.8</v>
      </c>
      <c r="Q458">
        <v>134.9</v>
      </c>
      <c r="R458">
        <v>0</v>
      </c>
      <c r="S458">
        <v>50.1</v>
      </c>
      <c r="T458">
        <v>0</v>
      </c>
      <c r="U458">
        <v>0</v>
      </c>
      <c r="V458">
        <v>139.9</v>
      </c>
      <c r="W458">
        <v>59.9</v>
      </c>
      <c r="X458">
        <v>59.9</v>
      </c>
      <c r="Y458">
        <v>0</v>
      </c>
      <c r="AG458" t="s">
        <v>201</v>
      </c>
      <c r="AK458" t="s">
        <v>201</v>
      </c>
      <c r="AL458" t="s">
        <v>142</v>
      </c>
      <c r="AM458">
        <v>99999</v>
      </c>
      <c r="AN458">
        <v>99999</v>
      </c>
      <c r="AO458">
        <v>899</v>
      </c>
      <c r="AP458" t="b">
        <v>1</v>
      </c>
      <c r="AQ458" t="b">
        <v>1</v>
      </c>
      <c r="AR458" t="b">
        <v>0</v>
      </c>
      <c r="AS458">
        <v>500</v>
      </c>
      <c r="AT458" t="s">
        <v>96</v>
      </c>
      <c r="AU458" t="b">
        <v>0</v>
      </c>
      <c r="AW458">
        <v>12</v>
      </c>
      <c r="AX458" t="s">
        <v>97</v>
      </c>
      <c r="AY458" t="s">
        <v>616</v>
      </c>
    </row>
    <row r="459" spans="1:51" x14ac:dyDescent="0.25">
      <c r="A459" t="s">
        <v>3160</v>
      </c>
      <c r="B459" t="s">
        <v>88</v>
      </c>
      <c r="C459" t="s">
        <v>89</v>
      </c>
      <c r="D459">
        <v>99999</v>
      </c>
      <c r="F459">
        <v>0</v>
      </c>
      <c r="G459" t="b">
        <v>0</v>
      </c>
      <c r="H459" t="s">
        <v>520</v>
      </c>
      <c r="K459" t="s">
        <v>253</v>
      </c>
      <c r="L459" t="s">
        <v>92</v>
      </c>
      <c r="N459" t="s">
        <v>93</v>
      </c>
      <c r="P459">
        <v>314.8</v>
      </c>
      <c r="Q459">
        <v>79.900000000000006</v>
      </c>
      <c r="R459">
        <v>0</v>
      </c>
      <c r="S459">
        <v>50.1</v>
      </c>
      <c r="T459">
        <v>0</v>
      </c>
      <c r="U459">
        <v>0</v>
      </c>
      <c r="V459">
        <v>139.9</v>
      </c>
      <c r="W459">
        <v>44.9</v>
      </c>
      <c r="X459">
        <v>44.9</v>
      </c>
      <c r="Y459">
        <v>0</v>
      </c>
      <c r="AG459" t="s">
        <v>94</v>
      </c>
      <c r="AK459" t="s">
        <v>94</v>
      </c>
      <c r="AL459" t="s">
        <v>95</v>
      </c>
      <c r="AM459">
        <v>99999</v>
      </c>
      <c r="AN459">
        <v>99999</v>
      </c>
      <c r="AO459">
        <v>799</v>
      </c>
      <c r="AP459" t="b">
        <v>1</v>
      </c>
      <c r="AQ459" t="b">
        <v>1</v>
      </c>
      <c r="AR459" t="b">
        <v>0</v>
      </c>
      <c r="AS459">
        <v>250</v>
      </c>
      <c r="AT459" t="s">
        <v>96</v>
      </c>
      <c r="AU459" t="b">
        <v>0</v>
      </c>
      <c r="AW459">
        <v>12</v>
      </c>
      <c r="AX459" t="s">
        <v>97</v>
      </c>
      <c r="AY459" t="s">
        <v>617</v>
      </c>
    </row>
    <row r="460" spans="1:51" x14ac:dyDescent="0.25">
      <c r="A460" t="s">
        <v>3160</v>
      </c>
      <c r="B460" t="s">
        <v>88</v>
      </c>
      <c r="C460" t="s">
        <v>89</v>
      </c>
      <c r="D460">
        <v>99999</v>
      </c>
      <c r="F460">
        <v>1000</v>
      </c>
      <c r="G460" t="b">
        <v>0</v>
      </c>
      <c r="H460" t="s">
        <v>520</v>
      </c>
      <c r="K460" t="s">
        <v>253</v>
      </c>
      <c r="L460" t="s">
        <v>92</v>
      </c>
      <c r="N460" t="s">
        <v>93</v>
      </c>
      <c r="P460">
        <v>314.8</v>
      </c>
      <c r="Q460">
        <v>79.899999999999991</v>
      </c>
      <c r="R460">
        <v>0</v>
      </c>
      <c r="S460">
        <v>50.1</v>
      </c>
      <c r="T460">
        <v>0</v>
      </c>
      <c r="U460">
        <v>0</v>
      </c>
      <c r="V460">
        <v>139.9</v>
      </c>
      <c r="W460">
        <v>44.9</v>
      </c>
      <c r="X460">
        <v>44.9</v>
      </c>
      <c r="Y460">
        <v>0</v>
      </c>
      <c r="AG460" t="s">
        <v>99</v>
      </c>
      <c r="AK460" t="s">
        <v>99</v>
      </c>
      <c r="AL460" t="s">
        <v>95</v>
      </c>
      <c r="AM460">
        <v>99999</v>
      </c>
      <c r="AN460">
        <v>99999</v>
      </c>
      <c r="AO460">
        <v>799</v>
      </c>
      <c r="AP460" t="b">
        <v>1</v>
      </c>
      <c r="AQ460" t="b">
        <v>1</v>
      </c>
      <c r="AR460" t="b">
        <v>0</v>
      </c>
      <c r="AS460">
        <v>250</v>
      </c>
      <c r="AT460" t="s">
        <v>96</v>
      </c>
      <c r="AU460" t="b">
        <v>0</v>
      </c>
      <c r="AW460">
        <v>12</v>
      </c>
      <c r="AX460" t="s">
        <v>97</v>
      </c>
      <c r="AY460" t="s">
        <v>618</v>
      </c>
    </row>
    <row r="461" spans="1:51" x14ac:dyDescent="0.25">
      <c r="A461" t="s">
        <v>3160</v>
      </c>
      <c r="B461" t="s">
        <v>88</v>
      </c>
      <c r="C461" t="s">
        <v>89</v>
      </c>
      <c r="D461">
        <v>99999</v>
      </c>
      <c r="F461">
        <v>10000</v>
      </c>
      <c r="G461" t="b">
        <v>0</v>
      </c>
      <c r="H461" t="s">
        <v>520</v>
      </c>
      <c r="K461" t="s">
        <v>253</v>
      </c>
      <c r="L461" t="s">
        <v>92</v>
      </c>
      <c r="N461" t="s">
        <v>93</v>
      </c>
      <c r="P461">
        <v>379.8</v>
      </c>
      <c r="Q461">
        <v>144.9</v>
      </c>
      <c r="R461">
        <v>0</v>
      </c>
      <c r="S461">
        <v>50.1</v>
      </c>
      <c r="T461">
        <v>0</v>
      </c>
      <c r="U461">
        <v>0</v>
      </c>
      <c r="V461">
        <v>139.9</v>
      </c>
      <c r="W461">
        <v>44.9</v>
      </c>
      <c r="X461">
        <v>44.9</v>
      </c>
      <c r="Y461">
        <v>0</v>
      </c>
      <c r="AG461" t="s">
        <v>101</v>
      </c>
      <c r="AK461" t="s">
        <v>101</v>
      </c>
      <c r="AL461" t="s">
        <v>95</v>
      </c>
      <c r="AM461">
        <v>99999</v>
      </c>
      <c r="AN461">
        <v>99999</v>
      </c>
      <c r="AO461">
        <v>799</v>
      </c>
      <c r="AP461" t="b">
        <v>1</v>
      </c>
      <c r="AQ461" t="b">
        <v>1</v>
      </c>
      <c r="AR461" t="b">
        <v>0</v>
      </c>
      <c r="AS461">
        <v>250</v>
      </c>
      <c r="AT461" t="s">
        <v>96</v>
      </c>
      <c r="AU461" t="b">
        <v>0</v>
      </c>
      <c r="AW461">
        <v>12</v>
      </c>
      <c r="AX461" t="s">
        <v>97</v>
      </c>
      <c r="AY461" t="s">
        <v>619</v>
      </c>
    </row>
    <row r="462" spans="1:51" x14ac:dyDescent="0.25">
      <c r="A462" t="s">
        <v>3160</v>
      </c>
      <c r="B462" t="s">
        <v>88</v>
      </c>
      <c r="C462" t="s">
        <v>89</v>
      </c>
      <c r="D462">
        <v>99999</v>
      </c>
      <c r="F462">
        <v>2000</v>
      </c>
      <c r="G462" t="b">
        <v>0</v>
      </c>
      <c r="H462" t="s">
        <v>520</v>
      </c>
      <c r="K462" t="s">
        <v>253</v>
      </c>
      <c r="L462" t="s">
        <v>92</v>
      </c>
      <c r="N462" t="s">
        <v>93</v>
      </c>
      <c r="P462">
        <v>324.8</v>
      </c>
      <c r="Q462">
        <v>89.899999999999991</v>
      </c>
      <c r="R462">
        <v>0</v>
      </c>
      <c r="S462">
        <v>50.1</v>
      </c>
      <c r="T462">
        <v>0</v>
      </c>
      <c r="U462">
        <v>0</v>
      </c>
      <c r="V462">
        <v>139.9</v>
      </c>
      <c r="W462">
        <v>44.9</v>
      </c>
      <c r="X462">
        <v>44.9</v>
      </c>
      <c r="Y462">
        <v>0</v>
      </c>
      <c r="AG462" t="s">
        <v>103</v>
      </c>
      <c r="AK462" t="s">
        <v>103</v>
      </c>
      <c r="AL462" t="s">
        <v>95</v>
      </c>
      <c r="AM462">
        <v>99999</v>
      </c>
      <c r="AN462">
        <v>99999</v>
      </c>
      <c r="AO462">
        <v>799</v>
      </c>
      <c r="AP462" t="b">
        <v>1</v>
      </c>
      <c r="AQ462" t="b">
        <v>1</v>
      </c>
      <c r="AR462" t="b">
        <v>0</v>
      </c>
      <c r="AS462">
        <v>250</v>
      </c>
      <c r="AT462" t="s">
        <v>96</v>
      </c>
      <c r="AU462" t="b">
        <v>0</v>
      </c>
      <c r="AW462">
        <v>12</v>
      </c>
      <c r="AX462" t="s">
        <v>97</v>
      </c>
      <c r="AY462" t="s">
        <v>620</v>
      </c>
    </row>
    <row r="463" spans="1:51" x14ac:dyDescent="0.25">
      <c r="A463" t="s">
        <v>3160</v>
      </c>
      <c r="B463" t="s">
        <v>88</v>
      </c>
      <c r="C463" t="s">
        <v>89</v>
      </c>
      <c r="D463">
        <v>99999</v>
      </c>
      <c r="F463">
        <v>3000</v>
      </c>
      <c r="G463" t="b">
        <v>0</v>
      </c>
      <c r="H463" t="s">
        <v>520</v>
      </c>
      <c r="K463" t="s">
        <v>253</v>
      </c>
      <c r="L463" t="s">
        <v>92</v>
      </c>
      <c r="N463" t="s">
        <v>93</v>
      </c>
      <c r="P463">
        <v>334.8</v>
      </c>
      <c r="Q463">
        <v>99.899999999999991</v>
      </c>
      <c r="R463">
        <v>0</v>
      </c>
      <c r="S463">
        <v>50.1</v>
      </c>
      <c r="T463">
        <v>0</v>
      </c>
      <c r="U463">
        <v>0</v>
      </c>
      <c r="V463">
        <v>139.9</v>
      </c>
      <c r="W463">
        <v>44.9</v>
      </c>
      <c r="X463">
        <v>44.9</v>
      </c>
      <c r="Y463">
        <v>0</v>
      </c>
      <c r="AG463" t="s">
        <v>105</v>
      </c>
      <c r="AK463" t="s">
        <v>105</v>
      </c>
      <c r="AL463" t="s">
        <v>95</v>
      </c>
      <c r="AM463">
        <v>99999</v>
      </c>
      <c r="AN463">
        <v>99999</v>
      </c>
      <c r="AO463">
        <v>799</v>
      </c>
      <c r="AP463" t="b">
        <v>1</v>
      </c>
      <c r="AQ463" t="b">
        <v>1</v>
      </c>
      <c r="AR463" t="b">
        <v>0</v>
      </c>
      <c r="AS463">
        <v>250</v>
      </c>
      <c r="AT463" t="s">
        <v>96</v>
      </c>
      <c r="AU463" t="b">
        <v>0</v>
      </c>
      <c r="AW463">
        <v>12</v>
      </c>
      <c r="AX463" t="s">
        <v>97</v>
      </c>
      <c r="AY463" t="s">
        <v>621</v>
      </c>
    </row>
    <row r="464" spans="1:51" x14ac:dyDescent="0.25">
      <c r="A464" t="s">
        <v>3160</v>
      </c>
      <c r="B464" t="s">
        <v>88</v>
      </c>
      <c r="C464" t="s">
        <v>89</v>
      </c>
      <c r="D464">
        <v>99999</v>
      </c>
      <c r="F464">
        <v>5000</v>
      </c>
      <c r="G464" t="b">
        <v>0</v>
      </c>
      <c r="H464" t="s">
        <v>520</v>
      </c>
      <c r="K464" t="s">
        <v>253</v>
      </c>
      <c r="L464" t="s">
        <v>92</v>
      </c>
      <c r="N464" t="s">
        <v>93</v>
      </c>
      <c r="P464">
        <v>349.8</v>
      </c>
      <c r="Q464">
        <v>114.9</v>
      </c>
      <c r="R464">
        <v>0</v>
      </c>
      <c r="S464">
        <v>50.1</v>
      </c>
      <c r="T464">
        <v>0</v>
      </c>
      <c r="U464">
        <v>0</v>
      </c>
      <c r="V464">
        <v>139.9</v>
      </c>
      <c r="W464">
        <v>44.9</v>
      </c>
      <c r="X464">
        <v>44.9</v>
      </c>
      <c r="Y464">
        <v>0</v>
      </c>
      <c r="AG464" t="s">
        <v>107</v>
      </c>
      <c r="AK464" t="s">
        <v>107</v>
      </c>
      <c r="AL464" t="s">
        <v>95</v>
      </c>
      <c r="AM464">
        <v>99999</v>
      </c>
      <c r="AN464">
        <v>99999</v>
      </c>
      <c r="AO464">
        <v>799</v>
      </c>
      <c r="AP464" t="b">
        <v>1</v>
      </c>
      <c r="AQ464" t="b">
        <v>1</v>
      </c>
      <c r="AR464" t="b">
        <v>0</v>
      </c>
      <c r="AS464">
        <v>250</v>
      </c>
      <c r="AT464" t="s">
        <v>96</v>
      </c>
      <c r="AU464" t="b">
        <v>0</v>
      </c>
      <c r="AW464">
        <v>12</v>
      </c>
      <c r="AX464" t="s">
        <v>97</v>
      </c>
      <c r="AY464" t="s">
        <v>622</v>
      </c>
    </row>
    <row r="465" spans="1:51" x14ac:dyDescent="0.25">
      <c r="A465" t="s">
        <v>3160</v>
      </c>
      <c r="B465" t="s">
        <v>109</v>
      </c>
      <c r="C465" t="s">
        <v>89</v>
      </c>
      <c r="D465">
        <v>99999</v>
      </c>
      <c r="F465">
        <v>0</v>
      </c>
      <c r="G465" t="b">
        <v>0</v>
      </c>
      <c r="H465" t="s">
        <v>520</v>
      </c>
      <c r="K465" t="s">
        <v>253</v>
      </c>
      <c r="L465" t="s">
        <v>110</v>
      </c>
      <c r="N465" t="s">
        <v>93</v>
      </c>
      <c r="P465">
        <v>309.8</v>
      </c>
      <c r="Q465">
        <v>74.900000000000006</v>
      </c>
      <c r="R465">
        <v>0</v>
      </c>
      <c r="S465">
        <v>50.1</v>
      </c>
      <c r="T465">
        <v>0</v>
      </c>
      <c r="U465">
        <v>0</v>
      </c>
      <c r="V465">
        <v>139.9</v>
      </c>
      <c r="W465">
        <v>44.9</v>
      </c>
      <c r="X465">
        <v>44.9</v>
      </c>
      <c r="Y465">
        <v>0</v>
      </c>
      <c r="AG465" t="s">
        <v>111</v>
      </c>
      <c r="AK465" t="s">
        <v>111</v>
      </c>
      <c r="AL465" t="s">
        <v>112</v>
      </c>
      <c r="AM465">
        <v>99999</v>
      </c>
      <c r="AN465">
        <v>99999</v>
      </c>
      <c r="AO465">
        <v>599</v>
      </c>
      <c r="AP465" t="b">
        <v>1</v>
      </c>
      <c r="AQ465" t="b">
        <v>1</v>
      </c>
      <c r="AR465" t="b">
        <v>0</v>
      </c>
      <c r="AS465">
        <v>50</v>
      </c>
      <c r="AT465" t="s">
        <v>96</v>
      </c>
      <c r="AU465" t="b">
        <v>0</v>
      </c>
      <c r="AW465">
        <v>12</v>
      </c>
      <c r="AX465" t="s">
        <v>97</v>
      </c>
      <c r="AY465" t="s">
        <v>623</v>
      </c>
    </row>
    <row r="466" spans="1:51" x14ac:dyDescent="0.25">
      <c r="A466" t="s">
        <v>3160</v>
      </c>
      <c r="B466" t="s">
        <v>109</v>
      </c>
      <c r="C466" t="s">
        <v>89</v>
      </c>
      <c r="D466">
        <v>99999</v>
      </c>
      <c r="F466">
        <v>1000</v>
      </c>
      <c r="G466" t="b">
        <v>0</v>
      </c>
      <c r="H466" t="s">
        <v>520</v>
      </c>
      <c r="K466" t="s">
        <v>253</v>
      </c>
      <c r="L466" t="s">
        <v>110</v>
      </c>
      <c r="N466" t="s">
        <v>93</v>
      </c>
      <c r="P466">
        <v>294.8</v>
      </c>
      <c r="Q466">
        <v>59.9</v>
      </c>
      <c r="R466">
        <v>0</v>
      </c>
      <c r="S466">
        <v>50.1</v>
      </c>
      <c r="T466">
        <v>0</v>
      </c>
      <c r="U466">
        <v>0</v>
      </c>
      <c r="V466">
        <v>139.9</v>
      </c>
      <c r="W466">
        <v>44.9</v>
      </c>
      <c r="X466">
        <v>44.9</v>
      </c>
      <c r="Y466">
        <v>0</v>
      </c>
      <c r="AG466" t="s">
        <v>114</v>
      </c>
      <c r="AK466" t="s">
        <v>114</v>
      </c>
      <c r="AL466" t="s">
        <v>112</v>
      </c>
      <c r="AM466">
        <v>99999</v>
      </c>
      <c r="AN466">
        <v>99999</v>
      </c>
      <c r="AO466">
        <v>599</v>
      </c>
      <c r="AP466" t="b">
        <v>1</v>
      </c>
      <c r="AQ466" t="b">
        <v>1</v>
      </c>
      <c r="AR466" t="b">
        <v>0</v>
      </c>
      <c r="AS466">
        <v>50</v>
      </c>
      <c r="AT466" t="s">
        <v>96</v>
      </c>
      <c r="AU466" t="b">
        <v>0</v>
      </c>
      <c r="AW466">
        <v>12</v>
      </c>
      <c r="AX466" t="s">
        <v>97</v>
      </c>
      <c r="AY466" t="s">
        <v>624</v>
      </c>
    </row>
    <row r="467" spans="1:51" x14ac:dyDescent="0.25">
      <c r="A467" t="s">
        <v>3160</v>
      </c>
      <c r="B467" t="s">
        <v>109</v>
      </c>
      <c r="C467" t="s">
        <v>89</v>
      </c>
      <c r="D467">
        <v>99999</v>
      </c>
      <c r="F467">
        <v>10000</v>
      </c>
      <c r="G467" t="b">
        <v>0</v>
      </c>
      <c r="H467" t="s">
        <v>520</v>
      </c>
      <c r="K467" t="s">
        <v>253</v>
      </c>
      <c r="L467" t="s">
        <v>110</v>
      </c>
      <c r="N467" t="s">
        <v>93</v>
      </c>
      <c r="P467">
        <v>359.8</v>
      </c>
      <c r="Q467">
        <v>124.9</v>
      </c>
      <c r="R467">
        <v>0</v>
      </c>
      <c r="S467">
        <v>50.1</v>
      </c>
      <c r="T467">
        <v>0</v>
      </c>
      <c r="U467">
        <v>0</v>
      </c>
      <c r="V467">
        <v>139.9</v>
      </c>
      <c r="W467">
        <v>44.9</v>
      </c>
      <c r="X467">
        <v>44.9</v>
      </c>
      <c r="Y467">
        <v>0</v>
      </c>
      <c r="AG467" t="s">
        <v>116</v>
      </c>
      <c r="AK467" t="s">
        <v>116</v>
      </c>
      <c r="AL467" t="s">
        <v>112</v>
      </c>
      <c r="AM467">
        <v>99999</v>
      </c>
      <c r="AN467">
        <v>99999</v>
      </c>
      <c r="AO467">
        <v>599</v>
      </c>
      <c r="AP467" t="b">
        <v>1</v>
      </c>
      <c r="AQ467" t="b">
        <v>1</v>
      </c>
      <c r="AR467" t="b">
        <v>0</v>
      </c>
      <c r="AS467">
        <v>50</v>
      </c>
      <c r="AT467" t="s">
        <v>96</v>
      </c>
      <c r="AU467" t="b">
        <v>0</v>
      </c>
      <c r="AW467">
        <v>12</v>
      </c>
      <c r="AX467" t="s">
        <v>97</v>
      </c>
      <c r="AY467" t="s">
        <v>625</v>
      </c>
    </row>
    <row r="468" spans="1:51" x14ac:dyDescent="0.25">
      <c r="A468" t="s">
        <v>3160</v>
      </c>
      <c r="B468" t="s">
        <v>109</v>
      </c>
      <c r="C468" t="s">
        <v>89</v>
      </c>
      <c r="D468">
        <v>99999</v>
      </c>
      <c r="F468">
        <v>2000</v>
      </c>
      <c r="G468" t="b">
        <v>0</v>
      </c>
      <c r="H468" t="s">
        <v>520</v>
      </c>
      <c r="K468" t="s">
        <v>253</v>
      </c>
      <c r="L468" t="s">
        <v>110</v>
      </c>
      <c r="N468" t="s">
        <v>93</v>
      </c>
      <c r="P468">
        <v>304.8</v>
      </c>
      <c r="Q468">
        <v>69.900000000000006</v>
      </c>
      <c r="R468">
        <v>0</v>
      </c>
      <c r="S468">
        <v>50.1</v>
      </c>
      <c r="T468">
        <v>0</v>
      </c>
      <c r="U468">
        <v>0</v>
      </c>
      <c r="V468">
        <v>139.9</v>
      </c>
      <c r="W468">
        <v>44.9</v>
      </c>
      <c r="X468">
        <v>44.9</v>
      </c>
      <c r="Y468">
        <v>0</v>
      </c>
      <c r="AG468" t="s">
        <v>118</v>
      </c>
      <c r="AK468" t="s">
        <v>118</v>
      </c>
      <c r="AL468" t="s">
        <v>112</v>
      </c>
      <c r="AM468">
        <v>99999</v>
      </c>
      <c r="AN468">
        <v>99999</v>
      </c>
      <c r="AO468">
        <v>599</v>
      </c>
      <c r="AP468" t="b">
        <v>1</v>
      </c>
      <c r="AQ468" t="b">
        <v>1</v>
      </c>
      <c r="AR468" t="b">
        <v>0</v>
      </c>
      <c r="AS468">
        <v>50</v>
      </c>
      <c r="AT468" t="s">
        <v>96</v>
      </c>
      <c r="AU468" t="b">
        <v>0</v>
      </c>
      <c r="AW468">
        <v>12</v>
      </c>
      <c r="AX468" t="s">
        <v>97</v>
      </c>
      <c r="AY468" t="s">
        <v>626</v>
      </c>
    </row>
    <row r="469" spans="1:51" x14ac:dyDescent="0.25">
      <c r="A469" t="s">
        <v>3160</v>
      </c>
      <c r="B469" t="s">
        <v>109</v>
      </c>
      <c r="C469" t="s">
        <v>89</v>
      </c>
      <c r="D469">
        <v>99999</v>
      </c>
      <c r="F469">
        <v>3000</v>
      </c>
      <c r="G469" t="b">
        <v>0</v>
      </c>
      <c r="H469" t="s">
        <v>520</v>
      </c>
      <c r="K469" t="s">
        <v>253</v>
      </c>
      <c r="L469" t="s">
        <v>110</v>
      </c>
      <c r="N469" t="s">
        <v>93</v>
      </c>
      <c r="P469">
        <v>314.8</v>
      </c>
      <c r="Q469">
        <v>79.899999999999991</v>
      </c>
      <c r="R469">
        <v>0</v>
      </c>
      <c r="S469">
        <v>50.1</v>
      </c>
      <c r="T469">
        <v>0</v>
      </c>
      <c r="U469">
        <v>0</v>
      </c>
      <c r="V469">
        <v>139.9</v>
      </c>
      <c r="W469">
        <v>44.9</v>
      </c>
      <c r="X469">
        <v>44.9</v>
      </c>
      <c r="Y469">
        <v>0</v>
      </c>
      <c r="AG469" t="s">
        <v>120</v>
      </c>
      <c r="AK469" t="s">
        <v>120</v>
      </c>
      <c r="AL469" t="s">
        <v>112</v>
      </c>
      <c r="AM469">
        <v>99999</v>
      </c>
      <c r="AN469">
        <v>99999</v>
      </c>
      <c r="AO469">
        <v>599</v>
      </c>
      <c r="AP469" t="b">
        <v>1</v>
      </c>
      <c r="AQ469" t="b">
        <v>1</v>
      </c>
      <c r="AR469" t="b">
        <v>0</v>
      </c>
      <c r="AS469">
        <v>50</v>
      </c>
      <c r="AT469" t="s">
        <v>96</v>
      </c>
      <c r="AU469" t="b">
        <v>0</v>
      </c>
      <c r="AW469">
        <v>12</v>
      </c>
      <c r="AX469" t="s">
        <v>97</v>
      </c>
      <c r="AY469" t="s">
        <v>627</v>
      </c>
    </row>
    <row r="470" spans="1:51" x14ac:dyDescent="0.25">
      <c r="A470" t="s">
        <v>3160</v>
      </c>
      <c r="B470" t="s">
        <v>109</v>
      </c>
      <c r="C470" t="s">
        <v>89</v>
      </c>
      <c r="D470">
        <v>99999</v>
      </c>
      <c r="F470">
        <v>5000</v>
      </c>
      <c r="G470" t="b">
        <v>0</v>
      </c>
      <c r="H470" t="s">
        <v>520</v>
      </c>
      <c r="K470" t="s">
        <v>253</v>
      </c>
      <c r="L470" t="s">
        <v>110</v>
      </c>
      <c r="N470" t="s">
        <v>93</v>
      </c>
      <c r="P470">
        <v>329.8</v>
      </c>
      <c r="Q470">
        <v>94.9</v>
      </c>
      <c r="R470">
        <v>0</v>
      </c>
      <c r="S470">
        <v>50.1</v>
      </c>
      <c r="T470">
        <v>0</v>
      </c>
      <c r="U470">
        <v>0</v>
      </c>
      <c r="V470">
        <v>139.9</v>
      </c>
      <c r="W470">
        <v>44.9</v>
      </c>
      <c r="X470">
        <v>44.9</v>
      </c>
      <c r="Y470">
        <v>0</v>
      </c>
      <c r="AG470" t="s">
        <v>122</v>
      </c>
      <c r="AK470" t="s">
        <v>122</v>
      </c>
      <c r="AL470" t="s">
        <v>112</v>
      </c>
      <c r="AM470">
        <v>99999</v>
      </c>
      <c r="AN470">
        <v>99999</v>
      </c>
      <c r="AO470">
        <v>599</v>
      </c>
      <c r="AP470" t="b">
        <v>1</v>
      </c>
      <c r="AQ470" t="b">
        <v>1</v>
      </c>
      <c r="AR470" t="b">
        <v>0</v>
      </c>
      <c r="AS470">
        <v>50</v>
      </c>
      <c r="AT470" t="s">
        <v>96</v>
      </c>
      <c r="AU470" t="b">
        <v>0</v>
      </c>
      <c r="AW470">
        <v>12</v>
      </c>
      <c r="AX470" t="s">
        <v>97</v>
      </c>
      <c r="AY470" t="s">
        <v>628</v>
      </c>
    </row>
    <row r="471" spans="1:51" x14ac:dyDescent="0.25">
      <c r="A471" t="s">
        <v>3160</v>
      </c>
      <c r="B471" t="s">
        <v>124</v>
      </c>
      <c r="C471" t="s">
        <v>89</v>
      </c>
      <c r="D471">
        <v>99999</v>
      </c>
      <c r="F471">
        <v>0</v>
      </c>
      <c r="G471" t="b">
        <v>0</v>
      </c>
      <c r="H471" t="s">
        <v>520</v>
      </c>
      <c r="K471" t="s">
        <v>253</v>
      </c>
      <c r="L471" t="s">
        <v>125</v>
      </c>
      <c r="N471" t="s">
        <v>93</v>
      </c>
      <c r="P471">
        <v>299.8</v>
      </c>
      <c r="Q471">
        <v>64.900000000000006</v>
      </c>
      <c r="R471">
        <v>0</v>
      </c>
      <c r="S471">
        <v>50.1</v>
      </c>
      <c r="T471">
        <v>0</v>
      </c>
      <c r="U471">
        <v>0</v>
      </c>
      <c r="V471">
        <v>139.9</v>
      </c>
      <c r="W471">
        <v>44.9</v>
      </c>
      <c r="X471">
        <v>44.9</v>
      </c>
      <c r="Y471">
        <v>0</v>
      </c>
      <c r="AG471" t="s">
        <v>126</v>
      </c>
      <c r="AK471" t="s">
        <v>126</v>
      </c>
      <c r="AL471" t="s">
        <v>127</v>
      </c>
      <c r="AM471">
        <v>99999</v>
      </c>
      <c r="AN471">
        <v>99999</v>
      </c>
      <c r="AO471">
        <v>699</v>
      </c>
      <c r="AP471" t="b">
        <v>1</v>
      </c>
      <c r="AQ471" t="b">
        <v>1</v>
      </c>
      <c r="AR471" t="b">
        <v>0</v>
      </c>
      <c r="AS471">
        <v>100</v>
      </c>
      <c r="AT471" t="s">
        <v>96</v>
      </c>
      <c r="AU471" t="b">
        <v>0</v>
      </c>
      <c r="AW471">
        <v>12</v>
      </c>
      <c r="AX471" t="s">
        <v>97</v>
      </c>
      <c r="AY471" t="s">
        <v>629</v>
      </c>
    </row>
    <row r="472" spans="1:51" x14ac:dyDescent="0.25">
      <c r="A472" t="s">
        <v>3160</v>
      </c>
      <c r="B472" t="s">
        <v>124</v>
      </c>
      <c r="C472" t="s">
        <v>89</v>
      </c>
      <c r="D472">
        <v>99999</v>
      </c>
      <c r="F472">
        <v>1000</v>
      </c>
      <c r="G472" t="b">
        <v>0</v>
      </c>
      <c r="H472" t="s">
        <v>520</v>
      </c>
      <c r="K472" t="s">
        <v>253</v>
      </c>
      <c r="L472" t="s">
        <v>125</v>
      </c>
      <c r="N472" t="s">
        <v>93</v>
      </c>
      <c r="P472">
        <v>299.8</v>
      </c>
      <c r="Q472">
        <v>64.899999999999991</v>
      </c>
      <c r="R472">
        <v>0</v>
      </c>
      <c r="S472">
        <v>50.1</v>
      </c>
      <c r="T472">
        <v>0</v>
      </c>
      <c r="U472">
        <v>0</v>
      </c>
      <c r="V472">
        <v>139.9</v>
      </c>
      <c r="W472">
        <v>44.9</v>
      </c>
      <c r="X472">
        <v>44.9</v>
      </c>
      <c r="Y472">
        <v>0</v>
      </c>
      <c r="AG472" t="s">
        <v>129</v>
      </c>
      <c r="AK472" t="s">
        <v>129</v>
      </c>
      <c r="AL472" t="s">
        <v>127</v>
      </c>
      <c r="AM472">
        <v>99999</v>
      </c>
      <c r="AN472">
        <v>99999</v>
      </c>
      <c r="AO472">
        <v>699</v>
      </c>
      <c r="AP472" t="b">
        <v>1</v>
      </c>
      <c r="AQ472" t="b">
        <v>1</v>
      </c>
      <c r="AR472" t="b">
        <v>0</v>
      </c>
      <c r="AS472">
        <v>100</v>
      </c>
      <c r="AT472" t="s">
        <v>96</v>
      </c>
      <c r="AU472" t="b">
        <v>0</v>
      </c>
      <c r="AW472">
        <v>12</v>
      </c>
      <c r="AX472" t="s">
        <v>97</v>
      </c>
      <c r="AY472" t="s">
        <v>630</v>
      </c>
    </row>
    <row r="473" spans="1:51" x14ac:dyDescent="0.25">
      <c r="A473" t="s">
        <v>3160</v>
      </c>
      <c r="B473" t="s">
        <v>124</v>
      </c>
      <c r="C473" t="s">
        <v>89</v>
      </c>
      <c r="D473">
        <v>99999</v>
      </c>
      <c r="F473">
        <v>10000</v>
      </c>
      <c r="G473" t="b">
        <v>0</v>
      </c>
      <c r="H473" t="s">
        <v>520</v>
      </c>
      <c r="K473" t="s">
        <v>253</v>
      </c>
      <c r="L473" t="s">
        <v>125</v>
      </c>
      <c r="N473" t="s">
        <v>93</v>
      </c>
      <c r="P473">
        <v>364.8</v>
      </c>
      <c r="Q473">
        <v>129.9</v>
      </c>
      <c r="R473">
        <v>0</v>
      </c>
      <c r="S473">
        <v>50.1</v>
      </c>
      <c r="T473">
        <v>0</v>
      </c>
      <c r="U473">
        <v>0</v>
      </c>
      <c r="V473">
        <v>139.9</v>
      </c>
      <c r="W473">
        <v>44.9</v>
      </c>
      <c r="X473">
        <v>44.9</v>
      </c>
      <c r="Y473">
        <v>0</v>
      </c>
      <c r="AG473" t="s">
        <v>131</v>
      </c>
      <c r="AK473" t="s">
        <v>131</v>
      </c>
      <c r="AL473" t="s">
        <v>127</v>
      </c>
      <c r="AM473">
        <v>99999</v>
      </c>
      <c r="AN473">
        <v>99999</v>
      </c>
      <c r="AO473">
        <v>699</v>
      </c>
      <c r="AP473" t="b">
        <v>1</v>
      </c>
      <c r="AQ473" t="b">
        <v>1</v>
      </c>
      <c r="AR473" t="b">
        <v>0</v>
      </c>
      <c r="AS473">
        <v>100</v>
      </c>
      <c r="AT473" t="s">
        <v>96</v>
      </c>
      <c r="AU473" t="b">
        <v>0</v>
      </c>
      <c r="AW473">
        <v>12</v>
      </c>
      <c r="AX473" t="s">
        <v>97</v>
      </c>
      <c r="AY473" t="s">
        <v>631</v>
      </c>
    </row>
    <row r="474" spans="1:51" x14ac:dyDescent="0.25">
      <c r="A474" t="s">
        <v>3160</v>
      </c>
      <c r="B474" t="s">
        <v>124</v>
      </c>
      <c r="C474" t="s">
        <v>89</v>
      </c>
      <c r="D474">
        <v>99999</v>
      </c>
      <c r="F474">
        <v>2000</v>
      </c>
      <c r="G474" t="b">
        <v>0</v>
      </c>
      <c r="H474" t="s">
        <v>520</v>
      </c>
      <c r="K474" t="s">
        <v>253</v>
      </c>
      <c r="L474" t="s">
        <v>125</v>
      </c>
      <c r="N474" t="s">
        <v>93</v>
      </c>
      <c r="P474">
        <v>309.8</v>
      </c>
      <c r="Q474">
        <v>74.899999999999991</v>
      </c>
      <c r="R474">
        <v>0</v>
      </c>
      <c r="S474">
        <v>50.1</v>
      </c>
      <c r="T474">
        <v>0</v>
      </c>
      <c r="U474">
        <v>0</v>
      </c>
      <c r="V474">
        <v>139.9</v>
      </c>
      <c r="W474">
        <v>44.9</v>
      </c>
      <c r="X474">
        <v>44.9</v>
      </c>
      <c r="Y474">
        <v>0</v>
      </c>
      <c r="AG474" t="s">
        <v>133</v>
      </c>
      <c r="AK474" t="s">
        <v>133</v>
      </c>
      <c r="AL474" t="s">
        <v>127</v>
      </c>
      <c r="AM474">
        <v>99999</v>
      </c>
      <c r="AN474">
        <v>99999</v>
      </c>
      <c r="AO474">
        <v>699</v>
      </c>
      <c r="AP474" t="b">
        <v>1</v>
      </c>
      <c r="AQ474" t="b">
        <v>1</v>
      </c>
      <c r="AR474" t="b">
        <v>0</v>
      </c>
      <c r="AS474">
        <v>100</v>
      </c>
      <c r="AT474" t="s">
        <v>96</v>
      </c>
      <c r="AU474" t="b">
        <v>0</v>
      </c>
      <c r="AW474">
        <v>12</v>
      </c>
      <c r="AX474" t="s">
        <v>97</v>
      </c>
      <c r="AY474" t="s">
        <v>632</v>
      </c>
    </row>
    <row r="475" spans="1:51" x14ac:dyDescent="0.25">
      <c r="A475" t="s">
        <v>3160</v>
      </c>
      <c r="B475" t="s">
        <v>124</v>
      </c>
      <c r="C475" t="s">
        <v>89</v>
      </c>
      <c r="D475">
        <v>99999</v>
      </c>
      <c r="F475">
        <v>3000</v>
      </c>
      <c r="G475" t="b">
        <v>0</v>
      </c>
      <c r="H475" t="s">
        <v>520</v>
      </c>
      <c r="K475" t="s">
        <v>253</v>
      </c>
      <c r="L475" t="s">
        <v>125</v>
      </c>
      <c r="N475" t="s">
        <v>93</v>
      </c>
      <c r="P475">
        <v>319.8</v>
      </c>
      <c r="Q475">
        <v>84.899999999999991</v>
      </c>
      <c r="R475">
        <v>0</v>
      </c>
      <c r="S475">
        <v>50.1</v>
      </c>
      <c r="T475">
        <v>0</v>
      </c>
      <c r="U475">
        <v>0</v>
      </c>
      <c r="V475">
        <v>139.9</v>
      </c>
      <c r="W475">
        <v>44.9</v>
      </c>
      <c r="X475">
        <v>44.9</v>
      </c>
      <c r="Y475">
        <v>0</v>
      </c>
      <c r="AG475" t="s">
        <v>135</v>
      </c>
      <c r="AK475" t="s">
        <v>135</v>
      </c>
      <c r="AL475" t="s">
        <v>127</v>
      </c>
      <c r="AM475">
        <v>99999</v>
      </c>
      <c r="AN475">
        <v>99999</v>
      </c>
      <c r="AO475">
        <v>699</v>
      </c>
      <c r="AP475" t="b">
        <v>1</v>
      </c>
      <c r="AQ475" t="b">
        <v>1</v>
      </c>
      <c r="AR475" t="b">
        <v>0</v>
      </c>
      <c r="AS475">
        <v>100</v>
      </c>
      <c r="AT475" t="s">
        <v>96</v>
      </c>
      <c r="AU475" t="b">
        <v>0</v>
      </c>
      <c r="AW475">
        <v>12</v>
      </c>
      <c r="AX475" t="s">
        <v>97</v>
      </c>
      <c r="AY475" t="s">
        <v>633</v>
      </c>
    </row>
    <row r="476" spans="1:51" x14ac:dyDescent="0.25">
      <c r="A476" t="s">
        <v>3160</v>
      </c>
      <c r="B476" t="s">
        <v>124</v>
      </c>
      <c r="C476" t="s">
        <v>89</v>
      </c>
      <c r="D476">
        <v>99999</v>
      </c>
      <c r="F476">
        <v>5000</v>
      </c>
      <c r="G476" t="b">
        <v>0</v>
      </c>
      <c r="H476" t="s">
        <v>520</v>
      </c>
      <c r="K476" t="s">
        <v>253</v>
      </c>
      <c r="L476" t="s">
        <v>125</v>
      </c>
      <c r="N476" t="s">
        <v>93</v>
      </c>
      <c r="P476">
        <v>334.8</v>
      </c>
      <c r="Q476">
        <v>99.9</v>
      </c>
      <c r="R476">
        <v>0</v>
      </c>
      <c r="S476">
        <v>50.1</v>
      </c>
      <c r="T476">
        <v>0</v>
      </c>
      <c r="U476">
        <v>0</v>
      </c>
      <c r="V476">
        <v>139.9</v>
      </c>
      <c r="W476">
        <v>44.9</v>
      </c>
      <c r="X476">
        <v>44.9</v>
      </c>
      <c r="Y476">
        <v>0</v>
      </c>
      <c r="AG476" t="s">
        <v>137</v>
      </c>
      <c r="AK476" t="s">
        <v>137</v>
      </c>
      <c r="AL476" t="s">
        <v>127</v>
      </c>
      <c r="AM476">
        <v>99999</v>
      </c>
      <c r="AN476">
        <v>99999</v>
      </c>
      <c r="AO476">
        <v>699</v>
      </c>
      <c r="AP476" t="b">
        <v>1</v>
      </c>
      <c r="AQ476" t="b">
        <v>1</v>
      </c>
      <c r="AR476" t="b">
        <v>0</v>
      </c>
      <c r="AS476">
        <v>100</v>
      </c>
      <c r="AT476" t="s">
        <v>96</v>
      </c>
      <c r="AU476" t="b">
        <v>0</v>
      </c>
      <c r="AW476">
        <v>12</v>
      </c>
      <c r="AX476" t="s">
        <v>97</v>
      </c>
      <c r="AY476" t="s">
        <v>634</v>
      </c>
    </row>
    <row r="477" spans="1:51" x14ac:dyDescent="0.25">
      <c r="A477" t="s">
        <v>3160</v>
      </c>
      <c r="B477" t="s">
        <v>139</v>
      </c>
      <c r="C477" t="s">
        <v>89</v>
      </c>
      <c r="D477">
        <v>99999</v>
      </c>
      <c r="F477">
        <v>0</v>
      </c>
      <c r="G477" t="b">
        <v>0</v>
      </c>
      <c r="H477" t="s">
        <v>520</v>
      </c>
      <c r="K477" t="s">
        <v>253</v>
      </c>
      <c r="L477" t="s">
        <v>140</v>
      </c>
      <c r="N477" t="s">
        <v>93</v>
      </c>
      <c r="P477">
        <v>334.8</v>
      </c>
      <c r="Q477">
        <v>99.9</v>
      </c>
      <c r="R477">
        <v>0</v>
      </c>
      <c r="S477">
        <v>50.1</v>
      </c>
      <c r="T477">
        <v>0</v>
      </c>
      <c r="U477">
        <v>0</v>
      </c>
      <c r="V477">
        <v>139.9</v>
      </c>
      <c r="W477">
        <v>44.9</v>
      </c>
      <c r="X477">
        <v>44.9</v>
      </c>
      <c r="Y477">
        <v>0</v>
      </c>
      <c r="AG477" t="s">
        <v>141</v>
      </c>
      <c r="AK477" t="s">
        <v>141</v>
      </c>
      <c r="AL477" t="s">
        <v>142</v>
      </c>
      <c r="AM477">
        <v>99999</v>
      </c>
      <c r="AN477">
        <v>99999</v>
      </c>
      <c r="AO477">
        <v>899</v>
      </c>
      <c r="AP477" t="b">
        <v>1</v>
      </c>
      <c r="AQ477" t="b">
        <v>1</v>
      </c>
      <c r="AR477" t="b">
        <v>0</v>
      </c>
      <c r="AS477">
        <v>500</v>
      </c>
      <c r="AT477" t="s">
        <v>96</v>
      </c>
      <c r="AU477" t="b">
        <v>0</v>
      </c>
      <c r="AW477">
        <v>12</v>
      </c>
      <c r="AX477" t="s">
        <v>97</v>
      </c>
      <c r="AY477" t="s">
        <v>635</v>
      </c>
    </row>
    <row r="478" spans="1:51" x14ac:dyDescent="0.25">
      <c r="A478" t="s">
        <v>3160</v>
      </c>
      <c r="B478" t="s">
        <v>139</v>
      </c>
      <c r="C478" t="s">
        <v>89</v>
      </c>
      <c r="D478">
        <v>99999</v>
      </c>
      <c r="F478">
        <v>1000</v>
      </c>
      <c r="G478" t="b">
        <v>0</v>
      </c>
      <c r="H478" t="s">
        <v>520</v>
      </c>
      <c r="K478" t="s">
        <v>253</v>
      </c>
      <c r="L478" t="s">
        <v>140</v>
      </c>
      <c r="N478" t="s">
        <v>93</v>
      </c>
      <c r="P478">
        <v>334.8</v>
      </c>
      <c r="Q478">
        <v>99.899999999999991</v>
      </c>
      <c r="R478">
        <v>0</v>
      </c>
      <c r="S478">
        <v>50.1</v>
      </c>
      <c r="T478">
        <v>0</v>
      </c>
      <c r="U478">
        <v>0</v>
      </c>
      <c r="V478">
        <v>139.9</v>
      </c>
      <c r="W478">
        <v>44.9</v>
      </c>
      <c r="X478">
        <v>44.9</v>
      </c>
      <c r="Y478">
        <v>0</v>
      </c>
      <c r="AG478" t="s">
        <v>144</v>
      </c>
      <c r="AK478" t="s">
        <v>144</v>
      </c>
      <c r="AL478" t="s">
        <v>142</v>
      </c>
      <c r="AM478">
        <v>99999</v>
      </c>
      <c r="AN478">
        <v>99999</v>
      </c>
      <c r="AO478">
        <v>899</v>
      </c>
      <c r="AP478" t="b">
        <v>1</v>
      </c>
      <c r="AQ478" t="b">
        <v>1</v>
      </c>
      <c r="AR478" t="b">
        <v>0</v>
      </c>
      <c r="AS478">
        <v>500</v>
      </c>
      <c r="AT478" t="s">
        <v>96</v>
      </c>
      <c r="AU478" t="b">
        <v>0</v>
      </c>
      <c r="AW478">
        <v>12</v>
      </c>
      <c r="AX478" t="s">
        <v>97</v>
      </c>
      <c r="AY478" t="s">
        <v>636</v>
      </c>
    </row>
    <row r="479" spans="1:51" x14ac:dyDescent="0.25">
      <c r="A479" t="s">
        <v>3160</v>
      </c>
      <c r="B479" t="s">
        <v>139</v>
      </c>
      <c r="C479" t="s">
        <v>89</v>
      </c>
      <c r="D479">
        <v>99999</v>
      </c>
      <c r="F479">
        <v>10000</v>
      </c>
      <c r="G479" t="b">
        <v>0</v>
      </c>
      <c r="H479" t="s">
        <v>520</v>
      </c>
      <c r="K479" t="s">
        <v>253</v>
      </c>
      <c r="L479" t="s">
        <v>140</v>
      </c>
      <c r="N479" t="s">
        <v>93</v>
      </c>
      <c r="P479">
        <v>399.8</v>
      </c>
      <c r="Q479">
        <v>164.9</v>
      </c>
      <c r="R479">
        <v>0</v>
      </c>
      <c r="S479">
        <v>50.1</v>
      </c>
      <c r="T479">
        <v>0</v>
      </c>
      <c r="U479">
        <v>0</v>
      </c>
      <c r="V479">
        <v>139.9</v>
      </c>
      <c r="W479">
        <v>44.9</v>
      </c>
      <c r="X479">
        <v>44.9</v>
      </c>
      <c r="Y479">
        <v>0</v>
      </c>
      <c r="AG479" t="s">
        <v>146</v>
      </c>
      <c r="AK479" t="s">
        <v>146</v>
      </c>
      <c r="AL479" t="s">
        <v>142</v>
      </c>
      <c r="AM479">
        <v>99999</v>
      </c>
      <c r="AN479">
        <v>99999</v>
      </c>
      <c r="AO479">
        <v>899</v>
      </c>
      <c r="AP479" t="b">
        <v>1</v>
      </c>
      <c r="AQ479" t="b">
        <v>1</v>
      </c>
      <c r="AR479" t="b">
        <v>0</v>
      </c>
      <c r="AS479">
        <v>500</v>
      </c>
      <c r="AT479" t="s">
        <v>96</v>
      </c>
      <c r="AU479" t="b">
        <v>0</v>
      </c>
      <c r="AW479">
        <v>12</v>
      </c>
      <c r="AX479" t="s">
        <v>97</v>
      </c>
      <c r="AY479" t="s">
        <v>637</v>
      </c>
    </row>
    <row r="480" spans="1:51" x14ac:dyDescent="0.25">
      <c r="A480" t="s">
        <v>3160</v>
      </c>
      <c r="B480" t="s">
        <v>139</v>
      </c>
      <c r="C480" t="s">
        <v>89</v>
      </c>
      <c r="D480">
        <v>99999</v>
      </c>
      <c r="F480">
        <v>2000</v>
      </c>
      <c r="G480" t="b">
        <v>0</v>
      </c>
      <c r="H480" t="s">
        <v>520</v>
      </c>
      <c r="K480" t="s">
        <v>253</v>
      </c>
      <c r="L480" t="s">
        <v>140</v>
      </c>
      <c r="N480" t="s">
        <v>93</v>
      </c>
      <c r="P480">
        <v>344.8</v>
      </c>
      <c r="Q480">
        <v>109.89999999999999</v>
      </c>
      <c r="R480">
        <v>0</v>
      </c>
      <c r="S480">
        <v>50.1</v>
      </c>
      <c r="T480">
        <v>0</v>
      </c>
      <c r="U480">
        <v>0</v>
      </c>
      <c r="V480">
        <v>139.9</v>
      </c>
      <c r="W480">
        <v>44.9</v>
      </c>
      <c r="X480">
        <v>44.9</v>
      </c>
      <c r="Y480">
        <v>0</v>
      </c>
      <c r="AG480" t="s">
        <v>148</v>
      </c>
      <c r="AK480" t="s">
        <v>148</v>
      </c>
      <c r="AL480" t="s">
        <v>142</v>
      </c>
      <c r="AM480">
        <v>99999</v>
      </c>
      <c r="AN480">
        <v>99999</v>
      </c>
      <c r="AO480">
        <v>899</v>
      </c>
      <c r="AP480" t="b">
        <v>1</v>
      </c>
      <c r="AQ480" t="b">
        <v>1</v>
      </c>
      <c r="AR480" t="b">
        <v>0</v>
      </c>
      <c r="AS480">
        <v>500</v>
      </c>
      <c r="AT480" t="s">
        <v>96</v>
      </c>
      <c r="AU480" t="b">
        <v>0</v>
      </c>
      <c r="AW480">
        <v>12</v>
      </c>
      <c r="AX480" t="s">
        <v>97</v>
      </c>
      <c r="AY480" t="s">
        <v>638</v>
      </c>
    </row>
    <row r="481" spans="1:51" x14ac:dyDescent="0.25">
      <c r="A481" t="s">
        <v>3160</v>
      </c>
      <c r="B481" t="s">
        <v>139</v>
      </c>
      <c r="C481" t="s">
        <v>89</v>
      </c>
      <c r="D481">
        <v>99999</v>
      </c>
      <c r="F481">
        <v>3000</v>
      </c>
      <c r="G481" t="b">
        <v>0</v>
      </c>
      <c r="H481" t="s">
        <v>520</v>
      </c>
      <c r="K481" t="s">
        <v>253</v>
      </c>
      <c r="L481" t="s">
        <v>140</v>
      </c>
      <c r="N481" t="s">
        <v>93</v>
      </c>
      <c r="P481">
        <v>354.8</v>
      </c>
      <c r="Q481">
        <v>119.89999999999999</v>
      </c>
      <c r="R481">
        <v>0</v>
      </c>
      <c r="S481">
        <v>50.1</v>
      </c>
      <c r="T481">
        <v>0</v>
      </c>
      <c r="U481">
        <v>0</v>
      </c>
      <c r="V481">
        <v>139.9</v>
      </c>
      <c r="W481">
        <v>44.9</v>
      </c>
      <c r="X481">
        <v>44.9</v>
      </c>
      <c r="Y481">
        <v>0</v>
      </c>
      <c r="AG481" t="s">
        <v>150</v>
      </c>
      <c r="AK481" t="s">
        <v>150</v>
      </c>
      <c r="AL481" t="s">
        <v>142</v>
      </c>
      <c r="AM481">
        <v>99999</v>
      </c>
      <c r="AN481">
        <v>99999</v>
      </c>
      <c r="AO481">
        <v>899</v>
      </c>
      <c r="AP481" t="b">
        <v>1</v>
      </c>
      <c r="AQ481" t="b">
        <v>1</v>
      </c>
      <c r="AR481" t="b">
        <v>0</v>
      </c>
      <c r="AS481">
        <v>500</v>
      </c>
      <c r="AT481" t="s">
        <v>96</v>
      </c>
      <c r="AU481" t="b">
        <v>0</v>
      </c>
      <c r="AW481">
        <v>12</v>
      </c>
      <c r="AX481" t="s">
        <v>97</v>
      </c>
      <c r="AY481" t="s">
        <v>639</v>
      </c>
    </row>
    <row r="482" spans="1:51" x14ac:dyDescent="0.25">
      <c r="A482" t="s">
        <v>3160</v>
      </c>
      <c r="B482" t="s">
        <v>139</v>
      </c>
      <c r="C482" t="s">
        <v>89</v>
      </c>
      <c r="D482">
        <v>99999</v>
      </c>
      <c r="F482">
        <v>5000</v>
      </c>
      <c r="G482" t="b">
        <v>0</v>
      </c>
      <c r="H482" t="s">
        <v>520</v>
      </c>
      <c r="K482" t="s">
        <v>253</v>
      </c>
      <c r="L482" t="s">
        <v>140</v>
      </c>
      <c r="N482" t="s">
        <v>93</v>
      </c>
      <c r="P482">
        <v>369.8</v>
      </c>
      <c r="Q482">
        <v>134.9</v>
      </c>
      <c r="R482">
        <v>0</v>
      </c>
      <c r="S482">
        <v>50.1</v>
      </c>
      <c r="T482">
        <v>0</v>
      </c>
      <c r="U482">
        <v>0</v>
      </c>
      <c r="V482">
        <v>139.9</v>
      </c>
      <c r="W482">
        <v>44.9</v>
      </c>
      <c r="X482">
        <v>44.9</v>
      </c>
      <c r="Y482">
        <v>0</v>
      </c>
      <c r="AG482" t="s">
        <v>152</v>
      </c>
      <c r="AK482" t="s">
        <v>152</v>
      </c>
      <c r="AL482" t="s">
        <v>142</v>
      </c>
      <c r="AM482">
        <v>99999</v>
      </c>
      <c r="AN482">
        <v>99999</v>
      </c>
      <c r="AO482">
        <v>899</v>
      </c>
      <c r="AP482" t="b">
        <v>1</v>
      </c>
      <c r="AQ482" t="b">
        <v>1</v>
      </c>
      <c r="AR482" t="b">
        <v>0</v>
      </c>
      <c r="AS482">
        <v>500</v>
      </c>
      <c r="AT482" t="s">
        <v>96</v>
      </c>
      <c r="AU482" t="b">
        <v>0</v>
      </c>
      <c r="AW482">
        <v>12</v>
      </c>
      <c r="AX482" t="s">
        <v>97</v>
      </c>
      <c r="AY482" t="s">
        <v>640</v>
      </c>
    </row>
    <row r="483" spans="1:51" x14ac:dyDescent="0.25">
      <c r="A483" t="s">
        <v>3160</v>
      </c>
      <c r="B483" t="s">
        <v>88</v>
      </c>
      <c r="C483" t="s">
        <v>89</v>
      </c>
      <c r="D483">
        <v>99999</v>
      </c>
      <c r="F483">
        <v>0</v>
      </c>
      <c r="G483" t="b">
        <v>0</v>
      </c>
      <c r="H483" t="s">
        <v>641</v>
      </c>
      <c r="K483" t="s">
        <v>91</v>
      </c>
      <c r="L483" t="s">
        <v>92</v>
      </c>
      <c r="N483" t="s">
        <v>93</v>
      </c>
      <c r="P483">
        <v>239.8</v>
      </c>
      <c r="Q483">
        <v>79.900000000000006</v>
      </c>
      <c r="R483">
        <v>0</v>
      </c>
      <c r="S483">
        <v>50.1</v>
      </c>
      <c r="T483">
        <v>0</v>
      </c>
      <c r="U483">
        <v>0</v>
      </c>
      <c r="V483">
        <v>64.900000000000006</v>
      </c>
      <c r="W483">
        <v>44.9</v>
      </c>
      <c r="X483">
        <v>44.9</v>
      </c>
      <c r="Y483">
        <v>0</v>
      </c>
      <c r="AG483" t="s">
        <v>94</v>
      </c>
      <c r="AK483" t="s">
        <v>94</v>
      </c>
      <c r="AL483" t="s">
        <v>95</v>
      </c>
      <c r="AM483">
        <v>99999</v>
      </c>
      <c r="AN483">
        <v>99999</v>
      </c>
      <c r="AO483">
        <v>799</v>
      </c>
      <c r="AP483" t="b">
        <v>1</v>
      </c>
      <c r="AQ483" t="b">
        <v>1</v>
      </c>
      <c r="AR483" t="b">
        <v>0</v>
      </c>
      <c r="AS483">
        <v>250</v>
      </c>
      <c r="AT483" t="s">
        <v>96</v>
      </c>
      <c r="AU483" t="b">
        <v>0</v>
      </c>
      <c r="AW483">
        <v>12</v>
      </c>
      <c r="AX483" t="s">
        <v>97</v>
      </c>
      <c r="AY483" t="s">
        <v>642</v>
      </c>
    </row>
    <row r="484" spans="1:51" x14ac:dyDescent="0.25">
      <c r="A484" t="s">
        <v>3160</v>
      </c>
      <c r="B484" t="s">
        <v>88</v>
      </c>
      <c r="C484" t="s">
        <v>89</v>
      </c>
      <c r="D484">
        <v>99999</v>
      </c>
      <c r="F484">
        <v>1000</v>
      </c>
      <c r="G484" t="b">
        <v>0</v>
      </c>
      <c r="H484" t="s">
        <v>641</v>
      </c>
      <c r="K484" t="s">
        <v>91</v>
      </c>
      <c r="L484" t="s">
        <v>92</v>
      </c>
      <c r="N484" t="s">
        <v>93</v>
      </c>
      <c r="P484">
        <v>239.8</v>
      </c>
      <c r="Q484">
        <v>79.899999999999991</v>
      </c>
      <c r="R484">
        <v>0</v>
      </c>
      <c r="S484">
        <v>50.1</v>
      </c>
      <c r="T484">
        <v>0</v>
      </c>
      <c r="U484">
        <v>0</v>
      </c>
      <c r="V484">
        <v>64.900000000000006</v>
      </c>
      <c r="W484">
        <v>44.9</v>
      </c>
      <c r="X484">
        <v>44.9</v>
      </c>
      <c r="Y484">
        <v>0</v>
      </c>
      <c r="AG484" t="s">
        <v>99</v>
      </c>
      <c r="AK484" t="s">
        <v>99</v>
      </c>
      <c r="AL484" t="s">
        <v>95</v>
      </c>
      <c r="AM484">
        <v>99999</v>
      </c>
      <c r="AN484">
        <v>99999</v>
      </c>
      <c r="AO484">
        <v>799</v>
      </c>
      <c r="AP484" t="b">
        <v>1</v>
      </c>
      <c r="AQ484" t="b">
        <v>1</v>
      </c>
      <c r="AR484" t="b">
        <v>0</v>
      </c>
      <c r="AS484">
        <v>250</v>
      </c>
      <c r="AT484" t="s">
        <v>96</v>
      </c>
      <c r="AU484" t="b">
        <v>0</v>
      </c>
      <c r="AW484">
        <v>12</v>
      </c>
      <c r="AX484" t="s">
        <v>97</v>
      </c>
      <c r="AY484" t="s">
        <v>643</v>
      </c>
    </row>
    <row r="485" spans="1:51" x14ac:dyDescent="0.25">
      <c r="A485" t="s">
        <v>3160</v>
      </c>
      <c r="B485" t="s">
        <v>88</v>
      </c>
      <c r="C485" t="s">
        <v>89</v>
      </c>
      <c r="D485">
        <v>99999</v>
      </c>
      <c r="F485">
        <v>10000</v>
      </c>
      <c r="G485" t="b">
        <v>0</v>
      </c>
      <c r="H485" t="s">
        <v>641</v>
      </c>
      <c r="K485" t="s">
        <v>91</v>
      </c>
      <c r="L485" t="s">
        <v>92</v>
      </c>
      <c r="N485" t="s">
        <v>93</v>
      </c>
      <c r="P485">
        <v>304.8</v>
      </c>
      <c r="Q485">
        <v>144.9</v>
      </c>
      <c r="R485">
        <v>0</v>
      </c>
      <c r="S485">
        <v>50.1</v>
      </c>
      <c r="T485">
        <v>0</v>
      </c>
      <c r="U485">
        <v>0</v>
      </c>
      <c r="V485">
        <v>64.900000000000006</v>
      </c>
      <c r="W485">
        <v>44.9</v>
      </c>
      <c r="X485">
        <v>44.9</v>
      </c>
      <c r="Y485">
        <v>0</v>
      </c>
      <c r="AG485" t="s">
        <v>101</v>
      </c>
      <c r="AK485" t="s">
        <v>101</v>
      </c>
      <c r="AL485" t="s">
        <v>95</v>
      </c>
      <c r="AM485">
        <v>99999</v>
      </c>
      <c r="AN485">
        <v>99999</v>
      </c>
      <c r="AO485">
        <v>799</v>
      </c>
      <c r="AP485" t="b">
        <v>1</v>
      </c>
      <c r="AQ485" t="b">
        <v>1</v>
      </c>
      <c r="AR485" t="b">
        <v>0</v>
      </c>
      <c r="AS485">
        <v>250</v>
      </c>
      <c r="AT485" t="s">
        <v>96</v>
      </c>
      <c r="AU485" t="b">
        <v>0</v>
      </c>
      <c r="AW485">
        <v>12</v>
      </c>
      <c r="AX485" t="s">
        <v>97</v>
      </c>
      <c r="AY485" t="s">
        <v>644</v>
      </c>
    </row>
    <row r="486" spans="1:51" x14ac:dyDescent="0.25">
      <c r="A486" t="s">
        <v>3160</v>
      </c>
      <c r="B486" t="s">
        <v>88</v>
      </c>
      <c r="C486" t="s">
        <v>89</v>
      </c>
      <c r="D486">
        <v>99999</v>
      </c>
      <c r="F486">
        <v>2000</v>
      </c>
      <c r="G486" t="b">
        <v>0</v>
      </c>
      <c r="H486" t="s">
        <v>641</v>
      </c>
      <c r="K486" t="s">
        <v>91</v>
      </c>
      <c r="L486" t="s">
        <v>92</v>
      </c>
      <c r="N486" t="s">
        <v>93</v>
      </c>
      <c r="P486">
        <v>249.8</v>
      </c>
      <c r="Q486">
        <v>89.899999999999991</v>
      </c>
      <c r="R486">
        <v>0</v>
      </c>
      <c r="S486">
        <v>50.1</v>
      </c>
      <c r="T486">
        <v>0</v>
      </c>
      <c r="U486">
        <v>0</v>
      </c>
      <c r="V486">
        <v>64.900000000000006</v>
      </c>
      <c r="W486">
        <v>44.9</v>
      </c>
      <c r="X486">
        <v>44.9</v>
      </c>
      <c r="Y486">
        <v>0</v>
      </c>
      <c r="AG486" t="s">
        <v>103</v>
      </c>
      <c r="AK486" t="s">
        <v>103</v>
      </c>
      <c r="AL486" t="s">
        <v>95</v>
      </c>
      <c r="AM486">
        <v>99999</v>
      </c>
      <c r="AN486">
        <v>99999</v>
      </c>
      <c r="AO486">
        <v>799</v>
      </c>
      <c r="AP486" t="b">
        <v>1</v>
      </c>
      <c r="AQ486" t="b">
        <v>1</v>
      </c>
      <c r="AR486" t="b">
        <v>0</v>
      </c>
      <c r="AS486">
        <v>250</v>
      </c>
      <c r="AT486" t="s">
        <v>96</v>
      </c>
      <c r="AU486" t="b">
        <v>0</v>
      </c>
      <c r="AW486">
        <v>12</v>
      </c>
      <c r="AX486" t="s">
        <v>97</v>
      </c>
      <c r="AY486" t="s">
        <v>645</v>
      </c>
    </row>
    <row r="487" spans="1:51" x14ac:dyDescent="0.25">
      <c r="A487" t="s">
        <v>3160</v>
      </c>
      <c r="B487" t="s">
        <v>88</v>
      </c>
      <c r="C487" t="s">
        <v>89</v>
      </c>
      <c r="D487">
        <v>99999</v>
      </c>
      <c r="F487">
        <v>3000</v>
      </c>
      <c r="G487" t="b">
        <v>0</v>
      </c>
      <c r="H487" t="s">
        <v>641</v>
      </c>
      <c r="K487" t="s">
        <v>91</v>
      </c>
      <c r="L487" t="s">
        <v>92</v>
      </c>
      <c r="N487" t="s">
        <v>93</v>
      </c>
      <c r="P487">
        <v>259.8</v>
      </c>
      <c r="Q487">
        <v>99.899999999999991</v>
      </c>
      <c r="R487">
        <v>0</v>
      </c>
      <c r="S487">
        <v>50.1</v>
      </c>
      <c r="T487">
        <v>0</v>
      </c>
      <c r="U487">
        <v>0</v>
      </c>
      <c r="V487">
        <v>64.900000000000006</v>
      </c>
      <c r="W487">
        <v>44.9</v>
      </c>
      <c r="X487">
        <v>44.9</v>
      </c>
      <c r="Y487">
        <v>0</v>
      </c>
      <c r="AG487" t="s">
        <v>105</v>
      </c>
      <c r="AK487" t="s">
        <v>105</v>
      </c>
      <c r="AL487" t="s">
        <v>95</v>
      </c>
      <c r="AM487">
        <v>99999</v>
      </c>
      <c r="AN487">
        <v>99999</v>
      </c>
      <c r="AO487">
        <v>799</v>
      </c>
      <c r="AP487" t="b">
        <v>1</v>
      </c>
      <c r="AQ487" t="b">
        <v>1</v>
      </c>
      <c r="AR487" t="b">
        <v>0</v>
      </c>
      <c r="AS487">
        <v>250</v>
      </c>
      <c r="AT487" t="s">
        <v>96</v>
      </c>
      <c r="AU487" t="b">
        <v>0</v>
      </c>
      <c r="AW487">
        <v>12</v>
      </c>
      <c r="AX487" t="s">
        <v>97</v>
      </c>
      <c r="AY487" t="s">
        <v>646</v>
      </c>
    </row>
    <row r="488" spans="1:51" x14ac:dyDescent="0.25">
      <c r="A488" t="s">
        <v>3160</v>
      </c>
      <c r="B488" t="s">
        <v>88</v>
      </c>
      <c r="C488" t="s">
        <v>89</v>
      </c>
      <c r="D488">
        <v>99999</v>
      </c>
      <c r="F488">
        <v>5000</v>
      </c>
      <c r="G488" t="b">
        <v>0</v>
      </c>
      <c r="H488" t="s">
        <v>641</v>
      </c>
      <c r="K488" t="s">
        <v>91</v>
      </c>
      <c r="L488" t="s">
        <v>92</v>
      </c>
      <c r="N488" t="s">
        <v>93</v>
      </c>
      <c r="P488">
        <v>274.8</v>
      </c>
      <c r="Q488">
        <v>114.9</v>
      </c>
      <c r="R488">
        <v>0</v>
      </c>
      <c r="S488">
        <v>50.1</v>
      </c>
      <c r="T488">
        <v>0</v>
      </c>
      <c r="U488">
        <v>0</v>
      </c>
      <c r="V488">
        <v>64.900000000000006</v>
      </c>
      <c r="W488">
        <v>44.9</v>
      </c>
      <c r="X488">
        <v>44.9</v>
      </c>
      <c r="Y488">
        <v>0</v>
      </c>
      <c r="AG488" t="s">
        <v>107</v>
      </c>
      <c r="AK488" t="s">
        <v>107</v>
      </c>
      <c r="AL488" t="s">
        <v>95</v>
      </c>
      <c r="AM488">
        <v>99999</v>
      </c>
      <c r="AN488">
        <v>99999</v>
      </c>
      <c r="AO488">
        <v>799</v>
      </c>
      <c r="AP488" t="b">
        <v>1</v>
      </c>
      <c r="AQ488" t="b">
        <v>1</v>
      </c>
      <c r="AR488" t="b">
        <v>0</v>
      </c>
      <c r="AS488">
        <v>250</v>
      </c>
      <c r="AT488" t="s">
        <v>96</v>
      </c>
      <c r="AU488" t="b">
        <v>0</v>
      </c>
      <c r="AW488">
        <v>12</v>
      </c>
      <c r="AX488" t="s">
        <v>97</v>
      </c>
      <c r="AY488" t="s">
        <v>647</v>
      </c>
    </row>
    <row r="489" spans="1:51" x14ac:dyDescent="0.25">
      <c r="A489" t="s">
        <v>3160</v>
      </c>
      <c r="B489" t="s">
        <v>109</v>
      </c>
      <c r="C489" t="s">
        <v>89</v>
      </c>
      <c r="D489">
        <v>99999</v>
      </c>
      <c r="F489">
        <v>0</v>
      </c>
      <c r="G489" t="b">
        <v>0</v>
      </c>
      <c r="H489" t="s">
        <v>641</v>
      </c>
      <c r="K489" t="s">
        <v>91</v>
      </c>
      <c r="L489" t="s">
        <v>110</v>
      </c>
      <c r="N489" t="s">
        <v>93</v>
      </c>
      <c r="P489">
        <v>234.8</v>
      </c>
      <c r="Q489">
        <v>74.900000000000006</v>
      </c>
      <c r="R489">
        <v>0</v>
      </c>
      <c r="S489">
        <v>50.1</v>
      </c>
      <c r="T489">
        <v>0</v>
      </c>
      <c r="U489">
        <v>0</v>
      </c>
      <c r="V489">
        <v>64.900000000000006</v>
      </c>
      <c r="W489">
        <v>44.9</v>
      </c>
      <c r="X489">
        <v>44.9</v>
      </c>
      <c r="Y489">
        <v>0</v>
      </c>
      <c r="AG489" t="s">
        <v>111</v>
      </c>
      <c r="AK489" t="s">
        <v>111</v>
      </c>
      <c r="AL489" t="s">
        <v>112</v>
      </c>
      <c r="AM489">
        <v>99999</v>
      </c>
      <c r="AN489">
        <v>99999</v>
      </c>
      <c r="AO489">
        <v>599</v>
      </c>
      <c r="AP489" t="b">
        <v>1</v>
      </c>
      <c r="AQ489" t="b">
        <v>1</v>
      </c>
      <c r="AR489" t="b">
        <v>0</v>
      </c>
      <c r="AS489">
        <v>50</v>
      </c>
      <c r="AT489" t="s">
        <v>96</v>
      </c>
      <c r="AU489" t="b">
        <v>0</v>
      </c>
      <c r="AW489">
        <v>12</v>
      </c>
      <c r="AX489" t="s">
        <v>97</v>
      </c>
      <c r="AY489" t="s">
        <v>648</v>
      </c>
    </row>
    <row r="490" spans="1:51" x14ac:dyDescent="0.25">
      <c r="A490" t="s">
        <v>3160</v>
      </c>
      <c r="B490" t="s">
        <v>109</v>
      </c>
      <c r="C490" t="s">
        <v>89</v>
      </c>
      <c r="D490">
        <v>99999</v>
      </c>
      <c r="F490">
        <v>1000</v>
      </c>
      <c r="G490" t="b">
        <v>0</v>
      </c>
      <c r="H490" t="s">
        <v>641</v>
      </c>
      <c r="K490" t="s">
        <v>91</v>
      </c>
      <c r="L490" t="s">
        <v>110</v>
      </c>
      <c r="N490" t="s">
        <v>93</v>
      </c>
      <c r="P490">
        <v>219.8</v>
      </c>
      <c r="Q490">
        <v>59.9</v>
      </c>
      <c r="R490">
        <v>0</v>
      </c>
      <c r="S490">
        <v>50.1</v>
      </c>
      <c r="T490">
        <v>0</v>
      </c>
      <c r="U490">
        <v>0</v>
      </c>
      <c r="V490">
        <v>64.900000000000006</v>
      </c>
      <c r="W490">
        <v>44.9</v>
      </c>
      <c r="X490">
        <v>44.9</v>
      </c>
      <c r="Y490">
        <v>0</v>
      </c>
      <c r="AG490" t="s">
        <v>114</v>
      </c>
      <c r="AK490" t="s">
        <v>114</v>
      </c>
      <c r="AL490" t="s">
        <v>112</v>
      </c>
      <c r="AM490">
        <v>99999</v>
      </c>
      <c r="AN490">
        <v>99999</v>
      </c>
      <c r="AO490">
        <v>599</v>
      </c>
      <c r="AP490" t="b">
        <v>1</v>
      </c>
      <c r="AQ490" t="b">
        <v>1</v>
      </c>
      <c r="AR490" t="b">
        <v>0</v>
      </c>
      <c r="AS490">
        <v>50</v>
      </c>
      <c r="AT490" t="s">
        <v>96</v>
      </c>
      <c r="AU490" t="b">
        <v>0</v>
      </c>
      <c r="AW490">
        <v>12</v>
      </c>
      <c r="AX490" t="s">
        <v>97</v>
      </c>
      <c r="AY490" t="s">
        <v>649</v>
      </c>
    </row>
    <row r="491" spans="1:51" x14ac:dyDescent="0.25">
      <c r="A491" t="s">
        <v>3160</v>
      </c>
      <c r="B491" t="s">
        <v>109</v>
      </c>
      <c r="C491" t="s">
        <v>89</v>
      </c>
      <c r="D491">
        <v>99999</v>
      </c>
      <c r="F491">
        <v>10000</v>
      </c>
      <c r="G491" t="b">
        <v>0</v>
      </c>
      <c r="H491" t="s">
        <v>641</v>
      </c>
      <c r="K491" t="s">
        <v>91</v>
      </c>
      <c r="L491" t="s">
        <v>110</v>
      </c>
      <c r="N491" t="s">
        <v>93</v>
      </c>
      <c r="P491">
        <v>284.8</v>
      </c>
      <c r="Q491">
        <v>124.9</v>
      </c>
      <c r="R491">
        <v>0</v>
      </c>
      <c r="S491">
        <v>50.1</v>
      </c>
      <c r="T491">
        <v>0</v>
      </c>
      <c r="U491">
        <v>0</v>
      </c>
      <c r="V491">
        <v>64.900000000000006</v>
      </c>
      <c r="W491">
        <v>44.9</v>
      </c>
      <c r="X491">
        <v>44.9</v>
      </c>
      <c r="Y491">
        <v>0</v>
      </c>
      <c r="AG491" t="s">
        <v>116</v>
      </c>
      <c r="AK491" t="s">
        <v>116</v>
      </c>
      <c r="AL491" t="s">
        <v>112</v>
      </c>
      <c r="AM491">
        <v>99999</v>
      </c>
      <c r="AN491">
        <v>99999</v>
      </c>
      <c r="AO491">
        <v>599</v>
      </c>
      <c r="AP491" t="b">
        <v>1</v>
      </c>
      <c r="AQ491" t="b">
        <v>1</v>
      </c>
      <c r="AR491" t="b">
        <v>0</v>
      </c>
      <c r="AS491">
        <v>50</v>
      </c>
      <c r="AT491" t="s">
        <v>96</v>
      </c>
      <c r="AU491" t="b">
        <v>0</v>
      </c>
      <c r="AW491">
        <v>12</v>
      </c>
      <c r="AX491" t="s">
        <v>97</v>
      </c>
      <c r="AY491" t="s">
        <v>650</v>
      </c>
    </row>
    <row r="492" spans="1:51" x14ac:dyDescent="0.25">
      <c r="A492" t="s">
        <v>3160</v>
      </c>
      <c r="B492" t="s">
        <v>109</v>
      </c>
      <c r="C492" t="s">
        <v>89</v>
      </c>
      <c r="D492">
        <v>99999</v>
      </c>
      <c r="F492">
        <v>2000</v>
      </c>
      <c r="G492" t="b">
        <v>0</v>
      </c>
      <c r="H492" t="s">
        <v>641</v>
      </c>
      <c r="K492" t="s">
        <v>91</v>
      </c>
      <c r="L492" t="s">
        <v>110</v>
      </c>
      <c r="N492" t="s">
        <v>93</v>
      </c>
      <c r="P492">
        <v>229.8</v>
      </c>
      <c r="Q492">
        <v>69.900000000000006</v>
      </c>
      <c r="R492">
        <v>0</v>
      </c>
      <c r="S492">
        <v>50.1</v>
      </c>
      <c r="T492">
        <v>0</v>
      </c>
      <c r="U492">
        <v>0</v>
      </c>
      <c r="V492">
        <v>64.900000000000006</v>
      </c>
      <c r="W492">
        <v>44.9</v>
      </c>
      <c r="X492">
        <v>44.9</v>
      </c>
      <c r="Y492">
        <v>0</v>
      </c>
      <c r="AG492" t="s">
        <v>118</v>
      </c>
      <c r="AK492" t="s">
        <v>118</v>
      </c>
      <c r="AL492" t="s">
        <v>112</v>
      </c>
      <c r="AM492">
        <v>99999</v>
      </c>
      <c r="AN492">
        <v>99999</v>
      </c>
      <c r="AO492">
        <v>599</v>
      </c>
      <c r="AP492" t="b">
        <v>1</v>
      </c>
      <c r="AQ492" t="b">
        <v>1</v>
      </c>
      <c r="AR492" t="b">
        <v>0</v>
      </c>
      <c r="AS492">
        <v>50</v>
      </c>
      <c r="AT492" t="s">
        <v>96</v>
      </c>
      <c r="AU492" t="b">
        <v>0</v>
      </c>
      <c r="AW492">
        <v>12</v>
      </c>
      <c r="AX492" t="s">
        <v>97</v>
      </c>
      <c r="AY492" t="s">
        <v>651</v>
      </c>
    </row>
    <row r="493" spans="1:51" x14ac:dyDescent="0.25">
      <c r="A493" t="s">
        <v>3160</v>
      </c>
      <c r="B493" t="s">
        <v>109</v>
      </c>
      <c r="C493" t="s">
        <v>89</v>
      </c>
      <c r="D493">
        <v>99999</v>
      </c>
      <c r="F493">
        <v>3000</v>
      </c>
      <c r="G493" t="b">
        <v>0</v>
      </c>
      <c r="H493" t="s">
        <v>641</v>
      </c>
      <c r="K493" t="s">
        <v>91</v>
      </c>
      <c r="L493" t="s">
        <v>110</v>
      </c>
      <c r="N493" t="s">
        <v>93</v>
      </c>
      <c r="P493">
        <v>239.8</v>
      </c>
      <c r="Q493">
        <v>79.899999999999991</v>
      </c>
      <c r="R493">
        <v>0</v>
      </c>
      <c r="S493">
        <v>50.1</v>
      </c>
      <c r="T493">
        <v>0</v>
      </c>
      <c r="U493">
        <v>0</v>
      </c>
      <c r="V493">
        <v>64.900000000000006</v>
      </c>
      <c r="W493">
        <v>44.9</v>
      </c>
      <c r="X493">
        <v>44.9</v>
      </c>
      <c r="Y493">
        <v>0</v>
      </c>
      <c r="AG493" t="s">
        <v>120</v>
      </c>
      <c r="AK493" t="s">
        <v>120</v>
      </c>
      <c r="AL493" t="s">
        <v>112</v>
      </c>
      <c r="AM493">
        <v>99999</v>
      </c>
      <c r="AN493">
        <v>99999</v>
      </c>
      <c r="AO493">
        <v>599</v>
      </c>
      <c r="AP493" t="b">
        <v>1</v>
      </c>
      <c r="AQ493" t="b">
        <v>1</v>
      </c>
      <c r="AR493" t="b">
        <v>0</v>
      </c>
      <c r="AS493">
        <v>50</v>
      </c>
      <c r="AT493" t="s">
        <v>96</v>
      </c>
      <c r="AU493" t="b">
        <v>0</v>
      </c>
      <c r="AW493">
        <v>12</v>
      </c>
      <c r="AX493" t="s">
        <v>97</v>
      </c>
      <c r="AY493" t="s">
        <v>652</v>
      </c>
    </row>
    <row r="494" spans="1:51" x14ac:dyDescent="0.25">
      <c r="A494" t="s">
        <v>3160</v>
      </c>
      <c r="B494" t="s">
        <v>109</v>
      </c>
      <c r="C494" t="s">
        <v>89</v>
      </c>
      <c r="D494">
        <v>99999</v>
      </c>
      <c r="F494">
        <v>5000</v>
      </c>
      <c r="G494" t="b">
        <v>0</v>
      </c>
      <c r="H494" t="s">
        <v>641</v>
      </c>
      <c r="K494" t="s">
        <v>91</v>
      </c>
      <c r="L494" t="s">
        <v>110</v>
      </c>
      <c r="N494" t="s">
        <v>93</v>
      </c>
      <c r="P494">
        <v>254.8</v>
      </c>
      <c r="Q494">
        <v>94.9</v>
      </c>
      <c r="R494">
        <v>0</v>
      </c>
      <c r="S494">
        <v>50.1</v>
      </c>
      <c r="T494">
        <v>0</v>
      </c>
      <c r="U494">
        <v>0</v>
      </c>
      <c r="V494">
        <v>64.900000000000006</v>
      </c>
      <c r="W494">
        <v>44.9</v>
      </c>
      <c r="X494">
        <v>44.9</v>
      </c>
      <c r="Y494">
        <v>0</v>
      </c>
      <c r="AG494" t="s">
        <v>122</v>
      </c>
      <c r="AK494" t="s">
        <v>122</v>
      </c>
      <c r="AL494" t="s">
        <v>112</v>
      </c>
      <c r="AM494">
        <v>99999</v>
      </c>
      <c r="AN494">
        <v>99999</v>
      </c>
      <c r="AO494">
        <v>599</v>
      </c>
      <c r="AP494" t="b">
        <v>1</v>
      </c>
      <c r="AQ494" t="b">
        <v>1</v>
      </c>
      <c r="AR494" t="b">
        <v>0</v>
      </c>
      <c r="AS494">
        <v>50</v>
      </c>
      <c r="AT494" t="s">
        <v>96</v>
      </c>
      <c r="AU494" t="b">
        <v>0</v>
      </c>
      <c r="AW494">
        <v>12</v>
      </c>
      <c r="AX494" t="s">
        <v>97</v>
      </c>
      <c r="AY494" t="s">
        <v>653</v>
      </c>
    </row>
    <row r="495" spans="1:51" x14ac:dyDescent="0.25">
      <c r="A495" t="s">
        <v>3160</v>
      </c>
      <c r="B495" t="s">
        <v>124</v>
      </c>
      <c r="C495" t="s">
        <v>89</v>
      </c>
      <c r="D495">
        <v>99999</v>
      </c>
      <c r="F495">
        <v>0</v>
      </c>
      <c r="G495" t="b">
        <v>0</v>
      </c>
      <c r="H495" t="s">
        <v>641</v>
      </c>
      <c r="K495" t="s">
        <v>91</v>
      </c>
      <c r="L495" t="s">
        <v>125</v>
      </c>
      <c r="N495" t="s">
        <v>93</v>
      </c>
      <c r="P495">
        <v>224.8</v>
      </c>
      <c r="Q495">
        <v>64.900000000000006</v>
      </c>
      <c r="R495">
        <v>0</v>
      </c>
      <c r="S495">
        <v>50.1</v>
      </c>
      <c r="T495">
        <v>0</v>
      </c>
      <c r="U495">
        <v>0</v>
      </c>
      <c r="V495">
        <v>64.900000000000006</v>
      </c>
      <c r="W495">
        <v>44.9</v>
      </c>
      <c r="X495">
        <v>44.9</v>
      </c>
      <c r="Y495">
        <v>0</v>
      </c>
      <c r="AG495" t="s">
        <v>126</v>
      </c>
      <c r="AK495" t="s">
        <v>126</v>
      </c>
      <c r="AL495" t="s">
        <v>127</v>
      </c>
      <c r="AM495">
        <v>99999</v>
      </c>
      <c r="AN495">
        <v>99999</v>
      </c>
      <c r="AO495">
        <v>699</v>
      </c>
      <c r="AP495" t="b">
        <v>1</v>
      </c>
      <c r="AQ495" t="b">
        <v>1</v>
      </c>
      <c r="AR495" t="b">
        <v>0</v>
      </c>
      <c r="AS495">
        <v>100</v>
      </c>
      <c r="AT495" t="s">
        <v>96</v>
      </c>
      <c r="AU495" t="b">
        <v>0</v>
      </c>
      <c r="AW495">
        <v>12</v>
      </c>
      <c r="AX495" t="s">
        <v>97</v>
      </c>
      <c r="AY495" t="s">
        <v>654</v>
      </c>
    </row>
    <row r="496" spans="1:51" x14ac:dyDescent="0.25">
      <c r="A496" t="s">
        <v>3160</v>
      </c>
      <c r="B496" t="s">
        <v>124</v>
      </c>
      <c r="C496" t="s">
        <v>89</v>
      </c>
      <c r="D496">
        <v>99999</v>
      </c>
      <c r="F496">
        <v>1000</v>
      </c>
      <c r="G496" t="b">
        <v>0</v>
      </c>
      <c r="H496" t="s">
        <v>641</v>
      </c>
      <c r="K496" t="s">
        <v>91</v>
      </c>
      <c r="L496" t="s">
        <v>125</v>
      </c>
      <c r="N496" t="s">
        <v>93</v>
      </c>
      <c r="P496">
        <v>224.8</v>
      </c>
      <c r="Q496">
        <v>64.899999999999991</v>
      </c>
      <c r="R496">
        <v>0</v>
      </c>
      <c r="S496">
        <v>50.1</v>
      </c>
      <c r="T496">
        <v>0</v>
      </c>
      <c r="U496">
        <v>0</v>
      </c>
      <c r="V496">
        <v>64.900000000000006</v>
      </c>
      <c r="W496">
        <v>44.9</v>
      </c>
      <c r="X496">
        <v>44.9</v>
      </c>
      <c r="Y496">
        <v>0</v>
      </c>
      <c r="AG496" t="s">
        <v>129</v>
      </c>
      <c r="AK496" t="s">
        <v>129</v>
      </c>
      <c r="AL496" t="s">
        <v>127</v>
      </c>
      <c r="AM496">
        <v>99999</v>
      </c>
      <c r="AN496">
        <v>99999</v>
      </c>
      <c r="AO496">
        <v>699</v>
      </c>
      <c r="AP496" t="b">
        <v>1</v>
      </c>
      <c r="AQ496" t="b">
        <v>1</v>
      </c>
      <c r="AR496" t="b">
        <v>0</v>
      </c>
      <c r="AS496">
        <v>100</v>
      </c>
      <c r="AT496" t="s">
        <v>96</v>
      </c>
      <c r="AU496" t="b">
        <v>0</v>
      </c>
      <c r="AW496">
        <v>12</v>
      </c>
      <c r="AX496" t="s">
        <v>97</v>
      </c>
      <c r="AY496" t="s">
        <v>655</v>
      </c>
    </row>
    <row r="497" spans="1:51" x14ac:dyDescent="0.25">
      <c r="A497" t="s">
        <v>3160</v>
      </c>
      <c r="B497" t="s">
        <v>124</v>
      </c>
      <c r="C497" t="s">
        <v>89</v>
      </c>
      <c r="D497">
        <v>99999</v>
      </c>
      <c r="F497">
        <v>10000</v>
      </c>
      <c r="G497" t="b">
        <v>0</v>
      </c>
      <c r="H497" t="s">
        <v>641</v>
      </c>
      <c r="K497" t="s">
        <v>91</v>
      </c>
      <c r="L497" t="s">
        <v>125</v>
      </c>
      <c r="N497" t="s">
        <v>93</v>
      </c>
      <c r="P497">
        <v>289.8</v>
      </c>
      <c r="Q497">
        <v>129.9</v>
      </c>
      <c r="R497">
        <v>0</v>
      </c>
      <c r="S497">
        <v>50.1</v>
      </c>
      <c r="T497">
        <v>0</v>
      </c>
      <c r="U497">
        <v>0</v>
      </c>
      <c r="V497">
        <v>64.900000000000006</v>
      </c>
      <c r="W497">
        <v>44.9</v>
      </c>
      <c r="X497">
        <v>44.9</v>
      </c>
      <c r="Y497">
        <v>0</v>
      </c>
      <c r="AG497" t="s">
        <v>131</v>
      </c>
      <c r="AK497" t="s">
        <v>131</v>
      </c>
      <c r="AL497" t="s">
        <v>127</v>
      </c>
      <c r="AM497">
        <v>99999</v>
      </c>
      <c r="AN497">
        <v>99999</v>
      </c>
      <c r="AO497">
        <v>699</v>
      </c>
      <c r="AP497" t="b">
        <v>1</v>
      </c>
      <c r="AQ497" t="b">
        <v>1</v>
      </c>
      <c r="AR497" t="b">
        <v>0</v>
      </c>
      <c r="AS497">
        <v>100</v>
      </c>
      <c r="AT497" t="s">
        <v>96</v>
      </c>
      <c r="AU497" t="b">
        <v>0</v>
      </c>
      <c r="AW497">
        <v>12</v>
      </c>
      <c r="AX497" t="s">
        <v>97</v>
      </c>
      <c r="AY497" t="s">
        <v>656</v>
      </c>
    </row>
    <row r="498" spans="1:51" x14ac:dyDescent="0.25">
      <c r="A498" t="s">
        <v>3160</v>
      </c>
      <c r="B498" t="s">
        <v>124</v>
      </c>
      <c r="C498" t="s">
        <v>89</v>
      </c>
      <c r="D498">
        <v>99999</v>
      </c>
      <c r="F498">
        <v>2000</v>
      </c>
      <c r="G498" t="b">
        <v>0</v>
      </c>
      <c r="H498" t="s">
        <v>641</v>
      </c>
      <c r="K498" t="s">
        <v>91</v>
      </c>
      <c r="L498" t="s">
        <v>125</v>
      </c>
      <c r="N498" t="s">
        <v>93</v>
      </c>
      <c r="P498">
        <v>234.8</v>
      </c>
      <c r="Q498">
        <v>74.899999999999991</v>
      </c>
      <c r="R498">
        <v>0</v>
      </c>
      <c r="S498">
        <v>50.1</v>
      </c>
      <c r="T498">
        <v>0</v>
      </c>
      <c r="U498">
        <v>0</v>
      </c>
      <c r="V498">
        <v>64.900000000000006</v>
      </c>
      <c r="W498">
        <v>44.9</v>
      </c>
      <c r="X498">
        <v>44.9</v>
      </c>
      <c r="Y498">
        <v>0</v>
      </c>
      <c r="AG498" t="s">
        <v>133</v>
      </c>
      <c r="AK498" t="s">
        <v>133</v>
      </c>
      <c r="AL498" t="s">
        <v>127</v>
      </c>
      <c r="AM498">
        <v>99999</v>
      </c>
      <c r="AN498">
        <v>99999</v>
      </c>
      <c r="AO498">
        <v>699</v>
      </c>
      <c r="AP498" t="b">
        <v>1</v>
      </c>
      <c r="AQ498" t="b">
        <v>1</v>
      </c>
      <c r="AR498" t="b">
        <v>0</v>
      </c>
      <c r="AS498">
        <v>100</v>
      </c>
      <c r="AT498" t="s">
        <v>96</v>
      </c>
      <c r="AU498" t="b">
        <v>0</v>
      </c>
      <c r="AW498">
        <v>12</v>
      </c>
      <c r="AX498" t="s">
        <v>97</v>
      </c>
      <c r="AY498" t="s">
        <v>657</v>
      </c>
    </row>
    <row r="499" spans="1:51" x14ac:dyDescent="0.25">
      <c r="A499" t="s">
        <v>3160</v>
      </c>
      <c r="B499" t="s">
        <v>124</v>
      </c>
      <c r="C499" t="s">
        <v>89</v>
      </c>
      <c r="D499">
        <v>99999</v>
      </c>
      <c r="F499">
        <v>3000</v>
      </c>
      <c r="G499" t="b">
        <v>0</v>
      </c>
      <c r="H499" t="s">
        <v>641</v>
      </c>
      <c r="K499" t="s">
        <v>91</v>
      </c>
      <c r="L499" t="s">
        <v>125</v>
      </c>
      <c r="N499" t="s">
        <v>93</v>
      </c>
      <c r="P499">
        <v>244.8</v>
      </c>
      <c r="Q499">
        <v>84.899999999999991</v>
      </c>
      <c r="R499">
        <v>0</v>
      </c>
      <c r="S499">
        <v>50.1</v>
      </c>
      <c r="T499">
        <v>0</v>
      </c>
      <c r="U499">
        <v>0</v>
      </c>
      <c r="V499">
        <v>64.900000000000006</v>
      </c>
      <c r="W499">
        <v>44.9</v>
      </c>
      <c r="X499">
        <v>44.9</v>
      </c>
      <c r="Y499">
        <v>0</v>
      </c>
      <c r="AG499" t="s">
        <v>135</v>
      </c>
      <c r="AK499" t="s">
        <v>135</v>
      </c>
      <c r="AL499" t="s">
        <v>127</v>
      </c>
      <c r="AM499">
        <v>99999</v>
      </c>
      <c r="AN499">
        <v>99999</v>
      </c>
      <c r="AO499">
        <v>699</v>
      </c>
      <c r="AP499" t="b">
        <v>1</v>
      </c>
      <c r="AQ499" t="b">
        <v>1</v>
      </c>
      <c r="AR499" t="b">
        <v>0</v>
      </c>
      <c r="AS499">
        <v>100</v>
      </c>
      <c r="AT499" t="s">
        <v>96</v>
      </c>
      <c r="AU499" t="b">
        <v>0</v>
      </c>
      <c r="AW499">
        <v>12</v>
      </c>
      <c r="AX499" t="s">
        <v>97</v>
      </c>
      <c r="AY499" t="s">
        <v>658</v>
      </c>
    </row>
    <row r="500" spans="1:51" x14ac:dyDescent="0.25">
      <c r="A500" t="s">
        <v>3160</v>
      </c>
      <c r="B500" t="s">
        <v>124</v>
      </c>
      <c r="C500" t="s">
        <v>89</v>
      </c>
      <c r="D500">
        <v>99999</v>
      </c>
      <c r="F500">
        <v>5000</v>
      </c>
      <c r="G500" t="b">
        <v>0</v>
      </c>
      <c r="H500" t="s">
        <v>641</v>
      </c>
      <c r="K500" t="s">
        <v>91</v>
      </c>
      <c r="L500" t="s">
        <v>125</v>
      </c>
      <c r="N500" t="s">
        <v>93</v>
      </c>
      <c r="P500">
        <v>259.8</v>
      </c>
      <c r="Q500">
        <v>99.9</v>
      </c>
      <c r="R500">
        <v>0</v>
      </c>
      <c r="S500">
        <v>50.1</v>
      </c>
      <c r="T500">
        <v>0</v>
      </c>
      <c r="U500">
        <v>0</v>
      </c>
      <c r="V500">
        <v>64.900000000000006</v>
      </c>
      <c r="W500">
        <v>44.9</v>
      </c>
      <c r="X500">
        <v>44.9</v>
      </c>
      <c r="Y500">
        <v>0</v>
      </c>
      <c r="AG500" t="s">
        <v>137</v>
      </c>
      <c r="AK500" t="s">
        <v>137</v>
      </c>
      <c r="AL500" t="s">
        <v>127</v>
      </c>
      <c r="AM500">
        <v>99999</v>
      </c>
      <c r="AN500">
        <v>99999</v>
      </c>
      <c r="AO500">
        <v>699</v>
      </c>
      <c r="AP500" t="b">
        <v>1</v>
      </c>
      <c r="AQ500" t="b">
        <v>1</v>
      </c>
      <c r="AR500" t="b">
        <v>0</v>
      </c>
      <c r="AS500">
        <v>100</v>
      </c>
      <c r="AT500" t="s">
        <v>96</v>
      </c>
      <c r="AU500" t="b">
        <v>0</v>
      </c>
      <c r="AW500">
        <v>12</v>
      </c>
      <c r="AX500" t="s">
        <v>97</v>
      </c>
      <c r="AY500" t="s">
        <v>659</v>
      </c>
    </row>
    <row r="501" spans="1:51" x14ac:dyDescent="0.25">
      <c r="A501" t="s">
        <v>3160</v>
      </c>
      <c r="B501" t="s">
        <v>139</v>
      </c>
      <c r="C501" t="s">
        <v>89</v>
      </c>
      <c r="D501">
        <v>99999</v>
      </c>
      <c r="F501">
        <v>0</v>
      </c>
      <c r="G501" t="b">
        <v>0</v>
      </c>
      <c r="H501" t="s">
        <v>641</v>
      </c>
      <c r="K501" t="s">
        <v>91</v>
      </c>
      <c r="L501" t="s">
        <v>140</v>
      </c>
      <c r="N501" t="s">
        <v>93</v>
      </c>
      <c r="P501">
        <v>259.8</v>
      </c>
      <c r="Q501">
        <v>99.9</v>
      </c>
      <c r="R501">
        <v>0</v>
      </c>
      <c r="S501">
        <v>50.1</v>
      </c>
      <c r="T501">
        <v>0</v>
      </c>
      <c r="U501">
        <v>0</v>
      </c>
      <c r="V501">
        <v>64.900000000000006</v>
      </c>
      <c r="W501">
        <v>44.9</v>
      </c>
      <c r="X501">
        <v>44.9</v>
      </c>
      <c r="Y501">
        <v>0</v>
      </c>
      <c r="AG501" t="s">
        <v>141</v>
      </c>
      <c r="AK501" t="s">
        <v>141</v>
      </c>
      <c r="AL501" t="s">
        <v>142</v>
      </c>
      <c r="AM501">
        <v>99999</v>
      </c>
      <c r="AN501">
        <v>99999</v>
      </c>
      <c r="AO501">
        <v>899</v>
      </c>
      <c r="AP501" t="b">
        <v>1</v>
      </c>
      <c r="AQ501" t="b">
        <v>1</v>
      </c>
      <c r="AR501" t="b">
        <v>0</v>
      </c>
      <c r="AS501">
        <v>500</v>
      </c>
      <c r="AT501" t="s">
        <v>96</v>
      </c>
      <c r="AU501" t="b">
        <v>0</v>
      </c>
      <c r="AW501">
        <v>12</v>
      </c>
      <c r="AX501" t="s">
        <v>97</v>
      </c>
      <c r="AY501" t="s">
        <v>660</v>
      </c>
    </row>
    <row r="502" spans="1:51" x14ac:dyDescent="0.25">
      <c r="A502" t="s">
        <v>3160</v>
      </c>
      <c r="B502" t="s">
        <v>139</v>
      </c>
      <c r="C502" t="s">
        <v>89</v>
      </c>
      <c r="D502">
        <v>99999</v>
      </c>
      <c r="F502">
        <v>1000</v>
      </c>
      <c r="G502" t="b">
        <v>0</v>
      </c>
      <c r="H502" t="s">
        <v>641</v>
      </c>
      <c r="K502" t="s">
        <v>91</v>
      </c>
      <c r="L502" t="s">
        <v>140</v>
      </c>
      <c r="N502" t="s">
        <v>93</v>
      </c>
      <c r="P502">
        <v>259.8</v>
      </c>
      <c r="Q502">
        <v>99.899999999999991</v>
      </c>
      <c r="R502">
        <v>0</v>
      </c>
      <c r="S502">
        <v>50.1</v>
      </c>
      <c r="T502">
        <v>0</v>
      </c>
      <c r="U502">
        <v>0</v>
      </c>
      <c r="V502">
        <v>64.900000000000006</v>
      </c>
      <c r="W502">
        <v>44.9</v>
      </c>
      <c r="X502">
        <v>44.9</v>
      </c>
      <c r="Y502">
        <v>0</v>
      </c>
      <c r="AG502" t="s">
        <v>144</v>
      </c>
      <c r="AK502" t="s">
        <v>144</v>
      </c>
      <c r="AL502" t="s">
        <v>142</v>
      </c>
      <c r="AM502">
        <v>99999</v>
      </c>
      <c r="AN502">
        <v>99999</v>
      </c>
      <c r="AO502">
        <v>899</v>
      </c>
      <c r="AP502" t="b">
        <v>1</v>
      </c>
      <c r="AQ502" t="b">
        <v>1</v>
      </c>
      <c r="AR502" t="b">
        <v>0</v>
      </c>
      <c r="AS502">
        <v>500</v>
      </c>
      <c r="AT502" t="s">
        <v>96</v>
      </c>
      <c r="AU502" t="b">
        <v>0</v>
      </c>
      <c r="AW502">
        <v>12</v>
      </c>
      <c r="AX502" t="s">
        <v>97</v>
      </c>
      <c r="AY502" t="s">
        <v>661</v>
      </c>
    </row>
    <row r="503" spans="1:51" x14ac:dyDescent="0.25">
      <c r="A503" t="s">
        <v>3160</v>
      </c>
      <c r="B503" t="s">
        <v>139</v>
      </c>
      <c r="C503" t="s">
        <v>89</v>
      </c>
      <c r="D503">
        <v>99999</v>
      </c>
      <c r="F503">
        <v>10000</v>
      </c>
      <c r="G503" t="b">
        <v>0</v>
      </c>
      <c r="H503" t="s">
        <v>641</v>
      </c>
      <c r="K503" t="s">
        <v>91</v>
      </c>
      <c r="L503" t="s">
        <v>140</v>
      </c>
      <c r="N503" t="s">
        <v>93</v>
      </c>
      <c r="P503">
        <v>324.8</v>
      </c>
      <c r="Q503">
        <v>164.9</v>
      </c>
      <c r="R503">
        <v>0</v>
      </c>
      <c r="S503">
        <v>50.1</v>
      </c>
      <c r="T503">
        <v>0</v>
      </c>
      <c r="U503">
        <v>0</v>
      </c>
      <c r="V503">
        <v>64.900000000000006</v>
      </c>
      <c r="W503">
        <v>44.9</v>
      </c>
      <c r="X503">
        <v>44.9</v>
      </c>
      <c r="Y503">
        <v>0</v>
      </c>
      <c r="AG503" t="s">
        <v>146</v>
      </c>
      <c r="AK503" t="s">
        <v>146</v>
      </c>
      <c r="AL503" t="s">
        <v>142</v>
      </c>
      <c r="AM503">
        <v>99999</v>
      </c>
      <c r="AN503">
        <v>99999</v>
      </c>
      <c r="AO503">
        <v>899</v>
      </c>
      <c r="AP503" t="b">
        <v>1</v>
      </c>
      <c r="AQ503" t="b">
        <v>1</v>
      </c>
      <c r="AR503" t="b">
        <v>0</v>
      </c>
      <c r="AS503">
        <v>500</v>
      </c>
      <c r="AT503" t="s">
        <v>96</v>
      </c>
      <c r="AU503" t="b">
        <v>0</v>
      </c>
      <c r="AW503">
        <v>12</v>
      </c>
      <c r="AX503" t="s">
        <v>97</v>
      </c>
      <c r="AY503" t="s">
        <v>662</v>
      </c>
    </row>
    <row r="504" spans="1:51" x14ac:dyDescent="0.25">
      <c r="A504" t="s">
        <v>3160</v>
      </c>
      <c r="B504" t="s">
        <v>139</v>
      </c>
      <c r="C504" t="s">
        <v>89</v>
      </c>
      <c r="D504">
        <v>99999</v>
      </c>
      <c r="F504">
        <v>2000</v>
      </c>
      <c r="G504" t="b">
        <v>0</v>
      </c>
      <c r="H504" t="s">
        <v>641</v>
      </c>
      <c r="K504" t="s">
        <v>91</v>
      </c>
      <c r="L504" t="s">
        <v>140</v>
      </c>
      <c r="N504" t="s">
        <v>93</v>
      </c>
      <c r="P504">
        <v>269.8</v>
      </c>
      <c r="Q504">
        <v>109.89999999999999</v>
      </c>
      <c r="R504">
        <v>0</v>
      </c>
      <c r="S504">
        <v>50.1</v>
      </c>
      <c r="T504">
        <v>0</v>
      </c>
      <c r="U504">
        <v>0</v>
      </c>
      <c r="V504">
        <v>64.900000000000006</v>
      </c>
      <c r="W504">
        <v>44.9</v>
      </c>
      <c r="X504">
        <v>44.9</v>
      </c>
      <c r="Y504">
        <v>0</v>
      </c>
      <c r="AG504" t="s">
        <v>148</v>
      </c>
      <c r="AK504" t="s">
        <v>148</v>
      </c>
      <c r="AL504" t="s">
        <v>142</v>
      </c>
      <c r="AM504">
        <v>99999</v>
      </c>
      <c r="AN504">
        <v>99999</v>
      </c>
      <c r="AO504">
        <v>899</v>
      </c>
      <c r="AP504" t="b">
        <v>1</v>
      </c>
      <c r="AQ504" t="b">
        <v>1</v>
      </c>
      <c r="AR504" t="b">
        <v>0</v>
      </c>
      <c r="AS504">
        <v>500</v>
      </c>
      <c r="AT504" t="s">
        <v>96</v>
      </c>
      <c r="AU504" t="b">
        <v>0</v>
      </c>
      <c r="AW504">
        <v>12</v>
      </c>
      <c r="AX504" t="s">
        <v>97</v>
      </c>
      <c r="AY504" t="s">
        <v>663</v>
      </c>
    </row>
    <row r="505" spans="1:51" x14ac:dyDescent="0.25">
      <c r="A505" t="s">
        <v>3160</v>
      </c>
      <c r="B505" t="s">
        <v>139</v>
      </c>
      <c r="C505" t="s">
        <v>89</v>
      </c>
      <c r="D505">
        <v>99999</v>
      </c>
      <c r="F505">
        <v>3000</v>
      </c>
      <c r="G505" t="b">
        <v>0</v>
      </c>
      <c r="H505" t="s">
        <v>641</v>
      </c>
      <c r="K505" t="s">
        <v>91</v>
      </c>
      <c r="L505" t="s">
        <v>140</v>
      </c>
      <c r="N505" t="s">
        <v>93</v>
      </c>
      <c r="P505">
        <v>279.8</v>
      </c>
      <c r="Q505">
        <v>119.89999999999999</v>
      </c>
      <c r="R505">
        <v>0</v>
      </c>
      <c r="S505">
        <v>50.1</v>
      </c>
      <c r="T505">
        <v>0</v>
      </c>
      <c r="U505">
        <v>0</v>
      </c>
      <c r="V505">
        <v>64.900000000000006</v>
      </c>
      <c r="W505">
        <v>44.9</v>
      </c>
      <c r="X505">
        <v>44.9</v>
      </c>
      <c r="Y505">
        <v>0</v>
      </c>
      <c r="AG505" t="s">
        <v>150</v>
      </c>
      <c r="AK505" t="s">
        <v>150</v>
      </c>
      <c r="AL505" t="s">
        <v>142</v>
      </c>
      <c r="AM505">
        <v>99999</v>
      </c>
      <c r="AN505">
        <v>99999</v>
      </c>
      <c r="AO505">
        <v>899</v>
      </c>
      <c r="AP505" t="b">
        <v>1</v>
      </c>
      <c r="AQ505" t="b">
        <v>1</v>
      </c>
      <c r="AR505" t="b">
        <v>0</v>
      </c>
      <c r="AS505">
        <v>500</v>
      </c>
      <c r="AT505" t="s">
        <v>96</v>
      </c>
      <c r="AU505" t="b">
        <v>0</v>
      </c>
      <c r="AW505">
        <v>12</v>
      </c>
      <c r="AX505" t="s">
        <v>97</v>
      </c>
      <c r="AY505" t="s">
        <v>664</v>
      </c>
    </row>
    <row r="506" spans="1:51" x14ac:dyDescent="0.25">
      <c r="A506" t="s">
        <v>3160</v>
      </c>
      <c r="B506" t="s">
        <v>139</v>
      </c>
      <c r="C506" t="s">
        <v>89</v>
      </c>
      <c r="D506">
        <v>99999</v>
      </c>
      <c r="F506">
        <v>5000</v>
      </c>
      <c r="G506" t="b">
        <v>0</v>
      </c>
      <c r="H506" t="s">
        <v>641</v>
      </c>
      <c r="K506" t="s">
        <v>91</v>
      </c>
      <c r="L506" t="s">
        <v>140</v>
      </c>
      <c r="N506" t="s">
        <v>93</v>
      </c>
      <c r="P506">
        <v>294.8</v>
      </c>
      <c r="Q506">
        <v>134.9</v>
      </c>
      <c r="R506">
        <v>0</v>
      </c>
      <c r="S506">
        <v>50.1</v>
      </c>
      <c r="T506">
        <v>0</v>
      </c>
      <c r="U506">
        <v>0</v>
      </c>
      <c r="V506">
        <v>64.900000000000006</v>
      </c>
      <c r="W506">
        <v>44.9</v>
      </c>
      <c r="X506">
        <v>44.9</v>
      </c>
      <c r="Y506">
        <v>0</v>
      </c>
      <c r="AG506" t="s">
        <v>152</v>
      </c>
      <c r="AK506" t="s">
        <v>152</v>
      </c>
      <c r="AL506" t="s">
        <v>142</v>
      </c>
      <c r="AM506">
        <v>99999</v>
      </c>
      <c r="AN506">
        <v>99999</v>
      </c>
      <c r="AO506">
        <v>899</v>
      </c>
      <c r="AP506" t="b">
        <v>1</v>
      </c>
      <c r="AQ506" t="b">
        <v>1</v>
      </c>
      <c r="AR506" t="b">
        <v>0</v>
      </c>
      <c r="AS506">
        <v>500</v>
      </c>
      <c r="AT506" t="s">
        <v>96</v>
      </c>
      <c r="AU506" t="b">
        <v>0</v>
      </c>
      <c r="AW506">
        <v>12</v>
      </c>
      <c r="AX506" t="s">
        <v>97</v>
      </c>
      <c r="AY506" t="s">
        <v>665</v>
      </c>
    </row>
    <row r="507" spans="1:51" x14ac:dyDescent="0.25">
      <c r="A507" t="s">
        <v>3160</v>
      </c>
      <c r="B507" t="s">
        <v>88</v>
      </c>
      <c r="C507" t="s">
        <v>89</v>
      </c>
      <c r="D507">
        <v>99999</v>
      </c>
      <c r="F507">
        <v>0</v>
      </c>
      <c r="G507" t="b">
        <v>0</v>
      </c>
      <c r="H507" t="s">
        <v>641</v>
      </c>
      <c r="K507" t="s">
        <v>154</v>
      </c>
      <c r="L507" t="s">
        <v>92</v>
      </c>
      <c r="N507" t="s">
        <v>93</v>
      </c>
      <c r="P507">
        <v>264.8</v>
      </c>
      <c r="Q507">
        <v>79.900000000000006</v>
      </c>
      <c r="R507">
        <v>0</v>
      </c>
      <c r="S507">
        <v>50.1</v>
      </c>
      <c r="T507">
        <v>0</v>
      </c>
      <c r="U507">
        <v>0</v>
      </c>
      <c r="V507">
        <v>64.900000000000006</v>
      </c>
      <c r="W507">
        <v>69.900000000000006</v>
      </c>
      <c r="X507">
        <v>69.900000000000006</v>
      </c>
      <c r="Y507">
        <v>0</v>
      </c>
      <c r="AG507" t="s">
        <v>155</v>
      </c>
      <c r="AK507" t="s">
        <v>155</v>
      </c>
      <c r="AL507" t="s">
        <v>95</v>
      </c>
      <c r="AM507">
        <v>99999</v>
      </c>
      <c r="AN507">
        <v>99999</v>
      </c>
      <c r="AO507">
        <v>799</v>
      </c>
      <c r="AP507" t="b">
        <v>1</v>
      </c>
      <c r="AQ507" t="b">
        <v>1</v>
      </c>
      <c r="AR507" t="b">
        <v>0</v>
      </c>
      <c r="AS507">
        <v>250</v>
      </c>
      <c r="AT507" t="s">
        <v>96</v>
      </c>
      <c r="AU507" t="b">
        <v>0</v>
      </c>
      <c r="AW507">
        <v>12</v>
      </c>
      <c r="AX507" t="s">
        <v>97</v>
      </c>
      <c r="AY507" t="s">
        <v>666</v>
      </c>
    </row>
    <row r="508" spans="1:51" x14ac:dyDescent="0.25">
      <c r="A508" t="s">
        <v>3160</v>
      </c>
      <c r="B508" t="s">
        <v>88</v>
      </c>
      <c r="C508" t="s">
        <v>89</v>
      </c>
      <c r="D508">
        <v>99999</v>
      </c>
      <c r="F508">
        <v>1000</v>
      </c>
      <c r="G508" t="b">
        <v>0</v>
      </c>
      <c r="H508" t="s">
        <v>641</v>
      </c>
      <c r="K508" t="s">
        <v>154</v>
      </c>
      <c r="L508" t="s">
        <v>92</v>
      </c>
      <c r="N508" t="s">
        <v>93</v>
      </c>
      <c r="P508">
        <v>264.8</v>
      </c>
      <c r="Q508">
        <v>79.899999999999991</v>
      </c>
      <c r="R508">
        <v>0</v>
      </c>
      <c r="S508">
        <v>50.1</v>
      </c>
      <c r="T508">
        <v>0</v>
      </c>
      <c r="U508">
        <v>0</v>
      </c>
      <c r="V508">
        <v>64.900000000000006</v>
      </c>
      <c r="W508">
        <v>69.900000000000006</v>
      </c>
      <c r="X508">
        <v>69.900000000000006</v>
      </c>
      <c r="Y508">
        <v>0</v>
      </c>
      <c r="AG508" t="s">
        <v>157</v>
      </c>
      <c r="AK508" t="s">
        <v>157</v>
      </c>
      <c r="AL508" t="s">
        <v>95</v>
      </c>
      <c r="AM508">
        <v>99999</v>
      </c>
      <c r="AN508">
        <v>99999</v>
      </c>
      <c r="AO508">
        <v>799</v>
      </c>
      <c r="AP508" t="b">
        <v>1</v>
      </c>
      <c r="AQ508" t="b">
        <v>1</v>
      </c>
      <c r="AR508" t="b">
        <v>0</v>
      </c>
      <c r="AS508">
        <v>250</v>
      </c>
      <c r="AT508" t="s">
        <v>96</v>
      </c>
      <c r="AU508" t="b">
        <v>0</v>
      </c>
      <c r="AW508">
        <v>12</v>
      </c>
      <c r="AX508" t="s">
        <v>97</v>
      </c>
      <c r="AY508" t="s">
        <v>667</v>
      </c>
    </row>
    <row r="509" spans="1:51" x14ac:dyDescent="0.25">
      <c r="A509" t="s">
        <v>3160</v>
      </c>
      <c r="B509" t="s">
        <v>88</v>
      </c>
      <c r="C509" t="s">
        <v>89</v>
      </c>
      <c r="D509">
        <v>99999</v>
      </c>
      <c r="F509">
        <v>10000</v>
      </c>
      <c r="G509" t="b">
        <v>0</v>
      </c>
      <c r="H509" t="s">
        <v>641</v>
      </c>
      <c r="K509" t="s">
        <v>154</v>
      </c>
      <c r="L509" t="s">
        <v>92</v>
      </c>
      <c r="N509" t="s">
        <v>93</v>
      </c>
      <c r="P509">
        <v>329.8</v>
      </c>
      <c r="Q509">
        <v>144.9</v>
      </c>
      <c r="R509">
        <v>0</v>
      </c>
      <c r="S509">
        <v>50.1</v>
      </c>
      <c r="T509">
        <v>0</v>
      </c>
      <c r="U509">
        <v>0</v>
      </c>
      <c r="V509">
        <v>64.900000000000006</v>
      </c>
      <c r="W509">
        <v>69.900000000000006</v>
      </c>
      <c r="X509">
        <v>69.900000000000006</v>
      </c>
      <c r="Y509">
        <v>0</v>
      </c>
      <c r="AG509" t="s">
        <v>159</v>
      </c>
      <c r="AK509" t="s">
        <v>159</v>
      </c>
      <c r="AL509" t="s">
        <v>95</v>
      </c>
      <c r="AM509">
        <v>99999</v>
      </c>
      <c r="AN509">
        <v>99999</v>
      </c>
      <c r="AO509">
        <v>799</v>
      </c>
      <c r="AP509" t="b">
        <v>1</v>
      </c>
      <c r="AQ509" t="b">
        <v>1</v>
      </c>
      <c r="AR509" t="b">
        <v>0</v>
      </c>
      <c r="AS509">
        <v>250</v>
      </c>
      <c r="AT509" t="s">
        <v>96</v>
      </c>
      <c r="AU509" t="b">
        <v>0</v>
      </c>
      <c r="AW509">
        <v>12</v>
      </c>
      <c r="AX509" t="s">
        <v>97</v>
      </c>
      <c r="AY509" t="s">
        <v>668</v>
      </c>
    </row>
    <row r="510" spans="1:51" x14ac:dyDescent="0.25">
      <c r="A510" t="s">
        <v>3160</v>
      </c>
      <c r="B510" t="s">
        <v>88</v>
      </c>
      <c r="C510" t="s">
        <v>89</v>
      </c>
      <c r="D510">
        <v>99999</v>
      </c>
      <c r="F510">
        <v>2000</v>
      </c>
      <c r="G510" t="b">
        <v>0</v>
      </c>
      <c r="H510" t="s">
        <v>641</v>
      </c>
      <c r="K510" t="s">
        <v>154</v>
      </c>
      <c r="L510" t="s">
        <v>92</v>
      </c>
      <c r="N510" t="s">
        <v>93</v>
      </c>
      <c r="P510">
        <v>274.8</v>
      </c>
      <c r="Q510">
        <v>89.899999999999991</v>
      </c>
      <c r="R510">
        <v>0</v>
      </c>
      <c r="S510">
        <v>50.1</v>
      </c>
      <c r="T510">
        <v>0</v>
      </c>
      <c r="U510">
        <v>0</v>
      </c>
      <c r="V510">
        <v>64.900000000000006</v>
      </c>
      <c r="W510">
        <v>69.900000000000006</v>
      </c>
      <c r="X510">
        <v>69.900000000000006</v>
      </c>
      <c r="Y510">
        <v>0</v>
      </c>
      <c r="AG510" t="s">
        <v>161</v>
      </c>
      <c r="AK510" t="s">
        <v>161</v>
      </c>
      <c r="AL510" t="s">
        <v>95</v>
      </c>
      <c r="AM510">
        <v>99999</v>
      </c>
      <c r="AN510">
        <v>99999</v>
      </c>
      <c r="AO510">
        <v>799</v>
      </c>
      <c r="AP510" t="b">
        <v>1</v>
      </c>
      <c r="AQ510" t="b">
        <v>1</v>
      </c>
      <c r="AR510" t="b">
        <v>0</v>
      </c>
      <c r="AS510">
        <v>250</v>
      </c>
      <c r="AT510" t="s">
        <v>96</v>
      </c>
      <c r="AU510" t="b">
        <v>0</v>
      </c>
      <c r="AW510">
        <v>12</v>
      </c>
      <c r="AX510" t="s">
        <v>97</v>
      </c>
      <c r="AY510" t="s">
        <v>669</v>
      </c>
    </row>
    <row r="511" spans="1:51" x14ac:dyDescent="0.25">
      <c r="A511" t="s">
        <v>3160</v>
      </c>
      <c r="B511" t="s">
        <v>88</v>
      </c>
      <c r="C511" t="s">
        <v>89</v>
      </c>
      <c r="D511">
        <v>99999</v>
      </c>
      <c r="F511">
        <v>3000</v>
      </c>
      <c r="G511" t="b">
        <v>0</v>
      </c>
      <c r="H511" t="s">
        <v>641</v>
      </c>
      <c r="K511" t="s">
        <v>154</v>
      </c>
      <c r="L511" t="s">
        <v>92</v>
      </c>
      <c r="N511" t="s">
        <v>93</v>
      </c>
      <c r="P511">
        <v>284.8</v>
      </c>
      <c r="Q511">
        <v>99.899999999999991</v>
      </c>
      <c r="R511">
        <v>0</v>
      </c>
      <c r="S511">
        <v>50.1</v>
      </c>
      <c r="T511">
        <v>0</v>
      </c>
      <c r="U511">
        <v>0</v>
      </c>
      <c r="V511">
        <v>64.900000000000006</v>
      </c>
      <c r="W511">
        <v>69.900000000000006</v>
      </c>
      <c r="X511">
        <v>69.900000000000006</v>
      </c>
      <c r="Y511">
        <v>0</v>
      </c>
      <c r="AG511" t="s">
        <v>163</v>
      </c>
      <c r="AK511" t="s">
        <v>163</v>
      </c>
      <c r="AL511" t="s">
        <v>95</v>
      </c>
      <c r="AM511">
        <v>99999</v>
      </c>
      <c r="AN511">
        <v>99999</v>
      </c>
      <c r="AO511">
        <v>799</v>
      </c>
      <c r="AP511" t="b">
        <v>1</v>
      </c>
      <c r="AQ511" t="b">
        <v>1</v>
      </c>
      <c r="AR511" t="b">
        <v>0</v>
      </c>
      <c r="AS511">
        <v>250</v>
      </c>
      <c r="AT511" t="s">
        <v>96</v>
      </c>
      <c r="AU511" t="b">
        <v>0</v>
      </c>
      <c r="AW511">
        <v>12</v>
      </c>
      <c r="AX511" t="s">
        <v>97</v>
      </c>
      <c r="AY511" t="s">
        <v>670</v>
      </c>
    </row>
    <row r="512" spans="1:51" x14ac:dyDescent="0.25">
      <c r="A512" t="s">
        <v>3160</v>
      </c>
      <c r="B512" t="s">
        <v>88</v>
      </c>
      <c r="C512" t="s">
        <v>89</v>
      </c>
      <c r="D512">
        <v>99999</v>
      </c>
      <c r="F512">
        <v>5000</v>
      </c>
      <c r="G512" t="b">
        <v>0</v>
      </c>
      <c r="H512" t="s">
        <v>641</v>
      </c>
      <c r="K512" t="s">
        <v>154</v>
      </c>
      <c r="L512" t="s">
        <v>92</v>
      </c>
      <c r="N512" t="s">
        <v>93</v>
      </c>
      <c r="P512">
        <v>299.8</v>
      </c>
      <c r="Q512">
        <v>114.9</v>
      </c>
      <c r="R512">
        <v>0</v>
      </c>
      <c r="S512">
        <v>50.1</v>
      </c>
      <c r="T512">
        <v>0</v>
      </c>
      <c r="U512">
        <v>0</v>
      </c>
      <c r="V512">
        <v>64.900000000000006</v>
      </c>
      <c r="W512">
        <v>69.900000000000006</v>
      </c>
      <c r="X512">
        <v>69.900000000000006</v>
      </c>
      <c r="Y512">
        <v>0</v>
      </c>
      <c r="AG512" t="s">
        <v>165</v>
      </c>
      <c r="AK512" t="s">
        <v>165</v>
      </c>
      <c r="AL512" t="s">
        <v>95</v>
      </c>
      <c r="AM512">
        <v>99999</v>
      </c>
      <c r="AN512">
        <v>99999</v>
      </c>
      <c r="AO512">
        <v>799</v>
      </c>
      <c r="AP512" t="b">
        <v>1</v>
      </c>
      <c r="AQ512" t="b">
        <v>1</v>
      </c>
      <c r="AR512" t="b">
        <v>0</v>
      </c>
      <c r="AS512">
        <v>250</v>
      </c>
      <c r="AT512" t="s">
        <v>96</v>
      </c>
      <c r="AU512" t="b">
        <v>0</v>
      </c>
      <c r="AW512">
        <v>12</v>
      </c>
      <c r="AX512" t="s">
        <v>97</v>
      </c>
      <c r="AY512" t="s">
        <v>671</v>
      </c>
    </row>
    <row r="513" spans="1:51" x14ac:dyDescent="0.25">
      <c r="A513" t="s">
        <v>3160</v>
      </c>
      <c r="B513" t="s">
        <v>109</v>
      </c>
      <c r="C513" t="s">
        <v>89</v>
      </c>
      <c r="D513">
        <v>99999</v>
      </c>
      <c r="F513">
        <v>0</v>
      </c>
      <c r="G513" t="b">
        <v>0</v>
      </c>
      <c r="H513" t="s">
        <v>641</v>
      </c>
      <c r="K513" t="s">
        <v>154</v>
      </c>
      <c r="L513" t="s">
        <v>110</v>
      </c>
      <c r="N513" t="s">
        <v>93</v>
      </c>
      <c r="P513">
        <v>259.8</v>
      </c>
      <c r="Q513">
        <v>74.900000000000006</v>
      </c>
      <c r="R513">
        <v>0</v>
      </c>
      <c r="S513">
        <v>50.1</v>
      </c>
      <c r="T513">
        <v>0</v>
      </c>
      <c r="U513">
        <v>0</v>
      </c>
      <c r="V513">
        <v>64.900000000000006</v>
      </c>
      <c r="W513">
        <v>69.900000000000006</v>
      </c>
      <c r="X513">
        <v>69.900000000000006</v>
      </c>
      <c r="Y513">
        <v>0</v>
      </c>
      <c r="AG513" t="s">
        <v>167</v>
      </c>
      <c r="AK513" t="s">
        <v>167</v>
      </c>
      <c r="AL513" t="s">
        <v>112</v>
      </c>
      <c r="AM513">
        <v>99999</v>
      </c>
      <c r="AN513">
        <v>99999</v>
      </c>
      <c r="AO513">
        <v>599</v>
      </c>
      <c r="AP513" t="b">
        <v>1</v>
      </c>
      <c r="AQ513" t="b">
        <v>1</v>
      </c>
      <c r="AR513" t="b">
        <v>0</v>
      </c>
      <c r="AS513">
        <v>50</v>
      </c>
      <c r="AT513" t="s">
        <v>96</v>
      </c>
      <c r="AU513" t="b">
        <v>0</v>
      </c>
      <c r="AW513">
        <v>12</v>
      </c>
      <c r="AX513" t="s">
        <v>97</v>
      </c>
      <c r="AY513" t="s">
        <v>672</v>
      </c>
    </row>
    <row r="514" spans="1:51" x14ac:dyDescent="0.25">
      <c r="A514" t="s">
        <v>3160</v>
      </c>
      <c r="B514" t="s">
        <v>109</v>
      </c>
      <c r="C514" t="s">
        <v>89</v>
      </c>
      <c r="D514">
        <v>99999</v>
      </c>
      <c r="F514">
        <v>1000</v>
      </c>
      <c r="G514" t="b">
        <v>0</v>
      </c>
      <c r="H514" t="s">
        <v>641</v>
      </c>
      <c r="K514" t="s">
        <v>154</v>
      </c>
      <c r="L514" t="s">
        <v>110</v>
      </c>
      <c r="N514" t="s">
        <v>93</v>
      </c>
      <c r="P514">
        <v>244.8</v>
      </c>
      <c r="Q514">
        <v>59.9</v>
      </c>
      <c r="R514">
        <v>0</v>
      </c>
      <c r="S514">
        <v>50.1</v>
      </c>
      <c r="T514">
        <v>0</v>
      </c>
      <c r="U514">
        <v>0</v>
      </c>
      <c r="V514">
        <v>64.900000000000006</v>
      </c>
      <c r="W514">
        <v>69.900000000000006</v>
      </c>
      <c r="X514">
        <v>69.900000000000006</v>
      </c>
      <c r="Y514">
        <v>0</v>
      </c>
      <c r="AG514" t="s">
        <v>169</v>
      </c>
      <c r="AK514" t="s">
        <v>169</v>
      </c>
      <c r="AL514" t="s">
        <v>112</v>
      </c>
      <c r="AM514">
        <v>99999</v>
      </c>
      <c r="AN514">
        <v>99999</v>
      </c>
      <c r="AO514">
        <v>599</v>
      </c>
      <c r="AP514" t="b">
        <v>1</v>
      </c>
      <c r="AQ514" t="b">
        <v>1</v>
      </c>
      <c r="AR514" t="b">
        <v>0</v>
      </c>
      <c r="AS514">
        <v>50</v>
      </c>
      <c r="AT514" t="s">
        <v>96</v>
      </c>
      <c r="AU514" t="b">
        <v>0</v>
      </c>
      <c r="AW514">
        <v>12</v>
      </c>
      <c r="AX514" t="s">
        <v>97</v>
      </c>
      <c r="AY514" t="s">
        <v>673</v>
      </c>
    </row>
    <row r="515" spans="1:51" x14ac:dyDescent="0.25">
      <c r="A515" t="s">
        <v>3160</v>
      </c>
      <c r="B515" t="s">
        <v>109</v>
      </c>
      <c r="C515" t="s">
        <v>89</v>
      </c>
      <c r="D515">
        <v>99999</v>
      </c>
      <c r="F515">
        <v>10000</v>
      </c>
      <c r="G515" t="b">
        <v>0</v>
      </c>
      <c r="H515" t="s">
        <v>641</v>
      </c>
      <c r="K515" t="s">
        <v>154</v>
      </c>
      <c r="L515" t="s">
        <v>110</v>
      </c>
      <c r="N515" t="s">
        <v>93</v>
      </c>
      <c r="P515">
        <v>309.8</v>
      </c>
      <c r="Q515">
        <v>124.9</v>
      </c>
      <c r="R515">
        <v>0</v>
      </c>
      <c r="S515">
        <v>50.1</v>
      </c>
      <c r="T515">
        <v>0</v>
      </c>
      <c r="U515">
        <v>0</v>
      </c>
      <c r="V515">
        <v>64.900000000000006</v>
      </c>
      <c r="W515">
        <v>69.900000000000006</v>
      </c>
      <c r="X515">
        <v>69.900000000000006</v>
      </c>
      <c r="Y515">
        <v>0</v>
      </c>
      <c r="AG515" t="s">
        <v>171</v>
      </c>
      <c r="AK515" t="s">
        <v>171</v>
      </c>
      <c r="AL515" t="s">
        <v>112</v>
      </c>
      <c r="AM515">
        <v>99999</v>
      </c>
      <c r="AN515">
        <v>99999</v>
      </c>
      <c r="AO515">
        <v>599</v>
      </c>
      <c r="AP515" t="b">
        <v>1</v>
      </c>
      <c r="AQ515" t="b">
        <v>1</v>
      </c>
      <c r="AR515" t="b">
        <v>0</v>
      </c>
      <c r="AS515">
        <v>50</v>
      </c>
      <c r="AT515" t="s">
        <v>96</v>
      </c>
      <c r="AU515" t="b">
        <v>0</v>
      </c>
      <c r="AW515">
        <v>12</v>
      </c>
      <c r="AX515" t="s">
        <v>97</v>
      </c>
      <c r="AY515" t="s">
        <v>674</v>
      </c>
    </row>
    <row r="516" spans="1:51" x14ac:dyDescent="0.25">
      <c r="A516" t="s">
        <v>3160</v>
      </c>
      <c r="B516" t="s">
        <v>109</v>
      </c>
      <c r="C516" t="s">
        <v>89</v>
      </c>
      <c r="D516">
        <v>99999</v>
      </c>
      <c r="F516">
        <v>2000</v>
      </c>
      <c r="G516" t="b">
        <v>0</v>
      </c>
      <c r="H516" t="s">
        <v>641</v>
      </c>
      <c r="K516" t="s">
        <v>154</v>
      </c>
      <c r="L516" t="s">
        <v>110</v>
      </c>
      <c r="N516" t="s">
        <v>93</v>
      </c>
      <c r="P516">
        <v>254.8</v>
      </c>
      <c r="Q516">
        <v>69.900000000000006</v>
      </c>
      <c r="R516">
        <v>0</v>
      </c>
      <c r="S516">
        <v>50.1</v>
      </c>
      <c r="T516">
        <v>0</v>
      </c>
      <c r="U516">
        <v>0</v>
      </c>
      <c r="V516">
        <v>64.900000000000006</v>
      </c>
      <c r="W516">
        <v>69.900000000000006</v>
      </c>
      <c r="X516">
        <v>69.900000000000006</v>
      </c>
      <c r="Y516">
        <v>0</v>
      </c>
      <c r="AG516" t="s">
        <v>173</v>
      </c>
      <c r="AK516" t="s">
        <v>173</v>
      </c>
      <c r="AL516" t="s">
        <v>112</v>
      </c>
      <c r="AM516">
        <v>99999</v>
      </c>
      <c r="AN516">
        <v>99999</v>
      </c>
      <c r="AO516">
        <v>599</v>
      </c>
      <c r="AP516" t="b">
        <v>1</v>
      </c>
      <c r="AQ516" t="b">
        <v>1</v>
      </c>
      <c r="AR516" t="b">
        <v>0</v>
      </c>
      <c r="AS516">
        <v>50</v>
      </c>
      <c r="AT516" t="s">
        <v>96</v>
      </c>
      <c r="AU516" t="b">
        <v>0</v>
      </c>
      <c r="AW516">
        <v>12</v>
      </c>
      <c r="AX516" t="s">
        <v>97</v>
      </c>
      <c r="AY516" t="s">
        <v>675</v>
      </c>
    </row>
    <row r="517" spans="1:51" x14ac:dyDescent="0.25">
      <c r="A517" t="s">
        <v>3160</v>
      </c>
      <c r="B517" t="s">
        <v>109</v>
      </c>
      <c r="C517" t="s">
        <v>89</v>
      </c>
      <c r="D517">
        <v>99999</v>
      </c>
      <c r="F517">
        <v>3000</v>
      </c>
      <c r="G517" t="b">
        <v>0</v>
      </c>
      <c r="H517" t="s">
        <v>641</v>
      </c>
      <c r="K517" t="s">
        <v>154</v>
      </c>
      <c r="L517" t="s">
        <v>110</v>
      </c>
      <c r="N517" t="s">
        <v>93</v>
      </c>
      <c r="P517">
        <v>264.8</v>
      </c>
      <c r="Q517">
        <v>79.899999999999991</v>
      </c>
      <c r="R517">
        <v>0</v>
      </c>
      <c r="S517">
        <v>50.1</v>
      </c>
      <c r="T517">
        <v>0</v>
      </c>
      <c r="U517">
        <v>0</v>
      </c>
      <c r="V517">
        <v>64.900000000000006</v>
      </c>
      <c r="W517">
        <v>69.900000000000006</v>
      </c>
      <c r="X517">
        <v>69.900000000000006</v>
      </c>
      <c r="Y517">
        <v>0</v>
      </c>
      <c r="AG517" t="s">
        <v>175</v>
      </c>
      <c r="AK517" t="s">
        <v>175</v>
      </c>
      <c r="AL517" t="s">
        <v>112</v>
      </c>
      <c r="AM517">
        <v>99999</v>
      </c>
      <c r="AN517">
        <v>99999</v>
      </c>
      <c r="AO517">
        <v>599</v>
      </c>
      <c r="AP517" t="b">
        <v>1</v>
      </c>
      <c r="AQ517" t="b">
        <v>1</v>
      </c>
      <c r="AR517" t="b">
        <v>0</v>
      </c>
      <c r="AS517">
        <v>50</v>
      </c>
      <c r="AT517" t="s">
        <v>96</v>
      </c>
      <c r="AU517" t="b">
        <v>0</v>
      </c>
      <c r="AW517">
        <v>12</v>
      </c>
      <c r="AX517" t="s">
        <v>97</v>
      </c>
      <c r="AY517" t="s">
        <v>676</v>
      </c>
    </row>
    <row r="518" spans="1:51" x14ac:dyDescent="0.25">
      <c r="A518" t="s">
        <v>3160</v>
      </c>
      <c r="B518" t="s">
        <v>109</v>
      </c>
      <c r="C518" t="s">
        <v>89</v>
      </c>
      <c r="D518">
        <v>99999</v>
      </c>
      <c r="F518">
        <v>5000</v>
      </c>
      <c r="G518" t="b">
        <v>0</v>
      </c>
      <c r="H518" t="s">
        <v>641</v>
      </c>
      <c r="K518" t="s">
        <v>154</v>
      </c>
      <c r="L518" t="s">
        <v>110</v>
      </c>
      <c r="N518" t="s">
        <v>93</v>
      </c>
      <c r="P518">
        <v>279.8</v>
      </c>
      <c r="Q518">
        <v>94.9</v>
      </c>
      <c r="R518">
        <v>0</v>
      </c>
      <c r="S518">
        <v>50.1</v>
      </c>
      <c r="T518">
        <v>0</v>
      </c>
      <c r="U518">
        <v>0</v>
      </c>
      <c r="V518">
        <v>64.900000000000006</v>
      </c>
      <c r="W518">
        <v>69.900000000000006</v>
      </c>
      <c r="X518">
        <v>69.900000000000006</v>
      </c>
      <c r="Y518">
        <v>0</v>
      </c>
      <c r="AG518" t="s">
        <v>177</v>
      </c>
      <c r="AK518" t="s">
        <v>177</v>
      </c>
      <c r="AL518" t="s">
        <v>112</v>
      </c>
      <c r="AM518">
        <v>99999</v>
      </c>
      <c r="AN518">
        <v>99999</v>
      </c>
      <c r="AO518">
        <v>599</v>
      </c>
      <c r="AP518" t="b">
        <v>1</v>
      </c>
      <c r="AQ518" t="b">
        <v>1</v>
      </c>
      <c r="AR518" t="b">
        <v>0</v>
      </c>
      <c r="AS518">
        <v>50</v>
      </c>
      <c r="AT518" t="s">
        <v>96</v>
      </c>
      <c r="AU518" t="b">
        <v>0</v>
      </c>
      <c r="AW518">
        <v>12</v>
      </c>
      <c r="AX518" t="s">
        <v>97</v>
      </c>
      <c r="AY518" t="s">
        <v>677</v>
      </c>
    </row>
    <row r="519" spans="1:51" x14ac:dyDescent="0.25">
      <c r="A519" t="s">
        <v>3160</v>
      </c>
      <c r="B519" t="s">
        <v>124</v>
      </c>
      <c r="C519" t="s">
        <v>89</v>
      </c>
      <c r="D519">
        <v>99999</v>
      </c>
      <c r="F519">
        <v>0</v>
      </c>
      <c r="G519" t="b">
        <v>0</v>
      </c>
      <c r="H519" t="s">
        <v>641</v>
      </c>
      <c r="K519" t="s">
        <v>154</v>
      </c>
      <c r="L519" t="s">
        <v>125</v>
      </c>
      <c r="N519" t="s">
        <v>93</v>
      </c>
      <c r="P519">
        <v>249.8</v>
      </c>
      <c r="Q519">
        <v>64.900000000000006</v>
      </c>
      <c r="R519">
        <v>0</v>
      </c>
      <c r="S519">
        <v>50.1</v>
      </c>
      <c r="T519">
        <v>0</v>
      </c>
      <c r="U519">
        <v>0</v>
      </c>
      <c r="V519">
        <v>64.900000000000006</v>
      </c>
      <c r="W519">
        <v>69.900000000000006</v>
      </c>
      <c r="X519">
        <v>69.900000000000006</v>
      </c>
      <c r="Y519">
        <v>0</v>
      </c>
      <c r="AG519" t="s">
        <v>179</v>
      </c>
      <c r="AK519" t="s">
        <v>179</v>
      </c>
      <c r="AL519" t="s">
        <v>127</v>
      </c>
      <c r="AM519">
        <v>99999</v>
      </c>
      <c r="AN519">
        <v>99999</v>
      </c>
      <c r="AO519">
        <v>699</v>
      </c>
      <c r="AP519" t="b">
        <v>1</v>
      </c>
      <c r="AQ519" t="b">
        <v>1</v>
      </c>
      <c r="AR519" t="b">
        <v>0</v>
      </c>
      <c r="AS519">
        <v>100</v>
      </c>
      <c r="AT519" t="s">
        <v>96</v>
      </c>
      <c r="AU519" t="b">
        <v>0</v>
      </c>
      <c r="AW519">
        <v>12</v>
      </c>
      <c r="AX519" t="s">
        <v>97</v>
      </c>
      <c r="AY519" t="s">
        <v>678</v>
      </c>
    </row>
    <row r="520" spans="1:51" x14ac:dyDescent="0.25">
      <c r="A520" t="s">
        <v>3160</v>
      </c>
      <c r="B520" t="s">
        <v>124</v>
      </c>
      <c r="C520" t="s">
        <v>89</v>
      </c>
      <c r="D520">
        <v>99999</v>
      </c>
      <c r="F520">
        <v>1000</v>
      </c>
      <c r="G520" t="b">
        <v>0</v>
      </c>
      <c r="H520" t="s">
        <v>641</v>
      </c>
      <c r="K520" t="s">
        <v>154</v>
      </c>
      <c r="L520" t="s">
        <v>125</v>
      </c>
      <c r="N520" t="s">
        <v>93</v>
      </c>
      <c r="P520">
        <v>249.8</v>
      </c>
      <c r="Q520">
        <v>64.899999999999991</v>
      </c>
      <c r="R520">
        <v>0</v>
      </c>
      <c r="S520">
        <v>50.1</v>
      </c>
      <c r="T520">
        <v>0</v>
      </c>
      <c r="U520">
        <v>0</v>
      </c>
      <c r="V520">
        <v>64.900000000000006</v>
      </c>
      <c r="W520">
        <v>69.900000000000006</v>
      </c>
      <c r="X520">
        <v>69.900000000000006</v>
      </c>
      <c r="Y520">
        <v>0</v>
      </c>
      <c r="AG520" t="s">
        <v>181</v>
      </c>
      <c r="AK520" t="s">
        <v>181</v>
      </c>
      <c r="AL520" t="s">
        <v>127</v>
      </c>
      <c r="AM520">
        <v>99999</v>
      </c>
      <c r="AN520">
        <v>99999</v>
      </c>
      <c r="AO520">
        <v>699</v>
      </c>
      <c r="AP520" t="b">
        <v>1</v>
      </c>
      <c r="AQ520" t="b">
        <v>1</v>
      </c>
      <c r="AR520" t="b">
        <v>0</v>
      </c>
      <c r="AS520">
        <v>100</v>
      </c>
      <c r="AT520" t="s">
        <v>96</v>
      </c>
      <c r="AU520" t="b">
        <v>0</v>
      </c>
      <c r="AW520">
        <v>12</v>
      </c>
      <c r="AX520" t="s">
        <v>97</v>
      </c>
      <c r="AY520" t="s">
        <v>679</v>
      </c>
    </row>
    <row r="521" spans="1:51" x14ac:dyDescent="0.25">
      <c r="A521" t="s">
        <v>3160</v>
      </c>
      <c r="B521" t="s">
        <v>124</v>
      </c>
      <c r="C521" t="s">
        <v>89</v>
      </c>
      <c r="D521">
        <v>99999</v>
      </c>
      <c r="F521">
        <v>10000</v>
      </c>
      <c r="G521" t="b">
        <v>0</v>
      </c>
      <c r="H521" t="s">
        <v>641</v>
      </c>
      <c r="K521" t="s">
        <v>154</v>
      </c>
      <c r="L521" t="s">
        <v>125</v>
      </c>
      <c r="N521" t="s">
        <v>93</v>
      </c>
      <c r="P521">
        <v>314.8</v>
      </c>
      <c r="Q521">
        <v>129.9</v>
      </c>
      <c r="R521">
        <v>0</v>
      </c>
      <c r="S521">
        <v>50.1</v>
      </c>
      <c r="T521">
        <v>0</v>
      </c>
      <c r="U521">
        <v>0</v>
      </c>
      <c r="V521">
        <v>64.900000000000006</v>
      </c>
      <c r="W521">
        <v>69.900000000000006</v>
      </c>
      <c r="X521">
        <v>69.900000000000006</v>
      </c>
      <c r="Y521">
        <v>0</v>
      </c>
      <c r="AG521" t="s">
        <v>183</v>
      </c>
      <c r="AK521" t="s">
        <v>183</v>
      </c>
      <c r="AL521" t="s">
        <v>127</v>
      </c>
      <c r="AM521">
        <v>99999</v>
      </c>
      <c r="AN521">
        <v>99999</v>
      </c>
      <c r="AO521">
        <v>699</v>
      </c>
      <c r="AP521" t="b">
        <v>1</v>
      </c>
      <c r="AQ521" t="b">
        <v>1</v>
      </c>
      <c r="AR521" t="b">
        <v>0</v>
      </c>
      <c r="AS521">
        <v>100</v>
      </c>
      <c r="AT521" t="s">
        <v>96</v>
      </c>
      <c r="AU521" t="b">
        <v>0</v>
      </c>
      <c r="AW521">
        <v>12</v>
      </c>
      <c r="AX521" t="s">
        <v>97</v>
      </c>
      <c r="AY521" t="s">
        <v>680</v>
      </c>
    </row>
    <row r="522" spans="1:51" x14ac:dyDescent="0.25">
      <c r="A522" t="s">
        <v>3160</v>
      </c>
      <c r="B522" t="s">
        <v>124</v>
      </c>
      <c r="C522" t="s">
        <v>89</v>
      </c>
      <c r="D522">
        <v>99999</v>
      </c>
      <c r="F522">
        <v>2000</v>
      </c>
      <c r="G522" t="b">
        <v>0</v>
      </c>
      <c r="H522" t="s">
        <v>641</v>
      </c>
      <c r="K522" t="s">
        <v>154</v>
      </c>
      <c r="L522" t="s">
        <v>125</v>
      </c>
      <c r="N522" t="s">
        <v>93</v>
      </c>
      <c r="P522">
        <v>259.8</v>
      </c>
      <c r="Q522">
        <v>74.899999999999991</v>
      </c>
      <c r="R522">
        <v>0</v>
      </c>
      <c r="S522">
        <v>50.1</v>
      </c>
      <c r="T522">
        <v>0</v>
      </c>
      <c r="U522">
        <v>0</v>
      </c>
      <c r="V522">
        <v>64.900000000000006</v>
      </c>
      <c r="W522">
        <v>69.900000000000006</v>
      </c>
      <c r="X522">
        <v>69.900000000000006</v>
      </c>
      <c r="Y522">
        <v>0</v>
      </c>
      <c r="AG522" t="s">
        <v>185</v>
      </c>
      <c r="AK522" t="s">
        <v>185</v>
      </c>
      <c r="AL522" t="s">
        <v>127</v>
      </c>
      <c r="AM522">
        <v>99999</v>
      </c>
      <c r="AN522">
        <v>99999</v>
      </c>
      <c r="AO522">
        <v>699</v>
      </c>
      <c r="AP522" t="b">
        <v>1</v>
      </c>
      <c r="AQ522" t="b">
        <v>1</v>
      </c>
      <c r="AR522" t="b">
        <v>0</v>
      </c>
      <c r="AS522">
        <v>100</v>
      </c>
      <c r="AT522" t="s">
        <v>96</v>
      </c>
      <c r="AU522" t="b">
        <v>0</v>
      </c>
      <c r="AW522">
        <v>12</v>
      </c>
      <c r="AX522" t="s">
        <v>97</v>
      </c>
      <c r="AY522" t="s">
        <v>681</v>
      </c>
    </row>
    <row r="523" spans="1:51" x14ac:dyDescent="0.25">
      <c r="A523" t="s">
        <v>3160</v>
      </c>
      <c r="B523" t="s">
        <v>124</v>
      </c>
      <c r="C523" t="s">
        <v>89</v>
      </c>
      <c r="D523">
        <v>99999</v>
      </c>
      <c r="F523">
        <v>3000</v>
      </c>
      <c r="G523" t="b">
        <v>0</v>
      </c>
      <c r="H523" t="s">
        <v>641</v>
      </c>
      <c r="K523" t="s">
        <v>154</v>
      </c>
      <c r="L523" t="s">
        <v>125</v>
      </c>
      <c r="N523" t="s">
        <v>93</v>
      </c>
      <c r="P523">
        <v>269.8</v>
      </c>
      <c r="Q523">
        <v>84.899999999999991</v>
      </c>
      <c r="R523">
        <v>0</v>
      </c>
      <c r="S523">
        <v>50.1</v>
      </c>
      <c r="T523">
        <v>0</v>
      </c>
      <c r="U523">
        <v>0</v>
      </c>
      <c r="V523">
        <v>64.900000000000006</v>
      </c>
      <c r="W523">
        <v>69.900000000000006</v>
      </c>
      <c r="X523">
        <v>69.900000000000006</v>
      </c>
      <c r="Y523">
        <v>0</v>
      </c>
      <c r="AG523" t="s">
        <v>187</v>
      </c>
      <c r="AK523" t="s">
        <v>187</v>
      </c>
      <c r="AL523" t="s">
        <v>127</v>
      </c>
      <c r="AM523">
        <v>99999</v>
      </c>
      <c r="AN523">
        <v>99999</v>
      </c>
      <c r="AO523">
        <v>699</v>
      </c>
      <c r="AP523" t="b">
        <v>1</v>
      </c>
      <c r="AQ523" t="b">
        <v>1</v>
      </c>
      <c r="AR523" t="b">
        <v>0</v>
      </c>
      <c r="AS523">
        <v>100</v>
      </c>
      <c r="AT523" t="s">
        <v>96</v>
      </c>
      <c r="AU523" t="b">
        <v>0</v>
      </c>
      <c r="AW523">
        <v>12</v>
      </c>
      <c r="AX523" t="s">
        <v>97</v>
      </c>
      <c r="AY523" t="s">
        <v>682</v>
      </c>
    </row>
    <row r="524" spans="1:51" x14ac:dyDescent="0.25">
      <c r="A524" t="s">
        <v>3160</v>
      </c>
      <c r="B524" t="s">
        <v>124</v>
      </c>
      <c r="C524" t="s">
        <v>89</v>
      </c>
      <c r="D524">
        <v>99999</v>
      </c>
      <c r="F524">
        <v>5000</v>
      </c>
      <c r="G524" t="b">
        <v>0</v>
      </c>
      <c r="H524" t="s">
        <v>641</v>
      </c>
      <c r="K524" t="s">
        <v>154</v>
      </c>
      <c r="L524" t="s">
        <v>125</v>
      </c>
      <c r="N524" t="s">
        <v>93</v>
      </c>
      <c r="P524">
        <v>284.8</v>
      </c>
      <c r="Q524">
        <v>99.9</v>
      </c>
      <c r="R524">
        <v>0</v>
      </c>
      <c r="S524">
        <v>50.1</v>
      </c>
      <c r="T524">
        <v>0</v>
      </c>
      <c r="U524">
        <v>0</v>
      </c>
      <c r="V524">
        <v>64.900000000000006</v>
      </c>
      <c r="W524">
        <v>69.900000000000006</v>
      </c>
      <c r="X524">
        <v>69.900000000000006</v>
      </c>
      <c r="Y524">
        <v>0</v>
      </c>
      <c r="AG524" t="s">
        <v>189</v>
      </c>
      <c r="AK524" t="s">
        <v>189</v>
      </c>
      <c r="AL524" t="s">
        <v>127</v>
      </c>
      <c r="AM524">
        <v>99999</v>
      </c>
      <c r="AN524">
        <v>99999</v>
      </c>
      <c r="AO524">
        <v>699</v>
      </c>
      <c r="AP524" t="b">
        <v>1</v>
      </c>
      <c r="AQ524" t="b">
        <v>1</v>
      </c>
      <c r="AR524" t="b">
        <v>0</v>
      </c>
      <c r="AS524">
        <v>100</v>
      </c>
      <c r="AT524" t="s">
        <v>96</v>
      </c>
      <c r="AU524" t="b">
        <v>0</v>
      </c>
      <c r="AW524">
        <v>12</v>
      </c>
      <c r="AX524" t="s">
        <v>97</v>
      </c>
      <c r="AY524" t="s">
        <v>683</v>
      </c>
    </row>
    <row r="525" spans="1:51" x14ac:dyDescent="0.25">
      <c r="A525" t="s">
        <v>3160</v>
      </c>
      <c r="B525" t="s">
        <v>139</v>
      </c>
      <c r="C525" t="s">
        <v>89</v>
      </c>
      <c r="D525">
        <v>99999</v>
      </c>
      <c r="F525">
        <v>0</v>
      </c>
      <c r="G525" t="b">
        <v>0</v>
      </c>
      <c r="H525" t="s">
        <v>641</v>
      </c>
      <c r="K525" t="s">
        <v>154</v>
      </c>
      <c r="L525" t="s">
        <v>140</v>
      </c>
      <c r="N525" t="s">
        <v>93</v>
      </c>
      <c r="P525">
        <v>284.8</v>
      </c>
      <c r="Q525">
        <v>99.9</v>
      </c>
      <c r="R525">
        <v>0</v>
      </c>
      <c r="S525">
        <v>50.1</v>
      </c>
      <c r="T525">
        <v>0</v>
      </c>
      <c r="U525">
        <v>0</v>
      </c>
      <c r="V525">
        <v>64.900000000000006</v>
      </c>
      <c r="W525">
        <v>69.900000000000006</v>
      </c>
      <c r="X525">
        <v>69.900000000000006</v>
      </c>
      <c r="Y525">
        <v>0</v>
      </c>
      <c r="AG525" t="s">
        <v>191</v>
      </c>
      <c r="AK525" t="s">
        <v>191</v>
      </c>
      <c r="AL525" t="s">
        <v>142</v>
      </c>
      <c r="AM525">
        <v>99999</v>
      </c>
      <c r="AN525">
        <v>99999</v>
      </c>
      <c r="AO525">
        <v>899</v>
      </c>
      <c r="AP525" t="b">
        <v>1</v>
      </c>
      <c r="AQ525" t="b">
        <v>1</v>
      </c>
      <c r="AR525" t="b">
        <v>0</v>
      </c>
      <c r="AS525">
        <v>500</v>
      </c>
      <c r="AT525" t="s">
        <v>96</v>
      </c>
      <c r="AU525" t="b">
        <v>0</v>
      </c>
      <c r="AW525">
        <v>12</v>
      </c>
      <c r="AX525" t="s">
        <v>97</v>
      </c>
      <c r="AY525" t="s">
        <v>684</v>
      </c>
    </row>
    <row r="526" spans="1:51" x14ac:dyDescent="0.25">
      <c r="A526" t="s">
        <v>3160</v>
      </c>
      <c r="B526" t="s">
        <v>139</v>
      </c>
      <c r="C526" t="s">
        <v>89</v>
      </c>
      <c r="D526">
        <v>99999</v>
      </c>
      <c r="F526">
        <v>1000</v>
      </c>
      <c r="G526" t="b">
        <v>0</v>
      </c>
      <c r="H526" t="s">
        <v>641</v>
      </c>
      <c r="K526" t="s">
        <v>154</v>
      </c>
      <c r="L526" t="s">
        <v>140</v>
      </c>
      <c r="N526" t="s">
        <v>93</v>
      </c>
      <c r="P526">
        <v>284.8</v>
      </c>
      <c r="Q526">
        <v>99.899999999999991</v>
      </c>
      <c r="R526">
        <v>0</v>
      </c>
      <c r="S526">
        <v>50.1</v>
      </c>
      <c r="T526">
        <v>0</v>
      </c>
      <c r="U526">
        <v>0</v>
      </c>
      <c r="V526">
        <v>64.900000000000006</v>
      </c>
      <c r="W526">
        <v>69.900000000000006</v>
      </c>
      <c r="X526">
        <v>69.900000000000006</v>
      </c>
      <c r="Y526">
        <v>0</v>
      </c>
      <c r="AG526" t="s">
        <v>193</v>
      </c>
      <c r="AK526" t="s">
        <v>193</v>
      </c>
      <c r="AL526" t="s">
        <v>142</v>
      </c>
      <c r="AM526">
        <v>99999</v>
      </c>
      <c r="AN526">
        <v>99999</v>
      </c>
      <c r="AO526">
        <v>899</v>
      </c>
      <c r="AP526" t="b">
        <v>1</v>
      </c>
      <c r="AQ526" t="b">
        <v>1</v>
      </c>
      <c r="AR526" t="b">
        <v>0</v>
      </c>
      <c r="AS526">
        <v>500</v>
      </c>
      <c r="AT526" t="s">
        <v>96</v>
      </c>
      <c r="AU526" t="b">
        <v>0</v>
      </c>
      <c r="AW526">
        <v>12</v>
      </c>
      <c r="AX526" t="s">
        <v>97</v>
      </c>
      <c r="AY526" t="s">
        <v>685</v>
      </c>
    </row>
    <row r="527" spans="1:51" x14ac:dyDescent="0.25">
      <c r="A527" t="s">
        <v>3160</v>
      </c>
      <c r="B527" t="s">
        <v>139</v>
      </c>
      <c r="C527" t="s">
        <v>89</v>
      </c>
      <c r="D527">
        <v>99999</v>
      </c>
      <c r="F527">
        <v>10000</v>
      </c>
      <c r="G527" t="b">
        <v>0</v>
      </c>
      <c r="H527" t="s">
        <v>641</v>
      </c>
      <c r="K527" t="s">
        <v>154</v>
      </c>
      <c r="L527" t="s">
        <v>140</v>
      </c>
      <c r="N527" t="s">
        <v>93</v>
      </c>
      <c r="P527">
        <v>349.8</v>
      </c>
      <c r="Q527">
        <v>164.9</v>
      </c>
      <c r="R527">
        <v>0</v>
      </c>
      <c r="S527">
        <v>50.1</v>
      </c>
      <c r="T527">
        <v>0</v>
      </c>
      <c r="U527">
        <v>0</v>
      </c>
      <c r="V527">
        <v>64.900000000000006</v>
      </c>
      <c r="W527">
        <v>69.900000000000006</v>
      </c>
      <c r="X527">
        <v>69.900000000000006</v>
      </c>
      <c r="Y527">
        <v>0</v>
      </c>
      <c r="AG527" t="s">
        <v>195</v>
      </c>
      <c r="AK527" t="s">
        <v>195</v>
      </c>
      <c r="AL527" t="s">
        <v>142</v>
      </c>
      <c r="AM527">
        <v>99999</v>
      </c>
      <c r="AN527">
        <v>99999</v>
      </c>
      <c r="AO527">
        <v>899</v>
      </c>
      <c r="AP527" t="b">
        <v>1</v>
      </c>
      <c r="AQ527" t="b">
        <v>1</v>
      </c>
      <c r="AR527" t="b">
        <v>0</v>
      </c>
      <c r="AS527">
        <v>500</v>
      </c>
      <c r="AT527" t="s">
        <v>96</v>
      </c>
      <c r="AU527" t="b">
        <v>0</v>
      </c>
      <c r="AW527">
        <v>12</v>
      </c>
      <c r="AX527" t="s">
        <v>97</v>
      </c>
      <c r="AY527" t="s">
        <v>686</v>
      </c>
    </row>
    <row r="528" spans="1:51" x14ac:dyDescent="0.25">
      <c r="A528" t="s">
        <v>3160</v>
      </c>
      <c r="B528" t="s">
        <v>139</v>
      </c>
      <c r="C528" t="s">
        <v>89</v>
      </c>
      <c r="D528">
        <v>99999</v>
      </c>
      <c r="F528">
        <v>2000</v>
      </c>
      <c r="G528" t="b">
        <v>0</v>
      </c>
      <c r="H528" t="s">
        <v>641</v>
      </c>
      <c r="K528" t="s">
        <v>154</v>
      </c>
      <c r="L528" t="s">
        <v>140</v>
      </c>
      <c r="N528" t="s">
        <v>93</v>
      </c>
      <c r="P528">
        <v>294.8</v>
      </c>
      <c r="Q528">
        <v>109.89999999999999</v>
      </c>
      <c r="R528">
        <v>0</v>
      </c>
      <c r="S528">
        <v>50.1</v>
      </c>
      <c r="T528">
        <v>0</v>
      </c>
      <c r="U528">
        <v>0</v>
      </c>
      <c r="V528">
        <v>64.900000000000006</v>
      </c>
      <c r="W528">
        <v>69.900000000000006</v>
      </c>
      <c r="X528">
        <v>69.900000000000006</v>
      </c>
      <c r="Y528">
        <v>0</v>
      </c>
      <c r="AG528" t="s">
        <v>197</v>
      </c>
      <c r="AK528" t="s">
        <v>197</v>
      </c>
      <c r="AL528" t="s">
        <v>142</v>
      </c>
      <c r="AM528">
        <v>99999</v>
      </c>
      <c r="AN528">
        <v>99999</v>
      </c>
      <c r="AO528">
        <v>899</v>
      </c>
      <c r="AP528" t="b">
        <v>1</v>
      </c>
      <c r="AQ528" t="b">
        <v>1</v>
      </c>
      <c r="AR528" t="b">
        <v>0</v>
      </c>
      <c r="AS528">
        <v>500</v>
      </c>
      <c r="AT528" t="s">
        <v>96</v>
      </c>
      <c r="AU528" t="b">
        <v>0</v>
      </c>
      <c r="AW528">
        <v>12</v>
      </c>
      <c r="AX528" t="s">
        <v>97</v>
      </c>
      <c r="AY528" t="s">
        <v>687</v>
      </c>
    </row>
    <row r="529" spans="1:51" x14ac:dyDescent="0.25">
      <c r="A529" t="s">
        <v>3160</v>
      </c>
      <c r="B529" t="s">
        <v>139</v>
      </c>
      <c r="C529" t="s">
        <v>89</v>
      </c>
      <c r="D529">
        <v>99999</v>
      </c>
      <c r="F529">
        <v>3000</v>
      </c>
      <c r="G529" t="b">
        <v>0</v>
      </c>
      <c r="H529" t="s">
        <v>641</v>
      </c>
      <c r="K529" t="s">
        <v>154</v>
      </c>
      <c r="L529" t="s">
        <v>140</v>
      </c>
      <c r="N529" t="s">
        <v>93</v>
      </c>
      <c r="P529">
        <v>304.8</v>
      </c>
      <c r="Q529">
        <v>119.89999999999999</v>
      </c>
      <c r="R529">
        <v>0</v>
      </c>
      <c r="S529">
        <v>50.1</v>
      </c>
      <c r="T529">
        <v>0</v>
      </c>
      <c r="U529">
        <v>0</v>
      </c>
      <c r="V529">
        <v>64.900000000000006</v>
      </c>
      <c r="W529">
        <v>69.900000000000006</v>
      </c>
      <c r="X529">
        <v>69.900000000000006</v>
      </c>
      <c r="Y529">
        <v>0</v>
      </c>
      <c r="AG529" t="s">
        <v>199</v>
      </c>
      <c r="AK529" t="s">
        <v>199</v>
      </c>
      <c r="AL529" t="s">
        <v>142</v>
      </c>
      <c r="AM529">
        <v>99999</v>
      </c>
      <c r="AN529">
        <v>99999</v>
      </c>
      <c r="AO529">
        <v>899</v>
      </c>
      <c r="AP529" t="b">
        <v>1</v>
      </c>
      <c r="AQ529" t="b">
        <v>1</v>
      </c>
      <c r="AR529" t="b">
        <v>0</v>
      </c>
      <c r="AS529">
        <v>500</v>
      </c>
      <c r="AT529" t="s">
        <v>96</v>
      </c>
      <c r="AU529" t="b">
        <v>0</v>
      </c>
      <c r="AW529">
        <v>12</v>
      </c>
      <c r="AX529" t="s">
        <v>97</v>
      </c>
      <c r="AY529" t="s">
        <v>688</v>
      </c>
    </row>
    <row r="530" spans="1:51" x14ac:dyDescent="0.25">
      <c r="A530" t="s">
        <v>3160</v>
      </c>
      <c r="B530" t="s">
        <v>139</v>
      </c>
      <c r="C530" t="s">
        <v>89</v>
      </c>
      <c r="D530">
        <v>99999</v>
      </c>
      <c r="F530">
        <v>5000</v>
      </c>
      <c r="G530" t="b">
        <v>0</v>
      </c>
      <c r="H530" t="s">
        <v>641</v>
      </c>
      <c r="K530" t="s">
        <v>154</v>
      </c>
      <c r="L530" t="s">
        <v>140</v>
      </c>
      <c r="N530" t="s">
        <v>93</v>
      </c>
      <c r="P530">
        <v>319.8</v>
      </c>
      <c r="Q530">
        <v>134.9</v>
      </c>
      <c r="R530">
        <v>0</v>
      </c>
      <c r="S530">
        <v>50.1</v>
      </c>
      <c r="T530">
        <v>0</v>
      </c>
      <c r="U530">
        <v>0</v>
      </c>
      <c r="V530">
        <v>64.900000000000006</v>
      </c>
      <c r="W530">
        <v>69.900000000000006</v>
      </c>
      <c r="X530">
        <v>69.900000000000006</v>
      </c>
      <c r="Y530">
        <v>0</v>
      </c>
      <c r="AG530" t="s">
        <v>201</v>
      </c>
      <c r="AK530" t="s">
        <v>201</v>
      </c>
      <c r="AL530" t="s">
        <v>142</v>
      </c>
      <c r="AM530">
        <v>99999</v>
      </c>
      <c r="AN530">
        <v>99999</v>
      </c>
      <c r="AO530">
        <v>899</v>
      </c>
      <c r="AP530" t="b">
        <v>1</v>
      </c>
      <c r="AQ530" t="b">
        <v>1</v>
      </c>
      <c r="AR530" t="b">
        <v>0</v>
      </c>
      <c r="AS530">
        <v>500</v>
      </c>
      <c r="AT530" t="s">
        <v>96</v>
      </c>
      <c r="AU530" t="b">
        <v>0</v>
      </c>
      <c r="AW530">
        <v>12</v>
      </c>
      <c r="AX530" t="s">
        <v>97</v>
      </c>
      <c r="AY530" t="s">
        <v>689</v>
      </c>
    </row>
    <row r="531" spans="1:51" x14ac:dyDescent="0.25">
      <c r="A531" t="s">
        <v>3160</v>
      </c>
      <c r="B531" t="s">
        <v>88</v>
      </c>
      <c r="C531" t="s">
        <v>89</v>
      </c>
      <c r="D531">
        <v>99999</v>
      </c>
      <c r="F531">
        <v>0</v>
      </c>
      <c r="G531" t="b">
        <v>0</v>
      </c>
      <c r="H531" t="s">
        <v>641</v>
      </c>
      <c r="K531" t="s">
        <v>203</v>
      </c>
      <c r="L531" t="s">
        <v>92</v>
      </c>
      <c r="N531" t="s">
        <v>93</v>
      </c>
      <c r="P531">
        <v>244.8</v>
      </c>
      <c r="Q531">
        <v>79.900000000000006</v>
      </c>
      <c r="R531">
        <v>0</v>
      </c>
      <c r="S531">
        <v>50.1</v>
      </c>
      <c r="T531">
        <v>0</v>
      </c>
      <c r="U531">
        <v>0</v>
      </c>
      <c r="V531">
        <v>64.900000000000006</v>
      </c>
      <c r="W531">
        <v>49.9</v>
      </c>
      <c r="X531">
        <v>49.9</v>
      </c>
      <c r="Y531">
        <v>0</v>
      </c>
      <c r="AG531" t="s">
        <v>155</v>
      </c>
      <c r="AK531" t="s">
        <v>155</v>
      </c>
      <c r="AL531" t="s">
        <v>95</v>
      </c>
      <c r="AM531">
        <v>99999</v>
      </c>
      <c r="AN531">
        <v>99999</v>
      </c>
      <c r="AO531">
        <v>799</v>
      </c>
      <c r="AP531" t="b">
        <v>1</v>
      </c>
      <c r="AQ531" t="b">
        <v>1</v>
      </c>
      <c r="AR531" t="b">
        <v>0</v>
      </c>
      <c r="AS531">
        <v>250</v>
      </c>
      <c r="AT531" t="s">
        <v>96</v>
      </c>
      <c r="AU531" t="b">
        <v>0</v>
      </c>
      <c r="AW531">
        <v>12</v>
      </c>
      <c r="AX531" t="s">
        <v>97</v>
      </c>
      <c r="AY531" t="s">
        <v>690</v>
      </c>
    </row>
    <row r="532" spans="1:51" x14ac:dyDescent="0.25">
      <c r="A532" t="s">
        <v>3160</v>
      </c>
      <c r="B532" t="s">
        <v>88</v>
      </c>
      <c r="C532" t="s">
        <v>89</v>
      </c>
      <c r="D532">
        <v>99999</v>
      </c>
      <c r="F532">
        <v>1000</v>
      </c>
      <c r="G532" t="b">
        <v>0</v>
      </c>
      <c r="H532" t="s">
        <v>641</v>
      </c>
      <c r="K532" t="s">
        <v>203</v>
      </c>
      <c r="L532" t="s">
        <v>92</v>
      </c>
      <c r="N532" t="s">
        <v>93</v>
      </c>
      <c r="P532">
        <v>244.8</v>
      </c>
      <c r="Q532">
        <v>79.899999999999991</v>
      </c>
      <c r="R532">
        <v>0</v>
      </c>
      <c r="S532">
        <v>50.1</v>
      </c>
      <c r="T532">
        <v>0</v>
      </c>
      <c r="U532">
        <v>0</v>
      </c>
      <c r="V532">
        <v>64.900000000000006</v>
      </c>
      <c r="W532">
        <v>49.9</v>
      </c>
      <c r="X532">
        <v>49.9</v>
      </c>
      <c r="Y532">
        <v>0</v>
      </c>
      <c r="AG532" t="s">
        <v>157</v>
      </c>
      <c r="AK532" t="s">
        <v>157</v>
      </c>
      <c r="AL532" t="s">
        <v>95</v>
      </c>
      <c r="AM532">
        <v>99999</v>
      </c>
      <c r="AN532">
        <v>99999</v>
      </c>
      <c r="AO532">
        <v>799</v>
      </c>
      <c r="AP532" t="b">
        <v>1</v>
      </c>
      <c r="AQ532" t="b">
        <v>1</v>
      </c>
      <c r="AR532" t="b">
        <v>0</v>
      </c>
      <c r="AS532">
        <v>250</v>
      </c>
      <c r="AT532" t="s">
        <v>96</v>
      </c>
      <c r="AU532" t="b">
        <v>0</v>
      </c>
      <c r="AW532">
        <v>12</v>
      </c>
      <c r="AX532" t="s">
        <v>97</v>
      </c>
      <c r="AY532" t="s">
        <v>691</v>
      </c>
    </row>
    <row r="533" spans="1:51" x14ac:dyDescent="0.25">
      <c r="A533" t="s">
        <v>3160</v>
      </c>
      <c r="B533" t="s">
        <v>88</v>
      </c>
      <c r="C533" t="s">
        <v>89</v>
      </c>
      <c r="D533">
        <v>99999</v>
      </c>
      <c r="F533">
        <v>10000</v>
      </c>
      <c r="G533" t="b">
        <v>0</v>
      </c>
      <c r="H533" t="s">
        <v>641</v>
      </c>
      <c r="K533" t="s">
        <v>203</v>
      </c>
      <c r="L533" t="s">
        <v>92</v>
      </c>
      <c r="N533" t="s">
        <v>93</v>
      </c>
      <c r="P533">
        <v>309.8</v>
      </c>
      <c r="Q533">
        <v>144.9</v>
      </c>
      <c r="R533">
        <v>0</v>
      </c>
      <c r="S533">
        <v>50.1</v>
      </c>
      <c r="T533">
        <v>0</v>
      </c>
      <c r="U533">
        <v>0</v>
      </c>
      <c r="V533">
        <v>64.900000000000006</v>
      </c>
      <c r="W533">
        <v>49.9</v>
      </c>
      <c r="X533">
        <v>49.9</v>
      </c>
      <c r="Y533">
        <v>0</v>
      </c>
      <c r="AG533" t="s">
        <v>159</v>
      </c>
      <c r="AK533" t="s">
        <v>159</v>
      </c>
      <c r="AL533" t="s">
        <v>95</v>
      </c>
      <c r="AM533">
        <v>99999</v>
      </c>
      <c r="AN533">
        <v>99999</v>
      </c>
      <c r="AO533">
        <v>799</v>
      </c>
      <c r="AP533" t="b">
        <v>1</v>
      </c>
      <c r="AQ533" t="b">
        <v>1</v>
      </c>
      <c r="AR533" t="b">
        <v>0</v>
      </c>
      <c r="AS533">
        <v>250</v>
      </c>
      <c r="AT533" t="s">
        <v>96</v>
      </c>
      <c r="AU533" t="b">
        <v>0</v>
      </c>
      <c r="AW533">
        <v>12</v>
      </c>
      <c r="AX533" t="s">
        <v>97</v>
      </c>
      <c r="AY533" t="s">
        <v>692</v>
      </c>
    </row>
    <row r="534" spans="1:51" x14ac:dyDescent="0.25">
      <c r="A534" t="s">
        <v>3160</v>
      </c>
      <c r="B534" t="s">
        <v>88</v>
      </c>
      <c r="C534" t="s">
        <v>89</v>
      </c>
      <c r="D534">
        <v>99999</v>
      </c>
      <c r="F534">
        <v>2000</v>
      </c>
      <c r="G534" t="b">
        <v>0</v>
      </c>
      <c r="H534" t="s">
        <v>641</v>
      </c>
      <c r="K534" t="s">
        <v>203</v>
      </c>
      <c r="L534" t="s">
        <v>92</v>
      </c>
      <c r="N534" t="s">
        <v>93</v>
      </c>
      <c r="P534">
        <v>254.8</v>
      </c>
      <c r="Q534">
        <v>89.899999999999991</v>
      </c>
      <c r="R534">
        <v>0</v>
      </c>
      <c r="S534">
        <v>50.1</v>
      </c>
      <c r="T534">
        <v>0</v>
      </c>
      <c r="U534">
        <v>0</v>
      </c>
      <c r="V534">
        <v>64.900000000000006</v>
      </c>
      <c r="W534">
        <v>49.9</v>
      </c>
      <c r="X534">
        <v>49.9</v>
      </c>
      <c r="Y534">
        <v>0</v>
      </c>
      <c r="AG534" t="s">
        <v>161</v>
      </c>
      <c r="AK534" t="s">
        <v>161</v>
      </c>
      <c r="AL534" t="s">
        <v>95</v>
      </c>
      <c r="AM534">
        <v>99999</v>
      </c>
      <c r="AN534">
        <v>99999</v>
      </c>
      <c r="AO534">
        <v>799</v>
      </c>
      <c r="AP534" t="b">
        <v>1</v>
      </c>
      <c r="AQ534" t="b">
        <v>1</v>
      </c>
      <c r="AR534" t="b">
        <v>0</v>
      </c>
      <c r="AS534">
        <v>250</v>
      </c>
      <c r="AT534" t="s">
        <v>96</v>
      </c>
      <c r="AU534" t="b">
        <v>0</v>
      </c>
      <c r="AW534">
        <v>12</v>
      </c>
      <c r="AX534" t="s">
        <v>97</v>
      </c>
      <c r="AY534" t="s">
        <v>693</v>
      </c>
    </row>
    <row r="535" spans="1:51" x14ac:dyDescent="0.25">
      <c r="A535" t="s">
        <v>3160</v>
      </c>
      <c r="B535" t="s">
        <v>88</v>
      </c>
      <c r="C535" t="s">
        <v>89</v>
      </c>
      <c r="D535">
        <v>99999</v>
      </c>
      <c r="F535">
        <v>3000</v>
      </c>
      <c r="G535" t="b">
        <v>0</v>
      </c>
      <c r="H535" t="s">
        <v>641</v>
      </c>
      <c r="K535" t="s">
        <v>203</v>
      </c>
      <c r="L535" t="s">
        <v>92</v>
      </c>
      <c r="N535" t="s">
        <v>93</v>
      </c>
      <c r="P535">
        <v>264.8</v>
      </c>
      <c r="Q535">
        <v>99.899999999999991</v>
      </c>
      <c r="R535">
        <v>0</v>
      </c>
      <c r="S535">
        <v>50.1</v>
      </c>
      <c r="T535">
        <v>0</v>
      </c>
      <c r="U535">
        <v>0</v>
      </c>
      <c r="V535">
        <v>64.900000000000006</v>
      </c>
      <c r="W535">
        <v>49.9</v>
      </c>
      <c r="X535">
        <v>49.9</v>
      </c>
      <c r="Y535">
        <v>0</v>
      </c>
      <c r="AG535" t="s">
        <v>163</v>
      </c>
      <c r="AK535" t="s">
        <v>163</v>
      </c>
      <c r="AL535" t="s">
        <v>95</v>
      </c>
      <c r="AM535">
        <v>99999</v>
      </c>
      <c r="AN535">
        <v>99999</v>
      </c>
      <c r="AO535">
        <v>799</v>
      </c>
      <c r="AP535" t="b">
        <v>1</v>
      </c>
      <c r="AQ535" t="b">
        <v>1</v>
      </c>
      <c r="AR535" t="b">
        <v>0</v>
      </c>
      <c r="AS535">
        <v>250</v>
      </c>
      <c r="AT535" t="s">
        <v>96</v>
      </c>
      <c r="AU535" t="b">
        <v>0</v>
      </c>
      <c r="AW535">
        <v>12</v>
      </c>
      <c r="AX535" t="s">
        <v>97</v>
      </c>
      <c r="AY535" t="s">
        <v>694</v>
      </c>
    </row>
    <row r="536" spans="1:51" x14ac:dyDescent="0.25">
      <c r="A536" t="s">
        <v>3160</v>
      </c>
      <c r="B536" t="s">
        <v>88</v>
      </c>
      <c r="C536" t="s">
        <v>89</v>
      </c>
      <c r="D536">
        <v>99999</v>
      </c>
      <c r="F536">
        <v>5000</v>
      </c>
      <c r="G536" t="b">
        <v>0</v>
      </c>
      <c r="H536" t="s">
        <v>641</v>
      </c>
      <c r="K536" t="s">
        <v>203</v>
      </c>
      <c r="L536" t="s">
        <v>92</v>
      </c>
      <c r="N536" t="s">
        <v>93</v>
      </c>
      <c r="P536">
        <v>279.8</v>
      </c>
      <c r="Q536">
        <v>114.9</v>
      </c>
      <c r="R536">
        <v>0</v>
      </c>
      <c r="S536">
        <v>50.1</v>
      </c>
      <c r="T536">
        <v>0</v>
      </c>
      <c r="U536">
        <v>0</v>
      </c>
      <c r="V536">
        <v>64.900000000000006</v>
      </c>
      <c r="W536">
        <v>49.9</v>
      </c>
      <c r="X536">
        <v>49.9</v>
      </c>
      <c r="Y536">
        <v>0</v>
      </c>
      <c r="AG536" t="s">
        <v>165</v>
      </c>
      <c r="AK536" t="s">
        <v>165</v>
      </c>
      <c r="AL536" t="s">
        <v>95</v>
      </c>
      <c r="AM536">
        <v>99999</v>
      </c>
      <c r="AN536">
        <v>99999</v>
      </c>
      <c r="AO536">
        <v>799</v>
      </c>
      <c r="AP536" t="b">
        <v>1</v>
      </c>
      <c r="AQ536" t="b">
        <v>1</v>
      </c>
      <c r="AR536" t="b">
        <v>0</v>
      </c>
      <c r="AS536">
        <v>250</v>
      </c>
      <c r="AT536" t="s">
        <v>96</v>
      </c>
      <c r="AU536" t="b">
        <v>0</v>
      </c>
      <c r="AW536">
        <v>12</v>
      </c>
      <c r="AX536" t="s">
        <v>97</v>
      </c>
      <c r="AY536" t="s">
        <v>695</v>
      </c>
    </row>
    <row r="537" spans="1:51" x14ac:dyDescent="0.25">
      <c r="A537" t="s">
        <v>3160</v>
      </c>
      <c r="B537" t="s">
        <v>109</v>
      </c>
      <c r="C537" t="s">
        <v>89</v>
      </c>
      <c r="D537">
        <v>99999</v>
      </c>
      <c r="F537">
        <v>0</v>
      </c>
      <c r="G537" t="b">
        <v>0</v>
      </c>
      <c r="H537" t="s">
        <v>641</v>
      </c>
      <c r="K537" t="s">
        <v>203</v>
      </c>
      <c r="L537" t="s">
        <v>110</v>
      </c>
      <c r="N537" t="s">
        <v>93</v>
      </c>
      <c r="P537">
        <v>239.8</v>
      </c>
      <c r="Q537">
        <v>74.900000000000006</v>
      </c>
      <c r="R537">
        <v>0</v>
      </c>
      <c r="S537">
        <v>50.1</v>
      </c>
      <c r="T537">
        <v>0</v>
      </c>
      <c r="U537">
        <v>0</v>
      </c>
      <c r="V537">
        <v>64.900000000000006</v>
      </c>
      <c r="W537">
        <v>49.9</v>
      </c>
      <c r="X537">
        <v>49.9</v>
      </c>
      <c r="Y537">
        <v>0</v>
      </c>
      <c r="AG537" t="s">
        <v>167</v>
      </c>
      <c r="AK537" t="s">
        <v>167</v>
      </c>
      <c r="AL537" t="s">
        <v>112</v>
      </c>
      <c r="AM537">
        <v>99999</v>
      </c>
      <c r="AN537">
        <v>99999</v>
      </c>
      <c r="AO537">
        <v>599</v>
      </c>
      <c r="AP537" t="b">
        <v>1</v>
      </c>
      <c r="AQ537" t="b">
        <v>1</v>
      </c>
      <c r="AR537" t="b">
        <v>0</v>
      </c>
      <c r="AS537">
        <v>50</v>
      </c>
      <c r="AT537" t="s">
        <v>96</v>
      </c>
      <c r="AU537" t="b">
        <v>0</v>
      </c>
      <c r="AW537">
        <v>12</v>
      </c>
      <c r="AX537" t="s">
        <v>97</v>
      </c>
      <c r="AY537" t="s">
        <v>696</v>
      </c>
    </row>
    <row r="538" spans="1:51" x14ac:dyDescent="0.25">
      <c r="A538" t="s">
        <v>3160</v>
      </c>
      <c r="B538" t="s">
        <v>109</v>
      </c>
      <c r="C538" t="s">
        <v>89</v>
      </c>
      <c r="D538">
        <v>99999</v>
      </c>
      <c r="F538">
        <v>1000</v>
      </c>
      <c r="G538" t="b">
        <v>0</v>
      </c>
      <c r="H538" t="s">
        <v>641</v>
      </c>
      <c r="K538" t="s">
        <v>203</v>
      </c>
      <c r="L538" t="s">
        <v>110</v>
      </c>
      <c r="N538" t="s">
        <v>93</v>
      </c>
      <c r="P538">
        <v>224.8</v>
      </c>
      <c r="Q538">
        <v>59.9</v>
      </c>
      <c r="R538">
        <v>0</v>
      </c>
      <c r="S538">
        <v>50.1</v>
      </c>
      <c r="T538">
        <v>0</v>
      </c>
      <c r="U538">
        <v>0</v>
      </c>
      <c r="V538">
        <v>64.900000000000006</v>
      </c>
      <c r="W538">
        <v>49.9</v>
      </c>
      <c r="X538">
        <v>49.9</v>
      </c>
      <c r="Y538">
        <v>0</v>
      </c>
      <c r="AG538" t="s">
        <v>169</v>
      </c>
      <c r="AK538" t="s">
        <v>169</v>
      </c>
      <c r="AL538" t="s">
        <v>112</v>
      </c>
      <c r="AM538">
        <v>99999</v>
      </c>
      <c r="AN538">
        <v>99999</v>
      </c>
      <c r="AO538">
        <v>599</v>
      </c>
      <c r="AP538" t="b">
        <v>1</v>
      </c>
      <c r="AQ538" t="b">
        <v>1</v>
      </c>
      <c r="AR538" t="b">
        <v>0</v>
      </c>
      <c r="AS538">
        <v>50</v>
      </c>
      <c r="AT538" t="s">
        <v>96</v>
      </c>
      <c r="AU538" t="b">
        <v>0</v>
      </c>
      <c r="AW538">
        <v>12</v>
      </c>
      <c r="AX538" t="s">
        <v>97</v>
      </c>
      <c r="AY538" t="s">
        <v>697</v>
      </c>
    </row>
    <row r="539" spans="1:51" x14ac:dyDescent="0.25">
      <c r="A539" t="s">
        <v>3160</v>
      </c>
      <c r="B539" t="s">
        <v>109</v>
      </c>
      <c r="C539" t="s">
        <v>89</v>
      </c>
      <c r="D539">
        <v>99999</v>
      </c>
      <c r="F539">
        <v>10000</v>
      </c>
      <c r="G539" t="b">
        <v>0</v>
      </c>
      <c r="H539" t="s">
        <v>641</v>
      </c>
      <c r="K539" t="s">
        <v>203</v>
      </c>
      <c r="L539" t="s">
        <v>110</v>
      </c>
      <c r="N539" t="s">
        <v>93</v>
      </c>
      <c r="P539">
        <v>289.8</v>
      </c>
      <c r="Q539">
        <v>124.9</v>
      </c>
      <c r="R539">
        <v>0</v>
      </c>
      <c r="S539">
        <v>50.1</v>
      </c>
      <c r="T539">
        <v>0</v>
      </c>
      <c r="U539">
        <v>0</v>
      </c>
      <c r="V539">
        <v>64.900000000000006</v>
      </c>
      <c r="W539">
        <v>49.9</v>
      </c>
      <c r="X539">
        <v>49.9</v>
      </c>
      <c r="Y539">
        <v>0</v>
      </c>
      <c r="AG539" t="s">
        <v>171</v>
      </c>
      <c r="AK539" t="s">
        <v>171</v>
      </c>
      <c r="AL539" t="s">
        <v>112</v>
      </c>
      <c r="AM539">
        <v>99999</v>
      </c>
      <c r="AN539">
        <v>99999</v>
      </c>
      <c r="AO539">
        <v>599</v>
      </c>
      <c r="AP539" t="b">
        <v>1</v>
      </c>
      <c r="AQ539" t="b">
        <v>1</v>
      </c>
      <c r="AR539" t="b">
        <v>0</v>
      </c>
      <c r="AS539">
        <v>50</v>
      </c>
      <c r="AT539" t="s">
        <v>96</v>
      </c>
      <c r="AU539" t="b">
        <v>0</v>
      </c>
      <c r="AW539">
        <v>12</v>
      </c>
      <c r="AX539" t="s">
        <v>97</v>
      </c>
      <c r="AY539" t="s">
        <v>698</v>
      </c>
    </row>
    <row r="540" spans="1:51" x14ac:dyDescent="0.25">
      <c r="A540" t="s">
        <v>3160</v>
      </c>
      <c r="B540" t="s">
        <v>109</v>
      </c>
      <c r="C540" t="s">
        <v>89</v>
      </c>
      <c r="D540">
        <v>99999</v>
      </c>
      <c r="F540">
        <v>2000</v>
      </c>
      <c r="G540" t="b">
        <v>0</v>
      </c>
      <c r="H540" t="s">
        <v>641</v>
      </c>
      <c r="K540" t="s">
        <v>203</v>
      </c>
      <c r="L540" t="s">
        <v>110</v>
      </c>
      <c r="N540" t="s">
        <v>93</v>
      </c>
      <c r="P540">
        <v>234.8</v>
      </c>
      <c r="Q540">
        <v>69.900000000000006</v>
      </c>
      <c r="R540">
        <v>0</v>
      </c>
      <c r="S540">
        <v>50.1</v>
      </c>
      <c r="T540">
        <v>0</v>
      </c>
      <c r="U540">
        <v>0</v>
      </c>
      <c r="V540">
        <v>64.900000000000006</v>
      </c>
      <c r="W540">
        <v>49.9</v>
      </c>
      <c r="X540">
        <v>49.9</v>
      </c>
      <c r="Y540">
        <v>0</v>
      </c>
      <c r="AG540" t="s">
        <v>173</v>
      </c>
      <c r="AK540" t="s">
        <v>173</v>
      </c>
      <c r="AL540" t="s">
        <v>112</v>
      </c>
      <c r="AM540">
        <v>99999</v>
      </c>
      <c r="AN540">
        <v>99999</v>
      </c>
      <c r="AO540">
        <v>599</v>
      </c>
      <c r="AP540" t="b">
        <v>1</v>
      </c>
      <c r="AQ540" t="b">
        <v>1</v>
      </c>
      <c r="AR540" t="b">
        <v>0</v>
      </c>
      <c r="AS540">
        <v>50</v>
      </c>
      <c r="AT540" t="s">
        <v>96</v>
      </c>
      <c r="AU540" t="b">
        <v>0</v>
      </c>
      <c r="AW540">
        <v>12</v>
      </c>
      <c r="AX540" t="s">
        <v>97</v>
      </c>
      <c r="AY540" t="s">
        <v>699</v>
      </c>
    </row>
    <row r="541" spans="1:51" x14ac:dyDescent="0.25">
      <c r="A541" t="s">
        <v>3160</v>
      </c>
      <c r="B541" t="s">
        <v>109</v>
      </c>
      <c r="C541" t="s">
        <v>89</v>
      </c>
      <c r="D541">
        <v>99999</v>
      </c>
      <c r="F541">
        <v>3000</v>
      </c>
      <c r="G541" t="b">
        <v>0</v>
      </c>
      <c r="H541" t="s">
        <v>641</v>
      </c>
      <c r="K541" t="s">
        <v>203</v>
      </c>
      <c r="L541" t="s">
        <v>110</v>
      </c>
      <c r="N541" t="s">
        <v>93</v>
      </c>
      <c r="P541">
        <v>244.8</v>
      </c>
      <c r="Q541">
        <v>79.899999999999991</v>
      </c>
      <c r="R541">
        <v>0</v>
      </c>
      <c r="S541">
        <v>50.1</v>
      </c>
      <c r="T541">
        <v>0</v>
      </c>
      <c r="U541">
        <v>0</v>
      </c>
      <c r="V541">
        <v>64.900000000000006</v>
      </c>
      <c r="W541">
        <v>49.9</v>
      </c>
      <c r="X541">
        <v>49.9</v>
      </c>
      <c r="Y541">
        <v>0</v>
      </c>
      <c r="AG541" t="s">
        <v>175</v>
      </c>
      <c r="AK541" t="s">
        <v>175</v>
      </c>
      <c r="AL541" t="s">
        <v>112</v>
      </c>
      <c r="AM541">
        <v>99999</v>
      </c>
      <c r="AN541">
        <v>99999</v>
      </c>
      <c r="AO541">
        <v>599</v>
      </c>
      <c r="AP541" t="b">
        <v>1</v>
      </c>
      <c r="AQ541" t="b">
        <v>1</v>
      </c>
      <c r="AR541" t="b">
        <v>0</v>
      </c>
      <c r="AS541">
        <v>50</v>
      </c>
      <c r="AT541" t="s">
        <v>96</v>
      </c>
      <c r="AU541" t="b">
        <v>0</v>
      </c>
      <c r="AW541">
        <v>12</v>
      </c>
      <c r="AX541" t="s">
        <v>97</v>
      </c>
      <c r="AY541" t="s">
        <v>700</v>
      </c>
    </row>
    <row r="542" spans="1:51" x14ac:dyDescent="0.25">
      <c r="A542" t="s">
        <v>3160</v>
      </c>
      <c r="B542" t="s">
        <v>109</v>
      </c>
      <c r="C542" t="s">
        <v>89</v>
      </c>
      <c r="D542">
        <v>99999</v>
      </c>
      <c r="F542">
        <v>5000</v>
      </c>
      <c r="G542" t="b">
        <v>0</v>
      </c>
      <c r="H542" t="s">
        <v>641</v>
      </c>
      <c r="K542" t="s">
        <v>203</v>
      </c>
      <c r="L542" t="s">
        <v>110</v>
      </c>
      <c r="N542" t="s">
        <v>93</v>
      </c>
      <c r="P542">
        <v>259.8</v>
      </c>
      <c r="Q542">
        <v>94.9</v>
      </c>
      <c r="R542">
        <v>0</v>
      </c>
      <c r="S542">
        <v>50.1</v>
      </c>
      <c r="T542">
        <v>0</v>
      </c>
      <c r="U542">
        <v>0</v>
      </c>
      <c r="V542">
        <v>64.900000000000006</v>
      </c>
      <c r="W542">
        <v>49.9</v>
      </c>
      <c r="X542">
        <v>49.9</v>
      </c>
      <c r="Y542">
        <v>0</v>
      </c>
      <c r="AG542" t="s">
        <v>177</v>
      </c>
      <c r="AK542" t="s">
        <v>177</v>
      </c>
      <c r="AL542" t="s">
        <v>112</v>
      </c>
      <c r="AM542">
        <v>99999</v>
      </c>
      <c r="AN542">
        <v>99999</v>
      </c>
      <c r="AO542">
        <v>599</v>
      </c>
      <c r="AP542" t="b">
        <v>1</v>
      </c>
      <c r="AQ542" t="b">
        <v>1</v>
      </c>
      <c r="AR542" t="b">
        <v>0</v>
      </c>
      <c r="AS542">
        <v>50</v>
      </c>
      <c r="AT542" t="s">
        <v>96</v>
      </c>
      <c r="AU542" t="b">
        <v>0</v>
      </c>
      <c r="AW542">
        <v>12</v>
      </c>
      <c r="AX542" t="s">
        <v>97</v>
      </c>
      <c r="AY542" t="s">
        <v>701</v>
      </c>
    </row>
    <row r="543" spans="1:51" x14ac:dyDescent="0.25">
      <c r="A543" t="s">
        <v>3160</v>
      </c>
      <c r="B543" t="s">
        <v>124</v>
      </c>
      <c r="C543" t="s">
        <v>89</v>
      </c>
      <c r="D543">
        <v>99999</v>
      </c>
      <c r="F543">
        <v>0</v>
      </c>
      <c r="G543" t="b">
        <v>0</v>
      </c>
      <c r="H543" t="s">
        <v>641</v>
      </c>
      <c r="K543" t="s">
        <v>203</v>
      </c>
      <c r="L543" t="s">
        <v>125</v>
      </c>
      <c r="N543" t="s">
        <v>93</v>
      </c>
      <c r="P543">
        <v>229.8</v>
      </c>
      <c r="Q543">
        <v>64.900000000000006</v>
      </c>
      <c r="R543">
        <v>0</v>
      </c>
      <c r="S543">
        <v>50.1</v>
      </c>
      <c r="T543">
        <v>0</v>
      </c>
      <c r="U543">
        <v>0</v>
      </c>
      <c r="V543">
        <v>64.900000000000006</v>
      </c>
      <c r="W543">
        <v>49.9</v>
      </c>
      <c r="X543">
        <v>49.9</v>
      </c>
      <c r="Y543">
        <v>0</v>
      </c>
      <c r="AG543" t="s">
        <v>179</v>
      </c>
      <c r="AK543" t="s">
        <v>179</v>
      </c>
      <c r="AL543" t="s">
        <v>127</v>
      </c>
      <c r="AM543">
        <v>99999</v>
      </c>
      <c r="AN543">
        <v>99999</v>
      </c>
      <c r="AO543">
        <v>699</v>
      </c>
      <c r="AP543" t="b">
        <v>1</v>
      </c>
      <c r="AQ543" t="b">
        <v>1</v>
      </c>
      <c r="AR543" t="b">
        <v>0</v>
      </c>
      <c r="AS543">
        <v>100</v>
      </c>
      <c r="AT543" t="s">
        <v>96</v>
      </c>
      <c r="AU543" t="b">
        <v>0</v>
      </c>
      <c r="AW543">
        <v>12</v>
      </c>
      <c r="AX543" t="s">
        <v>97</v>
      </c>
      <c r="AY543" t="s">
        <v>702</v>
      </c>
    </row>
    <row r="544" spans="1:51" x14ac:dyDescent="0.25">
      <c r="A544" t="s">
        <v>3160</v>
      </c>
      <c r="B544" t="s">
        <v>124</v>
      </c>
      <c r="C544" t="s">
        <v>89</v>
      </c>
      <c r="D544">
        <v>99999</v>
      </c>
      <c r="F544">
        <v>1000</v>
      </c>
      <c r="G544" t="b">
        <v>0</v>
      </c>
      <c r="H544" t="s">
        <v>641</v>
      </c>
      <c r="K544" t="s">
        <v>203</v>
      </c>
      <c r="L544" t="s">
        <v>125</v>
      </c>
      <c r="N544" t="s">
        <v>93</v>
      </c>
      <c r="P544">
        <v>229.8</v>
      </c>
      <c r="Q544">
        <v>64.899999999999991</v>
      </c>
      <c r="R544">
        <v>0</v>
      </c>
      <c r="S544">
        <v>50.1</v>
      </c>
      <c r="T544">
        <v>0</v>
      </c>
      <c r="U544">
        <v>0</v>
      </c>
      <c r="V544">
        <v>64.900000000000006</v>
      </c>
      <c r="W544">
        <v>49.9</v>
      </c>
      <c r="X544">
        <v>49.9</v>
      </c>
      <c r="Y544">
        <v>0</v>
      </c>
      <c r="AG544" t="s">
        <v>181</v>
      </c>
      <c r="AK544" t="s">
        <v>181</v>
      </c>
      <c r="AL544" t="s">
        <v>127</v>
      </c>
      <c r="AM544">
        <v>99999</v>
      </c>
      <c r="AN544">
        <v>99999</v>
      </c>
      <c r="AO544">
        <v>699</v>
      </c>
      <c r="AP544" t="b">
        <v>1</v>
      </c>
      <c r="AQ544" t="b">
        <v>1</v>
      </c>
      <c r="AR544" t="b">
        <v>0</v>
      </c>
      <c r="AS544">
        <v>100</v>
      </c>
      <c r="AT544" t="s">
        <v>96</v>
      </c>
      <c r="AU544" t="b">
        <v>0</v>
      </c>
      <c r="AW544">
        <v>12</v>
      </c>
      <c r="AX544" t="s">
        <v>97</v>
      </c>
      <c r="AY544" t="s">
        <v>703</v>
      </c>
    </row>
    <row r="545" spans="1:51" x14ac:dyDescent="0.25">
      <c r="A545" t="s">
        <v>3160</v>
      </c>
      <c r="B545" t="s">
        <v>124</v>
      </c>
      <c r="C545" t="s">
        <v>89</v>
      </c>
      <c r="D545">
        <v>99999</v>
      </c>
      <c r="F545">
        <v>10000</v>
      </c>
      <c r="G545" t="b">
        <v>0</v>
      </c>
      <c r="H545" t="s">
        <v>641</v>
      </c>
      <c r="K545" t="s">
        <v>203</v>
      </c>
      <c r="L545" t="s">
        <v>125</v>
      </c>
      <c r="N545" t="s">
        <v>93</v>
      </c>
      <c r="P545">
        <v>294.8</v>
      </c>
      <c r="Q545">
        <v>129.9</v>
      </c>
      <c r="R545">
        <v>0</v>
      </c>
      <c r="S545">
        <v>50.1</v>
      </c>
      <c r="T545">
        <v>0</v>
      </c>
      <c r="U545">
        <v>0</v>
      </c>
      <c r="V545">
        <v>64.900000000000006</v>
      </c>
      <c r="W545">
        <v>49.9</v>
      </c>
      <c r="X545">
        <v>49.9</v>
      </c>
      <c r="Y545">
        <v>0</v>
      </c>
      <c r="AG545" t="s">
        <v>183</v>
      </c>
      <c r="AK545" t="s">
        <v>183</v>
      </c>
      <c r="AL545" t="s">
        <v>127</v>
      </c>
      <c r="AM545">
        <v>99999</v>
      </c>
      <c r="AN545">
        <v>99999</v>
      </c>
      <c r="AO545">
        <v>699</v>
      </c>
      <c r="AP545" t="b">
        <v>1</v>
      </c>
      <c r="AQ545" t="b">
        <v>1</v>
      </c>
      <c r="AR545" t="b">
        <v>0</v>
      </c>
      <c r="AS545">
        <v>100</v>
      </c>
      <c r="AT545" t="s">
        <v>96</v>
      </c>
      <c r="AU545" t="b">
        <v>0</v>
      </c>
      <c r="AW545">
        <v>12</v>
      </c>
      <c r="AX545" t="s">
        <v>97</v>
      </c>
      <c r="AY545" t="s">
        <v>704</v>
      </c>
    </row>
    <row r="546" spans="1:51" x14ac:dyDescent="0.25">
      <c r="A546" t="s">
        <v>3160</v>
      </c>
      <c r="B546" t="s">
        <v>124</v>
      </c>
      <c r="C546" t="s">
        <v>89</v>
      </c>
      <c r="D546">
        <v>99999</v>
      </c>
      <c r="F546">
        <v>2000</v>
      </c>
      <c r="G546" t="b">
        <v>0</v>
      </c>
      <c r="H546" t="s">
        <v>641</v>
      </c>
      <c r="K546" t="s">
        <v>203</v>
      </c>
      <c r="L546" t="s">
        <v>125</v>
      </c>
      <c r="N546" t="s">
        <v>93</v>
      </c>
      <c r="P546">
        <v>239.8</v>
      </c>
      <c r="Q546">
        <v>74.899999999999991</v>
      </c>
      <c r="R546">
        <v>0</v>
      </c>
      <c r="S546">
        <v>50.1</v>
      </c>
      <c r="T546">
        <v>0</v>
      </c>
      <c r="U546">
        <v>0</v>
      </c>
      <c r="V546">
        <v>64.900000000000006</v>
      </c>
      <c r="W546">
        <v>49.9</v>
      </c>
      <c r="X546">
        <v>49.9</v>
      </c>
      <c r="Y546">
        <v>0</v>
      </c>
      <c r="AG546" t="s">
        <v>185</v>
      </c>
      <c r="AK546" t="s">
        <v>185</v>
      </c>
      <c r="AL546" t="s">
        <v>127</v>
      </c>
      <c r="AM546">
        <v>99999</v>
      </c>
      <c r="AN546">
        <v>99999</v>
      </c>
      <c r="AO546">
        <v>699</v>
      </c>
      <c r="AP546" t="b">
        <v>1</v>
      </c>
      <c r="AQ546" t="b">
        <v>1</v>
      </c>
      <c r="AR546" t="b">
        <v>0</v>
      </c>
      <c r="AS546">
        <v>100</v>
      </c>
      <c r="AT546" t="s">
        <v>96</v>
      </c>
      <c r="AU546" t="b">
        <v>0</v>
      </c>
      <c r="AW546">
        <v>12</v>
      </c>
      <c r="AX546" t="s">
        <v>97</v>
      </c>
      <c r="AY546" t="s">
        <v>705</v>
      </c>
    </row>
    <row r="547" spans="1:51" x14ac:dyDescent="0.25">
      <c r="A547" t="s">
        <v>3160</v>
      </c>
      <c r="B547" t="s">
        <v>124</v>
      </c>
      <c r="C547" t="s">
        <v>89</v>
      </c>
      <c r="D547">
        <v>99999</v>
      </c>
      <c r="F547">
        <v>3000</v>
      </c>
      <c r="G547" t="b">
        <v>0</v>
      </c>
      <c r="H547" t="s">
        <v>641</v>
      </c>
      <c r="K547" t="s">
        <v>203</v>
      </c>
      <c r="L547" t="s">
        <v>125</v>
      </c>
      <c r="N547" t="s">
        <v>93</v>
      </c>
      <c r="P547">
        <v>249.8</v>
      </c>
      <c r="Q547">
        <v>84.899999999999991</v>
      </c>
      <c r="R547">
        <v>0</v>
      </c>
      <c r="S547">
        <v>50.1</v>
      </c>
      <c r="T547">
        <v>0</v>
      </c>
      <c r="U547">
        <v>0</v>
      </c>
      <c r="V547">
        <v>64.900000000000006</v>
      </c>
      <c r="W547">
        <v>49.9</v>
      </c>
      <c r="X547">
        <v>49.9</v>
      </c>
      <c r="Y547">
        <v>0</v>
      </c>
      <c r="AG547" t="s">
        <v>187</v>
      </c>
      <c r="AK547" t="s">
        <v>187</v>
      </c>
      <c r="AL547" t="s">
        <v>127</v>
      </c>
      <c r="AM547">
        <v>99999</v>
      </c>
      <c r="AN547">
        <v>99999</v>
      </c>
      <c r="AO547">
        <v>699</v>
      </c>
      <c r="AP547" t="b">
        <v>1</v>
      </c>
      <c r="AQ547" t="b">
        <v>1</v>
      </c>
      <c r="AR547" t="b">
        <v>0</v>
      </c>
      <c r="AS547">
        <v>100</v>
      </c>
      <c r="AT547" t="s">
        <v>96</v>
      </c>
      <c r="AU547" t="b">
        <v>0</v>
      </c>
      <c r="AW547">
        <v>12</v>
      </c>
      <c r="AX547" t="s">
        <v>97</v>
      </c>
      <c r="AY547" t="s">
        <v>706</v>
      </c>
    </row>
    <row r="548" spans="1:51" x14ac:dyDescent="0.25">
      <c r="A548" t="s">
        <v>3160</v>
      </c>
      <c r="B548" t="s">
        <v>124</v>
      </c>
      <c r="C548" t="s">
        <v>89</v>
      </c>
      <c r="D548">
        <v>99999</v>
      </c>
      <c r="F548">
        <v>5000</v>
      </c>
      <c r="G548" t="b">
        <v>0</v>
      </c>
      <c r="H548" t="s">
        <v>641</v>
      </c>
      <c r="K548" t="s">
        <v>203</v>
      </c>
      <c r="L548" t="s">
        <v>125</v>
      </c>
      <c r="N548" t="s">
        <v>93</v>
      </c>
      <c r="P548">
        <v>264.8</v>
      </c>
      <c r="Q548">
        <v>99.9</v>
      </c>
      <c r="R548">
        <v>0</v>
      </c>
      <c r="S548">
        <v>50.1</v>
      </c>
      <c r="T548">
        <v>0</v>
      </c>
      <c r="U548">
        <v>0</v>
      </c>
      <c r="V548">
        <v>64.900000000000006</v>
      </c>
      <c r="W548">
        <v>49.9</v>
      </c>
      <c r="X548">
        <v>49.9</v>
      </c>
      <c r="Y548">
        <v>0</v>
      </c>
      <c r="AG548" t="s">
        <v>189</v>
      </c>
      <c r="AK548" t="s">
        <v>189</v>
      </c>
      <c r="AL548" t="s">
        <v>127</v>
      </c>
      <c r="AM548">
        <v>99999</v>
      </c>
      <c r="AN548">
        <v>99999</v>
      </c>
      <c r="AO548">
        <v>699</v>
      </c>
      <c r="AP548" t="b">
        <v>1</v>
      </c>
      <c r="AQ548" t="b">
        <v>1</v>
      </c>
      <c r="AR548" t="b">
        <v>0</v>
      </c>
      <c r="AS548">
        <v>100</v>
      </c>
      <c r="AT548" t="s">
        <v>96</v>
      </c>
      <c r="AU548" t="b">
        <v>0</v>
      </c>
      <c r="AW548">
        <v>12</v>
      </c>
      <c r="AX548" t="s">
        <v>97</v>
      </c>
      <c r="AY548" t="s">
        <v>707</v>
      </c>
    </row>
    <row r="549" spans="1:51" x14ac:dyDescent="0.25">
      <c r="A549" t="s">
        <v>3160</v>
      </c>
      <c r="B549" t="s">
        <v>139</v>
      </c>
      <c r="C549" t="s">
        <v>89</v>
      </c>
      <c r="D549">
        <v>99999</v>
      </c>
      <c r="F549">
        <v>0</v>
      </c>
      <c r="G549" t="b">
        <v>0</v>
      </c>
      <c r="H549" t="s">
        <v>641</v>
      </c>
      <c r="K549" t="s">
        <v>203</v>
      </c>
      <c r="L549" t="s">
        <v>140</v>
      </c>
      <c r="N549" t="s">
        <v>93</v>
      </c>
      <c r="P549">
        <v>264.8</v>
      </c>
      <c r="Q549">
        <v>99.9</v>
      </c>
      <c r="R549">
        <v>0</v>
      </c>
      <c r="S549">
        <v>50.1</v>
      </c>
      <c r="T549">
        <v>0</v>
      </c>
      <c r="U549">
        <v>0</v>
      </c>
      <c r="V549">
        <v>64.900000000000006</v>
      </c>
      <c r="W549">
        <v>49.9</v>
      </c>
      <c r="X549">
        <v>49.9</v>
      </c>
      <c r="Y549">
        <v>0</v>
      </c>
      <c r="AG549" t="s">
        <v>191</v>
      </c>
      <c r="AK549" t="s">
        <v>191</v>
      </c>
      <c r="AL549" t="s">
        <v>142</v>
      </c>
      <c r="AM549">
        <v>99999</v>
      </c>
      <c r="AN549">
        <v>99999</v>
      </c>
      <c r="AO549">
        <v>899</v>
      </c>
      <c r="AP549" t="b">
        <v>1</v>
      </c>
      <c r="AQ549" t="b">
        <v>1</v>
      </c>
      <c r="AR549" t="b">
        <v>0</v>
      </c>
      <c r="AS549">
        <v>500</v>
      </c>
      <c r="AT549" t="s">
        <v>96</v>
      </c>
      <c r="AU549" t="b">
        <v>0</v>
      </c>
      <c r="AW549">
        <v>12</v>
      </c>
      <c r="AX549" t="s">
        <v>97</v>
      </c>
      <c r="AY549" t="s">
        <v>708</v>
      </c>
    </row>
    <row r="550" spans="1:51" x14ac:dyDescent="0.25">
      <c r="A550" t="s">
        <v>3160</v>
      </c>
      <c r="B550" t="s">
        <v>139</v>
      </c>
      <c r="C550" t="s">
        <v>89</v>
      </c>
      <c r="D550">
        <v>99999</v>
      </c>
      <c r="F550">
        <v>1000</v>
      </c>
      <c r="G550" t="b">
        <v>0</v>
      </c>
      <c r="H550" t="s">
        <v>641</v>
      </c>
      <c r="K550" t="s">
        <v>203</v>
      </c>
      <c r="L550" t="s">
        <v>140</v>
      </c>
      <c r="N550" t="s">
        <v>93</v>
      </c>
      <c r="P550">
        <v>264.8</v>
      </c>
      <c r="Q550">
        <v>99.899999999999991</v>
      </c>
      <c r="R550">
        <v>0</v>
      </c>
      <c r="S550">
        <v>50.1</v>
      </c>
      <c r="T550">
        <v>0</v>
      </c>
      <c r="U550">
        <v>0</v>
      </c>
      <c r="V550">
        <v>64.900000000000006</v>
      </c>
      <c r="W550">
        <v>49.9</v>
      </c>
      <c r="X550">
        <v>49.9</v>
      </c>
      <c r="Y550">
        <v>0</v>
      </c>
      <c r="AG550" t="s">
        <v>193</v>
      </c>
      <c r="AK550" t="s">
        <v>193</v>
      </c>
      <c r="AL550" t="s">
        <v>142</v>
      </c>
      <c r="AM550">
        <v>99999</v>
      </c>
      <c r="AN550">
        <v>99999</v>
      </c>
      <c r="AO550">
        <v>899</v>
      </c>
      <c r="AP550" t="b">
        <v>1</v>
      </c>
      <c r="AQ550" t="b">
        <v>1</v>
      </c>
      <c r="AR550" t="b">
        <v>0</v>
      </c>
      <c r="AS550">
        <v>500</v>
      </c>
      <c r="AT550" t="s">
        <v>96</v>
      </c>
      <c r="AU550" t="b">
        <v>0</v>
      </c>
      <c r="AW550">
        <v>12</v>
      </c>
      <c r="AX550" t="s">
        <v>97</v>
      </c>
      <c r="AY550" t="s">
        <v>709</v>
      </c>
    </row>
    <row r="551" spans="1:51" x14ac:dyDescent="0.25">
      <c r="A551" t="s">
        <v>3160</v>
      </c>
      <c r="B551" t="s">
        <v>139</v>
      </c>
      <c r="C551" t="s">
        <v>89</v>
      </c>
      <c r="D551">
        <v>99999</v>
      </c>
      <c r="F551">
        <v>10000</v>
      </c>
      <c r="G551" t="b">
        <v>0</v>
      </c>
      <c r="H551" t="s">
        <v>641</v>
      </c>
      <c r="K551" t="s">
        <v>203</v>
      </c>
      <c r="L551" t="s">
        <v>140</v>
      </c>
      <c r="N551" t="s">
        <v>93</v>
      </c>
      <c r="P551">
        <v>329.8</v>
      </c>
      <c r="Q551">
        <v>164.9</v>
      </c>
      <c r="R551">
        <v>0</v>
      </c>
      <c r="S551">
        <v>50.1</v>
      </c>
      <c r="T551">
        <v>0</v>
      </c>
      <c r="U551">
        <v>0</v>
      </c>
      <c r="V551">
        <v>64.900000000000006</v>
      </c>
      <c r="W551">
        <v>49.9</v>
      </c>
      <c r="X551">
        <v>49.9</v>
      </c>
      <c r="Y551">
        <v>0</v>
      </c>
      <c r="AG551" t="s">
        <v>195</v>
      </c>
      <c r="AK551" t="s">
        <v>195</v>
      </c>
      <c r="AL551" t="s">
        <v>142</v>
      </c>
      <c r="AM551">
        <v>99999</v>
      </c>
      <c r="AN551">
        <v>99999</v>
      </c>
      <c r="AO551">
        <v>899</v>
      </c>
      <c r="AP551" t="b">
        <v>1</v>
      </c>
      <c r="AQ551" t="b">
        <v>1</v>
      </c>
      <c r="AR551" t="b">
        <v>0</v>
      </c>
      <c r="AS551">
        <v>500</v>
      </c>
      <c r="AT551" t="s">
        <v>96</v>
      </c>
      <c r="AU551" t="b">
        <v>0</v>
      </c>
      <c r="AW551">
        <v>12</v>
      </c>
      <c r="AX551" t="s">
        <v>97</v>
      </c>
      <c r="AY551" t="s">
        <v>710</v>
      </c>
    </row>
    <row r="552" spans="1:51" x14ac:dyDescent="0.25">
      <c r="A552" t="s">
        <v>3160</v>
      </c>
      <c r="B552" t="s">
        <v>139</v>
      </c>
      <c r="C552" t="s">
        <v>89</v>
      </c>
      <c r="D552">
        <v>99999</v>
      </c>
      <c r="F552">
        <v>2000</v>
      </c>
      <c r="G552" t="b">
        <v>0</v>
      </c>
      <c r="H552" t="s">
        <v>641</v>
      </c>
      <c r="K552" t="s">
        <v>203</v>
      </c>
      <c r="L552" t="s">
        <v>140</v>
      </c>
      <c r="N552" t="s">
        <v>93</v>
      </c>
      <c r="P552">
        <v>274.8</v>
      </c>
      <c r="Q552">
        <v>109.89999999999999</v>
      </c>
      <c r="R552">
        <v>0</v>
      </c>
      <c r="S552">
        <v>50.1</v>
      </c>
      <c r="T552">
        <v>0</v>
      </c>
      <c r="U552">
        <v>0</v>
      </c>
      <c r="V552">
        <v>64.900000000000006</v>
      </c>
      <c r="W552">
        <v>49.9</v>
      </c>
      <c r="X552">
        <v>49.9</v>
      </c>
      <c r="Y552">
        <v>0</v>
      </c>
      <c r="AG552" t="s">
        <v>197</v>
      </c>
      <c r="AK552" t="s">
        <v>197</v>
      </c>
      <c r="AL552" t="s">
        <v>142</v>
      </c>
      <c r="AM552">
        <v>99999</v>
      </c>
      <c r="AN552">
        <v>99999</v>
      </c>
      <c r="AO552">
        <v>899</v>
      </c>
      <c r="AP552" t="b">
        <v>1</v>
      </c>
      <c r="AQ552" t="b">
        <v>1</v>
      </c>
      <c r="AR552" t="b">
        <v>0</v>
      </c>
      <c r="AS552">
        <v>500</v>
      </c>
      <c r="AT552" t="s">
        <v>96</v>
      </c>
      <c r="AU552" t="b">
        <v>0</v>
      </c>
      <c r="AW552">
        <v>12</v>
      </c>
      <c r="AX552" t="s">
        <v>97</v>
      </c>
      <c r="AY552" t="s">
        <v>711</v>
      </c>
    </row>
    <row r="553" spans="1:51" x14ac:dyDescent="0.25">
      <c r="A553" t="s">
        <v>3160</v>
      </c>
      <c r="B553" t="s">
        <v>139</v>
      </c>
      <c r="C553" t="s">
        <v>89</v>
      </c>
      <c r="D553">
        <v>99999</v>
      </c>
      <c r="F553">
        <v>3000</v>
      </c>
      <c r="G553" t="b">
        <v>0</v>
      </c>
      <c r="H553" t="s">
        <v>641</v>
      </c>
      <c r="K553" t="s">
        <v>203</v>
      </c>
      <c r="L553" t="s">
        <v>140</v>
      </c>
      <c r="N553" t="s">
        <v>93</v>
      </c>
      <c r="P553">
        <v>284.8</v>
      </c>
      <c r="Q553">
        <v>119.89999999999999</v>
      </c>
      <c r="R553">
        <v>0</v>
      </c>
      <c r="S553">
        <v>50.1</v>
      </c>
      <c r="T553">
        <v>0</v>
      </c>
      <c r="U553">
        <v>0</v>
      </c>
      <c r="V553">
        <v>64.900000000000006</v>
      </c>
      <c r="W553">
        <v>49.9</v>
      </c>
      <c r="X553">
        <v>49.9</v>
      </c>
      <c r="Y553">
        <v>0</v>
      </c>
      <c r="AG553" t="s">
        <v>199</v>
      </c>
      <c r="AK553" t="s">
        <v>199</v>
      </c>
      <c r="AL553" t="s">
        <v>142</v>
      </c>
      <c r="AM553">
        <v>99999</v>
      </c>
      <c r="AN553">
        <v>99999</v>
      </c>
      <c r="AO553">
        <v>899</v>
      </c>
      <c r="AP553" t="b">
        <v>1</v>
      </c>
      <c r="AQ553" t="b">
        <v>1</v>
      </c>
      <c r="AR553" t="b">
        <v>0</v>
      </c>
      <c r="AS553">
        <v>500</v>
      </c>
      <c r="AT553" t="s">
        <v>96</v>
      </c>
      <c r="AU553" t="b">
        <v>0</v>
      </c>
      <c r="AW553">
        <v>12</v>
      </c>
      <c r="AX553" t="s">
        <v>97</v>
      </c>
      <c r="AY553" t="s">
        <v>712</v>
      </c>
    </row>
    <row r="554" spans="1:51" x14ac:dyDescent="0.25">
      <c r="A554" t="s">
        <v>3160</v>
      </c>
      <c r="B554" t="s">
        <v>139</v>
      </c>
      <c r="C554" t="s">
        <v>89</v>
      </c>
      <c r="D554">
        <v>99999</v>
      </c>
      <c r="F554">
        <v>5000</v>
      </c>
      <c r="G554" t="b">
        <v>0</v>
      </c>
      <c r="H554" t="s">
        <v>641</v>
      </c>
      <c r="K554" t="s">
        <v>203</v>
      </c>
      <c r="L554" t="s">
        <v>140</v>
      </c>
      <c r="N554" t="s">
        <v>93</v>
      </c>
      <c r="P554">
        <v>299.8</v>
      </c>
      <c r="Q554">
        <v>134.9</v>
      </c>
      <c r="R554">
        <v>0</v>
      </c>
      <c r="S554">
        <v>50.1</v>
      </c>
      <c r="T554">
        <v>0</v>
      </c>
      <c r="U554">
        <v>0</v>
      </c>
      <c r="V554">
        <v>64.900000000000006</v>
      </c>
      <c r="W554">
        <v>49.9</v>
      </c>
      <c r="X554">
        <v>49.9</v>
      </c>
      <c r="Y554">
        <v>0</v>
      </c>
      <c r="AG554" t="s">
        <v>201</v>
      </c>
      <c r="AK554" t="s">
        <v>201</v>
      </c>
      <c r="AL554" t="s">
        <v>142</v>
      </c>
      <c r="AM554">
        <v>99999</v>
      </c>
      <c r="AN554">
        <v>99999</v>
      </c>
      <c r="AO554">
        <v>899</v>
      </c>
      <c r="AP554" t="b">
        <v>1</v>
      </c>
      <c r="AQ554" t="b">
        <v>1</v>
      </c>
      <c r="AR554" t="b">
        <v>0</v>
      </c>
      <c r="AS554">
        <v>500</v>
      </c>
      <c r="AT554" t="s">
        <v>96</v>
      </c>
      <c r="AU554" t="b">
        <v>0</v>
      </c>
      <c r="AW554">
        <v>12</v>
      </c>
      <c r="AX554" t="s">
        <v>97</v>
      </c>
      <c r="AY554" t="s">
        <v>713</v>
      </c>
    </row>
    <row r="555" spans="1:51" x14ac:dyDescent="0.25">
      <c r="A555" t="s">
        <v>3160</v>
      </c>
      <c r="B555" t="s">
        <v>88</v>
      </c>
      <c r="C555" t="s">
        <v>89</v>
      </c>
      <c r="D555">
        <v>99999</v>
      </c>
      <c r="F555">
        <v>0</v>
      </c>
      <c r="G555" t="b">
        <v>0</v>
      </c>
      <c r="H555" t="s">
        <v>641</v>
      </c>
      <c r="K555" t="s">
        <v>228</v>
      </c>
      <c r="L555" t="s">
        <v>92</v>
      </c>
      <c r="N555" t="s">
        <v>93</v>
      </c>
      <c r="P555">
        <v>254.8</v>
      </c>
      <c r="Q555">
        <v>79.900000000000006</v>
      </c>
      <c r="R555">
        <v>0</v>
      </c>
      <c r="S555">
        <v>50.1</v>
      </c>
      <c r="T555">
        <v>0</v>
      </c>
      <c r="U555">
        <v>0</v>
      </c>
      <c r="V555">
        <v>64.900000000000006</v>
      </c>
      <c r="W555">
        <v>59.9</v>
      </c>
      <c r="X555">
        <v>59.9</v>
      </c>
      <c r="Y555">
        <v>0</v>
      </c>
      <c r="AG555" t="s">
        <v>155</v>
      </c>
      <c r="AK555" t="s">
        <v>155</v>
      </c>
      <c r="AL555" t="s">
        <v>95</v>
      </c>
      <c r="AM555">
        <v>99999</v>
      </c>
      <c r="AN555">
        <v>99999</v>
      </c>
      <c r="AO555">
        <v>799</v>
      </c>
      <c r="AP555" t="b">
        <v>1</v>
      </c>
      <c r="AQ555" t="b">
        <v>1</v>
      </c>
      <c r="AR555" t="b">
        <v>0</v>
      </c>
      <c r="AS555">
        <v>250</v>
      </c>
      <c r="AT555" t="s">
        <v>96</v>
      </c>
      <c r="AU555" t="b">
        <v>0</v>
      </c>
      <c r="AW555">
        <v>12</v>
      </c>
      <c r="AX555" t="s">
        <v>97</v>
      </c>
      <c r="AY555" t="s">
        <v>714</v>
      </c>
    </row>
    <row r="556" spans="1:51" x14ac:dyDescent="0.25">
      <c r="A556" t="s">
        <v>3160</v>
      </c>
      <c r="B556" t="s">
        <v>88</v>
      </c>
      <c r="C556" t="s">
        <v>89</v>
      </c>
      <c r="D556">
        <v>99999</v>
      </c>
      <c r="F556">
        <v>1000</v>
      </c>
      <c r="G556" t="b">
        <v>0</v>
      </c>
      <c r="H556" t="s">
        <v>641</v>
      </c>
      <c r="K556" t="s">
        <v>228</v>
      </c>
      <c r="L556" t="s">
        <v>92</v>
      </c>
      <c r="N556" t="s">
        <v>93</v>
      </c>
      <c r="P556">
        <v>254.8</v>
      </c>
      <c r="Q556">
        <v>79.899999999999991</v>
      </c>
      <c r="R556">
        <v>0</v>
      </c>
      <c r="S556">
        <v>50.1</v>
      </c>
      <c r="T556">
        <v>0</v>
      </c>
      <c r="U556">
        <v>0</v>
      </c>
      <c r="V556">
        <v>64.900000000000006</v>
      </c>
      <c r="W556">
        <v>59.9</v>
      </c>
      <c r="X556">
        <v>59.9</v>
      </c>
      <c r="Y556">
        <v>0</v>
      </c>
      <c r="AG556" t="s">
        <v>157</v>
      </c>
      <c r="AK556" t="s">
        <v>157</v>
      </c>
      <c r="AL556" t="s">
        <v>95</v>
      </c>
      <c r="AM556">
        <v>99999</v>
      </c>
      <c r="AN556">
        <v>99999</v>
      </c>
      <c r="AO556">
        <v>799</v>
      </c>
      <c r="AP556" t="b">
        <v>1</v>
      </c>
      <c r="AQ556" t="b">
        <v>1</v>
      </c>
      <c r="AR556" t="b">
        <v>0</v>
      </c>
      <c r="AS556">
        <v>250</v>
      </c>
      <c r="AT556" t="s">
        <v>96</v>
      </c>
      <c r="AU556" t="b">
        <v>0</v>
      </c>
      <c r="AW556">
        <v>12</v>
      </c>
      <c r="AX556" t="s">
        <v>97</v>
      </c>
      <c r="AY556" t="s">
        <v>715</v>
      </c>
    </row>
    <row r="557" spans="1:51" x14ac:dyDescent="0.25">
      <c r="A557" t="s">
        <v>3160</v>
      </c>
      <c r="B557" t="s">
        <v>88</v>
      </c>
      <c r="C557" t="s">
        <v>89</v>
      </c>
      <c r="D557">
        <v>99999</v>
      </c>
      <c r="F557">
        <v>10000</v>
      </c>
      <c r="G557" t="b">
        <v>0</v>
      </c>
      <c r="H557" t="s">
        <v>641</v>
      </c>
      <c r="K557" t="s">
        <v>228</v>
      </c>
      <c r="L557" t="s">
        <v>92</v>
      </c>
      <c r="N557" t="s">
        <v>93</v>
      </c>
      <c r="P557">
        <v>319.8</v>
      </c>
      <c r="Q557">
        <v>144.9</v>
      </c>
      <c r="R557">
        <v>0</v>
      </c>
      <c r="S557">
        <v>50.1</v>
      </c>
      <c r="T557">
        <v>0</v>
      </c>
      <c r="U557">
        <v>0</v>
      </c>
      <c r="V557">
        <v>64.900000000000006</v>
      </c>
      <c r="W557">
        <v>59.9</v>
      </c>
      <c r="X557">
        <v>59.9</v>
      </c>
      <c r="Y557">
        <v>0</v>
      </c>
      <c r="AG557" t="s">
        <v>159</v>
      </c>
      <c r="AK557" t="s">
        <v>159</v>
      </c>
      <c r="AL557" t="s">
        <v>95</v>
      </c>
      <c r="AM557">
        <v>99999</v>
      </c>
      <c r="AN557">
        <v>99999</v>
      </c>
      <c r="AO557">
        <v>799</v>
      </c>
      <c r="AP557" t="b">
        <v>1</v>
      </c>
      <c r="AQ557" t="b">
        <v>1</v>
      </c>
      <c r="AR557" t="b">
        <v>0</v>
      </c>
      <c r="AS557">
        <v>250</v>
      </c>
      <c r="AT557" t="s">
        <v>96</v>
      </c>
      <c r="AU557" t="b">
        <v>0</v>
      </c>
      <c r="AW557">
        <v>12</v>
      </c>
      <c r="AX557" t="s">
        <v>97</v>
      </c>
      <c r="AY557" t="s">
        <v>716</v>
      </c>
    </row>
    <row r="558" spans="1:51" x14ac:dyDescent="0.25">
      <c r="A558" t="s">
        <v>3160</v>
      </c>
      <c r="B558" t="s">
        <v>88</v>
      </c>
      <c r="C558" t="s">
        <v>89</v>
      </c>
      <c r="D558">
        <v>99999</v>
      </c>
      <c r="F558">
        <v>2000</v>
      </c>
      <c r="G558" t="b">
        <v>0</v>
      </c>
      <c r="H558" t="s">
        <v>641</v>
      </c>
      <c r="K558" t="s">
        <v>228</v>
      </c>
      <c r="L558" t="s">
        <v>92</v>
      </c>
      <c r="N558" t="s">
        <v>93</v>
      </c>
      <c r="P558">
        <v>264.8</v>
      </c>
      <c r="Q558">
        <v>89.899999999999991</v>
      </c>
      <c r="R558">
        <v>0</v>
      </c>
      <c r="S558">
        <v>50.1</v>
      </c>
      <c r="T558">
        <v>0</v>
      </c>
      <c r="U558">
        <v>0</v>
      </c>
      <c r="V558">
        <v>64.900000000000006</v>
      </c>
      <c r="W558">
        <v>59.9</v>
      </c>
      <c r="X558">
        <v>59.9</v>
      </c>
      <c r="Y558">
        <v>0</v>
      </c>
      <c r="AG558" t="s">
        <v>161</v>
      </c>
      <c r="AK558" t="s">
        <v>161</v>
      </c>
      <c r="AL558" t="s">
        <v>95</v>
      </c>
      <c r="AM558">
        <v>99999</v>
      </c>
      <c r="AN558">
        <v>99999</v>
      </c>
      <c r="AO558">
        <v>799</v>
      </c>
      <c r="AP558" t="b">
        <v>1</v>
      </c>
      <c r="AQ558" t="b">
        <v>1</v>
      </c>
      <c r="AR558" t="b">
        <v>0</v>
      </c>
      <c r="AS558">
        <v>250</v>
      </c>
      <c r="AT558" t="s">
        <v>96</v>
      </c>
      <c r="AU558" t="b">
        <v>0</v>
      </c>
      <c r="AW558">
        <v>12</v>
      </c>
      <c r="AX558" t="s">
        <v>97</v>
      </c>
      <c r="AY558" t="s">
        <v>717</v>
      </c>
    </row>
    <row r="559" spans="1:51" x14ac:dyDescent="0.25">
      <c r="A559" t="s">
        <v>3160</v>
      </c>
      <c r="B559" t="s">
        <v>88</v>
      </c>
      <c r="C559" t="s">
        <v>89</v>
      </c>
      <c r="D559">
        <v>99999</v>
      </c>
      <c r="F559">
        <v>3000</v>
      </c>
      <c r="G559" t="b">
        <v>0</v>
      </c>
      <c r="H559" t="s">
        <v>641</v>
      </c>
      <c r="K559" t="s">
        <v>228</v>
      </c>
      <c r="L559" t="s">
        <v>92</v>
      </c>
      <c r="N559" t="s">
        <v>93</v>
      </c>
      <c r="P559">
        <v>274.8</v>
      </c>
      <c r="Q559">
        <v>99.899999999999991</v>
      </c>
      <c r="R559">
        <v>0</v>
      </c>
      <c r="S559">
        <v>50.1</v>
      </c>
      <c r="T559">
        <v>0</v>
      </c>
      <c r="U559">
        <v>0</v>
      </c>
      <c r="V559">
        <v>64.900000000000006</v>
      </c>
      <c r="W559">
        <v>59.9</v>
      </c>
      <c r="X559">
        <v>59.9</v>
      </c>
      <c r="Y559">
        <v>0</v>
      </c>
      <c r="AG559" t="s">
        <v>163</v>
      </c>
      <c r="AK559" t="s">
        <v>163</v>
      </c>
      <c r="AL559" t="s">
        <v>95</v>
      </c>
      <c r="AM559">
        <v>99999</v>
      </c>
      <c r="AN559">
        <v>99999</v>
      </c>
      <c r="AO559">
        <v>799</v>
      </c>
      <c r="AP559" t="b">
        <v>1</v>
      </c>
      <c r="AQ559" t="b">
        <v>1</v>
      </c>
      <c r="AR559" t="b">
        <v>0</v>
      </c>
      <c r="AS559">
        <v>250</v>
      </c>
      <c r="AT559" t="s">
        <v>96</v>
      </c>
      <c r="AU559" t="b">
        <v>0</v>
      </c>
      <c r="AW559">
        <v>12</v>
      </c>
      <c r="AX559" t="s">
        <v>97</v>
      </c>
      <c r="AY559" t="s">
        <v>718</v>
      </c>
    </row>
    <row r="560" spans="1:51" x14ac:dyDescent="0.25">
      <c r="A560" t="s">
        <v>3160</v>
      </c>
      <c r="B560" t="s">
        <v>88</v>
      </c>
      <c r="C560" t="s">
        <v>89</v>
      </c>
      <c r="D560">
        <v>99999</v>
      </c>
      <c r="F560">
        <v>5000</v>
      </c>
      <c r="G560" t="b">
        <v>0</v>
      </c>
      <c r="H560" t="s">
        <v>641</v>
      </c>
      <c r="K560" t="s">
        <v>228</v>
      </c>
      <c r="L560" t="s">
        <v>92</v>
      </c>
      <c r="N560" t="s">
        <v>93</v>
      </c>
      <c r="P560">
        <v>289.8</v>
      </c>
      <c r="Q560">
        <v>114.9</v>
      </c>
      <c r="R560">
        <v>0</v>
      </c>
      <c r="S560">
        <v>50.1</v>
      </c>
      <c r="T560">
        <v>0</v>
      </c>
      <c r="U560">
        <v>0</v>
      </c>
      <c r="V560">
        <v>64.900000000000006</v>
      </c>
      <c r="W560">
        <v>59.9</v>
      </c>
      <c r="X560">
        <v>59.9</v>
      </c>
      <c r="Y560">
        <v>0</v>
      </c>
      <c r="AG560" t="s">
        <v>165</v>
      </c>
      <c r="AK560" t="s">
        <v>165</v>
      </c>
      <c r="AL560" t="s">
        <v>95</v>
      </c>
      <c r="AM560">
        <v>99999</v>
      </c>
      <c r="AN560">
        <v>99999</v>
      </c>
      <c r="AO560">
        <v>799</v>
      </c>
      <c r="AP560" t="b">
        <v>1</v>
      </c>
      <c r="AQ560" t="b">
        <v>1</v>
      </c>
      <c r="AR560" t="b">
        <v>0</v>
      </c>
      <c r="AS560">
        <v>250</v>
      </c>
      <c r="AT560" t="s">
        <v>96</v>
      </c>
      <c r="AU560" t="b">
        <v>0</v>
      </c>
      <c r="AW560">
        <v>12</v>
      </c>
      <c r="AX560" t="s">
        <v>97</v>
      </c>
      <c r="AY560" t="s">
        <v>719</v>
      </c>
    </row>
    <row r="561" spans="1:51" x14ac:dyDescent="0.25">
      <c r="A561" t="s">
        <v>3160</v>
      </c>
      <c r="B561" t="s">
        <v>109</v>
      </c>
      <c r="C561" t="s">
        <v>89</v>
      </c>
      <c r="D561">
        <v>99999</v>
      </c>
      <c r="F561">
        <v>0</v>
      </c>
      <c r="G561" t="b">
        <v>0</v>
      </c>
      <c r="H561" t="s">
        <v>641</v>
      </c>
      <c r="K561" t="s">
        <v>228</v>
      </c>
      <c r="L561" t="s">
        <v>110</v>
      </c>
      <c r="N561" t="s">
        <v>93</v>
      </c>
      <c r="P561">
        <v>249.8</v>
      </c>
      <c r="Q561">
        <v>74.900000000000006</v>
      </c>
      <c r="R561">
        <v>0</v>
      </c>
      <c r="S561">
        <v>50.1</v>
      </c>
      <c r="T561">
        <v>0</v>
      </c>
      <c r="U561">
        <v>0</v>
      </c>
      <c r="V561">
        <v>64.900000000000006</v>
      </c>
      <c r="W561">
        <v>59.9</v>
      </c>
      <c r="X561">
        <v>59.9</v>
      </c>
      <c r="Y561">
        <v>0</v>
      </c>
      <c r="AG561" t="s">
        <v>167</v>
      </c>
      <c r="AK561" t="s">
        <v>167</v>
      </c>
      <c r="AL561" t="s">
        <v>112</v>
      </c>
      <c r="AM561">
        <v>99999</v>
      </c>
      <c r="AN561">
        <v>99999</v>
      </c>
      <c r="AO561">
        <v>599</v>
      </c>
      <c r="AP561" t="b">
        <v>1</v>
      </c>
      <c r="AQ561" t="b">
        <v>1</v>
      </c>
      <c r="AR561" t="b">
        <v>0</v>
      </c>
      <c r="AS561">
        <v>50</v>
      </c>
      <c r="AT561" t="s">
        <v>96</v>
      </c>
      <c r="AU561" t="b">
        <v>0</v>
      </c>
      <c r="AW561">
        <v>12</v>
      </c>
      <c r="AX561" t="s">
        <v>97</v>
      </c>
      <c r="AY561" t="s">
        <v>720</v>
      </c>
    </row>
    <row r="562" spans="1:51" x14ac:dyDescent="0.25">
      <c r="A562" t="s">
        <v>3160</v>
      </c>
      <c r="B562" t="s">
        <v>109</v>
      </c>
      <c r="C562" t="s">
        <v>89</v>
      </c>
      <c r="D562">
        <v>99999</v>
      </c>
      <c r="F562">
        <v>1000</v>
      </c>
      <c r="G562" t="b">
        <v>0</v>
      </c>
      <c r="H562" t="s">
        <v>641</v>
      </c>
      <c r="K562" t="s">
        <v>228</v>
      </c>
      <c r="L562" t="s">
        <v>110</v>
      </c>
      <c r="N562" t="s">
        <v>93</v>
      </c>
      <c r="P562">
        <v>234.8</v>
      </c>
      <c r="Q562">
        <v>59.9</v>
      </c>
      <c r="R562">
        <v>0</v>
      </c>
      <c r="S562">
        <v>50.1</v>
      </c>
      <c r="T562">
        <v>0</v>
      </c>
      <c r="U562">
        <v>0</v>
      </c>
      <c r="V562">
        <v>64.900000000000006</v>
      </c>
      <c r="W562">
        <v>59.9</v>
      </c>
      <c r="X562">
        <v>59.9</v>
      </c>
      <c r="Y562">
        <v>0</v>
      </c>
      <c r="AG562" t="s">
        <v>169</v>
      </c>
      <c r="AK562" t="s">
        <v>169</v>
      </c>
      <c r="AL562" t="s">
        <v>112</v>
      </c>
      <c r="AM562">
        <v>99999</v>
      </c>
      <c r="AN562">
        <v>99999</v>
      </c>
      <c r="AO562">
        <v>599</v>
      </c>
      <c r="AP562" t="b">
        <v>1</v>
      </c>
      <c r="AQ562" t="b">
        <v>1</v>
      </c>
      <c r="AR562" t="b">
        <v>0</v>
      </c>
      <c r="AS562">
        <v>50</v>
      </c>
      <c r="AT562" t="s">
        <v>96</v>
      </c>
      <c r="AU562" t="b">
        <v>0</v>
      </c>
      <c r="AW562">
        <v>12</v>
      </c>
      <c r="AX562" t="s">
        <v>97</v>
      </c>
      <c r="AY562" t="s">
        <v>721</v>
      </c>
    </row>
    <row r="563" spans="1:51" x14ac:dyDescent="0.25">
      <c r="A563" t="s">
        <v>3160</v>
      </c>
      <c r="B563" t="s">
        <v>109</v>
      </c>
      <c r="C563" t="s">
        <v>89</v>
      </c>
      <c r="D563">
        <v>99999</v>
      </c>
      <c r="F563">
        <v>10000</v>
      </c>
      <c r="G563" t="b">
        <v>0</v>
      </c>
      <c r="H563" t="s">
        <v>641</v>
      </c>
      <c r="K563" t="s">
        <v>228</v>
      </c>
      <c r="L563" t="s">
        <v>110</v>
      </c>
      <c r="N563" t="s">
        <v>93</v>
      </c>
      <c r="P563">
        <v>299.8</v>
      </c>
      <c r="Q563">
        <v>124.9</v>
      </c>
      <c r="R563">
        <v>0</v>
      </c>
      <c r="S563">
        <v>50.1</v>
      </c>
      <c r="T563">
        <v>0</v>
      </c>
      <c r="U563">
        <v>0</v>
      </c>
      <c r="V563">
        <v>64.900000000000006</v>
      </c>
      <c r="W563">
        <v>59.9</v>
      </c>
      <c r="X563">
        <v>59.9</v>
      </c>
      <c r="Y563">
        <v>0</v>
      </c>
      <c r="AG563" t="s">
        <v>171</v>
      </c>
      <c r="AK563" t="s">
        <v>171</v>
      </c>
      <c r="AL563" t="s">
        <v>112</v>
      </c>
      <c r="AM563">
        <v>99999</v>
      </c>
      <c r="AN563">
        <v>99999</v>
      </c>
      <c r="AO563">
        <v>599</v>
      </c>
      <c r="AP563" t="b">
        <v>1</v>
      </c>
      <c r="AQ563" t="b">
        <v>1</v>
      </c>
      <c r="AR563" t="b">
        <v>0</v>
      </c>
      <c r="AS563">
        <v>50</v>
      </c>
      <c r="AT563" t="s">
        <v>96</v>
      </c>
      <c r="AU563" t="b">
        <v>0</v>
      </c>
      <c r="AW563">
        <v>12</v>
      </c>
      <c r="AX563" t="s">
        <v>97</v>
      </c>
      <c r="AY563" t="s">
        <v>722</v>
      </c>
    </row>
    <row r="564" spans="1:51" x14ac:dyDescent="0.25">
      <c r="A564" t="s">
        <v>3160</v>
      </c>
      <c r="B564" t="s">
        <v>109</v>
      </c>
      <c r="C564" t="s">
        <v>89</v>
      </c>
      <c r="D564">
        <v>99999</v>
      </c>
      <c r="F564">
        <v>2000</v>
      </c>
      <c r="G564" t="b">
        <v>0</v>
      </c>
      <c r="H564" t="s">
        <v>641</v>
      </c>
      <c r="K564" t="s">
        <v>228</v>
      </c>
      <c r="L564" t="s">
        <v>110</v>
      </c>
      <c r="N564" t="s">
        <v>93</v>
      </c>
      <c r="P564">
        <v>244.8</v>
      </c>
      <c r="Q564">
        <v>69.900000000000006</v>
      </c>
      <c r="R564">
        <v>0</v>
      </c>
      <c r="S564">
        <v>50.1</v>
      </c>
      <c r="T564">
        <v>0</v>
      </c>
      <c r="U564">
        <v>0</v>
      </c>
      <c r="V564">
        <v>64.900000000000006</v>
      </c>
      <c r="W564">
        <v>59.9</v>
      </c>
      <c r="X564">
        <v>59.9</v>
      </c>
      <c r="Y564">
        <v>0</v>
      </c>
      <c r="AG564" t="s">
        <v>173</v>
      </c>
      <c r="AK564" t="s">
        <v>173</v>
      </c>
      <c r="AL564" t="s">
        <v>112</v>
      </c>
      <c r="AM564">
        <v>99999</v>
      </c>
      <c r="AN564">
        <v>99999</v>
      </c>
      <c r="AO564">
        <v>599</v>
      </c>
      <c r="AP564" t="b">
        <v>1</v>
      </c>
      <c r="AQ564" t="b">
        <v>1</v>
      </c>
      <c r="AR564" t="b">
        <v>0</v>
      </c>
      <c r="AS564">
        <v>50</v>
      </c>
      <c r="AT564" t="s">
        <v>96</v>
      </c>
      <c r="AU564" t="b">
        <v>0</v>
      </c>
      <c r="AW564">
        <v>12</v>
      </c>
      <c r="AX564" t="s">
        <v>97</v>
      </c>
      <c r="AY564" t="s">
        <v>723</v>
      </c>
    </row>
    <row r="565" spans="1:51" x14ac:dyDescent="0.25">
      <c r="A565" t="s">
        <v>3160</v>
      </c>
      <c r="B565" t="s">
        <v>109</v>
      </c>
      <c r="C565" t="s">
        <v>89</v>
      </c>
      <c r="D565">
        <v>99999</v>
      </c>
      <c r="F565">
        <v>3000</v>
      </c>
      <c r="G565" t="b">
        <v>0</v>
      </c>
      <c r="H565" t="s">
        <v>641</v>
      </c>
      <c r="K565" t="s">
        <v>228</v>
      </c>
      <c r="L565" t="s">
        <v>110</v>
      </c>
      <c r="N565" t="s">
        <v>93</v>
      </c>
      <c r="P565">
        <v>254.8</v>
      </c>
      <c r="Q565">
        <v>79.899999999999991</v>
      </c>
      <c r="R565">
        <v>0</v>
      </c>
      <c r="S565">
        <v>50.1</v>
      </c>
      <c r="T565">
        <v>0</v>
      </c>
      <c r="U565">
        <v>0</v>
      </c>
      <c r="V565">
        <v>64.900000000000006</v>
      </c>
      <c r="W565">
        <v>59.9</v>
      </c>
      <c r="X565">
        <v>59.9</v>
      </c>
      <c r="Y565">
        <v>0</v>
      </c>
      <c r="AG565" t="s">
        <v>175</v>
      </c>
      <c r="AK565" t="s">
        <v>175</v>
      </c>
      <c r="AL565" t="s">
        <v>112</v>
      </c>
      <c r="AM565">
        <v>99999</v>
      </c>
      <c r="AN565">
        <v>99999</v>
      </c>
      <c r="AO565">
        <v>599</v>
      </c>
      <c r="AP565" t="b">
        <v>1</v>
      </c>
      <c r="AQ565" t="b">
        <v>1</v>
      </c>
      <c r="AR565" t="b">
        <v>0</v>
      </c>
      <c r="AS565">
        <v>50</v>
      </c>
      <c r="AT565" t="s">
        <v>96</v>
      </c>
      <c r="AU565" t="b">
        <v>0</v>
      </c>
      <c r="AW565">
        <v>12</v>
      </c>
      <c r="AX565" t="s">
        <v>97</v>
      </c>
      <c r="AY565" t="s">
        <v>724</v>
      </c>
    </row>
    <row r="566" spans="1:51" x14ac:dyDescent="0.25">
      <c r="A566" t="s">
        <v>3160</v>
      </c>
      <c r="B566" t="s">
        <v>109</v>
      </c>
      <c r="C566" t="s">
        <v>89</v>
      </c>
      <c r="D566">
        <v>99999</v>
      </c>
      <c r="F566">
        <v>5000</v>
      </c>
      <c r="G566" t="b">
        <v>0</v>
      </c>
      <c r="H566" t="s">
        <v>641</v>
      </c>
      <c r="K566" t="s">
        <v>228</v>
      </c>
      <c r="L566" t="s">
        <v>110</v>
      </c>
      <c r="N566" t="s">
        <v>93</v>
      </c>
      <c r="P566">
        <v>269.8</v>
      </c>
      <c r="Q566">
        <v>94.9</v>
      </c>
      <c r="R566">
        <v>0</v>
      </c>
      <c r="S566">
        <v>50.1</v>
      </c>
      <c r="T566">
        <v>0</v>
      </c>
      <c r="U566">
        <v>0</v>
      </c>
      <c r="V566">
        <v>64.900000000000006</v>
      </c>
      <c r="W566">
        <v>59.9</v>
      </c>
      <c r="X566">
        <v>59.9</v>
      </c>
      <c r="Y566">
        <v>0</v>
      </c>
      <c r="AG566" t="s">
        <v>177</v>
      </c>
      <c r="AK566" t="s">
        <v>177</v>
      </c>
      <c r="AL566" t="s">
        <v>112</v>
      </c>
      <c r="AM566">
        <v>99999</v>
      </c>
      <c r="AN566">
        <v>99999</v>
      </c>
      <c r="AO566">
        <v>599</v>
      </c>
      <c r="AP566" t="b">
        <v>1</v>
      </c>
      <c r="AQ566" t="b">
        <v>1</v>
      </c>
      <c r="AR566" t="b">
        <v>0</v>
      </c>
      <c r="AS566">
        <v>50</v>
      </c>
      <c r="AT566" t="s">
        <v>96</v>
      </c>
      <c r="AU566" t="b">
        <v>0</v>
      </c>
      <c r="AW566">
        <v>12</v>
      </c>
      <c r="AX566" t="s">
        <v>97</v>
      </c>
      <c r="AY566" t="s">
        <v>725</v>
      </c>
    </row>
    <row r="567" spans="1:51" x14ac:dyDescent="0.25">
      <c r="A567" t="s">
        <v>3160</v>
      </c>
      <c r="B567" t="s">
        <v>124</v>
      </c>
      <c r="C567" t="s">
        <v>89</v>
      </c>
      <c r="D567">
        <v>99999</v>
      </c>
      <c r="F567">
        <v>0</v>
      </c>
      <c r="G567" t="b">
        <v>0</v>
      </c>
      <c r="H567" t="s">
        <v>641</v>
      </c>
      <c r="K567" t="s">
        <v>228</v>
      </c>
      <c r="L567" t="s">
        <v>125</v>
      </c>
      <c r="N567" t="s">
        <v>93</v>
      </c>
      <c r="P567">
        <v>239.8</v>
      </c>
      <c r="Q567">
        <v>64.900000000000006</v>
      </c>
      <c r="R567">
        <v>0</v>
      </c>
      <c r="S567">
        <v>50.1</v>
      </c>
      <c r="T567">
        <v>0</v>
      </c>
      <c r="U567">
        <v>0</v>
      </c>
      <c r="V567">
        <v>64.900000000000006</v>
      </c>
      <c r="W567">
        <v>59.9</v>
      </c>
      <c r="X567">
        <v>59.9</v>
      </c>
      <c r="Y567">
        <v>0</v>
      </c>
      <c r="AG567" t="s">
        <v>179</v>
      </c>
      <c r="AK567" t="s">
        <v>179</v>
      </c>
      <c r="AL567" t="s">
        <v>127</v>
      </c>
      <c r="AM567">
        <v>99999</v>
      </c>
      <c r="AN567">
        <v>99999</v>
      </c>
      <c r="AO567">
        <v>699</v>
      </c>
      <c r="AP567" t="b">
        <v>1</v>
      </c>
      <c r="AQ567" t="b">
        <v>1</v>
      </c>
      <c r="AR567" t="b">
        <v>0</v>
      </c>
      <c r="AS567">
        <v>100</v>
      </c>
      <c r="AT567" t="s">
        <v>96</v>
      </c>
      <c r="AU567" t="b">
        <v>0</v>
      </c>
      <c r="AW567">
        <v>12</v>
      </c>
      <c r="AX567" t="s">
        <v>97</v>
      </c>
      <c r="AY567" t="s">
        <v>726</v>
      </c>
    </row>
    <row r="568" spans="1:51" x14ac:dyDescent="0.25">
      <c r="A568" t="s">
        <v>3160</v>
      </c>
      <c r="B568" t="s">
        <v>124</v>
      </c>
      <c r="C568" t="s">
        <v>89</v>
      </c>
      <c r="D568">
        <v>99999</v>
      </c>
      <c r="F568">
        <v>1000</v>
      </c>
      <c r="G568" t="b">
        <v>0</v>
      </c>
      <c r="H568" t="s">
        <v>641</v>
      </c>
      <c r="K568" t="s">
        <v>228</v>
      </c>
      <c r="L568" t="s">
        <v>125</v>
      </c>
      <c r="N568" t="s">
        <v>93</v>
      </c>
      <c r="P568">
        <v>239.8</v>
      </c>
      <c r="Q568">
        <v>64.899999999999991</v>
      </c>
      <c r="R568">
        <v>0</v>
      </c>
      <c r="S568">
        <v>50.1</v>
      </c>
      <c r="T568">
        <v>0</v>
      </c>
      <c r="U568">
        <v>0</v>
      </c>
      <c r="V568">
        <v>64.900000000000006</v>
      </c>
      <c r="W568">
        <v>59.9</v>
      </c>
      <c r="X568">
        <v>59.9</v>
      </c>
      <c r="Y568">
        <v>0</v>
      </c>
      <c r="AG568" t="s">
        <v>181</v>
      </c>
      <c r="AK568" t="s">
        <v>181</v>
      </c>
      <c r="AL568" t="s">
        <v>127</v>
      </c>
      <c r="AM568">
        <v>99999</v>
      </c>
      <c r="AN568">
        <v>99999</v>
      </c>
      <c r="AO568">
        <v>699</v>
      </c>
      <c r="AP568" t="b">
        <v>1</v>
      </c>
      <c r="AQ568" t="b">
        <v>1</v>
      </c>
      <c r="AR568" t="b">
        <v>0</v>
      </c>
      <c r="AS568">
        <v>100</v>
      </c>
      <c r="AT568" t="s">
        <v>96</v>
      </c>
      <c r="AU568" t="b">
        <v>0</v>
      </c>
      <c r="AW568">
        <v>12</v>
      </c>
      <c r="AX568" t="s">
        <v>97</v>
      </c>
      <c r="AY568" t="s">
        <v>727</v>
      </c>
    </row>
    <row r="569" spans="1:51" x14ac:dyDescent="0.25">
      <c r="A569" t="s">
        <v>3160</v>
      </c>
      <c r="B569" t="s">
        <v>124</v>
      </c>
      <c r="C569" t="s">
        <v>89</v>
      </c>
      <c r="D569">
        <v>99999</v>
      </c>
      <c r="F569">
        <v>10000</v>
      </c>
      <c r="G569" t="b">
        <v>0</v>
      </c>
      <c r="H569" t="s">
        <v>641</v>
      </c>
      <c r="K569" t="s">
        <v>228</v>
      </c>
      <c r="L569" t="s">
        <v>125</v>
      </c>
      <c r="N569" t="s">
        <v>93</v>
      </c>
      <c r="P569">
        <v>304.8</v>
      </c>
      <c r="Q569">
        <v>129.9</v>
      </c>
      <c r="R569">
        <v>0</v>
      </c>
      <c r="S569">
        <v>50.1</v>
      </c>
      <c r="T569">
        <v>0</v>
      </c>
      <c r="U569">
        <v>0</v>
      </c>
      <c r="V569">
        <v>64.900000000000006</v>
      </c>
      <c r="W569">
        <v>59.9</v>
      </c>
      <c r="X569">
        <v>59.9</v>
      </c>
      <c r="Y569">
        <v>0</v>
      </c>
      <c r="AG569" t="s">
        <v>183</v>
      </c>
      <c r="AK569" t="s">
        <v>183</v>
      </c>
      <c r="AL569" t="s">
        <v>127</v>
      </c>
      <c r="AM569">
        <v>99999</v>
      </c>
      <c r="AN569">
        <v>99999</v>
      </c>
      <c r="AO569">
        <v>699</v>
      </c>
      <c r="AP569" t="b">
        <v>1</v>
      </c>
      <c r="AQ569" t="b">
        <v>1</v>
      </c>
      <c r="AR569" t="b">
        <v>0</v>
      </c>
      <c r="AS569">
        <v>100</v>
      </c>
      <c r="AT569" t="s">
        <v>96</v>
      </c>
      <c r="AU569" t="b">
        <v>0</v>
      </c>
      <c r="AW569">
        <v>12</v>
      </c>
      <c r="AX569" t="s">
        <v>97</v>
      </c>
      <c r="AY569" t="s">
        <v>728</v>
      </c>
    </row>
    <row r="570" spans="1:51" x14ac:dyDescent="0.25">
      <c r="A570" t="s">
        <v>3160</v>
      </c>
      <c r="B570" t="s">
        <v>124</v>
      </c>
      <c r="C570" t="s">
        <v>89</v>
      </c>
      <c r="D570">
        <v>99999</v>
      </c>
      <c r="F570">
        <v>2000</v>
      </c>
      <c r="G570" t="b">
        <v>0</v>
      </c>
      <c r="H570" t="s">
        <v>641</v>
      </c>
      <c r="K570" t="s">
        <v>228</v>
      </c>
      <c r="L570" t="s">
        <v>125</v>
      </c>
      <c r="N570" t="s">
        <v>93</v>
      </c>
      <c r="P570">
        <v>249.8</v>
      </c>
      <c r="Q570">
        <v>74.899999999999991</v>
      </c>
      <c r="R570">
        <v>0</v>
      </c>
      <c r="S570">
        <v>50.1</v>
      </c>
      <c r="T570">
        <v>0</v>
      </c>
      <c r="U570">
        <v>0</v>
      </c>
      <c r="V570">
        <v>64.900000000000006</v>
      </c>
      <c r="W570">
        <v>59.9</v>
      </c>
      <c r="X570">
        <v>59.9</v>
      </c>
      <c r="Y570">
        <v>0</v>
      </c>
      <c r="AG570" t="s">
        <v>185</v>
      </c>
      <c r="AK570" t="s">
        <v>185</v>
      </c>
      <c r="AL570" t="s">
        <v>127</v>
      </c>
      <c r="AM570">
        <v>99999</v>
      </c>
      <c r="AN570">
        <v>99999</v>
      </c>
      <c r="AO570">
        <v>699</v>
      </c>
      <c r="AP570" t="b">
        <v>1</v>
      </c>
      <c r="AQ570" t="b">
        <v>1</v>
      </c>
      <c r="AR570" t="b">
        <v>0</v>
      </c>
      <c r="AS570">
        <v>100</v>
      </c>
      <c r="AT570" t="s">
        <v>96</v>
      </c>
      <c r="AU570" t="b">
        <v>0</v>
      </c>
      <c r="AW570">
        <v>12</v>
      </c>
      <c r="AX570" t="s">
        <v>97</v>
      </c>
      <c r="AY570" t="s">
        <v>729</v>
      </c>
    </row>
    <row r="571" spans="1:51" x14ac:dyDescent="0.25">
      <c r="A571" t="s">
        <v>3160</v>
      </c>
      <c r="B571" t="s">
        <v>124</v>
      </c>
      <c r="C571" t="s">
        <v>89</v>
      </c>
      <c r="D571">
        <v>99999</v>
      </c>
      <c r="F571">
        <v>3000</v>
      </c>
      <c r="G571" t="b">
        <v>0</v>
      </c>
      <c r="H571" t="s">
        <v>641</v>
      </c>
      <c r="K571" t="s">
        <v>228</v>
      </c>
      <c r="L571" t="s">
        <v>125</v>
      </c>
      <c r="N571" t="s">
        <v>93</v>
      </c>
      <c r="P571">
        <v>259.8</v>
      </c>
      <c r="Q571">
        <v>84.899999999999991</v>
      </c>
      <c r="R571">
        <v>0</v>
      </c>
      <c r="S571">
        <v>50.1</v>
      </c>
      <c r="T571">
        <v>0</v>
      </c>
      <c r="U571">
        <v>0</v>
      </c>
      <c r="V571">
        <v>64.900000000000006</v>
      </c>
      <c r="W571">
        <v>59.9</v>
      </c>
      <c r="X571">
        <v>59.9</v>
      </c>
      <c r="Y571">
        <v>0</v>
      </c>
      <c r="AG571" t="s">
        <v>187</v>
      </c>
      <c r="AK571" t="s">
        <v>187</v>
      </c>
      <c r="AL571" t="s">
        <v>127</v>
      </c>
      <c r="AM571">
        <v>99999</v>
      </c>
      <c r="AN571">
        <v>99999</v>
      </c>
      <c r="AO571">
        <v>699</v>
      </c>
      <c r="AP571" t="b">
        <v>1</v>
      </c>
      <c r="AQ571" t="b">
        <v>1</v>
      </c>
      <c r="AR571" t="b">
        <v>0</v>
      </c>
      <c r="AS571">
        <v>100</v>
      </c>
      <c r="AT571" t="s">
        <v>96</v>
      </c>
      <c r="AU571" t="b">
        <v>0</v>
      </c>
      <c r="AW571">
        <v>12</v>
      </c>
      <c r="AX571" t="s">
        <v>97</v>
      </c>
      <c r="AY571" t="s">
        <v>730</v>
      </c>
    </row>
    <row r="572" spans="1:51" x14ac:dyDescent="0.25">
      <c r="A572" t="s">
        <v>3160</v>
      </c>
      <c r="B572" t="s">
        <v>124</v>
      </c>
      <c r="C572" t="s">
        <v>89</v>
      </c>
      <c r="D572">
        <v>99999</v>
      </c>
      <c r="F572">
        <v>5000</v>
      </c>
      <c r="G572" t="b">
        <v>0</v>
      </c>
      <c r="H572" t="s">
        <v>641</v>
      </c>
      <c r="K572" t="s">
        <v>228</v>
      </c>
      <c r="L572" t="s">
        <v>125</v>
      </c>
      <c r="N572" t="s">
        <v>93</v>
      </c>
      <c r="P572">
        <v>274.8</v>
      </c>
      <c r="Q572">
        <v>99.9</v>
      </c>
      <c r="R572">
        <v>0</v>
      </c>
      <c r="S572">
        <v>50.1</v>
      </c>
      <c r="T572">
        <v>0</v>
      </c>
      <c r="U572">
        <v>0</v>
      </c>
      <c r="V572">
        <v>64.900000000000006</v>
      </c>
      <c r="W572">
        <v>59.9</v>
      </c>
      <c r="X572">
        <v>59.9</v>
      </c>
      <c r="Y572">
        <v>0</v>
      </c>
      <c r="AG572" t="s">
        <v>189</v>
      </c>
      <c r="AK572" t="s">
        <v>189</v>
      </c>
      <c r="AL572" t="s">
        <v>127</v>
      </c>
      <c r="AM572">
        <v>99999</v>
      </c>
      <c r="AN572">
        <v>99999</v>
      </c>
      <c r="AO572">
        <v>699</v>
      </c>
      <c r="AP572" t="b">
        <v>1</v>
      </c>
      <c r="AQ572" t="b">
        <v>1</v>
      </c>
      <c r="AR572" t="b">
        <v>0</v>
      </c>
      <c r="AS572">
        <v>100</v>
      </c>
      <c r="AT572" t="s">
        <v>96</v>
      </c>
      <c r="AU572" t="b">
        <v>0</v>
      </c>
      <c r="AW572">
        <v>12</v>
      </c>
      <c r="AX572" t="s">
        <v>97</v>
      </c>
      <c r="AY572" t="s">
        <v>731</v>
      </c>
    </row>
    <row r="573" spans="1:51" x14ac:dyDescent="0.25">
      <c r="A573" t="s">
        <v>3160</v>
      </c>
      <c r="B573" t="s">
        <v>139</v>
      </c>
      <c r="C573" t="s">
        <v>89</v>
      </c>
      <c r="D573">
        <v>99999</v>
      </c>
      <c r="F573">
        <v>0</v>
      </c>
      <c r="G573" t="b">
        <v>0</v>
      </c>
      <c r="H573" t="s">
        <v>641</v>
      </c>
      <c r="K573" t="s">
        <v>228</v>
      </c>
      <c r="L573" t="s">
        <v>140</v>
      </c>
      <c r="N573" t="s">
        <v>93</v>
      </c>
      <c r="P573">
        <v>274.8</v>
      </c>
      <c r="Q573">
        <v>99.9</v>
      </c>
      <c r="R573">
        <v>0</v>
      </c>
      <c r="S573">
        <v>50.1</v>
      </c>
      <c r="T573">
        <v>0</v>
      </c>
      <c r="U573">
        <v>0</v>
      </c>
      <c r="V573">
        <v>64.900000000000006</v>
      </c>
      <c r="W573">
        <v>59.9</v>
      </c>
      <c r="X573">
        <v>59.9</v>
      </c>
      <c r="Y573">
        <v>0</v>
      </c>
      <c r="AG573" t="s">
        <v>191</v>
      </c>
      <c r="AK573" t="s">
        <v>191</v>
      </c>
      <c r="AL573" t="s">
        <v>142</v>
      </c>
      <c r="AM573">
        <v>99999</v>
      </c>
      <c r="AN573">
        <v>99999</v>
      </c>
      <c r="AO573">
        <v>899</v>
      </c>
      <c r="AP573" t="b">
        <v>1</v>
      </c>
      <c r="AQ573" t="b">
        <v>1</v>
      </c>
      <c r="AR573" t="b">
        <v>0</v>
      </c>
      <c r="AS573">
        <v>500</v>
      </c>
      <c r="AT573" t="s">
        <v>96</v>
      </c>
      <c r="AU573" t="b">
        <v>0</v>
      </c>
      <c r="AW573">
        <v>12</v>
      </c>
      <c r="AX573" t="s">
        <v>97</v>
      </c>
      <c r="AY573" t="s">
        <v>732</v>
      </c>
    </row>
    <row r="574" spans="1:51" x14ac:dyDescent="0.25">
      <c r="A574" t="s">
        <v>3160</v>
      </c>
      <c r="B574" t="s">
        <v>139</v>
      </c>
      <c r="C574" t="s">
        <v>89</v>
      </c>
      <c r="D574">
        <v>99999</v>
      </c>
      <c r="F574">
        <v>1000</v>
      </c>
      <c r="G574" t="b">
        <v>0</v>
      </c>
      <c r="H574" t="s">
        <v>641</v>
      </c>
      <c r="K574" t="s">
        <v>228</v>
      </c>
      <c r="L574" t="s">
        <v>140</v>
      </c>
      <c r="N574" t="s">
        <v>93</v>
      </c>
      <c r="P574">
        <v>274.8</v>
      </c>
      <c r="Q574">
        <v>99.899999999999991</v>
      </c>
      <c r="R574">
        <v>0</v>
      </c>
      <c r="S574">
        <v>50.1</v>
      </c>
      <c r="T574">
        <v>0</v>
      </c>
      <c r="U574">
        <v>0</v>
      </c>
      <c r="V574">
        <v>64.900000000000006</v>
      </c>
      <c r="W574">
        <v>59.9</v>
      </c>
      <c r="X574">
        <v>59.9</v>
      </c>
      <c r="Y574">
        <v>0</v>
      </c>
      <c r="AG574" t="s">
        <v>193</v>
      </c>
      <c r="AK574" t="s">
        <v>193</v>
      </c>
      <c r="AL574" t="s">
        <v>142</v>
      </c>
      <c r="AM574">
        <v>99999</v>
      </c>
      <c r="AN574">
        <v>99999</v>
      </c>
      <c r="AO574">
        <v>899</v>
      </c>
      <c r="AP574" t="b">
        <v>1</v>
      </c>
      <c r="AQ574" t="b">
        <v>1</v>
      </c>
      <c r="AR574" t="b">
        <v>0</v>
      </c>
      <c r="AS574">
        <v>500</v>
      </c>
      <c r="AT574" t="s">
        <v>96</v>
      </c>
      <c r="AU574" t="b">
        <v>0</v>
      </c>
      <c r="AW574">
        <v>12</v>
      </c>
      <c r="AX574" t="s">
        <v>97</v>
      </c>
      <c r="AY574" t="s">
        <v>733</v>
      </c>
    </row>
    <row r="575" spans="1:51" x14ac:dyDescent="0.25">
      <c r="A575" t="s">
        <v>3160</v>
      </c>
      <c r="B575" t="s">
        <v>139</v>
      </c>
      <c r="C575" t="s">
        <v>89</v>
      </c>
      <c r="D575">
        <v>99999</v>
      </c>
      <c r="F575">
        <v>10000</v>
      </c>
      <c r="G575" t="b">
        <v>0</v>
      </c>
      <c r="H575" t="s">
        <v>641</v>
      </c>
      <c r="K575" t="s">
        <v>228</v>
      </c>
      <c r="L575" t="s">
        <v>140</v>
      </c>
      <c r="N575" t="s">
        <v>93</v>
      </c>
      <c r="P575">
        <v>339.8</v>
      </c>
      <c r="Q575">
        <v>164.9</v>
      </c>
      <c r="R575">
        <v>0</v>
      </c>
      <c r="S575">
        <v>50.1</v>
      </c>
      <c r="T575">
        <v>0</v>
      </c>
      <c r="U575">
        <v>0</v>
      </c>
      <c r="V575">
        <v>64.900000000000006</v>
      </c>
      <c r="W575">
        <v>59.9</v>
      </c>
      <c r="X575">
        <v>59.9</v>
      </c>
      <c r="Y575">
        <v>0</v>
      </c>
      <c r="AG575" t="s">
        <v>195</v>
      </c>
      <c r="AK575" t="s">
        <v>195</v>
      </c>
      <c r="AL575" t="s">
        <v>142</v>
      </c>
      <c r="AM575">
        <v>99999</v>
      </c>
      <c r="AN575">
        <v>99999</v>
      </c>
      <c r="AO575">
        <v>899</v>
      </c>
      <c r="AP575" t="b">
        <v>1</v>
      </c>
      <c r="AQ575" t="b">
        <v>1</v>
      </c>
      <c r="AR575" t="b">
        <v>0</v>
      </c>
      <c r="AS575">
        <v>500</v>
      </c>
      <c r="AT575" t="s">
        <v>96</v>
      </c>
      <c r="AU575" t="b">
        <v>0</v>
      </c>
      <c r="AW575">
        <v>12</v>
      </c>
      <c r="AX575" t="s">
        <v>97</v>
      </c>
      <c r="AY575" t="s">
        <v>734</v>
      </c>
    </row>
    <row r="576" spans="1:51" x14ac:dyDescent="0.25">
      <c r="A576" t="s">
        <v>3160</v>
      </c>
      <c r="B576" t="s">
        <v>139</v>
      </c>
      <c r="C576" t="s">
        <v>89</v>
      </c>
      <c r="D576">
        <v>99999</v>
      </c>
      <c r="F576">
        <v>2000</v>
      </c>
      <c r="G576" t="b">
        <v>0</v>
      </c>
      <c r="H576" t="s">
        <v>641</v>
      </c>
      <c r="K576" t="s">
        <v>228</v>
      </c>
      <c r="L576" t="s">
        <v>140</v>
      </c>
      <c r="N576" t="s">
        <v>93</v>
      </c>
      <c r="P576">
        <v>284.8</v>
      </c>
      <c r="Q576">
        <v>109.89999999999999</v>
      </c>
      <c r="R576">
        <v>0</v>
      </c>
      <c r="S576">
        <v>50.1</v>
      </c>
      <c r="T576">
        <v>0</v>
      </c>
      <c r="U576">
        <v>0</v>
      </c>
      <c r="V576">
        <v>64.900000000000006</v>
      </c>
      <c r="W576">
        <v>59.9</v>
      </c>
      <c r="X576">
        <v>59.9</v>
      </c>
      <c r="Y576">
        <v>0</v>
      </c>
      <c r="AG576" t="s">
        <v>197</v>
      </c>
      <c r="AK576" t="s">
        <v>197</v>
      </c>
      <c r="AL576" t="s">
        <v>142</v>
      </c>
      <c r="AM576">
        <v>99999</v>
      </c>
      <c r="AN576">
        <v>99999</v>
      </c>
      <c r="AO576">
        <v>899</v>
      </c>
      <c r="AP576" t="b">
        <v>1</v>
      </c>
      <c r="AQ576" t="b">
        <v>1</v>
      </c>
      <c r="AR576" t="b">
        <v>0</v>
      </c>
      <c r="AS576">
        <v>500</v>
      </c>
      <c r="AT576" t="s">
        <v>96</v>
      </c>
      <c r="AU576" t="b">
        <v>0</v>
      </c>
      <c r="AW576">
        <v>12</v>
      </c>
      <c r="AX576" t="s">
        <v>97</v>
      </c>
      <c r="AY576" t="s">
        <v>735</v>
      </c>
    </row>
    <row r="577" spans="1:51" x14ac:dyDescent="0.25">
      <c r="A577" t="s">
        <v>3160</v>
      </c>
      <c r="B577" t="s">
        <v>139</v>
      </c>
      <c r="C577" t="s">
        <v>89</v>
      </c>
      <c r="D577">
        <v>99999</v>
      </c>
      <c r="F577">
        <v>3000</v>
      </c>
      <c r="G577" t="b">
        <v>0</v>
      </c>
      <c r="H577" t="s">
        <v>641</v>
      </c>
      <c r="K577" t="s">
        <v>228</v>
      </c>
      <c r="L577" t="s">
        <v>140</v>
      </c>
      <c r="N577" t="s">
        <v>93</v>
      </c>
      <c r="P577">
        <v>294.8</v>
      </c>
      <c r="Q577">
        <v>119.89999999999999</v>
      </c>
      <c r="R577">
        <v>0</v>
      </c>
      <c r="S577">
        <v>50.1</v>
      </c>
      <c r="T577">
        <v>0</v>
      </c>
      <c r="U577">
        <v>0</v>
      </c>
      <c r="V577">
        <v>64.900000000000006</v>
      </c>
      <c r="W577">
        <v>59.9</v>
      </c>
      <c r="X577">
        <v>59.9</v>
      </c>
      <c r="Y577">
        <v>0</v>
      </c>
      <c r="AG577" t="s">
        <v>199</v>
      </c>
      <c r="AK577" t="s">
        <v>199</v>
      </c>
      <c r="AL577" t="s">
        <v>142</v>
      </c>
      <c r="AM577">
        <v>99999</v>
      </c>
      <c r="AN577">
        <v>99999</v>
      </c>
      <c r="AO577">
        <v>899</v>
      </c>
      <c r="AP577" t="b">
        <v>1</v>
      </c>
      <c r="AQ577" t="b">
        <v>1</v>
      </c>
      <c r="AR577" t="b">
        <v>0</v>
      </c>
      <c r="AS577">
        <v>500</v>
      </c>
      <c r="AT577" t="s">
        <v>96</v>
      </c>
      <c r="AU577" t="b">
        <v>0</v>
      </c>
      <c r="AW577">
        <v>12</v>
      </c>
      <c r="AX577" t="s">
        <v>97</v>
      </c>
      <c r="AY577" t="s">
        <v>736</v>
      </c>
    </row>
    <row r="578" spans="1:51" x14ac:dyDescent="0.25">
      <c r="A578" t="s">
        <v>3160</v>
      </c>
      <c r="B578" t="s">
        <v>139</v>
      </c>
      <c r="C578" t="s">
        <v>89</v>
      </c>
      <c r="D578">
        <v>99999</v>
      </c>
      <c r="F578">
        <v>5000</v>
      </c>
      <c r="G578" t="b">
        <v>0</v>
      </c>
      <c r="H578" t="s">
        <v>641</v>
      </c>
      <c r="K578" t="s">
        <v>228</v>
      </c>
      <c r="L578" t="s">
        <v>140</v>
      </c>
      <c r="N578" t="s">
        <v>93</v>
      </c>
      <c r="P578">
        <v>309.8</v>
      </c>
      <c r="Q578">
        <v>134.9</v>
      </c>
      <c r="R578">
        <v>0</v>
      </c>
      <c r="S578">
        <v>50.1</v>
      </c>
      <c r="T578">
        <v>0</v>
      </c>
      <c r="U578">
        <v>0</v>
      </c>
      <c r="V578">
        <v>64.900000000000006</v>
      </c>
      <c r="W578">
        <v>59.9</v>
      </c>
      <c r="X578">
        <v>59.9</v>
      </c>
      <c r="Y578">
        <v>0</v>
      </c>
      <c r="AG578" t="s">
        <v>201</v>
      </c>
      <c r="AK578" t="s">
        <v>201</v>
      </c>
      <c r="AL578" t="s">
        <v>142</v>
      </c>
      <c r="AM578">
        <v>99999</v>
      </c>
      <c r="AN578">
        <v>99999</v>
      </c>
      <c r="AO578">
        <v>899</v>
      </c>
      <c r="AP578" t="b">
        <v>1</v>
      </c>
      <c r="AQ578" t="b">
        <v>1</v>
      </c>
      <c r="AR578" t="b">
        <v>0</v>
      </c>
      <c r="AS578">
        <v>500</v>
      </c>
      <c r="AT578" t="s">
        <v>96</v>
      </c>
      <c r="AU578" t="b">
        <v>0</v>
      </c>
      <c r="AW578">
        <v>12</v>
      </c>
      <c r="AX578" t="s">
        <v>97</v>
      </c>
      <c r="AY578" t="s">
        <v>737</v>
      </c>
    </row>
    <row r="579" spans="1:51" x14ac:dyDescent="0.25">
      <c r="A579" t="s">
        <v>3160</v>
      </c>
      <c r="B579" t="s">
        <v>88</v>
      </c>
      <c r="C579" t="s">
        <v>89</v>
      </c>
      <c r="D579">
        <v>99999</v>
      </c>
      <c r="F579">
        <v>0</v>
      </c>
      <c r="G579" t="b">
        <v>0</v>
      </c>
      <c r="H579" t="s">
        <v>641</v>
      </c>
      <c r="K579" t="s">
        <v>253</v>
      </c>
      <c r="L579" t="s">
        <v>92</v>
      </c>
      <c r="N579" t="s">
        <v>93</v>
      </c>
      <c r="P579">
        <v>239.8</v>
      </c>
      <c r="Q579">
        <v>79.900000000000006</v>
      </c>
      <c r="R579">
        <v>0</v>
      </c>
      <c r="S579">
        <v>50.1</v>
      </c>
      <c r="T579">
        <v>0</v>
      </c>
      <c r="U579">
        <v>0</v>
      </c>
      <c r="V579">
        <v>64.900000000000006</v>
      </c>
      <c r="W579">
        <v>44.9</v>
      </c>
      <c r="X579">
        <v>44.9</v>
      </c>
      <c r="Y579">
        <v>0</v>
      </c>
      <c r="AG579" t="s">
        <v>94</v>
      </c>
      <c r="AK579" t="s">
        <v>94</v>
      </c>
      <c r="AL579" t="s">
        <v>95</v>
      </c>
      <c r="AM579">
        <v>99999</v>
      </c>
      <c r="AN579">
        <v>99999</v>
      </c>
      <c r="AO579">
        <v>799</v>
      </c>
      <c r="AP579" t="b">
        <v>1</v>
      </c>
      <c r="AQ579" t="b">
        <v>1</v>
      </c>
      <c r="AR579" t="b">
        <v>0</v>
      </c>
      <c r="AS579">
        <v>250</v>
      </c>
      <c r="AT579" t="s">
        <v>96</v>
      </c>
      <c r="AU579" t="b">
        <v>0</v>
      </c>
      <c r="AW579">
        <v>12</v>
      </c>
      <c r="AX579" t="s">
        <v>97</v>
      </c>
      <c r="AY579" t="s">
        <v>738</v>
      </c>
    </row>
    <row r="580" spans="1:51" x14ac:dyDescent="0.25">
      <c r="A580" t="s">
        <v>3160</v>
      </c>
      <c r="B580" t="s">
        <v>88</v>
      </c>
      <c r="C580" t="s">
        <v>89</v>
      </c>
      <c r="D580">
        <v>99999</v>
      </c>
      <c r="F580">
        <v>1000</v>
      </c>
      <c r="G580" t="b">
        <v>0</v>
      </c>
      <c r="H580" t="s">
        <v>641</v>
      </c>
      <c r="K580" t="s">
        <v>253</v>
      </c>
      <c r="L580" t="s">
        <v>92</v>
      </c>
      <c r="N580" t="s">
        <v>93</v>
      </c>
      <c r="P580">
        <v>239.8</v>
      </c>
      <c r="Q580">
        <v>79.899999999999991</v>
      </c>
      <c r="R580">
        <v>0</v>
      </c>
      <c r="S580">
        <v>50.1</v>
      </c>
      <c r="T580">
        <v>0</v>
      </c>
      <c r="U580">
        <v>0</v>
      </c>
      <c r="V580">
        <v>64.900000000000006</v>
      </c>
      <c r="W580">
        <v>44.9</v>
      </c>
      <c r="X580">
        <v>44.9</v>
      </c>
      <c r="Y580">
        <v>0</v>
      </c>
      <c r="AG580" t="s">
        <v>99</v>
      </c>
      <c r="AK580" t="s">
        <v>99</v>
      </c>
      <c r="AL580" t="s">
        <v>95</v>
      </c>
      <c r="AM580">
        <v>99999</v>
      </c>
      <c r="AN580">
        <v>99999</v>
      </c>
      <c r="AO580">
        <v>799</v>
      </c>
      <c r="AP580" t="b">
        <v>1</v>
      </c>
      <c r="AQ580" t="b">
        <v>1</v>
      </c>
      <c r="AR580" t="b">
        <v>0</v>
      </c>
      <c r="AS580">
        <v>250</v>
      </c>
      <c r="AT580" t="s">
        <v>96</v>
      </c>
      <c r="AU580" t="b">
        <v>0</v>
      </c>
      <c r="AW580">
        <v>12</v>
      </c>
      <c r="AX580" t="s">
        <v>97</v>
      </c>
      <c r="AY580" t="s">
        <v>739</v>
      </c>
    </row>
    <row r="581" spans="1:51" x14ac:dyDescent="0.25">
      <c r="A581" t="s">
        <v>3160</v>
      </c>
      <c r="B581" t="s">
        <v>88</v>
      </c>
      <c r="C581" t="s">
        <v>89</v>
      </c>
      <c r="D581">
        <v>99999</v>
      </c>
      <c r="F581">
        <v>10000</v>
      </c>
      <c r="G581" t="b">
        <v>0</v>
      </c>
      <c r="H581" t="s">
        <v>641</v>
      </c>
      <c r="K581" t="s">
        <v>253</v>
      </c>
      <c r="L581" t="s">
        <v>92</v>
      </c>
      <c r="N581" t="s">
        <v>93</v>
      </c>
      <c r="P581">
        <v>304.8</v>
      </c>
      <c r="Q581">
        <v>144.9</v>
      </c>
      <c r="R581">
        <v>0</v>
      </c>
      <c r="S581">
        <v>50.1</v>
      </c>
      <c r="T581">
        <v>0</v>
      </c>
      <c r="U581">
        <v>0</v>
      </c>
      <c r="V581">
        <v>64.900000000000006</v>
      </c>
      <c r="W581">
        <v>44.9</v>
      </c>
      <c r="X581">
        <v>44.9</v>
      </c>
      <c r="Y581">
        <v>0</v>
      </c>
      <c r="AG581" t="s">
        <v>101</v>
      </c>
      <c r="AK581" t="s">
        <v>101</v>
      </c>
      <c r="AL581" t="s">
        <v>95</v>
      </c>
      <c r="AM581">
        <v>99999</v>
      </c>
      <c r="AN581">
        <v>99999</v>
      </c>
      <c r="AO581">
        <v>799</v>
      </c>
      <c r="AP581" t="b">
        <v>1</v>
      </c>
      <c r="AQ581" t="b">
        <v>1</v>
      </c>
      <c r="AR581" t="b">
        <v>0</v>
      </c>
      <c r="AS581">
        <v>250</v>
      </c>
      <c r="AT581" t="s">
        <v>96</v>
      </c>
      <c r="AU581" t="b">
        <v>0</v>
      </c>
      <c r="AW581">
        <v>12</v>
      </c>
      <c r="AX581" t="s">
        <v>97</v>
      </c>
      <c r="AY581" t="s">
        <v>740</v>
      </c>
    </row>
    <row r="582" spans="1:51" x14ac:dyDescent="0.25">
      <c r="A582" t="s">
        <v>3160</v>
      </c>
      <c r="B582" t="s">
        <v>88</v>
      </c>
      <c r="C582" t="s">
        <v>89</v>
      </c>
      <c r="D582">
        <v>99999</v>
      </c>
      <c r="F582">
        <v>2000</v>
      </c>
      <c r="G582" t="b">
        <v>0</v>
      </c>
      <c r="H582" t="s">
        <v>641</v>
      </c>
      <c r="K582" t="s">
        <v>253</v>
      </c>
      <c r="L582" t="s">
        <v>92</v>
      </c>
      <c r="N582" t="s">
        <v>93</v>
      </c>
      <c r="P582">
        <v>249.8</v>
      </c>
      <c r="Q582">
        <v>89.899999999999991</v>
      </c>
      <c r="R582">
        <v>0</v>
      </c>
      <c r="S582">
        <v>50.1</v>
      </c>
      <c r="T582">
        <v>0</v>
      </c>
      <c r="U582">
        <v>0</v>
      </c>
      <c r="V582">
        <v>64.900000000000006</v>
      </c>
      <c r="W582">
        <v>44.9</v>
      </c>
      <c r="X582">
        <v>44.9</v>
      </c>
      <c r="Y582">
        <v>0</v>
      </c>
      <c r="AG582" t="s">
        <v>103</v>
      </c>
      <c r="AK582" t="s">
        <v>103</v>
      </c>
      <c r="AL582" t="s">
        <v>95</v>
      </c>
      <c r="AM582">
        <v>99999</v>
      </c>
      <c r="AN582">
        <v>99999</v>
      </c>
      <c r="AO582">
        <v>799</v>
      </c>
      <c r="AP582" t="b">
        <v>1</v>
      </c>
      <c r="AQ582" t="b">
        <v>1</v>
      </c>
      <c r="AR582" t="b">
        <v>0</v>
      </c>
      <c r="AS582">
        <v>250</v>
      </c>
      <c r="AT582" t="s">
        <v>96</v>
      </c>
      <c r="AU582" t="b">
        <v>0</v>
      </c>
      <c r="AW582">
        <v>12</v>
      </c>
      <c r="AX582" t="s">
        <v>97</v>
      </c>
      <c r="AY582" t="s">
        <v>741</v>
      </c>
    </row>
    <row r="583" spans="1:51" x14ac:dyDescent="0.25">
      <c r="A583" t="s">
        <v>3160</v>
      </c>
      <c r="B583" t="s">
        <v>88</v>
      </c>
      <c r="C583" t="s">
        <v>89</v>
      </c>
      <c r="D583">
        <v>99999</v>
      </c>
      <c r="F583">
        <v>3000</v>
      </c>
      <c r="G583" t="b">
        <v>0</v>
      </c>
      <c r="H583" t="s">
        <v>641</v>
      </c>
      <c r="K583" t="s">
        <v>253</v>
      </c>
      <c r="L583" t="s">
        <v>92</v>
      </c>
      <c r="N583" t="s">
        <v>93</v>
      </c>
      <c r="P583">
        <v>259.8</v>
      </c>
      <c r="Q583">
        <v>99.899999999999991</v>
      </c>
      <c r="R583">
        <v>0</v>
      </c>
      <c r="S583">
        <v>50.1</v>
      </c>
      <c r="T583">
        <v>0</v>
      </c>
      <c r="U583">
        <v>0</v>
      </c>
      <c r="V583">
        <v>64.900000000000006</v>
      </c>
      <c r="W583">
        <v>44.9</v>
      </c>
      <c r="X583">
        <v>44.9</v>
      </c>
      <c r="Y583">
        <v>0</v>
      </c>
      <c r="AG583" t="s">
        <v>105</v>
      </c>
      <c r="AK583" t="s">
        <v>105</v>
      </c>
      <c r="AL583" t="s">
        <v>95</v>
      </c>
      <c r="AM583">
        <v>99999</v>
      </c>
      <c r="AN583">
        <v>99999</v>
      </c>
      <c r="AO583">
        <v>799</v>
      </c>
      <c r="AP583" t="b">
        <v>1</v>
      </c>
      <c r="AQ583" t="b">
        <v>1</v>
      </c>
      <c r="AR583" t="b">
        <v>0</v>
      </c>
      <c r="AS583">
        <v>250</v>
      </c>
      <c r="AT583" t="s">
        <v>96</v>
      </c>
      <c r="AU583" t="b">
        <v>0</v>
      </c>
      <c r="AW583">
        <v>12</v>
      </c>
      <c r="AX583" t="s">
        <v>97</v>
      </c>
      <c r="AY583" t="s">
        <v>742</v>
      </c>
    </row>
    <row r="584" spans="1:51" x14ac:dyDescent="0.25">
      <c r="A584" t="s">
        <v>3160</v>
      </c>
      <c r="B584" t="s">
        <v>88</v>
      </c>
      <c r="C584" t="s">
        <v>89</v>
      </c>
      <c r="D584">
        <v>99999</v>
      </c>
      <c r="F584">
        <v>5000</v>
      </c>
      <c r="G584" t="b">
        <v>0</v>
      </c>
      <c r="H584" t="s">
        <v>641</v>
      </c>
      <c r="K584" t="s">
        <v>253</v>
      </c>
      <c r="L584" t="s">
        <v>92</v>
      </c>
      <c r="N584" t="s">
        <v>93</v>
      </c>
      <c r="P584">
        <v>274.8</v>
      </c>
      <c r="Q584">
        <v>114.9</v>
      </c>
      <c r="R584">
        <v>0</v>
      </c>
      <c r="S584">
        <v>50.1</v>
      </c>
      <c r="T584">
        <v>0</v>
      </c>
      <c r="U584">
        <v>0</v>
      </c>
      <c r="V584">
        <v>64.900000000000006</v>
      </c>
      <c r="W584">
        <v>44.9</v>
      </c>
      <c r="X584">
        <v>44.9</v>
      </c>
      <c r="Y584">
        <v>0</v>
      </c>
      <c r="AG584" t="s">
        <v>107</v>
      </c>
      <c r="AK584" t="s">
        <v>107</v>
      </c>
      <c r="AL584" t="s">
        <v>95</v>
      </c>
      <c r="AM584">
        <v>99999</v>
      </c>
      <c r="AN584">
        <v>99999</v>
      </c>
      <c r="AO584">
        <v>799</v>
      </c>
      <c r="AP584" t="b">
        <v>1</v>
      </c>
      <c r="AQ584" t="b">
        <v>1</v>
      </c>
      <c r="AR584" t="b">
        <v>0</v>
      </c>
      <c r="AS584">
        <v>250</v>
      </c>
      <c r="AT584" t="s">
        <v>96</v>
      </c>
      <c r="AU584" t="b">
        <v>0</v>
      </c>
      <c r="AW584">
        <v>12</v>
      </c>
      <c r="AX584" t="s">
        <v>97</v>
      </c>
      <c r="AY584" t="s">
        <v>743</v>
      </c>
    </row>
    <row r="585" spans="1:51" x14ac:dyDescent="0.25">
      <c r="A585" t="s">
        <v>3160</v>
      </c>
      <c r="B585" t="s">
        <v>109</v>
      </c>
      <c r="C585" t="s">
        <v>89</v>
      </c>
      <c r="D585">
        <v>99999</v>
      </c>
      <c r="F585">
        <v>0</v>
      </c>
      <c r="G585" t="b">
        <v>0</v>
      </c>
      <c r="H585" t="s">
        <v>641</v>
      </c>
      <c r="K585" t="s">
        <v>253</v>
      </c>
      <c r="L585" t="s">
        <v>110</v>
      </c>
      <c r="N585" t="s">
        <v>93</v>
      </c>
      <c r="P585">
        <v>234.8</v>
      </c>
      <c r="Q585">
        <v>74.900000000000006</v>
      </c>
      <c r="R585">
        <v>0</v>
      </c>
      <c r="S585">
        <v>50.1</v>
      </c>
      <c r="T585">
        <v>0</v>
      </c>
      <c r="U585">
        <v>0</v>
      </c>
      <c r="V585">
        <v>64.900000000000006</v>
      </c>
      <c r="W585">
        <v>44.9</v>
      </c>
      <c r="X585">
        <v>44.9</v>
      </c>
      <c r="Y585">
        <v>0</v>
      </c>
      <c r="AG585" t="s">
        <v>111</v>
      </c>
      <c r="AK585" t="s">
        <v>111</v>
      </c>
      <c r="AL585" t="s">
        <v>112</v>
      </c>
      <c r="AM585">
        <v>99999</v>
      </c>
      <c r="AN585">
        <v>99999</v>
      </c>
      <c r="AO585">
        <v>599</v>
      </c>
      <c r="AP585" t="b">
        <v>1</v>
      </c>
      <c r="AQ585" t="b">
        <v>1</v>
      </c>
      <c r="AR585" t="b">
        <v>0</v>
      </c>
      <c r="AS585">
        <v>50</v>
      </c>
      <c r="AT585" t="s">
        <v>96</v>
      </c>
      <c r="AU585" t="b">
        <v>0</v>
      </c>
      <c r="AW585">
        <v>12</v>
      </c>
      <c r="AX585" t="s">
        <v>97</v>
      </c>
      <c r="AY585" t="s">
        <v>744</v>
      </c>
    </row>
    <row r="586" spans="1:51" x14ac:dyDescent="0.25">
      <c r="A586" t="s">
        <v>3160</v>
      </c>
      <c r="B586" t="s">
        <v>109</v>
      </c>
      <c r="C586" t="s">
        <v>89</v>
      </c>
      <c r="D586">
        <v>99999</v>
      </c>
      <c r="F586">
        <v>1000</v>
      </c>
      <c r="G586" t="b">
        <v>0</v>
      </c>
      <c r="H586" t="s">
        <v>641</v>
      </c>
      <c r="K586" t="s">
        <v>253</v>
      </c>
      <c r="L586" t="s">
        <v>110</v>
      </c>
      <c r="N586" t="s">
        <v>93</v>
      </c>
      <c r="P586">
        <v>219.8</v>
      </c>
      <c r="Q586">
        <v>59.9</v>
      </c>
      <c r="R586">
        <v>0</v>
      </c>
      <c r="S586">
        <v>50.1</v>
      </c>
      <c r="T586">
        <v>0</v>
      </c>
      <c r="U586">
        <v>0</v>
      </c>
      <c r="V586">
        <v>64.900000000000006</v>
      </c>
      <c r="W586">
        <v>44.9</v>
      </c>
      <c r="X586">
        <v>44.9</v>
      </c>
      <c r="Y586">
        <v>0</v>
      </c>
      <c r="AG586" t="s">
        <v>114</v>
      </c>
      <c r="AK586" t="s">
        <v>114</v>
      </c>
      <c r="AL586" t="s">
        <v>112</v>
      </c>
      <c r="AM586">
        <v>99999</v>
      </c>
      <c r="AN586">
        <v>99999</v>
      </c>
      <c r="AO586">
        <v>599</v>
      </c>
      <c r="AP586" t="b">
        <v>1</v>
      </c>
      <c r="AQ586" t="b">
        <v>1</v>
      </c>
      <c r="AR586" t="b">
        <v>0</v>
      </c>
      <c r="AS586">
        <v>50</v>
      </c>
      <c r="AT586" t="s">
        <v>96</v>
      </c>
      <c r="AU586" t="b">
        <v>0</v>
      </c>
      <c r="AW586">
        <v>12</v>
      </c>
      <c r="AX586" t="s">
        <v>97</v>
      </c>
      <c r="AY586" t="s">
        <v>745</v>
      </c>
    </row>
    <row r="587" spans="1:51" x14ac:dyDescent="0.25">
      <c r="A587" t="s">
        <v>3160</v>
      </c>
      <c r="B587" t="s">
        <v>109</v>
      </c>
      <c r="C587" t="s">
        <v>89</v>
      </c>
      <c r="D587">
        <v>99999</v>
      </c>
      <c r="F587">
        <v>10000</v>
      </c>
      <c r="G587" t="b">
        <v>0</v>
      </c>
      <c r="H587" t="s">
        <v>641</v>
      </c>
      <c r="K587" t="s">
        <v>253</v>
      </c>
      <c r="L587" t="s">
        <v>110</v>
      </c>
      <c r="N587" t="s">
        <v>93</v>
      </c>
      <c r="P587">
        <v>284.8</v>
      </c>
      <c r="Q587">
        <v>124.9</v>
      </c>
      <c r="R587">
        <v>0</v>
      </c>
      <c r="S587">
        <v>50.1</v>
      </c>
      <c r="T587">
        <v>0</v>
      </c>
      <c r="U587">
        <v>0</v>
      </c>
      <c r="V587">
        <v>64.900000000000006</v>
      </c>
      <c r="W587">
        <v>44.9</v>
      </c>
      <c r="X587">
        <v>44.9</v>
      </c>
      <c r="Y587">
        <v>0</v>
      </c>
      <c r="AG587" t="s">
        <v>116</v>
      </c>
      <c r="AK587" t="s">
        <v>116</v>
      </c>
      <c r="AL587" t="s">
        <v>112</v>
      </c>
      <c r="AM587">
        <v>99999</v>
      </c>
      <c r="AN587">
        <v>99999</v>
      </c>
      <c r="AO587">
        <v>599</v>
      </c>
      <c r="AP587" t="b">
        <v>1</v>
      </c>
      <c r="AQ587" t="b">
        <v>1</v>
      </c>
      <c r="AR587" t="b">
        <v>0</v>
      </c>
      <c r="AS587">
        <v>50</v>
      </c>
      <c r="AT587" t="s">
        <v>96</v>
      </c>
      <c r="AU587" t="b">
        <v>0</v>
      </c>
      <c r="AW587">
        <v>12</v>
      </c>
      <c r="AX587" t="s">
        <v>97</v>
      </c>
      <c r="AY587" t="s">
        <v>746</v>
      </c>
    </row>
    <row r="588" spans="1:51" x14ac:dyDescent="0.25">
      <c r="A588" t="s">
        <v>3160</v>
      </c>
      <c r="B588" t="s">
        <v>109</v>
      </c>
      <c r="C588" t="s">
        <v>89</v>
      </c>
      <c r="D588">
        <v>99999</v>
      </c>
      <c r="F588">
        <v>2000</v>
      </c>
      <c r="G588" t="b">
        <v>0</v>
      </c>
      <c r="H588" t="s">
        <v>641</v>
      </c>
      <c r="K588" t="s">
        <v>253</v>
      </c>
      <c r="L588" t="s">
        <v>110</v>
      </c>
      <c r="N588" t="s">
        <v>93</v>
      </c>
      <c r="P588">
        <v>229.8</v>
      </c>
      <c r="Q588">
        <v>69.900000000000006</v>
      </c>
      <c r="R588">
        <v>0</v>
      </c>
      <c r="S588">
        <v>50.1</v>
      </c>
      <c r="T588">
        <v>0</v>
      </c>
      <c r="U588">
        <v>0</v>
      </c>
      <c r="V588">
        <v>64.900000000000006</v>
      </c>
      <c r="W588">
        <v>44.9</v>
      </c>
      <c r="X588">
        <v>44.9</v>
      </c>
      <c r="Y588">
        <v>0</v>
      </c>
      <c r="AG588" t="s">
        <v>118</v>
      </c>
      <c r="AK588" t="s">
        <v>118</v>
      </c>
      <c r="AL588" t="s">
        <v>112</v>
      </c>
      <c r="AM588">
        <v>99999</v>
      </c>
      <c r="AN588">
        <v>99999</v>
      </c>
      <c r="AO588">
        <v>599</v>
      </c>
      <c r="AP588" t="b">
        <v>1</v>
      </c>
      <c r="AQ588" t="b">
        <v>1</v>
      </c>
      <c r="AR588" t="b">
        <v>0</v>
      </c>
      <c r="AS588">
        <v>50</v>
      </c>
      <c r="AT588" t="s">
        <v>96</v>
      </c>
      <c r="AU588" t="b">
        <v>0</v>
      </c>
      <c r="AW588">
        <v>12</v>
      </c>
      <c r="AX588" t="s">
        <v>97</v>
      </c>
      <c r="AY588" t="s">
        <v>747</v>
      </c>
    </row>
    <row r="589" spans="1:51" x14ac:dyDescent="0.25">
      <c r="A589" t="s">
        <v>3160</v>
      </c>
      <c r="B589" t="s">
        <v>109</v>
      </c>
      <c r="C589" t="s">
        <v>89</v>
      </c>
      <c r="D589">
        <v>99999</v>
      </c>
      <c r="F589">
        <v>3000</v>
      </c>
      <c r="G589" t="b">
        <v>0</v>
      </c>
      <c r="H589" t="s">
        <v>641</v>
      </c>
      <c r="K589" t="s">
        <v>253</v>
      </c>
      <c r="L589" t="s">
        <v>110</v>
      </c>
      <c r="N589" t="s">
        <v>93</v>
      </c>
      <c r="P589">
        <v>239.8</v>
      </c>
      <c r="Q589">
        <v>79.899999999999991</v>
      </c>
      <c r="R589">
        <v>0</v>
      </c>
      <c r="S589">
        <v>50.1</v>
      </c>
      <c r="T589">
        <v>0</v>
      </c>
      <c r="U589">
        <v>0</v>
      </c>
      <c r="V589">
        <v>64.900000000000006</v>
      </c>
      <c r="W589">
        <v>44.9</v>
      </c>
      <c r="X589">
        <v>44.9</v>
      </c>
      <c r="Y589">
        <v>0</v>
      </c>
      <c r="AG589" t="s">
        <v>120</v>
      </c>
      <c r="AK589" t="s">
        <v>120</v>
      </c>
      <c r="AL589" t="s">
        <v>112</v>
      </c>
      <c r="AM589">
        <v>99999</v>
      </c>
      <c r="AN589">
        <v>99999</v>
      </c>
      <c r="AO589">
        <v>599</v>
      </c>
      <c r="AP589" t="b">
        <v>1</v>
      </c>
      <c r="AQ589" t="b">
        <v>1</v>
      </c>
      <c r="AR589" t="b">
        <v>0</v>
      </c>
      <c r="AS589">
        <v>50</v>
      </c>
      <c r="AT589" t="s">
        <v>96</v>
      </c>
      <c r="AU589" t="b">
        <v>0</v>
      </c>
      <c r="AW589">
        <v>12</v>
      </c>
      <c r="AX589" t="s">
        <v>97</v>
      </c>
      <c r="AY589" t="s">
        <v>748</v>
      </c>
    </row>
    <row r="590" spans="1:51" x14ac:dyDescent="0.25">
      <c r="A590" t="s">
        <v>3160</v>
      </c>
      <c r="B590" t="s">
        <v>109</v>
      </c>
      <c r="C590" t="s">
        <v>89</v>
      </c>
      <c r="D590">
        <v>99999</v>
      </c>
      <c r="F590">
        <v>5000</v>
      </c>
      <c r="G590" t="b">
        <v>0</v>
      </c>
      <c r="H590" t="s">
        <v>641</v>
      </c>
      <c r="K590" t="s">
        <v>253</v>
      </c>
      <c r="L590" t="s">
        <v>110</v>
      </c>
      <c r="N590" t="s">
        <v>93</v>
      </c>
      <c r="P590">
        <v>254.8</v>
      </c>
      <c r="Q590">
        <v>94.9</v>
      </c>
      <c r="R590">
        <v>0</v>
      </c>
      <c r="S590">
        <v>50.1</v>
      </c>
      <c r="T590">
        <v>0</v>
      </c>
      <c r="U590">
        <v>0</v>
      </c>
      <c r="V590">
        <v>64.900000000000006</v>
      </c>
      <c r="W590">
        <v>44.9</v>
      </c>
      <c r="X590">
        <v>44.9</v>
      </c>
      <c r="Y590">
        <v>0</v>
      </c>
      <c r="AG590" t="s">
        <v>122</v>
      </c>
      <c r="AK590" t="s">
        <v>122</v>
      </c>
      <c r="AL590" t="s">
        <v>112</v>
      </c>
      <c r="AM590">
        <v>99999</v>
      </c>
      <c r="AN590">
        <v>99999</v>
      </c>
      <c r="AO590">
        <v>599</v>
      </c>
      <c r="AP590" t="b">
        <v>1</v>
      </c>
      <c r="AQ590" t="b">
        <v>1</v>
      </c>
      <c r="AR590" t="b">
        <v>0</v>
      </c>
      <c r="AS590">
        <v>50</v>
      </c>
      <c r="AT590" t="s">
        <v>96</v>
      </c>
      <c r="AU590" t="b">
        <v>0</v>
      </c>
      <c r="AW590">
        <v>12</v>
      </c>
      <c r="AX590" t="s">
        <v>97</v>
      </c>
      <c r="AY590" t="s">
        <v>749</v>
      </c>
    </row>
    <row r="591" spans="1:51" x14ac:dyDescent="0.25">
      <c r="A591" t="s">
        <v>3160</v>
      </c>
      <c r="B591" t="s">
        <v>124</v>
      </c>
      <c r="C591" t="s">
        <v>89</v>
      </c>
      <c r="D591">
        <v>99999</v>
      </c>
      <c r="F591">
        <v>0</v>
      </c>
      <c r="G591" t="b">
        <v>0</v>
      </c>
      <c r="H591" t="s">
        <v>641</v>
      </c>
      <c r="K591" t="s">
        <v>253</v>
      </c>
      <c r="L591" t="s">
        <v>125</v>
      </c>
      <c r="N591" t="s">
        <v>93</v>
      </c>
      <c r="P591">
        <v>224.8</v>
      </c>
      <c r="Q591">
        <v>64.900000000000006</v>
      </c>
      <c r="R591">
        <v>0</v>
      </c>
      <c r="S591">
        <v>50.1</v>
      </c>
      <c r="T591">
        <v>0</v>
      </c>
      <c r="U591">
        <v>0</v>
      </c>
      <c r="V591">
        <v>64.900000000000006</v>
      </c>
      <c r="W591">
        <v>44.9</v>
      </c>
      <c r="X591">
        <v>44.9</v>
      </c>
      <c r="Y591">
        <v>0</v>
      </c>
      <c r="AG591" t="s">
        <v>126</v>
      </c>
      <c r="AK591" t="s">
        <v>126</v>
      </c>
      <c r="AL591" t="s">
        <v>127</v>
      </c>
      <c r="AM591">
        <v>99999</v>
      </c>
      <c r="AN591">
        <v>99999</v>
      </c>
      <c r="AO591">
        <v>699</v>
      </c>
      <c r="AP591" t="b">
        <v>1</v>
      </c>
      <c r="AQ591" t="b">
        <v>1</v>
      </c>
      <c r="AR591" t="b">
        <v>0</v>
      </c>
      <c r="AS591">
        <v>100</v>
      </c>
      <c r="AT591" t="s">
        <v>96</v>
      </c>
      <c r="AU591" t="b">
        <v>0</v>
      </c>
      <c r="AW591">
        <v>12</v>
      </c>
      <c r="AX591" t="s">
        <v>97</v>
      </c>
      <c r="AY591" t="s">
        <v>750</v>
      </c>
    </row>
    <row r="592" spans="1:51" x14ac:dyDescent="0.25">
      <c r="A592" t="s">
        <v>3160</v>
      </c>
      <c r="B592" t="s">
        <v>124</v>
      </c>
      <c r="C592" t="s">
        <v>89</v>
      </c>
      <c r="D592">
        <v>99999</v>
      </c>
      <c r="F592">
        <v>1000</v>
      </c>
      <c r="G592" t="b">
        <v>0</v>
      </c>
      <c r="H592" t="s">
        <v>641</v>
      </c>
      <c r="K592" t="s">
        <v>253</v>
      </c>
      <c r="L592" t="s">
        <v>125</v>
      </c>
      <c r="N592" t="s">
        <v>93</v>
      </c>
      <c r="P592">
        <v>224.8</v>
      </c>
      <c r="Q592">
        <v>64.899999999999991</v>
      </c>
      <c r="R592">
        <v>0</v>
      </c>
      <c r="S592">
        <v>50.1</v>
      </c>
      <c r="T592">
        <v>0</v>
      </c>
      <c r="U592">
        <v>0</v>
      </c>
      <c r="V592">
        <v>64.900000000000006</v>
      </c>
      <c r="W592">
        <v>44.9</v>
      </c>
      <c r="X592">
        <v>44.9</v>
      </c>
      <c r="Y592">
        <v>0</v>
      </c>
      <c r="AG592" t="s">
        <v>129</v>
      </c>
      <c r="AK592" t="s">
        <v>129</v>
      </c>
      <c r="AL592" t="s">
        <v>127</v>
      </c>
      <c r="AM592">
        <v>99999</v>
      </c>
      <c r="AN592">
        <v>99999</v>
      </c>
      <c r="AO592">
        <v>699</v>
      </c>
      <c r="AP592" t="b">
        <v>1</v>
      </c>
      <c r="AQ592" t="b">
        <v>1</v>
      </c>
      <c r="AR592" t="b">
        <v>0</v>
      </c>
      <c r="AS592">
        <v>100</v>
      </c>
      <c r="AT592" t="s">
        <v>96</v>
      </c>
      <c r="AU592" t="b">
        <v>0</v>
      </c>
      <c r="AW592">
        <v>12</v>
      </c>
      <c r="AX592" t="s">
        <v>97</v>
      </c>
      <c r="AY592" t="s">
        <v>751</v>
      </c>
    </row>
    <row r="593" spans="1:51" x14ac:dyDescent="0.25">
      <c r="A593" t="s">
        <v>3160</v>
      </c>
      <c r="B593" t="s">
        <v>124</v>
      </c>
      <c r="C593" t="s">
        <v>89</v>
      </c>
      <c r="D593">
        <v>99999</v>
      </c>
      <c r="F593">
        <v>10000</v>
      </c>
      <c r="G593" t="b">
        <v>0</v>
      </c>
      <c r="H593" t="s">
        <v>641</v>
      </c>
      <c r="K593" t="s">
        <v>253</v>
      </c>
      <c r="L593" t="s">
        <v>125</v>
      </c>
      <c r="N593" t="s">
        <v>93</v>
      </c>
      <c r="P593">
        <v>289.8</v>
      </c>
      <c r="Q593">
        <v>129.9</v>
      </c>
      <c r="R593">
        <v>0</v>
      </c>
      <c r="S593">
        <v>50.1</v>
      </c>
      <c r="T593">
        <v>0</v>
      </c>
      <c r="U593">
        <v>0</v>
      </c>
      <c r="V593">
        <v>64.900000000000006</v>
      </c>
      <c r="W593">
        <v>44.9</v>
      </c>
      <c r="X593">
        <v>44.9</v>
      </c>
      <c r="Y593">
        <v>0</v>
      </c>
      <c r="AG593" t="s">
        <v>131</v>
      </c>
      <c r="AK593" t="s">
        <v>131</v>
      </c>
      <c r="AL593" t="s">
        <v>127</v>
      </c>
      <c r="AM593">
        <v>99999</v>
      </c>
      <c r="AN593">
        <v>99999</v>
      </c>
      <c r="AO593">
        <v>699</v>
      </c>
      <c r="AP593" t="b">
        <v>1</v>
      </c>
      <c r="AQ593" t="b">
        <v>1</v>
      </c>
      <c r="AR593" t="b">
        <v>0</v>
      </c>
      <c r="AS593">
        <v>100</v>
      </c>
      <c r="AT593" t="s">
        <v>96</v>
      </c>
      <c r="AU593" t="b">
        <v>0</v>
      </c>
      <c r="AW593">
        <v>12</v>
      </c>
      <c r="AX593" t="s">
        <v>97</v>
      </c>
      <c r="AY593" t="s">
        <v>752</v>
      </c>
    </row>
    <row r="594" spans="1:51" x14ac:dyDescent="0.25">
      <c r="A594" t="s">
        <v>3160</v>
      </c>
      <c r="B594" t="s">
        <v>124</v>
      </c>
      <c r="C594" t="s">
        <v>89</v>
      </c>
      <c r="D594">
        <v>99999</v>
      </c>
      <c r="F594">
        <v>2000</v>
      </c>
      <c r="G594" t="b">
        <v>0</v>
      </c>
      <c r="H594" t="s">
        <v>641</v>
      </c>
      <c r="K594" t="s">
        <v>253</v>
      </c>
      <c r="L594" t="s">
        <v>125</v>
      </c>
      <c r="N594" t="s">
        <v>93</v>
      </c>
      <c r="P594">
        <v>234.8</v>
      </c>
      <c r="Q594">
        <v>74.899999999999991</v>
      </c>
      <c r="R594">
        <v>0</v>
      </c>
      <c r="S594">
        <v>50.1</v>
      </c>
      <c r="T594">
        <v>0</v>
      </c>
      <c r="U594">
        <v>0</v>
      </c>
      <c r="V594">
        <v>64.900000000000006</v>
      </c>
      <c r="W594">
        <v>44.9</v>
      </c>
      <c r="X594">
        <v>44.9</v>
      </c>
      <c r="Y594">
        <v>0</v>
      </c>
      <c r="AG594" t="s">
        <v>133</v>
      </c>
      <c r="AK594" t="s">
        <v>133</v>
      </c>
      <c r="AL594" t="s">
        <v>127</v>
      </c>
      <c r="AM594">
        <v>99999</v>
      </c>
      <c r="AN594">
        <v>99999</v>
      </c>
      <c r="AO594">
        <v>699</v>
      </c>
      <c r="AP594" t="b">
        <v>1</v>
      </c>
      <c r="AQ594" t="b">
        <v>1</v>
      </c>
      <c r="AR594" t="b">
        <v>0</v>
      </c>
      <c r="AS594">
        <v>100</v>
      </c>
      <c r="AT594" t="s">
        <v>96</v>
      </c>
      <c r="AU594" t="b">
        <v>0</v>
      </c>
      <c r="AW594">
        <v>12</v>
      </c>
      <c r="AX594" t="s">
        <v>97</v>
      </c>
      <c r="AY594" t="s">
        <v>753</v>
      </c>
    </row>
    <row r="595" spans="1:51" x14ac:dyDescent="0.25">
      <c r="A595" t="s">
        <v>3160</v>
      </c>
      <c r="B595" t="s">
        <v>124</v>
      </c>
      <c r="C595" t="s">
        <v>89</v>
      </c>
      <c r="D595">
        <v>99999</v>
      </c>
      <c r="F595">
        <v>3000</v>
      </c>
      <c r="G595" t="b">
        <v>0</v>
      </c>
      <c r="H595" t="s">
        <v>641</v>
      </c>
      <c r="K595" t="s">
        <v>253</v>
      </c>
      <c r="L595" t="s">
        <v>125</v>
      </c>
      <c r="N595" t="s">
        <v>93</v>
      </c>
      <c r="P595">
        <v>244.8</v>
      </c>
      <c r="Q595">
        <v>84.899999999999991</v>
      </c>
      <c r="R595">
        <v>0</v>
      </c>
      <c r="S595">
        <v>50.1</v>
      </c>
      <c r="T595">
        <v>0</v>
      </c>
      <c r="U595">
        <v>0</v>
      </c>
      <c r="V595">
        <v>64.900000000000006</v>
      </c>
      <c r="W595">
        <v>44.9</v>
      </c>
      <c r="X595">
        <v>44.9</v>
      </c>
      <c r="Y595">
        <v>0</v>
      </c>
      <c r="AG595" t="s">
        <v>135</v>
      </c>
      <c r="AK595" t="s">
        <v>135</v>
      </c>
      <c r="AL595" t="s">
        <v>127</v>
      </c>
      <c r="AM595">
        <v>99999</v>
      </c>
      <c r="AN595">
        <v>99999</v>
      </c>
      <c r="AO595">
        <v>699</v>
      </c>
      <c r="AP595" t="b">
        <v>1</v>
      </c>
      <c r="AQ595" t="b">
        <v>1</v>
      </c>
      <c r="AR595" t="b">
        <v>0</v>
      </c>
      <c r="AS595">
        <v>100</v>
      </c>
      <c r="AT595" t="s">
        <v>96</v>
      </c>
      <c r="AU595" t="b">
        <v>0</v>
      </c>
      <c r="AW595">
        <v>12</v>
      </c>
      <c r="AX595" t="s">
        <v>97</v>
      </c>
      <c r="AY595" t="s">
        <v>754</v>
      </c>
    </row>
    <row r="596" spans="1:51" x14ac:dyDescent="0.25">
      <c r="A596" t="s">
        <v>3160</v>
      </c>
      <c r="B596" t="s">
        <v>124</v>
      </c>
      <c r="C596" t="s">
        <v>89</v>
      </c>
      <c r="D596">
        <v>99999</v>
      </c>
      <c r="F596">
        <v>5000</v>
      </c>
      <c r="G596" t="b">
        <v>0</v>
      </c>
      <c r="H596" t="s">
        <v>641</v>
      </c>
      <c r="K596" t="s">
        <v>253</v>
      </c>
      <c r="L596" t="s">
        <v>125</v>
      </c>
      <c r="N596" t="s">
        <v>93</v>
      </c>
      <c r="P596">
        <v>259.8</v>
      </c>
      <c r="Q596">
        <v>99.9</v>
      </c>
      <c r="R596">
        <v>0</v>
      </c>
      <c r="S596">
        <v>50.1</v>
      </c>
      <c r="T596">
        <v>0</v>
      </c>
      <c r="U596">
        <v>0</v>
      </c>
      <c r="V596">
        <v>64.900000000000006</v>
      </c>
      <c r="W596">
        <v>44.9</v>
      </c>
      <c r="X596">
        <v>44.9</v>
      </c>
      <c r="Y596">
        <v>0</v>
      </c>
      <c r="AG596" t="s">
        <v>137</v>
      </c>
      <c r="AK596" t="s">
        <v>137</v>
      </c>
      <c r="AL596" t="s">
        <v>127</v>
      </c>
      <c r="AM596">
        <v>99999</v>
      </c>
      <c r="AN596">
        <v>99999</v>
      </c>
      <c r="AO596">
        <v>699</v>
      </c>
      <c r="AP596" t="b">
        <v>1</v>
      </c>
      <c r="AQ596" t="b">
        <v>1</v>
      </c>
      <c r="AR596" t="b">
        <v>0</v>
      </c>
      <c r="AS596">
        <v>100</v>
      </c>
      <c r="AT596" t="s">
        <v>96</v>
      </c>
      <c r="AU596" t="b">
        <v>0</v>
      </c>
      <c r="AW596">
        <v>12</v>
      </c>
      <c r="AX596" t="s">
        <v>97</v>
      </c>
      <c r="AY596" t="s">
        <v>755</v>
      </c>
    </row>
    <row r="597" spans="1:51" x14ac:dyDescent="0.25">
      <c r="A597" t="s">
        <v>3160</v>
      </c>
      <c r="B597" t="s">
        <v>139</v>
      </c>
      <c r="C597" t="s">
        <v>89</v>
      </c>
      <c r="D597">
        <v>99999</v>
      </c>
      <c r="F597">
        <v>0</v>
      </c>
      <c r="G597" t="b">
        <v>0</v>
      </c>
      <c r="H597" t="s">
        <v>641</v>
      </c>
      <c r="K597" t="s">
        <v>253</v>
      </c>
      <c r="L597" t="s">
        <v>140</v>
      </c>
      <c r="N597" t="s">
        <v>93</v>
      </c>
      <c r="P597">
        <v>259.8</v>
      </c>
      <c r="Q597">
        <v>99.9</v>
      </c>
      <c r="R597">
        <v>0</v>
      </c>
      <c r="S597">
        <v>50.1</v>
      </c>
      <c r="T597">
        <v>0</v>
      </c>
      <c r="U597">
        <v>0</v>
      </c>
      <c r="V597">
        <v>64.900000000000006</v>
      </c>
      <c r="W597">
        <v>44.9</v>
      </c>
      <c r="X597">
        <v>44.9</v>
      </c>
      <c r="Y597">
        <v>0</v>
      </c>
      <c r="AG597" t="s">
        <v>141</v>
      </c>
      <c r="AK597" t="s">
        <v>141</v>
      </c>
      <c r="AL597" t="s">
        <v>142</v>
      </c>
      <c r="AM597">
        <v>99999</v>
      </c>
      <c r="AN597">
        <v>99999</v>
      </c>
      <c r="AO597">
        <v>899</v>
      </c>
      <c r="AP597" t="b">
        <v>1</v>
      </c>
      <c r="AQ597" t="b">
        <v>1</v>
      </c>
      <c r="AR597" t="b">
        <v>0</v>
      </c>
      <c r="AS597">
        <v>500</v>
      </c>
      <c r="AT597" t="s">
        <v>96</v>
      </c>
      <c r="AU597" t="b">
        <v>0</v>
      </c>
      <c r="AW597">
        <v>12</v>
      </c>
      <c r="AX597" t="s">
        <v>97</v>
      </c>
      <c r="AY597" t="s">
        <v>756</v>
      </c>
    </row>
    <row r="598" spans="1:51" x14ac:dyDescent="0.25">
      <c r="A598" t="s">
        <v>3160</v>
      </c>
      <c r="B598" t="s">
        <v>139</v>
      </c>
      <c r="C598" t="s">
        <v>89</v>
      </c>
      <c r="D598">
        <v>99999</v>
      </c>
      <c r="F598">
        <v>1000</v>
      </c>
      <c r="G598" t="b">
        <v>0</v>
      </c>
      <c r="H598" t="s">
        <v>641</v>
      </c>
      <c r="K598" t="s">
        <v>253</v>
      </c>
      <c r="L598" t="s">
        <v>140</v>
      </c>
      <c r="N598" t="s">
        <v>93</v>
      </c>
      <c r="P598">
        <v>259.8</v>
      </c>
      <c r="Q598">
        <v>99.899999999999991</v>
      </c>
      <c r="R598">
        <v>0</v>
      </c>
      <c r="S598">
        <v>50.1</v>
      </c>
      <c r="T598">
        <v>0</v>
      </c>
      <c r="U598">
        <v>0</v>
      </c>
      <c r="V598">
        <v>64.900000000000006</v>
      </c>
      <c r="W598">
        <v>44.9</v>
      </c>
      <c r="X598">
        <v>44.9</v>
      </c>
      <c r="Y598">
        <v>0</v>
      </c>
      <c r="AG598" t="s">
        <v>144</v>
      </c>
      <c r="AK598" t="s">
        <v>144</v>
      </c>
      <c r="AL598" t="s">
        <v>142</v>
      </c>
      <c r="AM598">
        <v>99999</v>
      </c>
      <c r="AN598">
        <v>99999</v>
      </c>
      <c r="AO598">
        <v>899</v>
      </c>
      <c r="AP598" t="b">
        <v>1</v>
      </c>
      <c r="AQ598" t="b">
        <v>1</v>
      </c>
      <c r="AR598" t="b">
        <v>0</v>
      </c>
      <c r="AS598">
        <v>500</v>
      </c>
      <c r="AT598" t="s">
        <v>96</v>
      </c>
      <c r="AU598" t="b">
        <v>0</v>
      </c>
      <c r="AW598">
        <v>12</v>
      </c>
      <c r="AX598" t="s">
        <v>97</v>
      </c>
      <c r="AY598" t="s">
        <v>757</v>
      </c>
    </row>
    <row r="599" spans="1:51" x14ac:dyDescent="0.25">
      <c r="A599" t="s">
        <v>3160</v>
      </c>
      <c r="B599" t="s">
        <v>139</v>
      </c>
      <c r="C599" t="s">
        <v>89</v>
      </c>
      <c r="D599">
        <v>99999</v>
      </c>
      <c r="F599">
        <v>10000</v>
      </c>
      <c r="G599" t="b">
        <v>0</v>
      </c>
      <c r="H599" t="s">
        <v>641</v>
      </c>
      <c r="K599" t="s">
        <v>253</v>
      </c>
      <c r="L599" t="s">
        <v>140</v>
      </c>
      <c r="N599" t="s">
        <v>93</v>
      </c>
      <c r="P599">
        <v>324.8</v>
      </c>
      <c r="Q599">
        <v>164.9</v>
      </c>
      <c r="R599">
        <v>0</v>
      </c>
      <c r="S599">
        <v>50.1</v>
      </c>
      <c r="T599">
        <v>0</v>
      </c>
      <c r="U599">
        <v>0</v>
      </c>
      <c r="V599">
        <v>64.900000000000006</v>
      </c>
      <c r="W599">
        <v>44.9</v>
      </c>
      <c r="X599">
        <v>44.9</v>
      </c>
      <c r="Y599">
        <v>0</v>
      </c>
      <c r="AG599" t="s">
        <v>146</v>
      </c>
      <c r="AK599" t="s">
        <v>146</v>
      </c>
      <c r="AL599" t="s">
        <v>142</v>
      </c>
      <c r="AM599">
        <v>99999</v>
      </c>
      <c r="AN599">
        <v>99999</v>
      </c>
      <c r="AO599">
        <v>899</v>
      </c>
      <c r="AP599" t="b">
        <v>1</v>
      </c>
      <c r="AQ599" t="b">
        <v>1</v>
      </c>
      <c r="AR599" t="b">
        <v>0</v>
      </c>
      <c r="AS599">
        <v>500</v>
      </c>
      <c r="AT599" t="s">
        <v>96</v>
      </c>
      <c r="AU599" t="b">
        <v>0</v>
      </c>
      <c r="AW599">
        <v>12</v>
      </c>
      <c r="AX599" t="s">
        <v>97</v>
      </c>
      <c r="AY599" t="s">
        <v>758</v>
      </c>
    </row>
    <row r="600" spans="1:51" x14ac:dyDescent="0.25">
      <c r="A600" t="s">
        <v>3160</v>
      </c>
      <c r="B600" t="s">
        <v>139</v>
      </c>
      <c r="C600" t="s">
        <v>89</v>
      </c>
      <c r="D600">
        <v>99999</v>
      </c>
      <c r="F600">
        <v>2000</v>
      </c>
      <c r="G600" t="b">
        <v>0</v>
      </c>
      <c r="H600" t="s">
        <v>641</v>
      </c>
      <c r="K600" t="s">
        <v>253</v>
      </c>
      <c r="L600" t="s">
        <v>140</v>
      </c>
      <c r="N600" t="s">
        <v>93</v>
      </c>
      <c r="P600">
        <v>269.8</v>
      </c>
      <c r="Q600">
        <v>109.89999999999999</v>
      </c>
      <c r="R600">
        <v>0</v>
      </c>
      <c r="S600">
        <v>50.1</v>
      </c>
      <c r="T600">
        <v>0</v>
      </c>
      <c r="U600">
        <v>0</v>
      </c>
      <c r="V600">
        <v>64.900000000000006</v>
      </c>
      <c r="W600">
        <v>44.9</v>
      </c>
      <c r="X600">
        <v>44.9</v>
      </c>
      <c r="Y600">
        <v>0</v>
      </c>
      <c r="AG600" t="s">
        <v>148</v>
      </c>
      <c r="AK600" t="s">
        <v>148</v>
      </c>
      <c r="AL600" t="s">
        <v>142</v>
      </c>
      <c r="AM600">
        <v>99999</v>
      </c>
      <c r="AN600">
        <v>99999</v>
      </c>
      <c r="AO600">
        <v>899</v>
      </c>
      <c r="AP600" t="b">
        <v>1</v>
      </c>
      <c r="AQ600" t="b">
        <v>1</v>
      </c>
      <c r="AR600" t="b">
        <v>0</v>
      </c>
      <c r="AS600">
        <v>500</v>
      </c>
      <c r="AT600" t="s">
        <v>96</v>
      </c>
      <c r="AU600" t="b">
        <v>0</v>
      </c>
      <c r="AW600">
        <v>12</v>
      </c>
      <c r="AX600" t="s">
        <v>97</v>
      </c>
      <c r="AY600" t="s">
        <v>759</v>
      </c>
    </row>
    <row r="601" spans="1:51" x14ac:dyDescent="0.25">
      <c r="A601" t="s">
        <v>3160</v>
      </c>
      <c r="B601" t="s">
        <v>139</v>
      </c>
      <c r="C601" t="s">
        <v>89</v>
      </c>
      <c r="D601">
        <v>99999</v>
      </c>
      <c r="F601">
        <v>3000</v>
      </c>
      <c r="G601" t="b">
        <v>0</v>
      </c>
      <c r="H601" t="s">
        <v>641</v>
      </c>
      <c r="K601" t="s">
        <v>253</v>
      </c>
      <c r="L601" t="s">
        <v>140</v>
      </c>
      <c r="N601" t="s">
        <v>93</v>
      </c>
      <c r="P601">
        <v>279.8</v>
      </c>
      <c r="Q601">
        <v>119.89999999999999</v>
      </c>
      <c r="R601">
        <v>0</v>
      </c>
      <c r="S601">
        <v>50.1</v>
      </c>
      <c r="T601">
        <v>0</v>
      </c>
      <c r="U601">
        <v>0</v>
      </c>
      <c r="V601">
        <v>64.900000000000006</v>
      </c>
      <c r="W601">
        <v>44.9</v>
      </c>
      <c r="X601">
        <v>44.9</v>
      </c>
      <c r="Y601">
        <v>0</v>
      </c>
      <c r="AG601" t="s">
        <v>150</v>
      </c>
      <c r="AK601" t="s">
        <v>150</v>
      </c>
      <c r="AL601" t="s">
        <v>142</v>
      </c>
      <c r="AM601">
        <v>99999</v>
      </c>
      <c r="AN601">
        <v>99999</v>
      </c>
      <c r="AO601">
        <v>899</v>
      </c>
      <c r="AP601" t="b">
        <v>1</v>
      </c>
      <c r="AQ601" t="b">
        <v>1</v>
      </c>
      <c r="AR601" t="b">
        <v>0</v>
      </c>
      <c r="AS601">
        <v>500</v>
      </c>
      <c r="AT601" t="s">
        <v>96</v>
      </c>
      <c r="AU601" t="b">
        <v>0</v>
      </c>
      <c r="AW601">
        <v>12</v>
      </c>
      <c r="AX601" t="s">
        <v>97</v>
      </c>
      <c r="AY601" t="s">
        <v>760</v>
      </c>
    </row>
    <row r="602" spans="1:51" x14ac:dyDescent="0.25">
      <c r="A602" t="s">
        <v>3160</v>
      </c>
      <c r="B602" t="s">
        <v>139</v>
      </c>
      <c r="C602" t="s">
        <v>89</v>
      </c>
      <c r="D602">
        <v>99999</v>
      </c>
      <c r="F602">
        <v>5000</v>
      </c>
      <c r="G602" t="b">
        <v>0</v>
      </c>
      <c r="H602" t="s">
        <v>641</v>
      </c>
      <c r="K602" t="s">
        <v>253</v>
      </c>
      <c r="L602" t="s">
        <v>140</v>
      </c>
      <c r="N602" t="s">
        <v>93</v>
      </c>
      <c r="P602">
        <v>294.8</v>
      </c>
      <c r="Q602">
        <v>134.9</v>
      </c>
      <c r="R602">
        <v>0</v>
      </c>
      <c r="S602">
        <v>50.1</v>
      </c>
      <c r="T602">
        <v>0</v>
      </c>
      <c r="U602">
        <v>0</v>
      </c>
      <c r="V602">
        <v>64.900000000000006</v>
      </c>
      <c r="W602">
        <v>44.9</v>
      </c>
      <c r="X602">
        <v>44.9</v>
      </c>
      <c r="Y602">
        <v>0</v>
      </c>
      <c r="AG602" t="s">
        <v>152</v>
      </c>
      <c r="AK602" t="s">
        <v>152</v>
      </c>
      <c r="AL602" t="s">
        <v>142</v>
      </c>
      <c r="AM602">
        <v>99999</v>
      </c>
      <c r="AN602">
        <v>99999</v>
      </c>
      <c r="AO602">
        <v>899</v>
      </c>
      <c r="AP602" t="b">
        <v>1</v>
      </c>
      <c r="AQ602" t="b">
        <v>1</v>
      </c>
      <c r="AR602" t="b">
        <v>0</v>
      </c>
      <c r="AS602">
        <v>500</v>
      </c>
      <c r="AT602" t="s">
        <v>96</v>
      </c>
      <c r="AU602" t="b">
        <v>0</v>
      </c>
      <c r="AW602">
        <v>12</v>
      </c>
      <c r="AX602" t="s">
        <v>97</v>
      </c>
      <c r="AY602" t="s">
        <v>761</v>
      </c>
    </row>
    <row r="603" spans="1:51" x14ac:dyDescent="0.25">
      <c r="A603" t="s">
        <v>3160</v>
      </c>
      <c r="B603" t="s">
        <v>88</v>
      </c>
      <c r="C603" t="s">
        <v>89</v>
      </c>
      <c r="D603">
        <v>99999</v>
      </c>
      <c r="F603">
        <v>0</v>
      </c>
      <c r="G603" t="b">
        <v>0</v>
      </c>
      <c r="H603" t="s">
        <v>762</v>
      </c>
      <c r="K603" t="s">
        <v>91</v>
      </c>
      <c r="L603" t="s">
        <v>92</v>
      </c>
      <c r="N603" t="s">
        <v>93</v>
      </c>
      <c r="P603">
        <v>344.8</v>
      </c>
      <c r="Q603">
        <v>79.900000000000006</v>
      </c>
      <c r="R603">
        <v>0</v>
      </c>
      <c r="S603">
        <v>50.1</v>
      </c>
      <c r="T603">
        <v>0</v>
      </c>
      <c r="U603">
        <v>0</v>
      </c>
      <c r="V603">
        <v>169.9</v>
      </c>
      <c r="W603">
        <v>44.9</v>
      </c>
      <c r="X603">
        <v>44.9</v>
      </c>
      <c r="Y603">
        <v>0</v>
      </c>
      <c r="AG603" t="s">
        <v>94</v>
      </c>
      <c r="AK603" t="s">
        <v>94</v>
      </c>
      <c r="AL603" t="s">
        <v>95</v>
      </c>
      <c r="AM603">
        <v>99999</v>
      </c>
      <c r="AN603">
        <v>99999</v>
      </c>
      <c r="AO603">
        <v>799</v>
      </c>
      <c r="AP603" t="b">
        <v>1</v>
      </c>
      <c r="AQ603" t="b">
        <v>1</v>
      </c>
      <c r="AR603" t="b">
        <v>0</v>
      </c>
      <c r="AS603">
        <v>250</v>
      </c>
      <c r="AT603" t="s">
        <v>96</v>
      </c>
      <c r="AU603" t="b">
        <v>0</v>
      </c>
      <c r="AW603">
        <v>12</v>
      </c>
      <c r="AX603" t="s">
        <v>97</v>
      </c>
      <c r="AY603" t="s">
        <v>763</v>
      </c>
    </row>
    <row r="604" spans="1:51" x14ac:dyDescent="0.25">
      <c r="A604" t="s">
        <v>3160</v>
      </c>
      <c r="B604" t="s">
        <v>88</v>
      </c>
      <c r="C604" t="s">
        <v>89</v>
      </c>
      <c r="D604">
        <v>99999</v>
      </c>
      <c r="F604">
        <v>1000</v>
      </c>
      <c r="G604" t="b">
        <v>0</v>
      </c>
      <c r="H604" t="s">
        <v>762</v>
      </c>
      <c r="K604" t="s">
        <v>91</v>
      </c>
      <c r="L604" t="s">
        <v>92</v>
      </c>
      <c r="N604" t="s">
        <v>93</v>
      </c>
      <c r="P604">
        <v>344.8</v>
      </c>
      <c r="Q604">
        <v>79.899999999999991</v>
      </c>
      <c r="R604">
        <v>0</v>
      </c>
      <c r="S604">
        <v>50.1</v>
      </c>
      <c r="T604">
        <v>0</v>
      </c>
      <c r="U604">
        <v>0</v>
      </c>
      <c r="V604">
        <v>169.9</v>
      </c>
      <c r="W604">
        <v>44.9</v>
      </c>
      <c r="X604">
        <v>44.9</v>
      </c>
      <c r="Y604">
        <v>0</v>
      </c>
      <c r="AG604" t="s">
        <v>99</v>
      </c>
      <c r="AK604" t="s">
        <v>99</v>
      </c>
      <c r="AL604" t="s">
        <v>95</v>
      </c>
      <c r="AM604">
        <v>99999</v>
      </c>
      <c r="AN604">
        <v>99999</v>
      </c>
      <c r="AO604">
        <v>799</v>
      </c>
      <c r="AP604" t="b">
        <v>1</v>
      </c>
      <c r="AQ604" t="b">
        <v>1</v>
      </c>
      <c r="AR604" t="b">
        <v>0</v>
      </c>
      <c r="AS604">
        <v>250</v>
      </c>
      <c r="AT604" t="s">
        <v>96</v>
      </c>
      <c r="AU604" t="b">
        <v>0</v>
      </c>
      <c r="AW604">
        <v>12</v>
      </c>
      <c r="AX604" t="s">
        <v>97</v>
      </c>
      <c r="AY604" t="s">
        <v>764</v>
      </c>
    </row>
    <row r="605" spans="1:51" x14ac:dyDescent="0.25">
      <c r="A605" t="s">
        <v>3160</v>
      </c>
      <c r="B605" t="s">
        <v>88</v>
      </c>
      <c r="C605" t="s">
        <v>89</v>
      </c>
      <c r="D605">
        <v>99999</v>
      </c>
      <c r="F605">
        <v>10000</v>
      </c>
      <c r="G605" t="b">
        <v>0</v>
      </c>
      <c r="H605" t="s">
        <v>762</v>
      </c>
      <c r="K605" t="s">
        <v>91</v>
      </c>
      <c r="L605" t="s">
        <v>92</v>
      </c>
      <c r="N605" t="s">
        <v>93</v>
      </c>
      <c r="P605">
        <v>409.8</v>
      </c>
      <c r="Q605">
        <v>144.9</v>
      </c>
      <c r="R605">
        <v>0</v>
      </c>
      <c r="S605">
        <v>50.1</v>
      </c>
      <c r="T605">
        <v>0</v>
      </c>
      <c r="U605">
        <v>0</v>
      </c>
      <c r="V605">
        <v>169.9</v>
      </c>
      <c r="W605">
        <v>44.9</v>
      </c>
      <c r="X605">
        <v>44.9</v>
      </c>
      <c r="Y605">
        <v>0</v>
      </c>
      <c r="AG605" t="s">
        <v>101</v>
      </c>
      <c r="AK605" t="s">
        <v>101</v>
      </c>
      <c r="AL605" t="s">
        <v>95</v>
      </c>
      <c r="AM605">
        <v>99999</v>
      </c>
      <c r="AN605">
        <v>99999</v>
      </c>
      <c r="AO605">
        <v>799</v>
      </c>
      <c r="AP605" t="b">
        <v>1</v>
      </c>
      <c r="AQ605" t="b">
        <v>1</v>
      </c>
      <c r="AR605" t="b">
        <v>0</v>
      </c>
      <c r="AS605">
        <v>250</v>
      </c>
      <c r="AT605" t="s">
        <v>96</v>
      </c>
      <c r="AU605" t="b">
        <v>0</v>
      </c>
      <c r="AW605">
        <v>12</v>
      </c>
      <c r="AX605" t="s">
        <v>97</v>
      </c>
      <c r="AY605" t="s">
        <v>765</v>
      </c>
    </row>
    <row r="606" spans="1:51" x14ac:dyDescent="0.25">
      <c r="A606" t="s">
        <v>3160</v>
      </c>
      <c r="B606" t="s">
        <v>88</v>
      </c>
      <c r="C606" t="s">
        <v>89</v>
      </c>
      <c r="D606">
        <v>99999</v>
      </c>
      <c r="F606">
        <v>2000</v>
      </c>
      <c r="G606" t="b">
        <v>0</v>
      </c>
      <c r="H606" t="s">
        <v>762</v>
      </c>
      <c r="K606" t="s">
        <v>91</v>
      </c>
      <c r="L606" t="s">
        <v>92</v>
      </c>
      <c r="N606" t="s">
        <v>93</v>
      </c>
      <c r="P606">
        <v>354.8</v>
      </c>
      <c r="Q606">
        <v>89.899999999999991</v>
      </c>
      <c r="R606">
        <v>0</v>
      </c>
      <c r="S606">
        <v>50.1</v>
      </c>
      <c r="T606">
        <v>0</v>
      </c>
      <c r="U606">
        <v>0</v>
      </c>
      <c r="V606">
        <v>169.9</v>
      </c>
      <c r="W606">
        <v>44.9</v>
      </c>
      <c r="X606">
        <v>44.9</v>
      </c>
      <c r="Y606">
        <v>0</v>
      </c>
      <c r="AG606" t="s">
        <v>103</v>
      </c>
      <c r="AK606" t="s">
        <v>103</v>
      </c>
      <c r="AL606" t="s">
        <v>95</v>
      </c>
      <c r="AM606">
        <v>99999</v>
      </c>
      <c r="AN606">
        <v>99999</v>
      </c>
      <c r="AO606">
        <v>799</v>
      </c>
      <c r="AP606" t="b">
        <v>1</v>
      </c>
      <c r="AQ606" t="b">
        <v>1</v>
      </c>
      <c r="AR606" t="b">
        <v>0</v>
      </c>
      <c r="AS606">
        <v>250</v>
      </c>
      <c r="AT606" t="s">
        <v>96</v>
      </c>
      <c r="AU606" t="b">
        <v>0</v>
      </c>
      <c r="AW606">
        <v>12</v>
      </c>
      <c r="AX606" t="s">
        <v>97</v>
      </c>
      <c r="AY606" t="s">
        <v>766</v>
      </c>
    </row>
    <row r="607" spans="1:51" x14ac:dyDescent="0.25">
      <c r="A607" t="s">
        <v>3160</v>
      </c>
      <c r="B607" t="s">
        <v>88</v>
      </c>
      <c r="C607" t="s">
        <v>89</v>
      </c>
      <c r="D607">
        <v>99999</v>
      </c>
      <c r="F607">
        <v>3000</v>
      </c>
      <c r="G607" t="b">
        <v>0</v>
      </c>
      <c r="H607" t="s">
        <v>762</v>
      </c>
      <c r="K607" t="s">
        <v>91</v>
      </c>
      <c r="L607" t="s">
        <v>92</v>
      </c>
      <c r="N607" t="s">
        <v>93</v>
      </c>
      <c r="P607">
        <v>364.8</v>
      </c>
      <c r="Q607">
        <v>99.899999999999991</v>
      </c>
      <c r="R607">
        <v>0</v>
      </c>
      <c r="S607">
        <v>50.1</v>
      </c>
      <c r="T607">
        <v>0</v>
      </c>
      <c r="U607">
        <v>0</v>
      </c>
      <c r="V607">
        <v>169.9</v>
      </c>
      <c r="W607">
        <v>44.9</v>
      </c>
      <c r="X607">
        <v>44.9</v>
      </c>
      <c r="Y607">
        <v>0</v>
      </c>
      <c r="AG607" t="s">
        <v>105</v>
      </c>
      <c r="AK607" t="s">
        <v>105</v>
      </c>
      <c r="AL607" t="s">
        <v>95</v>
      </c>
      <c r="AM607">
        <v>99999</v>
      </c>
      <c r="AN607">
        <v>99999</v>
      </c>
      <c r="AO607">
        <v>799</v>
      </c>
      <c r="AP607" t="b">
        <v>1</v>
      </c>
      <c r="AQ607" t="b">
        <v>1</v>
      </c>
      <c r="AR607" t="b">
        <v>0</v>
      </c>
      <c r="AS607">
        <v>250</v>
      </c>
      <c r="AT607" t="s">
        <v>96</v>
      </c>
      <c r="AU607" t="b">
        <v>0</v>
      </c>
      <c r="AW607">
        <v>12</v>
      </c>
      <c r="AX607" t="s">
        <v>97</v>
      </c>
      <c r="AY607" t="s">
        <v>767</v>
      </c>
    </row>
    <row r="608" spans="1:51" x14ac:dyDescent="0.25">
      <c r="A608" t="s">
        <v>3160</v>
      </c>
      <c r="B608" t="s">
        <v>88</v>
      </c>
      <c r="C608" t="s">
        <v>89</v>
      </c>
      <c r="D608">
        <v>99999</v>
      </c>
      <c r="F608">
        <v>5000</v>
      </c>
      <c r="G608" t="b">
        <v>0</v>
      </c>
      <c r="H608" t="s">
        <v>762</v>
      </c>
      <c r="K608" t="s">
        <v>91</v>
      </c>
      <c r="L608" t="s">
        <v>92</v>
      </c>
      <c r="N608" t="s">
        <v>93</v>
      </c>
      <c r="P608">
        <v>379.8</v>
      </c>
      <c r="Q608">
        <v>114.9</v>
      </c>
      <c r="R608">
        <v>0</v>
      </c>
      <c r="S608">
        <v>50.1</v>
      </c>
      <c r="T608">
        <v>0</v>
      </c>
      <c r="U608">
        <v>0</v>
      </c>
      <c r="V608">
        <v>169.9</v>
      </c>
      <c r="W608">
        <v>44.9</v>
      </c>
      <c r="X608">
        <v>44.9</v>
      </c>
      <c r="Y608">
        <v>0</v>
      </c>
      <c r="AG608" t="s">
        <v>107</v>
      </c>
      <c r="AK608" t="s">
        <v>107</v>
      </c>
      <c r="AL608" t="s">
        <v>95</v>
      </c>
      <c r="AM608">
        <v>99999</v>
      </c>
      <c r="AN608">
        <v>99999</v>
      </c>
      <c r="AO608">
        <v>799</v>
      </c>
      <c r="AP608" t="b">
        <v>1</v>
      </c>
      <c r="AQ608" t="b">
        <v>1</v>
      </c>
      <c r="AR608" t="b">
        <v>0</v>
      </c>
      <c r="AS608">
        <v>250</v>
      </c>
      <c r="AT608" t="s">
        <v>96</v>
      </c>
      <c r="AU608" t="b">
        <v>0</v>
      </c>
      <c r="AW608">
        <v>12</v>
      </c>
      <c r="AX608" t="s">
        <v>97</v>
      </c>
      <c r="AY608" t="s">
        <v>768</v>
      </c>
    </row>
    <row r="609" spans="1:51" x14ac:dyDescent="0.25">
      <c r="A609" t="s">
        <v>3160</v>
      </c>
      <c r="B609" t="s">
        <v>109</v>
      </c>
      <c r="C609" t="s">
        <v>89</v>
      </c>
      <c r="D609">
        <v>99999</v>
      </c>
      <c r="F609">
        <v>0</v>
      </c>
      <c r="G609" t="b">
        <v>0</v>
      </c>
      <c r="H609" t="s">
        <v>762</v>
      </c>
      <c r="K609" t="s">
        <v>91</v>
      </c>
      <c r="L609" t="s">
        <v>110</v>
      </c>
      <c r="N609" t="s">
        <v>93</v>
      </c>
      <c r="P609">
        <v>339.8</v>
      </c>
      <c r="Q609">
        <v>74.900000000000006</v>
      </c>
      <c r="R609">
        <v>0</v>
      </c>
      <c r="S609">
        <v>50.1</v>
      </c>
      <c r="T609">
        <v>0</v>
      </c>
      <c r="U609">
        <v>0</v>
      </c>
      <c r="V609">
        <v>169.9</v>
      </c>
      <c r="W609">
        <v>44.9</v>
      </c>
      <c r="X609">
        <v>44.9</v>
      </c>
      <c r="Y609">
        <v>0</v>
      </c>
      <c r="AG609" t="s">
        <v>111</v>
      </c>
      <c r="AK609" t="s">
        <v>111</v>
      </c>
      <c r="AL609" t="s">
        <v>112</v>
      </c>
      <c r="AM609">
        <v>99999</v>
      </c>
      <c r="AN609">
        <v>99999</v>
      </c>
      <c r="AO609">
        <v>599</v>
      </c>
      <c r="AP609" t="b">
        <v>1</v>
      </c>
      <c r="AQ609" t="b">
        <v>1</v>
      </c>
      <c r="AR609" t="b">
        <v>0</v>
      </c>
      <c r="AS609">
        <v>50</v>
      </c>
      <c r="AT609" t="s">
        <v>96</v>
      </c>
      <c r="AU609" t="b">
        <v>0</v>
      </c>
      <c r="AW609">
        <v>12</v>
      </c>
      <c r="AX609" t="s">
        <v>97</v>
      </c>
      <c r="AY609" t="s">
        <v>769</v>
      </c>
    </row>
    <row r="610" spans="1:51" x14ac:dyDescent="0.25">
      <c r="A610" t="s">
        <v>3160</v>
      </c>
      <c r="B610" t="s">
        <v>109</v>
      </c>
      <c r="C610" t="s">
        <v>89</v>
      </c>
      <c r="D610">
        <v>99999</v>
      </c>
      <c r="F610">
        <v>1000</v>
      </c>
      <c r="G610" t="b">
        <v>0</v>
      </c>
      <c r="H610" t="s">
        <v>762</v>
      </c>
      <c r="K610" t="s">
        <v>91</v>
      </c>
      <c r="L610" t="s">
        <v>110</v>
      </c>
      <c r="N610" t="s">
        <v>93</v>
      </c>
      <c r="P610">
        <v>324.8</v>
      </c>
      <c r="Q610">
        <v>59.9</v>
      </c>
      <c r="R610">
        <v>0</v>
      </c>
      <c r="S610">
        <v>50.1</v>
      </c>
      <c r="T610">
        <v>0</v>
      </c>
      <c r="U610">
        <v>0</v>
      </c>
      <c r="V610">
        <v>169.9</v>
      </c>
      <c r="W610">
        <v>44.9</v>
      </c>
      <c r="X610">
        <v>44.9</v>
      </c>
      <c r="Y610">
        <v>0</v>
      </c>
      <c r="AG610" t="s">
        <v>114</v>
      </c>
      <c r="AK610" t="s">
        <v>114</v>
      </c>
      <c r="AL610" t="s">
        <v>112</v>
      </c>
      <c r="AM610">
        <v>99999</v>
      </c>
      <c r="AN610">
        <v>99999</v>
      </c>
      <c r="AO610">
        <v>599</v>
      </c>
      <c r="AP610" t="b">
        <v>1</v>
      </c>
      <c r="AQ610" t="b">
        <v>1</v>
      </c>
      <c r="AR610" t="b">
        <v>0</v>
      </c>
      <c r="AS610">
        <v>50</v>
      </c>
      <c r="AT610" t="s">
        <v>96</v>
      </c>
      <c r="AU610" t="b">
        <v>0</v>
      </c>
      <c r="AW610">
        <v>12</v>
      </c>
      <c r="AX610" t="s">
        <v>97</v>
      </c>
      <c r="AY610" t="s">
        <v>770</v>
      </c>
    </row>
    <row r="611" spans="1:51" x14ac:dyDescent="0.25">
      <c r="A611" t="s">
        <v>3160</v>
      </c>
      <c r="B611" t="s">
        <v>109</v>
      </c>
      <c r="C611" t="s">
        <v>89</v>
      </c>
      <c r="D611">
        <v>99999</v>
      </c>
      <c r="F611">
        <v>10000</v>
      </c>
      <c r="G611" t="b">
        <v>0</v>
      </c>
      <c r="H611" t="s">
        <v>762</v>
      </c>
      <c r="K611" t="s">
        <v>91</v>
      </c>
      <c r="L611" t="s">
        <v>110</v>
      </c>
      <c r="N611" t="s">
        <v>93</v>
      </c>
      <c r="P611">
        <v>389.8</v>
      </c>
      <c r="Q611">
        <v>124.9</v>
      </c>
      <c r="R611">
        <v>0</v>
      </c>
      <c r="S611">
        <v>50.1</v>
      </c>
      <c r="T611">
        <v>0</v>
      </c>
      <c r="U611">
        <v>0</v>
      </c>
      <c r="V611">
        <v>169.9</v>
      </c>
      <c r="W611">
        <v>44.9</v>
      </c>
      <c r="X611">
        <v>44.9</v>
      </c>
      <c r="Y611">
        <v>0</v>
      </c>
      <c r="AG611" t="s">
        <v>116</v>
      </c>
      <c r="AK611" t="s">
        <v>116</v>
      </c>
      <c r="AL611" t="s">
        <v>112</v>
      </c>
      <c r="AM611">
        <v>99999</v>
      </c>
      <c r="AN611">
        <v>99999</v>
      </c>
      <c r="AO611">
        <v>599</v>
      </c>
      <c r="AP611" t="b">
        <v>1</v>
      </c>
      <c r="AQ611" t="b">
        <v>1</v>
      </c>
      <c r="AR611" t="b">
        <v>0</v>
      </c>
      <c r="AS611">
        <v>50</v>
      </c>
      <c r="AT611" t="s">
        <v>96</v>
      </c>
      <c r="AU611" t="b">
        <v>0</v>
      </c>
      <c r="AW611">
        <v>12</v>
      </c>
      <c r="AX611" t="s">
        <v>97</v>
      </c>
      <c r="AY611" t="s">
        <v>771</v>
      </c>
    </row>
    <row r="612" spans="1:51" x14ac:dyDescent="0.25">
      <c r="A612" t="s">
        <v>3160</v>
      </c>
      <c r="B612" t="s">
        <v>109</v>
      </c>
      <c r="C612" t="s">
        <v>89</v>
      </c>
      <c r="D612">
        <v>99999</v>
      </c>
      <c r="F612">
        <v>2000</v>
      </c>
      <c r="G612" t="b">
        <v>0</v>
      </c>
      <c r="H612" t="s">
        <v>762</v>
      </c>
      <c r="K612" t="s">
        <v>91</v>
      </c>
      <c r="L612" t="s">
        <v>110</v>
      </c>
      <c r="N612" t="s">
        <v>93</v>
      </c>
      <c r="P612">
        <v>334.8</v>
      </c>
      <c r="Q612">
        <v>69.900000000000006</v>
      </c>
      <c r="R612">
        <v>0</v>
      </c>
      <c r="S612">
        <v>50.1</v>
      </c>
      <c r="T612">
        <v>0</v>
      </c>
      <c r="U612">
        <v>0</v>
      </c>
      <c r="V612">
        <v>169.9</v>
      </c>
      <c r="W612">
        <v>44.9</v>
      </c>
      <c r="X612">
        <v>44.9</v>
      </c>
      <c r="Y612">
        <v>0</v>
      </c>
      <c r="AG612" t="s">
        <v>118</v>
      </c>
      <c r="AK612" t="s">
        <v>118</v>
      </c>
      <c r="AL612" t="s">
        <v>112</v>
      </c>
      <c r="AM612">
        <v>99999</v>
      </c>
      <c r="AN612">
        <v>99999</v>
      </c>
      <c r="AO612">
        <v>599</v>
      </c>
      <c r="AP612" t="b">
        <v>1</v>
      </c>
      <c r="AQ612" t="b">
        <v>1</v>
      </c>
      <c r="AR612" t="b">
        <v>0</v>
      </c>
      <c r="AS612">
        <v>50</v>
      </c>
      <c r="AT612" t="s">
        <v>96</v>
      </c>
      <c r="AU612" t="b">
        <v>0</v>
      </c>
      <c r="AW612">
        <v>12</v>
      </c>
      <c r="AX612" t="s">
        <v>97</v>
      </c>
      <c r="AY612" t="s">
        <v>772</v>
      </c>
    </row>
    <row r="613" spans="1:51" x14ac:dyDescent="0.25">
      <c r="A613" t="s">
        <v>3160</v>
      </c>
      <c r="B613" t="s">
        <v>109</v>
      </c>
      <c r="C613" t="s">
        <v>89</v>
      </c>
      <c r="D613">
        <v>99999</v>
      </c>
      <c r="F613">
        <v>3000</v>
      </c>
      <c r="G613" t="b">
        <v>0</v>
      </c>
      <c r="H613" t="s">
        <v>762</v>
      </c>
      <c r="K613" t="s">
        <v>91</v>
      </c>
      <c r="L613" t="s">
        <v>110</v>
      </c>
      <c r="N613" t="s">
        <v>93</v>
      </c>
      <c r="P613">
        <v>344.8</v>
      </c>
      <c r="Q613">
        <v>79.899999999999991</v>
      </c>
      <c r="R613">
        <v>0</v>
      </c>
      <c r="S613">
        <v>50.1</v>
      </c>
      <c r="T613">
        <v>0</v>
      </c>
      <c r="U613">
        <v>0</v>
      </c>
      <c r="V613">
        <v>169.9</v>
      </c>
      <c r="W613">
        <v>44.9</v>
      </c>
      <c r="X613">
        <v>44.9</v>
      </c>
      <c r="Y613">
        <v>0</v>
      </c>
      <c r="AG613" t="s">
        <v>120</v>
      </c>
      <c r="AK613" t="s">
        <v>120</v>
      </c>
      <c r="AL613" t="s">
        <v>112</v>
      </c>
      <c r="AM613">
        <v>99999</v>
      </c>
      <c r="AN613">
        <v>99999</v>
      </c>
      <c r="AO613">
        <v>599</v>
      </c>
      <c r="AP613" t="b">
        <v>1</v>
      </c>
      <c r="AQ613" t="b">
        <v>1</v>
      </c>
      <c r="AR613" t="b">
        <v>0</v>
      </c>
      <c r="AS613">
        <v>50</v>
      </c>
      <c r="AT613" t="s">
        <v>96</v>
      </c>
      <c r="AU613" t="b">
        <v>0</v>
      </c>
      <c r="AW613">
        <v>12</v>
      </c>
      <c r="AX613" t="s">
        <v>97</v>
      </c>
      <c r="AY613" t="s">
        <v>773</v>
      </c>
    </row>
    <row r="614" spans="1:51" x14ac:dyDescent="0.25">
      <c r="A614" t="s">
        <v>3160</v>
      </c>
      <c r="B614" t="s">
        <v>109</v>
      </c>
      <c r="C614" t="s">
        <v>89</v>
      </c>
      <c r="D614">
        <v>99999</v>
      </c>
      <c r="F614">
        <v>5000</v>
      </c>
      <c r="G614" t="b">
        <v>0</v>
      </c>
      <c r="H614" t="s">
        <v>762</v>
      </c>
      <c r="K614" t="s">
        <v>91</v>
      </c>
      <c r="L614" t="s">
        <v>110</v>
      </c>
      <c r="N614" t="s">
        <v>93</v>
      </c>
      <c r="P614">
        <v>359.8</v>
      </c>
      <c r="Q614">
        <v>94.9</v>
      </c>
      <c r="R614">
        <v>0</v>
      </c>
      <c r="S614">
        <v>50.1</v>
      </c>
      <c r="T614">
        <v>0</v>
      </c>
      <c r="U614">
        <v>0</v>
      </c>
      <c r="V614">
        <v>169.9</v>
      </c>
      <c r="W614">
        <v>44.9</v>
      </c>
      <c r="X614">
        <v>44.9</v>
      </c>
      <c r="Y614">
        <v>0</v>
      </c>
      <c r="AG614" t="s">
        <v>122</v>
      </c>
      <c r="AK614" t="s">
        <v>122</v>
      </c>
      <c r="AL614" t="s">
        <v>112</v>
      </c>
      <c r="AM614">
        <v>99999</v>
      </c>
      <c r="AN614">
        <v>99999</v>
      </c>
      <c r="AO614">
        <v>599</v>
      </c>
      <c r="AP614" t="b">
        <v>1</v>
      </c>
      <c r="AQ614" t="b">
        <v>1</v>
      </c>
      <c r="AR614" t="b">
        <v>0</v>
      </c>
      <c r="AS614">
        <v>50</v>
      </c>
      <c r="AT614" t="s">
        <v>96</v>
      </c>
      <c r="AU614" t="b">
        <v>0</v>
      </c>
      <c r="AW614">
        <v>12</v>
      </c>
      <c r="AX614" t="s">
        <v>97</v>
      </c>
      <c r="AY614" t="s">
        <v>774</v>
      </c>
    </row>
    <row r="615" spans="1:51" x14ac:dyDescent="0.25">
      <c r="A615" t="s">
        <v>3160</v>
      </c>
      <c r="B615" t="s">
        <v>124</v>
      </c>
      <c r="C615" t="s">
        <v>89</v>
      </c>
      <c r="D615">
        <v>99999</v>
      </c>
      <c r="F615">
        <v>0</v>
      </c>
      <c r="G615" t="b">
        <v>0</v>
      </c>
      <c r="H615" t="s">
        <v>762</v>
      </c>
      <c r="K615" t="s">
        <v>91</v>
      </c>
      <c r="L615" t="s">
        <v>125</v>
      </c>
      <c r="N615" t="s">
        <v>93</v>
      </c>
      <c r="P615">
        <v>329.8</v>
      </c>
      <c r="Q615">
        <v>64.900000000000006</v>
      </c>
      <c r="R615">
        <v>0</v>
      </c>
      <c r="S615">
        <v>50.1</v>
      </c>
      <c r="T615">
        <v>0</v>
      </c>
      <c r="U615">
        <v>0</v>
      </c>
      <c r="V615">
        <v>169.9</v>
      </c>
      <c r="W615">
        <v>44.9</v>
      </c>
      <c r="X615">
        <v>44.9</v>
      </c>
      <c r="Y615">
        <v>0</v>
      </c>
      <c r="AG615" t="s">
        <v>126</v>
      </c>
      <c r="AK615" t="s">
        <v>126</v>
      </c>
      <c r="AL615" t="s">
        <v>127</v>
      </c>
      <c r="AM615">
        <v>99999</v>
      </c>
      <c r="AN615">
        <v>99999</v>
      </c>
      <c r="AO615">
        <v>699</v>
      </c>
      <c r="AP615" t="b">
        <v>1</v>
      </c>
      <c r="AQ615" t="b">
        <v>1</v>
      </c>
      <c r="AR615" t="b">
        <v>0</v>
      </c>
      <c r="AS615">
        <v>100</v>
      </c>
      <c r="AT615" t="s">
        <v>96</v>
      </c>
      <c r="AU615" t="b">
        <v>0</v>
      </c>
      <c r="AW615">
        <v>12</v>
      </c>
      <c r="AX615" t="s">
        <v>97</v>
      </c>
      <c r="AY615" t="s">
        <v>775</v>
      </c>
    </row>
    <row r="616" spans="1:51" x14ac:dyDescent="0.25">
      <c r="A616" t="s">
        <v>3160</v>
      </c>
      <c r="B616" t="s">
        <v>124</v>
      </c>
      <c r="C616" t="s">
        <v>89</v>
      </c>
      <c r="D616">
        <v>99999</v>
      </c>
      <c r="F616">
        <v>1000</v>
      </c>
      <c r="G616" t="b">
        <v>0</v>
      </c>
      <c r="H616" t="s">
        <v>762</v>
      </c>
      <c r="K616" t="s">
        <v>91</v>
      </c>
      <c r="L616" t="s">
        <v>125</v>
      </c>
      <c r="N616" t="s">
        <v>93</v>
      </c>
      <c r="P616">
        <v>329.8</v>
      </c>
      <c r="Q616">
        <v>64.899999999999991</v>
      </c>
      <c r="R616">
        <v>0</v>
      </c>
      <c r="S616">
        <v>50.1</v>
      </c>
      <c r="T616">
        <v>0</v>
      </c>
      <c r="U616">
        <v>0</v>
      </c>
      <c r="V616">
        <v>169.9</v>
      </c>
      <c r="W616">
        <v>44.9</v>
      </c>
      <c r="X616">
        <v>44.9</v>
      </c>
      <c r="Y616">
        <v>0</v>
      </c>
      <c r="AG616" t="s">
        <v>129</v>
      </c>
      <c r="AK616" t="s">
        <v>129</v>
      </c>
      <c r="AL616" t="s">
        <v>127</v>
      </c>
      <c r="AM616">
        <v>99999</v>
      </c>
      <c r="AN616">
        <v>99999</v>
      </c>
      <c r="AO616">
        <v>699</v>
      </c>
      <c r="AP616" t="b">
        <v>1</v>
      </c>
      <c r="AQ616" t="b">
        <v>1</v>
      </c>
      <c r="AR616" t="b">
        <v>0</v>
      </c>
      <c r="AS616">
        <v>100</v>
      </c>
      <c r="AT616" t="s">
        <v>96</v>
      </c>
      <c r="AU616" t="b">
        <v>0</v>
      </c>
      <c r="AW616">
        <v>12</v>
      </c>
      <c r="AX616" t="s">
        <v>97</v>
      </c>
      <c r="AY616" t="s">
        <v>776</v>
      </c>
    </row>
    <row r="617" spans="1:51" x14ac:dyDescent="0.25">
      <c r="A617" t="s">
        <v>3160</v>
      </c>
      <c r="B617" t="s">
        <v>124</v>
      </c>
      <c r="C617" t="s">
        <v>89</v>
      </c>
      <c r="D617">
        <v>99999</v>
      </c>
      <c r="F617">
        <v>10000</v>
      </c>
      <c r="G617" t="b">
        <v>0</v>
      </c>
      <c r="H617" t="s">
        <v>762</v>
      </c>
      <c r="K617" t="s">
        <v>91</v>
      </c>
      <c r="L617" t="s">
        <v>125</v>
      </c>
      <c r="N617" t="s">
        <v>93</v>
      </c>
      <c r="P617">
        <v>394.8</v>
      </c>
      <c r="Q617">
        <v>129.9</v>
      </c>
      <c r="R617">
        <v>0</v>
      </c>
      <c r="S617">
        <v>50.1</v>
      </c>
      <c r="T617">
        <v>0</v>
      </c>
      <c r="U617">
        <v>0</v>
      </c>
      <c r="V617">
        <v>169.9</v>
      </c>
      <c r="W617">
        <v>44.9</v>
      </c>
      <c r="X617">
        <v>44.9</v>
      </c>
      <c r="Y617">
        <v>0</v>
      </c>
      <c r="AG617" t="s">
        <v>131</v>
      </c>
      <c r="AK617" t="s">
        <v>131</v>
      </c>
      <c r="AL617" t="s">
        <v>127</v>
      </c>
      <c r="AM617">
        <v>99999</v>
      </c>
      <c r="AN617">
        <v>99999</v>
      </c>
      <c r="AO617">
        <v>699</v>
      </c>
      <c r="AP617" t="b">
        <v>1</v>
      </c>
      <c r="AQ617" t="b">
        <v>1</v>
      </c>
      <c r="AR617" t="b">
        <v>0</v>
      </c>
      <c r="AS617">
        <v>100</v>
      </c>
      <c r="AT617" t="s">
        <v>96</v>
      </c>
      <c r="AU617" t="b">
        <v>0</v>
      </c>
      <c r="AW617">
        <v>12</v>
      </c>
      <c r="AX617" t="s">
        <v>97</v>
      </c>
      <c r="AY617" t="s">
        <v>777</v>
      </c>
    </row>
    <row r="618" spans="1:51" x14ac:dyDescent="0.25">
      <c r="A618" t="s">
        <v>3160</v>
      </c>
      <c r="B618" t="s">
        <v>124</v>
      </c>
      <c r="C618" t="s">
        <v>89</v>
      </c>
      <c r="D618">
        <v>99999</v>
      </c>
      <c r="F618">
        <v>2000</v>
      </c>
      <c r="G618" t="b">
        <v>0</v>
      </c>
      <c r="H618" t="s">
        <v>762</v>
      </c>
      <c r="K618" t="s">
        <v>91</v>
      </c>
      <c r="L618" t="s">
        <v>125</v>
      </c>
      <c r="N618" t="s">
        <v>93</v>
      </c>
      <c r="P618">
        <v>339.8</v>
      </c>
      <c r="Q618">
        <v>74.899999999999991</v>
      </c>
      <c r="R618">
        <v>0</v>
      </c>
      <c r="S618">
        <v>50.1</v>
      </c>
      <c r="T618">
        <v>0</v>
      </c>
      <c r="U618">
        <v>0</v>
      </c>
      <c r="V618">
        <v>169.9</v>
      </c>
      <c r="W618">
        <v>44.9</v>
      </c>
      <c r="X618">
        <v>44.9</v>
      </c>
      <c r="Y618">
        <v>0</v>
      </c>
      <c r="AG618" t="s">
        <v>133</v>
      </c>
      <c r="AK618" t="s">
        <v>133</v>
      </c>
      <c r="AL618" t="s">
        <v>127</v>
      </c>
      <c r="AM618">
        <v>99999</v>
      </c>
      <c r="AN618">
        <v>99999</v>
      </c>
      <c r="AO618">
        <v>699</v>
      </c>
      <c r="AP618" t="b">
        <v>1</v>
      </c>
      <c r="AQ618" t="b">
        <v>1</v>
      </c>
      <c r="AR618" t="b">
        <v>0</v>
      </c>
      <c r="AS618">
        <v>100</v>
      </c>
      <c r="AT618" t="s">
        <v>96</v>
      </c>
      <c r="AU618" t="b">
        <v>0</v>
      </c>
      <c r="AW618">
        <v>12</v>
      </c>
      <c r="AX618" t="s">
        <v>97</v>
      </c>
      <c r="AY618" t="s">
        <v>778</v>
      </c>
    </row>
    <row r="619" spans="1:51" x14ac:dyDescent="0.25">
      <c r="A619" t="s">
        <v>3160</v>
      </c>
      <c r="B619" t="s">
        <v>124</v>
      </c>
      <c r="C619" t="s">
        <v>89</v>
      </c>
      <c r="D619">
        <v>99999</v>
      </c>
      <c r="F619">
        <v>3000</v>
      </c>
      <c r="G619" t="b">
        <v>0</v>
      </c>
      <c r="H619" t="s">
        <v>762</v>
      </c>
      <c r="K619" t="s">
        <v>91</v>
      </c>
      <c r="L619" t="s">
        <v>125</v>
      </c>
      <c r="N619" t="s">
        <v>93</v>
      </c>
      <c r="P619">
        <v>349.8</v>
      </c>
      <c r="Q619">
        <v>84.899999999999991</v>
      </c>
      <c r="R619">
        <v>0</v>
      </c>
      <c r="S619">
        <v>50.1</v>
      </c>
      <c r="T619">
        <v>0</v>
      </c>
      <c r="U619">
        <v>0</v>
      </c>
      <c r="V619">
        <v>169.9</v>
      </c>
      <c r="W619">
        <v>44.9</v>
      </c>
      <c r="X619">
        <v>44.9</v>
      </c>
      <c r="Y619">
        <v>0</v>
      </c>
      <c r="AG619" t="s">
        <v>135</v>
      </c>
      <c r="AK619" t="s">
        <v>135</v>
      </c>
      <c r="AL619" t="s">
        <v>127</v>
      </c>
      <c r="AM619">
        <v>99999</v>
      </c>
      <c r="AN619">
        <v>99999</v>
      </c>
      <c r="AO619">
        <v>699</v>
      </c>
      <c r="AP619" t="b">
        <v>1</v>
      </c>
      <c r="AQ619" t="b">
        <v>1</v>
      </c>
      <c r="AR619" t="b">
        <v>0</v>
      </c>
      <c r="AS619">
        <v>100</v>
      </c>
      <c r="AT619" t="s">
        <v>96</v>
      </c>
      <c r="AU619" t="b">
        <v>0</v>
      </c>
      <c r="AW619">
        <v>12</v>
      </c>
      <c r="AX619" t="s">
        <v>97</v>
      </c>
      <c r="AY619" t="s">
        <v>779</v>
      </c>
    </row>
    <row r="620" spans="1:51" x14ac:dyDescent="0.25">
      <c r="A620" t="s">
        <v>3160</v>
      </c>
      <c r="B620" t="s">
        <v>124</v>
      </c>
      <c r="C620" t="s">
        <v>89</v>
      </c>
      <c r="D620">
        <v>99999</v>
      </c>
      <c r="F620">
        <v>5000</v>
      </c>
      <c r="G620" t="b">
        <v>0</v>
      </c>
      <c r="H620" t="s">
        <v>762</v>
      </c>
      <c r="K620" t="s">
        <v>91</v>
      </c>
      <c r="L620" t="s">
        <v>125</v>
      </c>
      <c r="N620" t="s">
        <v>93</v>
      </c>
      <c r="P620">
        <v>364.8</v>
      </c>
      <c r="Q620">
        <v>99.9</v>
      </c>
      <c r="R620">
        <v>0</v>
      </c>
      <c r="S620">
        <v>50.1</v>
      </c>
      <c r="T620">
        <v>0</v>
      </c>
      <c r="U620">
        <v>0</v>
      </c>
      <c r="V620">
        <v>169.9</v>
      </c>
      <c r="W620">
        <v>44.9</v>
      </c>
      <c r="X620">
        <v>44.9</v>
      </c>
      <c r="Y620">
        <v>0</v>
      </c>
      <c r="AG620" t="s">
        <v>137</v>
      </c>
      <c r="AK620" t="s">
        <v>137</v>
      </c>
      <c r="AL620" t="s">
        <v>127</v>
      </c>
      <c r="AM620">
        <v>99999</v>
      </c>
      <c r="AN620">
        <v>99999</v>
      </c>
      <c r="AO620">
        <v>699</v>
      </c>
      <c r="AP620" t="b">
        <v>1</v>
      </c>
      <c r="AQ620" t="b">
        <v>1</v>
      </c>
      <c r="AR620" t="b">
        <v>0</v>
      </c>
      <c r="AS620">
        <v>100</v>
      </c>
      <c r="AT620" t="s">
        <v>96</v>
      </c>
      <c r="AU620" t="b">
        <v>0</v>
      </c>
      <c r="AW620">
        <v>12</v>
      </c>
      <c r="AX620" t="s">
        <v>97</v>
      </c>
      <c r="AY620" t="s">
        <v>780</v>
      </c>
    </row>
    <row r="621" spans="1:51" x14ac:dyDescent="0.25">
      <c r="A621" t="s">
        <v>3160</v>
      </c>
      <c r="B621" t="s">
        <v>139</v>
      </c>
      <c r="C621" t="s">
        <v>89</v>
      </c>
      <c r="D621">
        <v>99999</v>
      </c>
      <c r="F621">
        <v>0</v>
      </c>
      <c r="G621" t="b">
        <v>0</v>
      </c>
      <c r="H621" t="s">
        <v>762</v>
      </c>
      <c r="K621" t="s">
        <v>91</v>
      </c>
      <c r="L621" t="s">
        <v>140</v>
      </c>
      <c r="N621" t="s">
        <v>93</v>
      </c>
      <c r="P621">
        <v>364.8</v>
      </c>
      <c r="Q621">
        <v>99.9</v>
      </c>
      <c r="R621">
        <v>0</v>
      </c>
      <c r="S621">
        <v>50.1</v>
      </c>
      <c r="T621">
        <v>0</v>
      </c>
      <c r="U621">
        <v>0</v>
      </c>
      <c r="V621">
        <v>169.9</v>
      </c>
      <c r="W621">
        <v>44.9</v>
      </c>
      <c r="X621">
        <v>44.9</v>
      </c>
      <c r="Y621">
        <v>0</v>
      </c>
      <c r="AG621" t="s">
        <v>141</v>
      </c>
      <c r="AK621" t="s">
        <v>141</v>
      </c>
      <c r="AL621" t="s">
        <v>142</v>
      </c>
      <c r="AM621">
        <v>99999</v>
      </c>
      <c r="AN621">
        <v>99999</v>
      </c>
      <c r="AO621">
        <v>899</v>
      </c>
      <c r="AP621" t="b">
        <v>1</v>
      </c>
      <c r="AQ621" t="b">
        <v>1</v>
      </c>
      <c r="AR621" t="b">
        <v>0</v>
      </c>
      <c r="AS621">
        <v>500</v>
      </c>
      <c r="AT621" t="s">
        <v>96</v>
      </c>
      <c r="AU621" t="b">
        <v>0</v>
      </c>
      <c r="AW621">
        <v>12</v>
      </c>
      <c r="AX621" t="s">
        <v>97</v>
      </c>
      <c r="AY621" t="s">
        <v>781</v>
      </c>
    </row>
    <row r="622" spans="1:51" x14ac:dyDescent="0.25">
      <c r="A622" t="s">
        <v>3160</v>
      </c>
      <c r="B622" t="s">
        <v>139</v>
      </c>
      <c r="C622" t="s">
        <v>89</v>
      </c>
      <c r="D622">
        <v>99999</v>
      </c>
      <c r="F622">
        <v>1000</v>
      </c>
      <c r="G622" t="b">
        <v>0</v>
      </c>
      <c r="H622" t="s">
        <v>762</v>
      </c>
      <c r="K622" t="s">
        <v>91</v>
      </c>
      <c r="L622" t="s">
        <v>140</v>
      </c>
      <c r="N622" t="s">
        <v>93</v>
      </c>
      <c r="P622">
        <v>364.8</v>
      </c>
      <c r="Q622">
        <v>99.899999999999991</v>
      </c>
      <c r="R622">
        <v>0</v>
      </c>
      <c r="S622">
        <v>50.1</v>
      </c>
      <c r="T622">
        <v>0</v>
      </c>
      <c r="U622">
        <v>0</v>
      </c>
      <c r="V622">
        <v>169.9</v>
      </c>
      <c r="W622">
        <v>44.9</v>
      </c>
      <c r="X622">
        <v>44.9</v>
      </c>
      <c r="Y622">
        <v>0</v>
      </c>
      <c r="AG622" t="s">
        <v>144</v>
      </c>
      <c r="AK622" t="s">
        <v>144</v>
      </c>
      <c r="AL622" t="s">
        <v>142</v>
      </c>
      <c r="AM622">
        <v>99999</v>
      </c>
      <c r="AN622">
        <v>99999</v>
      </c>
      <c r="AO622">
        <v>899</v>
      </c>
      <c r="AP622" t="b">
        <v>1</v>
      </c>
      <c r="AQ622" t="b">
        <v>1</v>
      </c>
      <c r="AR622" t="b">
        <v>0</v>
      </c>
      <c r="AS622">
        <v>500</v>
      </c>
      <c r="AT622" t="s">
        <v>96</v>
      </c>
      <c r="AU622" t="b">
        <v>0</v>
      </c>
      <c r="AW622">
        <v>12</v>
      </c>
      <c r="AX622" t="s">
        <v>97</v>
      </c>
      <c r="AY622" t="s">
        <v>782</v>
      </c>
    </row>
    <row r="623" spans="1:51" x14ac:dyDescent="0.25">
      <c r="A623" t="s">
        <v>3160</v>
      </c>
      <c r="B623" t="s">
        <v>139</v>
      </c>
      <c r="C623" t="s">
        <v>89</v>
      </c>
      <c r="D623">
        <v>99999</v>
      </c>
      <c r="F623">
        <v>10000</v>
      </c>
      <c r="G623" t="b">
        <v>0</v>
      </c>
      <c r="H623" t="s">
        <v>762</v>
      </c>
      <c r="K623" t="s">
        <v>91</v>
      </c>
      <c r="L623" t="s">
        <v>140</v>
      </c>
      <c r="N623" t="s">
        <v>93</v>
      </c>
      <c r="P623">
        <v>429.8</v>
      </c>
      <c r="Q623">
        <v>164.9</v>
      </c>
      <c r="R623">
        <v>0</v>
      </c>
      <c r="S623">
        <v>50.1</v>
      </c>
      <c r="T623">
        <v>0</v>
      </c>
      <c r="U623">
        <v>0</v>
      </c>
      <c r="V623">
        <v>169.9</v>
      </c>
      <c r="W623">
        <v>44.9</v>
      </c>
      <c r="X623">
        <v>44.9</v>
      </c>
      <c r="Y623">
        <v>0</v>
      </c>
      <c r="AG623" t="s">
        <v>146</v>
      </c>
      <c r="AK623" t="s">
        <v>146</v>
      </c>
      <c r="AL623" t="s">
        <v>142</v>
      </c>
      <c r="AM623">
        <v>99999</v>
      </c>
      <c r="AN623">
        <v>99999</v>
      </c>
      <c r="AO623">
        <v>899</v>
      </c>
      <c r="AP623" t="b">
        <v>1</v>
      </c>
      <c r="AQ623" t="b">
        <v>1</v>
      </c>
      <c r="AR623" t="b">
        <v>0</v>
      </c>
      <c r="AS623">
        <v>500</v>
      </c>
      <c r="AT623" t="s">
        <v>96</v>
      </c>
      <c r="AU623" t="b">
        <v>0</v>
      </c>
      <c r="AW623">
        <v>12</v>
      </c>
      <c r="AX623" t="s">
        <v>97</v>
      </c>
      <c r="AY623" t="s">
        <v>783</v>
      </c>
    </row>
    <row r="624" spans="1:51" x14ac:dyDescent="0.25">
      <c r="A624" t="s">
        <v>3160</v>
      </c>
      <c r="B624" t="s">
        <v>139</v>
      </c>
      <c r="C624" t="s">
        <v>89</v>
      </c>
      <c r="D624">
        <v>99999</v>
      </c>
      <c r="F624">
        <v>2000</v>
      </c>
      <c r="G624" t="b">
        <v>0</v>
      </c>
      <c r="H624" t="s">
        <v>762</v>
      </c>
      <c r="K624" t="s">
        <v>91</v>
      </c>
      <c r="L624" t="s">
        <v>140</v>
      </c>
      <c r="N624" t="s">
        <v>93</v>
      </c>
      <c r="P624">
        <v>374.8</v>
      </c>
      <c r="Q624">
        <v>109.89999999999999</v>
      </c>
      <c r="R624">
        <v>0</v>
      </c>
      <c r="S624">
        <v>50.1</v>
      </c>
      <c r="T624">
        <v>0</v>
      </c>
      <c r="U624">
        <v>0</v>
      </c>
      <c r="V624">
        <v>169.9</v>
      </c>
      <c r="W624">
        <v>44.9</v>
      </c>
      <c r="X624">
        <v>44.9</v>
      </c>
      <c r="Y624">
        <v>0</v>
      </c>
      <c r="AG624" t="s">
        <v>148</v>
      </c>
      <c r="AK624" t="s">
        <v>148</v>
      </c>
      <c r="AL624" t="s">
        <v>142</v>
      </c>
      <c r="AM624">
        <v>99999</v>
      </c>
      <c r="AN624">
        <v>99999</v>
      </c>
      <c r="AO624">
        <v>899</v>
      </c>
      <c r="AP624" t="b">
        <v>1</v>
      </c>
      <c r="AQ624" t="b">
        <v>1</v>
      </c>
      <c r="AR624" t="b">
        <v>0</v>
      </c>
      <c r="AS624">
        <v>500</v>
      </c>
      <c r="AT624" t="s">
        <v>96</v>
      </c>
      <c r="AU624" t="b">
        <v>0</v>
      </c>
      <c r="AW624">
        <v>12</v>
      </c>
      <c r="AX624" t="s">
        <v>97</v>
      </c>
      <c r="AY624" t="s">
        <v>784</v>
      </c>
    </row>
    <row r="625" spans="1:51" x14ac:dyDescent="0.25">
      <c r="A625" t="s">
        <v>3160</v>
      </c>
      <c r="B625" t="s">
        <v>139</v>
      </c>
      <c r="C625" t="s">
        <v>89</v>
      </c>
      <c r="D625">
        <v>99999</v>
      </c>
      <c r="F625">
        <v>3000</v>
      </c>
      <c r="G625" t="b">
        <v>0</v>
      </c>
      <c r="H625" t="s">
        <v>762</v>
      </c>
      <c r="K625" t="s">
        <v>91</v>
      </c>
      <c r="L625" t="s">
        <v>140</v>
      </c>
      <c r="N625" t="s">
        <v>93</v>
      </c>
      <c r="P625">
        <v>384.8</v>
      </c>
      <c r="Q625">
        <v>119.89999999999999</v>
      </c>
      <c r="R625">
        <v>0</v>
      </c>
      <c r="S625">
        <v>50.1</v>
      </c>
      <c r="T625">
        <v>0</v>
      </c>
      <c r="U625">
        <v>0</v>
      </c>
      <c r="V625">
        <v>169.9</v>
      </c>
      <c r="W625">
        <v>44.9</v>
      </c>
      <c r="X625">
        <v>44.9</v>
      </c>
      <c r="Y625">
        <v>0</v>
      </c>
      <c r="AG625" t="s">
        <v>150</v>
      </c>
      <c r="AK625" t="s">
        <v>150</v>
      </c>
      <c r="AL625" t="s">
        <v>142</v>
      </c>
      <c r="AM625">
        <v>99999</v>
      </c>
      <c r="AN625">
        <v>99999</v>
      </c>
      <c r="AO625">
        <v>899</v>
      </c>
      <c r="AP625" t="b">
        <v>1</v>
      </c>
      <c r="AQ625" t="b">
        <v>1</v>
      </c>
      <c r="AR625" t="b">
        <v>0</v>
      </c>
      <c r="AS625">
        <v>500</v>
      </c>
      <c r="AT625" t="s">
        <v>96</v>
      </c>
      <c r="AU625" t="b">
        <v>0</v>
      </c>
      <c r="AW625">
        <v>12</v>
      </c>
      <c r="AX625" t="s">
        <v>97</v>
      </c>
      <c r="AY625" t="s">
        <v>785</v>
      </c>
    </row>
    <row r="626" spans="1:51" x14ac:dyDescent="0.25">
      <c r="A626" t="s">
        <v>3160</v>
      </c>
      <c r="B626" t="s">
        <v>139</v>
      </c>
      <c r="C626" t="s">
        <v>89</v>
      </c>
      <c r="D626">
        <v>99999</v>
      </c>
      <c r="F626">
        <v>5000</v>
      </c>
      <c r="G626" t="b">
        <v>0</v>
      </c>
      <c r="H626" t="s">
        <v>762</v>
      </c>
      <c r="K626" t="s">
        <v>91</v>
      </c>
      <c r="L626" t="s">
        <v>140</v>
      </c>
      <c r="N626" t="s">
        <v>93</v>
      </c>
      <c r="P626">
        <v>399.8</v>
      </c>
      <c r="Q626">
        <v>134.9</v>
      </c>
      <c r="R626">
        <v>0</v>
      </c>
      <c r="S626">
        <v>50.1</v>
      </c>
      <c r="T626">
        <v>0</v>
      </c>
      <c r="U626">
        <v>0</v>
      </c>
      <c r="V626">
        <v>169.9</v>
      </c>
      <c r="W626">
        <v>44.9</v>
      </c>
      <c r="X626">
        <v>44.9</v>
      </c>
      <c r="Y626">
        <v>0</v>
      </c>
      <c r="AG626" t="s">
        <v>152</v>
      </c>
      <c r="AK626" t="s">
        <v>152</v>
      </c>
      <c r="AL626" t="s">
        <v>142</v>
      </c>
      <c r="AM626">
        <v>99999</v>
      </c>
      <c r="AN626">
        <v>99999</v>
      </c>
      <c r="AO626">
        <v>899</v>
      </c>
      <c r="AP626" t="b">
        <v>1</v>
      </c>
      <c r="AQ626" t="b">
        <v>1</v>
      </c>
      <c r="AR626" t="b">
        <v>0</v>
      </c>
      <c r="AS626">
        <v>500</v>
      </c>
      <c r="AT626" t="s">
        <v>96</v>
      </c>
      <c r="AU626" t="b">
        <v>0</v>
      </c>
      <c r="AW626">
        <v>12</v>
      </c>
      <c r="AX626" t="s">
        <v>97</v>
      </c>
      <c r="AY626" t="s">
        <v>786</v>
      </c>
    </row>
    <row r="627" spans="1:51" x14ac:dyDescent="0.25">
      <c r="A627" t="s">
        <v>3160</v>
      </c>
      <c r="B627" t="s">
        <v>88</v>
      </c>
      <c r="C627" t="s">
        <v>89</v>
      </c>
      <c r="D627">
        <v>99999</v>
      </c>
      <c r="F627">
        <v>0</v>
      </c>
      <c r="G627" t="b">
        <v>0</v>
      </c>
      <c r="H627" t="s">
        <v>762</v>
      </c>
      <c r="K627" t="s">
        <v>154</v>
      </c>
      <c r="L627" t="s">
        <v>92</v>
      </c>
      <c r="N627" t="s">
        <v>93</v>
      </c>
      <c r="P627">
        <v>369.8</v>
      </c>
      <c r="Q627">
        <v>79.900000000000006</v>
      </c>
      <c r="R627">
        <v>0</v>
      </c>
      <c r="S627">
        <v>50.1</v>
      </c>
      <c r="T627">
        <v>0</v>
      </c>
      <c r="U627">
        <v>0</v>
      </c>
      <c r="V627">
        <v>169.9</v>
      </c>
      <c r="W627">
        <v>69.900000000000006</v>
      </c>
      <c r="X627">
        <v>69.900000000000006</v>
      </c>
      <c r="Y627">
        <v>0</v>
      </c>
      <c r="AG627" t="s">
        <v>155</v>
      </c>
      <c r="AK627" t="s">
        <v>155</v>
      </c>
      <c r="AL627" t="s">
        <v>95</v>
      </c>
      <c r="AM627">
        <v>99999</v>
      </c>
      <c r="AN627">
        <v>99999</v>
      </c>
      <c r="AO627">
        <v>799</v>
      </c>
      <c r="AP627" t="b">
        <v>1</v>
      </c>
      <c r="AQ627" t="b">
        <v>1</v>
      </c>
      <c r="AR627" t="b">
        <v>0</v>
      </c>
      <c r="AS627">
        <v>250</v>
      </c>
      <c r="AT627" t="s">
        <v>96</v>
      </c>
      <c r="AU627" t="b">
        <v>0</v>
      </c>
      <c r="AW627">
        <v>12</v>
      </c>
      <c r="AX627" t="s">
        <v>97</v>
      </c>
      <c r="AY627" t="s">
        <v>787</v>
      </c>
    </row>
    <row r="628" spans="1:51" x14ac:dyDescent="0.25">
      <c r="A628" t="s">
        <v>3160</v>
      </c>
      <c r="B628" t="s">
        <v>88</v>
      </c>
      <c r="C628" t="s">
        <v>89</v>
      </c>
      <c r="D628">
        <v>99999</v>
      </c>
      <c r="F628">
        <v>1000</v>
      </c>
      <c r="G628" t="b">
        <v>0</v>
      </c>
      <c r="H628" t="s">
        <v>762</v>
      </c>
      <c r="K628" t="s">
        <v>154</v>
      </c>
      <c r="L628" t="s">
        <v>92</v>
      </c>
      <c r="N628" t="s">
        <v>93</v>
      </c>
      <c r="P628">
        <v>369.8</v>
      </c>
      <c r="Q628">
        <v>79.899999999999991</v>
      </c>
      <c r="R628">
        <v>0</v>
      </c>
      <c r="S628">
        <v>50.1</v>
      </c>
      <c r="T628">
        <v>0</v>
      </c>
      <c r="U628">
        <v>0</v>
      </c>
      <c r="V628">
        <v>169.9</v>
      </c>
      <c r="W628">
        <v>69.900000000000006</v>
      </c>
      <c r="X628">
        <v>69.900000000000006</v>
      </c>
      <c r="Y628">
        <v>0</v>
      </c>
      <c r="AG628" t="s">
        <v>157</v>
      </c>
      <c r="AK628" t="s">
        <v>157</v>
      </c>
      <c r="AL628" t="s">
        <v>95</v>
      </c>
      <c r="AM628">
        <v>99999</v>
      </c>
      <c r="AN628">
        <v>99999</v>
      </c>
      <c r="AO628">
        <v>799</v>
      </c>
      <c r="AP628" t="b">
        <v>1</v>
      </c>
      <c r="AQ628" t="b">
        <v>1</v>
      </c>
      <c r="AR628" t="b">
        <v>0</v>
      </c>
      <c r="AS628">
        <v>250</v>
      </c>
      <c r="AT628" t="s">
        <v>96</v>
      </c>
      <c r="AU628" t="b">
        <v>0</v>
      </c>
      <c r="AW628">
        <v>12</v>
      </c>
      <c r="AX628" t="s">
        <v>97</v>
      </c>
      <c r="AY628" t="s">
        <v>788</v>
      </c>
    </row>
    <row r="629" spans="1:51" x14ac:dyDescent="0.25">
      <c r="A629" t="s">
        <v>3160</v>
      </c>
      <c r="B629" t="s">
        <v>88</v>
      </c>
      <c r="C629" t="s">
        <v>89</v>
      </c>
      <c r="D629">
        <v>99999</v>
      </c>
      <c r="F629">
        <v>10000</v>
      </c>
      <c r="G629" t="b">
        <v>0</v>
      </c>
      <c r="H629" t="s">
        <v>762</v>
      </c>
      <c r="K629" t="s">
        <v>154</v>
      </c>
      <c r="L629" t="s">
        <v>92</v>
      </c>
      <c r="N629" t="s">
        <v>93</v>
      </c>
      <c r="P629">
        <v>434.8</v>
      </c>
      <c r="Q629">
        <v>144.9</v>
      </c>
      <c r="R629">
        <v>0</v>
      </c>
      <c r="S629">
        <v>50.1</v>
      </c>
      <c r="T629">
        <v>0</v>
      </c>
      <c r="U629">
        <v>0</v>
      </c>
      <c r="V629">
        <v>169.9</v>
      </c>
      <c r="W629">
        <v>69.900000000000006</v>
      </c>
      <c r="X629">
        <v>69.900000000000006</v>
      </c>
      <c r="Y629">
        <v>0</v>
      </c>
      <c r="AG629" t="s">
        <v>159</v>
      </c>
      <c r="AK629" t="s">
        <v>159</v>
      </c>
      <c r="AL629" t="s">
        <v>95</v>
      </c>
      <c r="AM629">
        <v>99999</v>
      </c>
      <c r="AN629">
        <v>99999</v>
      </c>
      <c r="AO629">
        <v>799</v>
      </c>
      <c r="AP629" t="b">
        <v>1</v>
      </c>
      <c r="AQ629" t="b">
        <v>1</v>
      </c>
      <c r="AR629" t="b">
        <v>0</v>
      </c>
      <c r="AS629">
        <v>250</v>
      </c>
      <c r="AT629" t="s">
        <v>96</v>
      </c>
      <c r="AU629" t="b">
        <v>0</v>
      </c>
      <c r="AW629">
        <v>12</v>
      </c>
      <c r="AX629" t="s">
        <v>97</v>
      </c>
      <c r="AY629" t="s">
        <v>789</v>
      </c>
    </row>
    <row r="630" spans="1:51" x14ac:dyDescent="0.25">
      <c r="A630" t="s">
        <v>3160</v>
      </c>
      <c r="B630" t="s">
        <v>88</v>
      </c>
      <c r="C630" t="s">
        <v>89</v>
      </c>
      <c r="D630">
        <v>99999</v>
      </c>
      <c r="F630">
        <v>2000</v>
      </c>
      <c r="G630" t="b">
        <v>0</v>
      </c>
      <c r="H630" t="s">
        <v>762</v>
      </c>
      <c r="K630" t="s">
        <v>154</v>
      </c>
      <c r="L630" t="s">
        <v>92</v>
      </c>
      <c r="N630" t="s">
        <v>93</v>
      </c>
      <c r="P630">
        <v>379.8</v>
      </c>
      <c r="Q630">
        <v>89.899999999999991</v>
      </c>
      <c r="R630">
        <v>0</v>
      </c>
      <c r="S630">
        <v>50.1</v>
      </c>
      <c r="T630">
        <v>0</v>
      </c>
      <c r="U630">
        <v>0</v>
      </c>
      <c r="V630">
        <v>169.9</v>
      </c>
      <c r="W630">
        <v>69.900000000000006</v>
      </c>
      <c r="X630">
        <v>69.900000000000006</v>
      </c>
      <c r="Y630">
        <v>0</v>
      </c>
      <c r="AG630" t="s">
        <v>161</v>
      </c>
      <c r="AK630" t="s">
        <v>161</v>
      </c>
      <c r="AL630" t="s">
        <v>95</v>
      </c>
      <c r="AM630">
        <v>99999</v>
      </c>
      <c r="AN630">
        <v>99999</v>
      </c>
      <c r="AO630">
        <v>799</v>
      </c>
      <c r="AP630" t="b">
        <v>1</v>
      </c>
      <c r="AQ630" t="b">
        <v>1</v>
      </c>
      <c r="AR630" t="b">
        <v>0</v>
      </c>
      <c r="AS630">
        <v>250</v>
      </c>
      <c r="AT630" t="s">
        <v>96</v>
      </c>
      <c r="AU630" t="b">
        <v>0</v>
      </c>
      <c r="AW630">
        <v>12</v>
      </c>
      <c r="AX630" t="s">
        <v>97</v>
      </c>
      <c r="AY630" t="s">
        <v>790</v>
      </c>
    </row>
    <row r="631" spans="1:51" x14ac:dyDescent="0.25">
      <c r="A631" t="s">
        <v>3160</v>
      </c>
      <c r="B631" t="s">
        <v>88</v>
      </c>
      <c r="C631" t="s">
        <v>89</v>
      </c>
      <c r="D631">
        <v>99999</v>
      </c>
      <c r="F631">
        <v>3000</v>
      </c>
      <c r="G631" t="b">
        <v>0</v>
      </c>
      <c r="H631" t="s">
        <v>762</v>
      </c>
      <c r="K631" t="s">
        <v>154</v>
      </c>
      <c r="L631" t="s">
        <v>92</v>
      </c>
      <c r="N631" t="s">
        <v>93</v>
      </c>
      <c r="P631">
        <v>389.8</v>
      </c>
      <c r="Q631">
        <v>99.899999999999991</v>
      </c>
      <c r="R631">
        <v>0</v>
      </c>
      <c r="S631">
        <v>50.1</v>
      </c>
      <c r="T631">
        <v>0</v>
      </c>
      <c r="U631">
        <v>0</v>
      </c>
      <c r="V631">
        <v>169.9</v>
      </c>
      <c r="W631">
        <v>69.900000000000006</v>
      </c>
      <c r="X631">
        <v>69.900000000000006</v>
      </c>
      <c r="Y631">
        <v>0</v>
      </c>
      <c r="AG631" t="s">
        <v>163</v>
      </c>
      <c r="AK631" t="s">
        <v>163</v>
      </c>
      <c r="AL631" t="s">
        <v>95</v>
      </c>
      <c r="AM631">
        <v>99999</v>
      </c>
      <c r="AN631">
        <v>99999</v>
      </c>
      <c r="AO631">
        <v>799</v>
      </c>
      <c r="AP631" t="b">
        <v>1</v>
      </c>
      <c r="AQ631" t="b">
        <v>1</v>
      </c>
      <c r="AR631" t="b">
        <v>0</v>
      </c>
      <c r="AS631">
        <v>250</v>
      </c>
      <c r="AT631" t="s">
        <v>96</v>
      </c>
      <c r="AU631" t="b">
        <v>0</v>
      </c>
      <c r="AW631">
        <v>12</v>
      </c>
      <c r="AX631" t="s">
        <v>97</v>
      </c>
      <c r="AY631" t="s">
        <v>791</v>
      </c>
    </row>
    <row r="632" spans="1:51" x14ac:dyDescent="0.25">
      <c r="A632" t="s">
        <v>3160</v>
      </c>
      <c r="B632" t="s">
        <v>88</v>
      </c>
      <c r="C632" t="s">
        <v>89</v>
      </c>
      <c r="D632">
        <v>99999</v>
      </c>
      <c r="F632">
        <v>5000</v>
      </c>
      <c r="G632" t="b">
        <v>0</v>
      </c>
      <c r="H632" t="s">
        <v>762</v>
      </c>
      <c r="K632" t="s">
        <v>154</v>
      </c>
      <c r="L632" t="s">
        <v>92</v>
      </c>
      <c r="N632" t="s">
        <v>93</v>
      </c>
      <c r="P632">
        <v>404.8</v>
      </c>
      <c r="Q632">
        <v>114.9</v>
      </c>
      <c r="R632">
        <v>0</v>
      </c>
      <c r="S632">
        <v>50.1</v>
      </c>
      <c r="T632">
        <v>0</v>
      </c>
      <c r="U632">
        <v>0</v>
      </c>
      <c r="V632">
        <v>169.9</v>
      </c>
      <c r="W632">
        <v>69.900000000000006</v>
      </c>
      <c r="X632">
        <v>69.900000000000006</v>
      </c>
      <c r="Y632">
        <v>0</v>
      </c>
      <c r="AG632" t="s">
        <v>165</v>
      </c>
      <c r="AK632" t="s">
        <v>165</v>
      </c>
      <c r="AL632" t="s">
        <v>95</v>
      </c>
      <c r="AM632">
        <v>99999</v>
      </c>
      <c r="AN632">
        <v>99999</v>
      </c>
      <c r="AO632">
        <v>799</v>
      </c>
      <c r="AP632" t="b">
        <v>1</v>
      </c>
      <c r="AQ632" t="b">
        <v>1</v>
      </c>
      <c r="AR632" t="b">
        <v>0</v>
      </c>
      <c r="AS632">
        <v>250</v>
      </c>
      <c r="AT632" t="s">
        <v>96</v>
      </c>
      <c r="AU632" t="b">
        <v>0</v>
      </c>
      <c r="AW632">
        <v>12</v>
      </c>
      <c r="AX632" t="s">
        <v>97</v>
      </c>
      <c r="AY632" t="s">
        <v>792</v>
      </c>
    </row>
    <row r="633" spans="1:51" x14ac:dyDescent="0.25">
      <c r="A633" t="s">
        <v>3160</v>
      </c>
      <c r="B633" t="s">
        <v>109</v>
      </c>
      <c r="C633" t="s">
        <v>89</v>
      </c>
      <c r="D633">
        <v>99999</v>
      </c>
      <c r="F633">
        <v>0</v>
      </c>
      <c r="G633" t="b">
        <v>0</v>
      </c>
      <c r="H633" t="s">
        <v>762</v>
      </c>
      <c r="K633" t="s">
        <v>154</v>
      </c>
      <c r="L633" t="s">
        <v>110</v>
      </c>
      <c r="N633" t="s">
        <v>93</v>
      </c>
      <c r="P633">
        <v>364.8</v>
      </c>
      <c r="Q633">
        <v>74.900000000000006</v>
      </c>
      <c r="R633">
        <v>0</v>
      </c>
      <c r="S633">
        <v>50.1</v>
      </c>
      <c r="T633">
        <v>0</v>
      </c>
      <c r="U633">
        <v>0</v>
      </c>
      <c r="V633">
        <v>169.9</v>
      </c>
      <c r="W633">
        <v>69.900000000000006</v>
      </c>
      <c r="X633">
        <v>69.900000000000006</v>
      </c>
      <c r="Y633">
        <v>0</v>
      </c>
      <c r="AG633" t="s">
        <v>167</v>
      </c>
      <c r="AK633" t="s">
        <v>167</v>
      </c>
      <c r="AL633" t="s">
        <v>112</v>
      </c>
      <c r="AM633">
        <v>99999</v>
      </c>
      <c r="AN633">
        <v>99999</v>
      </c>
      <c r="AO633">
        <v>599</v>
      </c>
      <c r="AP633" t="b">
        <v>1</v>
      </c>
      <c r="AQ633" t="b">
        <v>1</v>
      </c>
      <c r="AR633" t="b">
        <v>0</v>
      </c>
      <c r="AS633">
        <v>50</v>
      </c>
      <c r="AT633" t="s">
        <v>96</v>
      </c>
      <c r="AU633" t="b">
        <v>0</v>
      </c>
      <c r="AW633">
        <v>12</v>
      </c>
      <c r="AX633" t="s">
        <v>97</v>
      </c>
      <c r="AY633" t="s">
        <v>793</v>
      </c>
    </row>
    <row r="634" spans="1:51" x14ac:dyDescent="0.25">
      <c r="A634" t="s">
        <v>3160</v>
      </c>
      <c r="B634" t="s">
        <v>109</v>
      </c>
      <c r="C634" t="s">
        <v>89</v>
      </c>
      <c r="D634">
        <v>99999</v>
      </c>
      <c r="F634">
        <v>1000</v>
      </c>
      <c r="G634" t="b">
        <v>0</v>
      </c>
      <c r="H634" t="s">
        <v>762</v>
      </c>
      <c r="K634" t="s">
        <v>154</v>
      </c>
      <c r="L634" t="s">
        <v>110</v>
      </c>
      <c r="N634" t="s">
        <v>93</v>
      </c>
      <c r="P634">
        <v>349.8</v>
      </c>
      <c r="Q634">
        <v>59.9</v>
      </c>
      <c r="R634">
        <v>0</v>
      </c>
      <c r="S634">
        <v>50.1</v>
      </c>
      <c r="T634">
        <v>0</v>
      </c>
      <c r="U634">
        <v>0</v>
      </c>
      <c r="V634">
        <v>169.9</v>
      </c>
      <c r="W634">
        <v>69.900000000000006</v>
      </c>
      <c r="X634">
        <v>69.900000000000006</v>
      </c>
      <c r="Y634">
        <v>0</v>
      </c>
      <c r="AG634" t="s">
        <v>169</v>
      </c>
      <c r="AK634" t="s">
        <v>169</v>
      </c>
      <c r="AL634" t="s">
        <v>112</v>
      </c>
      <c r="AM634">
        <v>99999</v>
      </c>
      <c r="AN634">
        <v>99999</v>
      </c>
      <c r="AO634">
        <v>599</v>
      </c>
      <c r="AP634" t="b">
        <v>1</v>
      </c>
      <c r="AQ634" t="b">
        <v>1</v>
      </c>
      <c r="AR634" t="b">
        <v>0</v>
      </c>
      <c r="AS634">
        <v>50</v>
      </c>
      <c r="AT634" t="s">
        <v>96</v>
      </c>
      <c r="AU634" t="b">
        <v>0</v>
      </c>
      <c r="AW634">
        <v>12</v>
      </c>
      <c r="AX634" t="s">
        <v>97</v>
      </c>
      <c r="AY634" t="s">
        <v>794</v>
      </c>
    </row>
    <row r="635" spans="1:51" x14ac:dyDescent="0.25">
      <c r="A635" t="s">
        <v>3160</v>
      </c>
      <c r="B635" t="s">
        <v>109</v>
      </c>
      <c r="C635" t="s">
        <v>89</v>
      </c>
      <c r="D635">
        <v>99999</v>
      </c>
      <c r="F635">
        <v>10000</v>
      </c>
      <c r="G635" t="b">
        <v>0</v>
      </c>
      <c r="H635" t="s">
        <v>762</v>
      </c>
      <c r="K635" t="s">
        <v>154</v>
      </c>
      <c r="L635" t="s">
        <v>110</v>
      </c>
      <c r="N635" t="s">
        <v>93</v>
      </c>
      <c r="P635">
        <v>414.8</v>
      </c>
      <c r="Q635">
        <v>124.9</v>
      </c>
      <c r="R635">
        <v>0</v>
      </c>
      <c r="S635">
        <v>50.1</v>
      </c>
      <c r="T635">
        <v>0</v>
      </c>
      <c r="U635">
        <v>0</v>
      </c>
      <c r="V635">
        <v>169.9</v>
      </c>
      <c r="W635">
        <v>69.900000000000006</v>
      </c>
      <c r="X635">
        <v>69.900000000000006</v>
      </c>
      <c r="Y635">
        <v>0</v>
      </c>
      <c r="AG635" t="s">
        <v>171</v>
      </c>
      <c r="AK635" t="s">
        <v>171</v>
      </c>
      <c r="AL635" t="s">
        <v>112</v>
      </c>
      <c r="AM635">
        <v>99999</v>
      </c>
      <c r="AN635">
        <v>99999</v>
      </c>
      <c r="AO635">
        <v>599</v>
      </c>
      <c r="AP635" t="b">
        <v>1</v>
      </c>
      <c r="AQ635" t="b">
        <v>1</v>
      </c>
      <c r="AR635" t="b">
        <v>0</v>
      </c>
      <c r="AS635">
        <v>50</v>
      </c>
      <c r="AT635" t="s">
        <v>96</v>
      </c>
      <c r="AU635" t="b">
        <v>0</v>
      </c>
      <c r="AW635">
        <v>12</v>
      </c>
      <c r="AX635" t="s">
        <v>97</v>
      </c>
      <c r="AY635" t="s">
        <v>795</v>
      </c>
    </row>
    <row r="636" spans="1:51" x14ac:dyDescent="0.25">
      <c r="A636" t="s">
        <v>3160</v>
      </c>
      <c r="B636" t="s">
        <v>109</v>
      </c>
      <c r="C636" t="s">
        <v>89</v>
      </c>
      <c r="D636">
        <v>99999</v>
      </c>
      <c r="F636">
        <v>2000</v>
      </c>
      <c r="G636" t="b">
        <v>0</v>
      </c>
      <c r="H636" t="s">
        <v>762</v>
      </c>
      <c r="K636" t="s">
        <v>154</v>
      </c>
      <c r="L636" t="s">
        <v>110</v>
      </c>
      <c r="N636" t="s">
        <v>93</v>
      </c>
      <c r="P636">
        <v>359.8</v>
      </c>
      <c r="Q636">
        <v>69.900000000000006</v>
      </c>
      <c r="R636">
        <v>0</v>
      </c>
      <c r="S636">
        <v>50.1</v>
      </c>
      <c r="T636">
        <v>0</v>
      </c>
      <c r="U636">
        <v>0</v>
      </c>
      <c r="V636">
        <v>169.9</v>
      </c>
      <c r="W636">
        <v>69.900000000000006</v>
      </c>
      <c r="X636">
        <v>69.900000000000006</v>
      </c>
      <c r="Y636">
        <v>0</v>
      </c>
      <c r="AG636" t="s">
        <v>173</v>
      </c>
      <c r="AK636" t="s">
        <v>173</v>
      </c>
      <c r="AL636" t="s">
        <v>112</v>
      </c>
      <c r="AM636">
        <v>99999</v>
      </c>
      <c r="AN636">
        <v>99999</v>
      </c>
      <c r="AO636">
        <v>599</v>
      </c>
      <c r="AP636" t="b">
        <v>1</v>
      </c>
      <c r="AQ636" t="b">
        <v>1</v>
      </c>
      <c r="AR636" t="b">
        <v>0</v>
      </c>
      <c r="AS636">
        <v>50</v>
      </c>
      <c r="AT636" t="s">
        <v>96</v>
      </c>
      <c r="AU636" t="b">
        <v>0</v>
      </c>
      <c r="AW636">
        <v>12</v>
      </c>
      <c r="AX636" t="s">
        <v>97</v>
      </c>
      <c r="AY636" t="s">
        <v>796</v>
      </c>
    </row>
    <row r="637" spans="1:51" x14ac:dyDescent="0.25">
      <c r="A637" t="s">
        <v>3160</v>
      </c>
      <c r="B637" t="s">
        <v>109</v>
      </c>
      <c r="C637" t="s">
        <v>89</v>
      </c>
      <c r="D637">
        <v>99999</v>
      </c>
      <c r="F637">
        <v>3000</v>
      </c>
      <c r="G637" t="b">
        <v>0</v>
      </c>
      <c r="H637" t="s">
        <v>762</v>
      </c>
      <c r="K637" t="s">
        <v>154</v>
      </c>
      <c r="L637" t="s">
        <v>110</v>
      </c>
      <c r="N637" t="s">
        <v>93</v>
      </c>
      <c r="P637">
        <v>369.8</v>
      </c>
      <c r="Q637">
        <v>79.899999999999991</v>
      </c>
      <c r="R637">
        <v>0</v>
      </c>
      <c r="S637">
        <v>50.1</v>
      </c>
      <c r="T637">
        <v>0</v>
      </c>
      <c r="U637">
        <v>0</v>
      </c>
      <c r="V637">
        <v>169.9</v>
      </c>
      <c r="W637">
        <v>69.900000000000006</v>
      </c>
      <c r="X637">
        <v>69.900000000000006</v>
      </c>
      <c r="Y637">
        <v>0</v>
      </c>
      <c r="AG637" t="s">
        <v>175</v>
      </c>
      <c r="AK637" t="s">
        <v>175</v>
      </c>
      <c r="AL637" t="s">
        <v>112</v>
      </c>
      <c r="AM637">
        <v>99999</v>
      </c>
      <c r="AN637">
        <v>99999</v>
      </c>
      <c r="AO637">
        <v>599</v>
      </c>
      <c r="AP637" t="b">
        <v>1</v>
      </c>
      <c r="AQ637" t="b">
        <v>1</v>
      </c>
      <c r="AR637" t="b">
        <v>0</v>
      </c>
      <c r="AS637">
        <v>50</v>
      </c>
      <c r="AT637" t="s">
        <v>96</v>
      </c>
      <c r="AU637" t="b">
        <v>0</v>
      </c>
      <c r="AW637">
        <v>12</v>
      </c>
      <c r="AX637" t="s">
        <v>97</v>
      </c>
      <c r="AY637" t="s">
        <v>797</v>
      </c>
    </row>
    <row r="638" spans="1:51" x14ac:dyDescent="0.25">
      <c r="A638" t="s">
        <v>3160</v>
      </c>
      <c r="B638" t="s">
        <v>109</v>
      </c>
      <c r="C638" t="s">
        <v>89</v>
      </c>
      <c r="D638">
        <v>99999</v>
      </c>
      <c r="F638">
        <v>5000</v>
      </c>
      <c r="G638" t="b">
        <v>0</v>
      </c>
      <c r="H638" t="s">
        <v>762</v>
      </c>
      <c r="K638" t="s">
        <v>154</v>
      </c>
      <c r="L638" t="s">
        <v>110</v>
      </c>
      <c r="N638" t="s">
        <v>93</v>
      </c>
      <c r="P638">
        <v>384.8</v>
      </c>
      <c r="Q638">
        <v>94.9</v>
      </c>
      <c r="R638">
        <v>0</v>
      </c>
      <c r="S638">
        <v>50.1</v>
      </c>
      <c r="T638">
        <v>0</v>
      </c>
      <c r="U638">
        <v>0</v>
      </c>
      <c r="V638">
        <v>169.9</v>
      </c>
      <c r="W638">
        <v>69.900000000000006</v>
      </c>
      <c r="X638">
        <v>69.900000000000006</v>
      </c>
      <c r="Y638">
        <v>0</v>
      </c>
      <c r="AG638" t="s">
        <v>177</v>
      </c>
      <c r="AK638" t="s">
        <v>177</v>
      </c>
      <c r="AL638" t="s">
        <v>112</v>
      </c>
      <c r="AM638">
        <v>99999</v>
      </c>
      <c r="AN638">
        <v>99999</v>
      </c>
      <c r="AO638">
        <v>599</v>
      </c>
      <c r="AP638" t="b">
        <v>1</v>
      </c>
      <c r="AQ638" t="b">
        <v>1</v>
      </c>
      <c r="AR638" t="b">
        <v>0</v>
      </c>
      <c r="AS638">
        <v>50</v>
      </c>
      <c r="AT638" t="s">
        <v>96</v>
      </c>
      <c r="AU638" t="b">
        <v>0</v>
      </c>
      <c r="AW638">
        <v>12</v>
      </c>
      <c r="AX638" t="s">
        <v>97</v>
      </c>
      <c r="AY638" t="s">
        <v>798</v>
      </c>
    </row>
    <row r="639" spans="1:51" x14ac:dyDescent="0.25">
      <c r="A639" t="s">
        <v>3160</v>
      </c>
      <c r="B639" t="s">
        <v>124</v>
      </c>
      <c r="C639" t="s">
        <v>89</v>
      </c>
      <c r="D639">
        <v>99999</v>
      </c>
      <c r="F639">
        <v>0</v>
      </c>
      <c r="G639" t="b">
        <v>0</v>
      </c>
      <c r="H639" t="s">
        <v>762</v>
      </c>
      <c r="K639" t="s">
        <v>154</v>
      </c>
      <c r="L639" t="s">
        <v>125</v>
      </c>
      <c r="N639" t="s">
        <v>93</v>
      </c>
      <c r="P639">
        <v>354.8</v>
      </c>
      <c r="Q639">
        <v>64.900000000000006</v>
      </c>
      <c r="R639">
        <v>0</v>
      </c>
      <c r="S639">
        <v>50.1</v>
      </c>
      <c r="T639">
        <v>0</v>
      </c>
      <c r="U639">
        <v>0</v>
      </c>
      <c r="V639">
        <v>169.9</v>
      </c>
      <c r="W639">
        <v>69.900000000000006</v>
      </c>
      <c r="X639">
        <v>69.900000000000006</v>
      </c>
      <c r="Y639">
        <v>0</v>
      </c>
      <c r="AG639" t="s">
        <v>179</v>
      </c>
      <c r="AK639" t="s">
        <v>179</v>
      </c>
      <c r="AL639" t="s">
        <v>127</v>
      </c>
      <c r="AM639">
        <v>99999</v>
      </c>
      <c r="AN639">
        <v>99999</v>
      </c>
      <c r="AO639">
        <v>699</v>
      </c>
      <c r="AP639" t="b">
        <v>1</v>
      </c>
      <c r="AQ639" t="b">
        <v>1</v>
      </c>
      <c r="AR639" t="b">
        <v>0</v>
      </c>
      <c r="AS639">
        <v>100</v>
      </c>
      <c r="AT639" t="s">
        <v>96</v>
      </c>
      <c r="AU639" t="b">
        <v>0</v>
      </c>
      <c r="AW639">
        <v>12</v>
      </c>
      <c r="AX639" t="s">
        <v>97</v>
      </c>
      <c r="AY639" t="s">
        <v>799</v>
      </c>
    </row>
    <row r="640" spans="1:51" x14ac:dyDescent="0.25">
      <c r="A640" t="s">
        <v>3160</v>
      </c>
      <c r="B640" t="s">
        <v>124</v>
      </c>
      <c r="C640" t="s">
        <v>89</v>
      </c>
      <c r="D640">
        <v>99999</v>
      </c>
      <c r="F640">
        <v>1000</v>
      </c>
      <c r="G640" t="b">
        <v>0</v>
      </c>
      <c r="H640" t="s">
        <v>762</v>
      </c>
      <c r="K640" t="s">
        <v>154</v>
      </c>
      <c r="L640" t="s">
        <v>125</v>
      </c>
      <c r="N640" t="s">
        <v>93</v>
      </c>
      <c r="P640">
        <v>354.8</v>
      </c>
      <c r="Q640">
        <v>64.899999999999991</v>
      </c>
      <c r="R640">
        <v>0</v>
      </c>
      <c r="S640">
        <v>50.1</v>
      </c>
      <c r="T640">
        <v>0</v>
      </c>
      <c r="U640">
        <v>0</v>
      </c>
      <c r="V640">
        <v>169.9</v>
      </c>
      <c r="W640">
        <v>69.900000000000006</v>
      </c>
      <c r="X640">
        <v>69.900000000000006</v>
      </c>
      <c r="Y640">
        <v>0</v>
      </c>
      <c r="AG640" t="s">
        <v>181</v>
      </c>
      <c r="AK640" t="s">
        <v>181</v>
      </c>
      <c r="AL640" t="s">
        <v>127</v>
      </c>
      <c r="AM640">
        <v>99999</v>
      </c>
      <c r="AN640">
        <v>99999</v>
      </c>
      <c r="AO640">
        <v>699</v>
      </c>
      <c r="AP640" t="b">
        <v>1</v>
      </c>
      <c r="AQ640" t="b">
        <v>1</v>
      </c>
      <c r="AR640" t="b">
        <v>0</v>
      </c>
      <c r="AS640">
        <v>100</v>
      </c>
      <c r="AT640" t="s">
        <v>96</v>
      </c>
      <c r="AU640" t="b">
        <v>0</v>
      </c>
      <c r="AW640">
        <v>12</v>
      </c>
      <c r="AX640" t="s">
        <v>97</v>
      </c>
      <c r="AY640" t="s">
        <v>800</v>
      </c>
    </row>
    <row r="641" spans="1:51" x14ac:dyDescent="0.25">
      <c r="A641" t="s">
        <v>3160</v>
      </c>
      <c r="B641" t="s">
        <v>124</v>
      </c>
      <c r="C641" t="s">
        <v>89</v>
      </c>
      <c r="D641">
        <v>99999</v>
      </c>
      <c r="F641">
        <v>10000</v>
      </c>
      <c r="G641" t="b">
        <v>0</v>
      </c>
      <c r="H641" t="s">
        <v>762</v>
      </c>
      <c r="K641" t="s">
        <v>154</v>
      </c>
      <c r="L641" t="s">
        <v>125</v>
      </c>
      <c r="N641" t="s">
        <v>93</v>
      </c>
      <c r="P641">
        <v>419.8</v>
      </c>
      <c r="Q641">
        <v>129.9</v>
      </c>
      <c r="R641">
        <v>0</v>
      </c>
      <c r="S641">
        <v>50.1</v>
      </c>
      <c r="T641">
        <v>0</v>
      </c>
      <c r="U641">
        <v>0</v>
      </c>
      <c r="V641">
        <v>169.9</v>
      </c>
      <c r="W641">
        <v>69.900000000000006</v>
      </c>
      <c r="X641">
        <v>69.900000000000006</v>
      </c>
      <c r="Y641">
        <v>0</v>
      </c>
      <c r="AG641" t="s">
        <v>183</v>
      </c>
      <c r="AK641" t="s">
        <v>183</v>
      </c>
      <c r="AL641" t="s">
        <v>127</v>
      </c>
      <c r="AM641">
        <v>99999</v>
      </c>
      <c r="AN641">
        <v>99999</v>
      </c>
      <c r="AO641">
        <v>699</v>
      </c>
      <c r="AP641" t="b">
        <v>1</v>
      </c>
      <c r="AQ641" t="b">
        <v>1</v>
      </c>
      <c r="AR641" t="b">
        <v>0</v>
      </c>
      <c r="AS641">
        <v>100</v>
      </c>
      <c r="AT641" t="s">
        <v>96</v>
      </c>
      <c r="AU641" t="b">
        <v>0</v>
      </c>
      <c r="AW641">
        <v>12</v>
      </c>
      <c r="AX641" t="s">
        <v>97</v>
      </c>
      <c r="AY641" t="s">
        <v>801</v>
      </c>
    </row>
    <row r="642" spans="1:51" x14ac:dyDescent="0.25">
      <c r="A642" t="s">
        <v>3160</v>
      </c>
      <c r="B642" t="s">
        <v>124</v>
      </c>
      <c r="C642" t="s">
        <v>89</v>
      </c>
      <c r="D642">
        <v>99999</v>
      </c>
      <c r="F642">
        <v>2000</v>
      </c>
      <c r="G642" t="b">
        <v>0</v>
      </c>
      <c r="H642" t="s">
        <v>762</v>
      </c>
      <c r="K642" t="s">
        <v>154</v>
      </c>
      <c r="L642" t="s">
        <v>125</v>
      </c>
      <c r="N642" t="s">
        <v>93</v>
      </c>
      <c r="P642">
        <v>364.8</v>
      </c>
      <c r="Q642">
        <v>74.899999999999991</v>
      </c>
      <c r="R642">
        <v>0</v>
      </c>
      <c r="S642">
        <v>50.1</v>
      </c>
      <c r="T642">
        <v>0</v>
      </c>
      <c r="U642">
        <v>0</v>
      </c>
      <c r="V642">
        <v>169.9</v>
      </c>
      <c r="W642">
        <v>69.900000000000006</v>
      </c>
      <c r="X642">
        <v>69.900000000000006</v>
      </c>
      <c r="Y642">
        <v>0</v>
      </c>
      <c r="AG642" t="s">
        <v>185</v>
      </c>
      <c r="AK642" t="s">
        <v>185</v>
      </c>
      <c r="AL642" t="s">
        <v>127</v>
      </c>
      <c r="AM642">
        <v>99999</v>
      </c>
      <c r="AN642">
        <v>99999</v>
      </c>
      <c r="AO642">
        <v>699</v>
      </c>
      <c r="AP642" t="b">
        <v>1</v>
      </c>
      <c r="AQ642" t="b">
        <v>1</v>
      </c>
      <c r="AR642" t="b">
        <v>0</v>
      </c>
      <c r="AS642">
        <v>100</v>
      </c>
      <c r="AT642" t="s">
        <v>96</v>
      </c>
      <c r="AU642" t="b">
        <v>0</v>
      </c>
      <c r="AW642">
        <v>12</v>
      </c>
      <c r="AX642" t="s">
        <v>97</v>
      </c>
      <c r="AY642" t="s">
        <v>802</v>
      </c>
    </row>
    <row r="643" spans="1:51" x14ac:dyDescent="0.25">
      <c r="A643" t="s">
        <v>3160</v>
      </c>
      <c r="B643" t="s">
        <v>124</v>
      </c>
      <c r="C643" t="s">
        <v>89</v>
      </c>
      <c r="D643">
        <v>99999</v>
      </c>
      <c r="F643">
        <v>3000</v>
      </c>
      <c r="G643" t="b">
        <v>0</v>
      </c>
      <c r="H643" t="s">
        <v>762</v>
      </c>
      <c r="K643" t="s">
        <v>154</v>
      </c>
      <c r="L643" t="s">
        <v>125</v>
      </c>
      <c r="N643" t="s">
        <v>93</v>
      </c>
      <c r="P643">
        <v>374.8</v>
      </c>
      <c r="Q643">
        <v>84.899999999999991</v>
      </c>
      <c r="R643">
        <v>0</v>
      </c>
      <c r="S643">
        <v>50.1</v>
      </c>
      <c r="T643">
        <v>0</v>
      </c>
      <c r="U643">
        <v>0</v>
      </c>
      <c r="V643">
        <v>169.9</v>
      </c>
      <c r="W643">
        <v>69.900000000000006</v>
      </c>
      <c r="X643">
        <v>69.900000000000006</v>
      </c>
      <c r="Y643">
        <v>0</v>
      </c>
      <c r="AG643" t="s">
        <v>187</v>
      </c>
      <c r="AK643" t="s">
        <v>187</v>
      </c>
      <c r="AL643" t="s">
        <v>127</v>
      </c>
      <c r="AM643">
        <v>99999</v>
      </c>
      <c r="AN643">
        <v>99999</v>
      </c>
      <c r="AO643">
        <v>699</v>
      </c>
      <c r="AP643" t="b">
        <v>1</v>
      </c>
      <c r="AQ643" t="b">
        <v>1</v>
      </c>
      <c r="AR643" t="b">
        <v>0</v>
      </c>
      <c r="AS643">
        <v>100</v>
      </c>
      <c r="AT643" t="s">
        <v>96</v>
      </c>
      <c r="AU643" t="b">
        <v>0</v>
      </c>
      <c r="AW643">
        <v>12</v>
      </c>
      <c r="AX643" t="s">
        <v>97</v>
      </c>
      <c r="AY643" t="s">
        <v>803</v>
      </c>
    </row>
    <row r="644" spans="1:51" x14ac:dyDescent="0.25">
      <c r="A644" t="s">
        <v>3160</v>
      </c>
      <c r="B644" t="s">
        <v>124</v>
      </c>
      <c r="C644" t="s">
        <v>89</v>
      </c>
      <c r="D644">
        <v>99999</v>
      </c>
      <c r="F644">
        <v>5000</v>
      </c>
      <c r="G644" t="b">
        <v>0</v>
      </c>
      <c r="H644" t="s">
        <v>762</v>
      </c>
      <c r="K644" t="s">
        <v>154</v>
      </c>
      <c r="L644" t="s">
        <v>125</v>
      </c>
      <c r="N644" t="s">
        <v>93</v>
      </c>
      <c r="P644">
        <v>389.8</v>
      </c>
      <c r="Q644">
        <v>99.9</v>
      </c>
      <c r="R644">
        <v>0</v>
      </c>
      <c r="S644">
        <v>50.1</v>
      </c>
      <c r="T644">
        <v>0</v>
      </c>
      <c r="U644">
        <v>0</v>
      </c>
      <c r="V644">
        <v>169.9</v>
      </c>
      <c r="W644">
        <v>69.900000000000006</v>
      </c>
      <c r="X644">
        <v>69.900000000000006</v>
      </c>
      <c r="Y644">
        <v>0</v>
      </c>
      <c r="AG644" t="s">
        <v>189</v>
      </c>
      <c r="AK644" t="s">
        <v>189</v>
      </c>
      <c r="AL644" t="s">
        <v>127</v>
      </c>
      <c r="AM644">
        <v>99999</v>
      </c>
      <c r="AN644">
        <v>99999</v>
      </c>
      <c r="AO644">
        <v>699</v>
      </c>
      <c r="AP644" t="b">
        <v>1</v>
      </c>
      <c r="AQ644" t="b">
        <v>1</v>
      </c>
      <c r="AR644" t="b">
        <v>0</v>
      </c>
      <c r="AS644">
        <v>100</v>
      </c>
      <c r="AT644" t="s">
        <v>96</v>
      </c>
      <c r="AU644" t="b">
        <v>0</v>
      </c>
      <c r="AW644">
        <v>12</v>
      </c>
      <c r="AX644" t="s">
        <v>97</v>
      </c>
      <c r="AY644" t="s">
        <v>804</v>
      </c>
    </row>
    <row r="645" spans="1:51" x14ac:dyDescent="0.25">
      <c r="A645" t="s">
        <v>3160</v>
      </c>
      <c r="B645" t="s">
        <v>139</v>
      </c>
      <c r="C645" t="s">
        <v>89</v>
      </c>
      <c r="D645">
        <v>99999</v>
      </c>
      <c r="F645">
        <v>0</v>
      </c>
      <c r="G645" t="b">
        <v>0</v>
      </c>
      <c r="H645" t="s">
        <v>762</v>
      </c>
      <c r="K645" t="s">
        <v>154</v>
      </c>
      <c r="L645" t="s">
        <v>140</v>
      </c>
      <c r="N645" t="s">
        <v>93</v>
      </c>
      <c r="P645">
        <v>389.8</v>
      </c>
      <c r="Q645">
        <v>99.9</v>
      </c>
      <c r="R645">
        <v>0</v>
      </c>
      <c r="S645">
        <v>50.1</v>
      </c>
      <c r="T645">
        <v>0</v>
      </c>
      <c r="U645">
        <v>0</v>
      </c>
      <c r="V645">
        <v>169.9</v>
      </c>
      <c r="W645">
        <v>69.900000000000006</v>
      </c>
      <c r="X645">
        <v>69.900000000000006</v>
      </c>
      <c r="Y645">
        <v>0</v>
      </c>
      <c r="AG645" t="s">
        <v>191</v>
      </c>
      <c r="AK645" t="s">
        <v>191</v>
      </c>
      <c r="AL645" t="s">
        <v>142</v>
      </c>
      <c r="AM645">
        <v>99999</v>
      </c>
      <c r="AN645">
        <v>99999</v>
      </c>
      <c r="AO645">
        <v>899</v>
      </c>
      <c r="AP645" t="b">
        <v>1</v>
      </c>
      <c r="AQ645" t="b">
        <v>1</v>
      </c>
      <c r="AR645" t="b">
        <v>0</v>
      </c>
      <c r="AS645">
        <v>500</v>
      </c>
      <c r="AT645" t="s">
        <v>96</v>
      </c>
      <c r="AU645" t="b">
        <v>0</v>
      </c>
      <c r="AW645">
        <v>12</v>
      </c>
      <c r="AX645" t="s">
        <v>97</v>
      </c>
      <c r="AY645" t="s">
        <v>805</v>
      </c>
    </row>
    <row r="646" spans="1:51" x14ac:dyDescent="0.25">
      <c r="A646" t="s">
        <v>3160</v>
      </c>
      <c r="B646" t="s">
        <v>139</v>
      </c>
      <c r="C646" t="s">
        <v>89</v>
      </c>
      <c r="D646">
        <v>99999</v>
      </c>
      <c r="F646">
        <v>1000</v>
      </c>
      <c r="G646" t="b">
        <v>0</v>
      </c>
      <c r="H646" t="s">
        <v>762</v>
      </c>
      <c r="K646" t="s">
        <v>154</v>
      </c>
      <c r="L646" t="s">
        <v>140</v>
      </c>
      <c r="N646" t="s">
        <v>93</v>
      </c>
      <c r="P646">
        <v>389.8</v>
      </c>
      <c r="Q646">
        <v>99.899999999999991</v>
      </c>
      <c r="R646">
        <v>0</v>
      </c>
      <c r="S646">
        <v>50.1</v>
      </c>
      <c r="T646">
        <v>0</v>
      </c>
      <c r="U646">
        <v>0</v>
      </c>
      <c r="V646">
        <v>169.9</v>
      </c>
      <c r="W646">
        <v>69.900000000000006</v>
      </c>
      <c r="X646">
        <v>69.900000000000006</v>
      </c>
      <c r="Y646">
        <v>0</v>
      </c>
      <c r="AG646" t="s">
        <v>193</v>
      </c>
      <c r="AK646" t="s">
        <v>193</v>
      </c>
      <c r="AL646" t="s">
        <v>142</v>
      </c>
      <c r="AM646">
        <v>99999</v>
      </c>
      <c r="AN646">
        <v>99999</v>
      </c>
      <c r="AO646">
        <v>899</v>
      </c>
      <c r="AP646" t="b">
        <v>1</v>
      </c>
      <c r="AQ646" t="b">
        <v>1</v>
      </c>
      <c r="AR646" t="b">
        <v>0</v>
      </c>
      <c r="AS646">
        <v>500</v>
      </c>
      <c r="AT646" t="s">
        <v>96</v>
      </c>
      <c r="AU646" t="b">
        <v>0</v>
      </c>
      <c r="AW646">
        <v>12</v>
      </c>
      <c r="AX646" t="s">
        <v>97</v>
      </c>
      <c r="AY646" t="s">
        <v>806</v>
      </c>
    </row>
    <row r="647" spans="1:51" x14ac:dyDescent="0.25">
      <c r="A647" t="s">
        <v>3160</v>
      </c>
      <c r="B647" t="s">
        <v>139</v>
      </c>
      <c r="C647" t="s">
        <v>89</v>
      </c>
      <c r="D647">
        <v>99999</v>
      </c>
      <c r="F647">
        <v>10000</v>
      </c>
      <c r="G647" t="b">
        <v>0</v>
      </c>
      <c r="H647" t="s">
        <v>762</v>
      </c>
      <c r="K647" t="s">
        <v>154</v>
      </c>
      <c r="L647" t="s">
        <v>140</v>
      </c>
      <c r="N647" t="s">
        <v>93</v>
      </c>
      <c r="P647">
        <v>454.8</v>
      </c>
      <c r="Q647">
        <v>164.9</v>
      </c>
      <c r="R647">
        <v>0</v>
      </c>
      <c r="S647">
        <v>50.1</v>
      </c>
      <c r="T647">
        <v>0</v>
      </c>
      <c r="U647">
        <v>0</v>
      </c>
      <c r="V647">
        <v>169.9</v>
      </c>
      <c r="W647">
        <v>69.900000000000006</v>
      </c>
      <c r="X647">
        <v>69.900000000000006</v>
      </c>
      <c r="Y647">
        <v>0</v>
      </c>
      <c r="AG647" t="s">
        <v>195</v>
      </c>
      <c r="AK647" t="s">
        <v>195</v>
      </c>
      <c r="AL647" t="s">
        <v>142</v>
      </c>
      <c r="AM647">
        <v>99999</v>
      </c>
      <c r="AN647">
        <v>99999</v>
      </c>
      <c r="AO647">
        <v>899</v>
      </c>
      <c r="AP647" t="b">
        <v>1</v>
      </c>
      <c r="AQ647" t="b">
        <v>1</v>
      </c>
      <c r="AR647" t="b">
        <v>0</v>
      </c>
      <c r="AS647">
        <v>500</v>
      </c>
      <c r="AT647" t="s">
        <v>96</v>
      </c>
      <c r="AU647" t="b">
        <v>0</v>
      </c>
      <c r="AW647">
        <v>12</v>
      </c>
      <c r="AX647" t="s">
        <v>97</v>
      </c>
      <c r="AY647" t="s">
        <v>807</v>
      </c>
    </row>
    <row r="648" spans="1:51" x14ac:dyDescent="0.25">
      <c r="A648" t="s">
        <v>3160</v>
      </c>
      <c r="B648" t="s">
        <v>139</v>
      </c>
      <c r="C648" t="s">
        <v>89</v>
      </c>
      <c r="D648">
        <v>99999</v>
      </c>
      <c r="F648">
        <v>2000</v>
      </c>
      <c r="G648" t="b">
        <v>0</v>
      </c>
      <c r="H648" t="s">
        <v>762</v>
      </c>
      <c r="K648" t="s">
        <v>154</v>
      </c>
      <c r="L648" t="s">
        <v>140</v>
      </c>
      <c r="N648" t="s">
        <v>93</v>
      </c>
      <c r="P648">
        <v>399.8</v>
      </c>
      <c r="Q648">
        <v>109.89999999999999</v>
      </c>
      <c r="R648">
        <v>0</v>
      </c>
      <c r="S648">
        <v>50.1</v>
      </c>
      <c r="T648">
        <v>0</v>
      </c>
      <c r="U648">
        <v>0</v>
      </c>
      <c r="V648">
        <v>169.9</v>
      </c>
      <c r="W648">
        <v>69.900000000000006</v>
      </c>
      <c r="X648">
        <v>69.900000000000006</v>
      </c>
      <c r="Y648">
        <v>0</v>
      </c>
      <c r="AG648" t="s">
        <v>197</v>
      </c>
      <c r="AK648" t="s">
        <v>197</v>
      </c>
      <c r="AL648" t="s">
        <v>142</v>
      </c>
      <c r="AM648">
        <v>99999</v>
      </c>
      <c r="AN648">
        <v>99999</v>
      </c>
      <c r="AO648">
        <v>899</v>
      </c>
      <c r="AP648" t="b">
        <v>1</v>
      </c>
      <c r="AQ648" t="b">
        <v>1</v>
      </c>
      <c r="AR648" t="b">
        <v>0</v>
      </c>
      <c r="AS648">
        <v>500</v>
      </c>
      <c r="AT648" t="s">
        <v>96</v>
      </c>
      <c r="AU648" t="b">
        <v>0</v>
      </c>
      <c r="AW648">
        <v>12</v>
      </c>
      <c r="AX648" t="s">
        <v>97</v>
      </c>
      <c r="AY648" t="s">
        <v>808</v>
      </c>
    </row>
    <row r="649" spans="1:51" x14ac:dyDescent="0.25">
      <c r="A649" t="s">
        <v>3160</v>
      </c>
      <c r="B649" t="s">
        <v>139</v>
      </c>
      <c r="C649" t="s">
        <v>89</v>
      </c>
      <c r="D649">
        <v>99999</v>
      </c>
      <c r="F649">
        <v>3000</v>
      </c>
      <c r="G649" t="b">
        <v>0</v>
      </c>
      <c r="H649" t="s">
        <v>762</v>
      </c>
      <c r="K649" t="s">
        <v>154</v>
      </c>
      <c r="L649" t="s">
        <v>140</v>
      </c>
      <c r="N649" t="s">
        <v>93</v>
      </c>
      <c r="P649">
        <v>409.8</v>
      </c>
      <c r="Q649">
        <v>119.89999999999999</v>
      </c>
      <c r="R649">
        <v>0</v>
      </c>
      <c r="S649">
        <v>50.1</v>
      </c>
      <c r="T649">
        <v>0</v>
      </c>
      <c r="U649">
        <v>0</v>
      </c>
      <c r="V649">
        <v>169.9</v>
      </c>
      <c r="W649">
        <v>69.900000000000006</v>
      </c>
      <c r="X649">
        <v>69.900000000000006</v>
      </c>
      <c r="Y649">
        <v>0</v>
      </c>
      <c r="AG649" t="s">
        <v>199</v>
      </c>
      <c r="AK649" t="s">
        <v>199</v>
      </c>
      <c r="AL649" t="s">
        <v>142</v>
      </c>
      <c r="AM649">
        <v>99999</v>
      </c>
      <c r="AN649">
        <v>99999</v>
      </c>
      <c r="AO649">
        <v>899</v>
      </c>
      <c r="AP649" t="b">
        <v>1</v>
      </c>
      <c r="AQ649" t="b">
        <v>1</v>
      </c>
      <c r="AR649" t="b">
        <v>0</v>
      </c>
      <c r="AS649">
        <v>500</v>
      </c>
      <c r="AT649" t="s">
        <v>96</v>
      </c>
      <c r="AU649" t="b">
        <v>0</v>
      </c>
      <c r="AW649">
        <v>12</v>
      </c>
      <c r="AX649" t="s">
        <v>97</v>
      </c>
      <c r="AY649" t="s">
        <v>809</v>
      </c>
    </row>
    <row r="650" spans="1:51" x14ac:dyDescent="0.25">
      <c r="A650" t="s">
        <v>3160</v>
      </c>
      <c r="B650" t="s">
        <v>139</v>
      </c>
      <c r="C650" t="s">
        <v>89</v>
      </c>
      <c r="D650">
        <v>99999</v>
      </c>
      <c r="F650">
        <v>5000</v>
      </c>
      <c r="G650" t="b">
        <v>0</v>
      </c>
      <c r="H650" t="s">
        <v>762</v>
      </c>
      <c r="K650" t="s">
        <v>154</v>
      </c>
      <c r="L650" t="s">
        <v>140</v>
      </c>
      <c r="N650" t="s">
        <v>93</v>
      </c>
      <c r="P650">
        <v>424.8</v>
      </c>
      <c r="Q650">
        <v>134.9</v>
      </c>
      <c r="R650">
        <v>0</v>
      </c>
      <c r="S650">
        <v>50.1</v>
      </c>
      <c r="T650">
        <v>0</v>
      </c>
      <c r="U650">
        <v>0</v>
      </c>
      <c r="V650">
        <v>169.9</v>
      </c>
      <c r="W650">
        <v>69.900000000000006</v>
      </c>
      <c r="X650">
        <v>69.900000000000006</v>
      </c>
      <c r="Y650">
        <v>0</v>
      </c>
      <c r="AG650" t="s">
        <v>201</v>
      </c>
      <c r="AK650" t="s">
        <v>201</v>
      </c>
      <c r="AL650" t="s">
        <v>142</v>
      </c>
      <c r="AM650">
        <v>99999</v>
      </c>
      <c r="AN650">
        <v>99999</v>
      </c>
      <c r="AO650">
        <v>899</v>
      </c>
      <c r="AP650" t="b">
        <v>1</v>
      </c>
      <c r="AQ650" t="b">
        <v>1</v>
      </c>
      <c r="AR650" t="b">
        <v>0</v>
      </c>
      <c r="AS650">
        <v>500</v>
      </c>
      <c r="AT650" t="s">
        <v>96</v>
      </c>
      <c r="AU650" t="b">
        <v>0</v>
      </c>
      <c r="AW650">
        <v>12</v>
      </c>
      <c r="AX650" t="s">
        <v>97</v>
      </c>
      <c r="AY650" t="s">
        <v>810</v>
      </c>
    </row>
    <row r="651" spans="1:51" x14ac:dyDescent="0.25">
      <c r="A651" t="s">
        <v>3160</v>
      </c>
      <c r="B651" t="s">
        <v>88</v>
      </c>
      <c r="C651" t="s">
        <v>89</v>
      </c>
      <c r="D651">
        <v>99999</v>
      </c>
      <c r="F651">
        <v>0</v>
      </c>
      <c r="G651" t="b">
        <v>0</v>
      </c>
      <c r="H651" t="s">
        <v>762</v>
      </c>
      <c r="K651" t="s">
        <v>203</v>
      </c>
      <c r="L651" t="s">
        <v>92</v>
      </c>
      <c r="N651" t="s">
        <v>93</v>
      </c>
      <c r="P651">
        <v>349.8</v>
      </c>
      <c r="Q651">
        <v>79.900000000000006</v>
      </c>
      <c r="R651">
        <v>0</v>
      </c>
      <c r="S651">
        <v>50.1</v>
      </c>
      <c r="T651">
        <v>0</v>
      </c>
      <c r="U651">
        <v>0</v>
      </c>
      <c r="V651">
        <v>169.9</v>
      </c>
      <c r="W651">
        <v>49.9</v>
      </c>
      <c r="X651">
        <v>49.9</v>
      </c>
      <c r="Y651">
        <v>0</v>
      </c>
      <c r="AG651" t="s">
        <v>155</v>
      </c>
      <c r="AK651" t="s">
        <v>155</v>
      </c>
      <c r="AL651" t="s">
        <v>95</v>
      </c>
      <c r="AM651">
        <v>99999</v>
      </c>
      <c r="AN651">
        <v>99999</v>
      </c>
      <c r="AO651">
        <v>799</v>
      </c>
      <c r="AP651" t="b">
        <v>1</v>
      </c>
      <c r="AQ651" t="b">
        <v>1</v>
      </c>
      <c r="AR651" t="b">
        <v>0</v>
      </c>
      <c r="AS651">
        <v>250</v>
      </c>
      <c r="AT651" t="s">
        <v>96</v>
      </c>
      <c r="AU651" t="b">
        <v>0</v>
      </c>
      <c r="AW651">
        <v>12</v>
      </c>
      <c r="AX651" t="s">
        <v>97</v>
      </c>
      <c r="AY651" t="s">
        <v>811</v>
      </c>
    </row>
    <row r="652" spans="1:51" x14ac:dyDescent="0.25">
      <c r="A652" t="s">
        <v>3160</v>
      </c>
      <c r="B652" t="s">
        <v>88</v>
      </c>
      <c r="C652" t="s">
        <v>89</v>
      </c>
      <c r="D652">
        <v>99999</v>
      </c>
      <c r="F652">
        <v>1000</v>
      </c>
      <c r="G652" t="b">
        <v>0</v>
      </c>
      <c r="H652" t="s">
        <v>762</v>
      </c>
      <c r="K652" t="s">
        <v>203</v>
      </c>
      <c r="L652" t="s">
        <v>92</v>
      </c>
      <c r="N652" t="s">
        <v>93</v>
      </c>
      <c r="P652">
        <v>349.8</v>
      </c>
      <c r="Q652">
        <v>79.899999999999991</v>
      </c>
      <c r="R652">
        <v>0</v>
      </c>
      <c r="S652">
        <v>50.1</v>
      </c>
      <c r="T652">
        <v>0</v>
      </c>
      <c r="U652">
        <v>0</v>
      </c>
      <c r="V652">
        <v>169.9</v>
      </c>
      <c r="W652">
        <v>49.9</v>
      </c>
      <c r="X652">
        <v>49.9</v>
      </c>
      <c r="Y652">
        <v>0</v>
      </c>
      <c r="AG652" t="s">
        <v>157</v>
      </c>
      <c r="AK652" t="s">
        <v>157</v>
      </c>
      <c r="AL652" t="s">
        <v>95</v>
      </c>
      <c r="AM652">
        <v>99999</v>
      </c>
      <c r="AN652">
        <v>99999</v>
      </c>
      <c r="AO652">
        <v>799</v>
      </c>
      <c r="AP652" t="b">
        <v>1</v>
      </c>
      <c r="AQ652" t="b">
        <v>1</v>
      </c>
      <c r="AR652" t="b">
        <v>0</v>
      </c>
      <c r="AS652">
        <v>250</v>
      </c>
      <c r="AT652" t="s">
        <v>96</v>
      </c>
      <c r="AU652" t="b">
        <v>0</v>
      </c>
      <c r="AW652">
        <v>12</v>
      </c>
      <c r="AX652" t="s">
        <v>97</v>
      </c>
      <c r="AY652" t="s">
        <v>812</v>
      </c>
    </row>
    <row r="653" spans="1:51" x14ac:dyDescent="0.25">
      <c r="A653" t="s">
        <v>3160</v>
      </c>
      <c r="B653" t="s">
        <v>88</v>
      </c>
      <c r="C653" t="s">
        <v>89</v>
      </c>
      <c r="D653">
        <v>99999</v>
      </c>
      <c r="F653">
        <v>10000</v>
      </c>
      <c r="G653" t="b">
        <v>0</v>
      </c>
      <c r="H653" t="s">
        <v>762</v>
      </c>
      <c r="K653" t="s">
        <v>203</v>
      </c>
      <c r="L653" t="s">
        <v>92</v>
      </c>
      <c r="N653" t="s">
        <v>93</v>
      </c>
      <c r="P653">
        <v>414.8</v>
      </c>
      <c r="Q653">
        <v>144.9</v>
      </c>
      <c r="R653">
        <v>0</v>
      </c>
      <c r="S653">
        <v>50.1</v>
      </c>
      <c r="T653">
        <v>0</v>
      </c>
      <c r="U653">
        <v>0</v>
      </c>
      <c r="V653">
        <v>169.9</v>
      </c>
      <c r="W653">
        <v>49.9</v>
      </c>
      <c r="X653">
        <v>49.9</v>
      </c>
      <c r="Y653">
        <v>0</v>
      </c>
      <c r="AG653" t="s">
        <v>159</v>
      </c>
      <c r="AK653" t="s">
        <v>159</v>
      </c>
      <c r="AL653" t="s">
        <v>95</v>
      </c>
      <c r="AM653">
        <v>99999</v>
      </c>
      <c r="AN653">
        <v>99999</v>
      </c>
      <c r="AO653">
        <v>799</v>
      </c>
      <c r="AP653" t="b">
        <v>1</v>
      </c>
      <c r="AQ653" t="b">
        <v>1</v>
      </c>
      <c r="AR653" t="b">
        <v>0</v>
      </c>
      <c r="AS653">
        <v>250</v>
      </c>
      <c r="AT653" t="s">
        <v>96</v>
      </c>
      <c r="AU653" t="b">
        <v>0</v>
      </c>
      <c r="AW653">
        <v>12</v>
      </c>
      <c r="AX653" t="s">
        <v>97</v>
      </c>
      <c r="AY653" t="s">
        <v>813</v>
      </c>
    </row>
    <row r="654" spans="1:51" x14ac:dyDescent="0.25">
      <c r="A654" t="s">
        <v>3160</v>
      </c>
      <c r="B654" t="s">
        <v>88</v>
      </c>
      <c r="C654" t="s">
        <v>89</v>
      </c>
      <c r="D654">
        <v>99999</v>
      </c>
      <c r="F654">
        <v>2000</v>
      </c>
      <c r="G654" t="b">
        <v>0</v>
      </c>
      <c r="H654" t="s">
        <v>762</v>
      </c>
      <c r="K654" t="s">
        <v>203</v>
      </c>
      <c r="L654" t="s">
        <v>92</v>
      </c>
      <c r="N654" t="s">
        <v>93</v>
      </c>
      <c r="P654">
        <v>359.8</v>
      </c>
      <c r="Q654">
        <v>89.899999999999991</v>
      </c>
      <c r="R654">
        <v>0</v>
      </c>
      <c r="S654">
        <v>50.1</v>
      </c>
      <c r="T654">
        <v>0</v>
      </c>
      <c r="U654">
        <v>0</v>
      </c>
      <c r="V654">
        <v>169.9</v>
      </c>
      <c r="W654">
        <v>49.9</v>
      </c>
      <c r="X654">
        <v>49.9</v>
      </c>
      <c r="Y654">
        <v>0</v>
      </c>
      <c r="AG654" t="s">
        <v>161</v>
      </c>
      <c r="AK654" t="s">
        <v>161</v>
      </c>
      <c r="AL654" t="s">
        <v>95</v>
      </c>
      <c r="AM654">
        <v>99999</v>
      </c>
      <c r="AN654">
        <v>99999</v>
      </c>
      <c r="AO654">
        <v>799</v>
      </c>
      <c r="AP654" t="b">
        <v>1</v>
      </c>
      <c r="AQ654" t="b">
        <v>1</v>
      </c>
      <c r="AR654" t="b">
        <v>0</v>
      </c>
      <c r="AS654">
        <v>250</v>
      </c>
      <c r="AT654" t="s">
        <v>96</v>
      </c>
      <c r="AU654" t="b">
        <v>0</v>
      </c>
      <c r="AW654">
        <v>12</v>
      </c>
      <c r="AX654" t="s">
        <v>97</v>
      </c>
      <c r="AY654" t="s">
        <v>814</v>
      </c>
    </row>
    <row r="655" spans="1:51" x14ac:dyDescent="0.25">
      <c r="A655" t="s">
        <v>3160</v>
      </c>
      <c r="B655" t="s">
        <v>88</v>
      </c>
      <c r="C655" t="s">
        <v>89</v>
      </c>
      <c r="D655">
        <v>99999</v>
      </c>
      <c r="F655">
        <v>3000</v>
      </c>
      <c r="G655" t="b">
        <v>0</v>
      </c>
      <c r="H655" t="s">
        <v>762</v>
      </c>
      <c r="K655" t="s">
        <v>203</v>
      </c>
      <c r="L655" t="s">
        <v>92</v>
      </c>
      <c r="N655" t="s">
        <v>93</v>
      </c>
      <c r="P655">
        <v>369.8</v>
      </c>
      <c r="Q655">
        <v>99.899999999999991</v>
      </c>
      <c r="R655">
        <v>0</v>
      </c>
      <c r="S655">
        <v>50.1</v>
      </c>
      <c r="T655">
        <v>0</v>
      </c>
      <c r="U655">
        <v>0</v>
      </c>
      <c r="V655">
        <v>169.9</v>
      </c>
      <c r="W655">
        <v>49.9</v>
      </c>
      <c r="X655">
        <v>49.9</v>
      </c>
      <c r="Y655">
        <v>0</v>
      </c>
      <c r="AG655" t="s">
        <v>163</v>
      </c>
      <c r="AK655" t="s">
        <v>163</v>
      </c>
      <c r="AL655" t="s">
        <v>95</v>
      </c>
      <c r="AM655">
        <v>99999</v>
      </c>
      <c r="AN655">
        <v>99999</v>
      </c>
      <c r="AO655">
        <v>799</v>
      </c>
      <c r="AP655" t="b">
        <v>1</v>
      </c>
      <c r="AQ655" t="b">
        <v>1</v>
      </c>
      <c r="AR655" t="b">
        <v>0</v>
      </c>
      <c r="AS655">
        <v>250</v>
      </c>
      <c r="AT655" t="s">
        <v>96</v>
      </c>
      <c r="AU655" t="b">
        <v>0</v>
      </c>
      <c r="AW655">
        <v>12</v>
      </c>
      <c r="AX655" t="s">
        <v>97</v>
      </c>
      <c r="AY655" t="s">
        <v>815</v>
      </c>
    </row>
    <row r="656" spans="1:51" x14ac:dyDescent="0.25">
      <c r="A656" t="s">
        <v>3160</v>
      </c>
      <c r="B656" t="s">
        <v>88</v>
      </c>
      <c r="C656" t="s">
        <v>89</v>
      </c>
      <c r="D656">
        <v>99999</v>
      </c>
      <c r="F656">
        <v>5000</v>
      </c>
      <c r="G656" t="b">
        <v>0</v>
      </c>
      <c r="H656" t="s">
        <v>762</v>
      </c>
      <c r="K656" t="s">
        <v>203</v>
      </c>
      <c r="L656" t="s">
        <v>92</v>
      </c>
      <c r="N656" t="s">
        <v>93</v>
      </c>
      <c r="P656">
        <v>384.8</v>
      </c>
      <c r="Q656">
        <v>114.9</v>
      </c>
      <c r="R656">
        <v>0</v>
      </c>
      <c r="S656">
        <v>50.1</v>
      </c>
      <c r="T656">
        <v>0</v>
      </c>
      <c r="U656">
        <v>0</v>
      </c>
      <c r="V656">
        <v>169.9</v>
      </c>
      <c r="W656">
        <v>49.9</v>
      </c>
      <c r="X656">
        <v>49.9</v>
      </c>
      <c r="Y656">
        <v>0</v>
      </c>
      <c r="AG656" t="s">
        <v>165</v>
      </c>
      <c r="AK656" t="s">
        <v>165</v>
      </c>
      <c r="AL656" t="s">
        <v>95</v>
      </c>
      <c r="AM656">
        <v>99999</v>
      </c>
      <c r="AN656">
        <v>99999</v>
      </c>
      <c r="AO656">
        <v>799</v>
      </c>
      <c r="AP656" t="b">
        <v>1</v>
      </c>
      <c r="AQ656" t="b">
        <v>1</v>
      </c>
      <c r="AR656" t="b">
        <v>0</v>
      </c>
      <c r="AS656">
        <v>250</v>
      </c>
      <c r="AT656" t="s">
        <v>96</v>
      </c>
      <c r="AU656" t="b">
        <v>0</v>
      </c>
      <c r="AW656">
        <v>12</v>
      </c>
      <c r="AX656" t="s">
        <v>97</v>
      </c>
      <c r="AY656" t="s">
        <v>816</v>
      </c>
    </row>
    <row r="657" spans="1:51" x14ac:dyDescent="0.25">
      <c r="A657" t="s">
        <v>3160</v>
      </c>
      <c r="B657" t="s">
        <v>109</v>
      </c>
      <c r="C657" t="s">
        <v>89</v>
      </c>
      <c r="D657">
        <v>99999</v>
      </c>
      <c r="F657">
        <v>0</v>
      </c>
      <c r="G657" t="b">
        <v>0</v>
      </c>
      <c r="H657" t="s">
        <v>762</v>
      </c>
      <c r="K657" t="s">
        <v>203</v>
      </c>
      <c r="L657" t="s">
        <v>110</v>
      </c>
      <c r="N657" t="s">
        <v>93</v>
      </c>
      <c r="P657">
        <v>344.8</v>
      </c>
      <c r="Q657">
        <v>74.900000000000006</v>
      </c>
      <c r="R657">
        <v>0</v>
      </c>
      <c r="S657">
        <v>50.1</v>
      </c>
      <c r="T657">
        <v>0</v>
      </c>
      <c r="U657">
        <v>0</v>
      </c>
      <c r="V657">
        <v>169.9</v>
      </c>
      <c r="W657">
        <v>49.9</v>
      </c>
      <c r="X657">
        <v>49.9</v>
      </c>
      <c r="Y657">
        <v>0</v>
      </c>
      <c r="AG657" t="s">
        <v>167</v>
      </c>
      <c r="AK657" t="s">
        <v>167</v>
      </c>
      <c r="AL657" t="s">
        <v>112</v>
      </c>
      <c r="AM657">
        <v>99999</v>
      </c>
      <c r="AN657">
        <v>99999</v>
      </c>
      <c r="AO657">
        <v>599</v>
      </c>
      <c r="AP657" t="b">
        <v>1</v>
      </c>
      <c r="AQ657" t="b">
        <v>1</v>
      </c>
      <c r="AR657" t="b">
        <v>0</v>
      </c>
      <c r="AS657">
        <v>50</v>
      </c>
      <c r="AT657" t="s">
        <v>96</v>
      </c>
      <c r="AU657" t="b">
        <v>0</v>
      </c>
      <c r="AW657">
        <v>12</v>
      </c>
      <c r="AX657" t="s">
        <v>97</v>
      </c>
      <c r="AY657" t="s">
        <v>817</v>
      </c>
    </row>
    <row r="658" spans="1:51" x14ac:dyDescent="0.25">
      <c r="A658" t="s">
        <v>3160</v>
      </c>
      <c r="B658" t="s">
        <v>109</v>
      </c>
      <c r="C658" t="s">
        <v>89</v>
      </c>
      <c r="D658">
        <v>99999</v>
      </c>
      <c r="F658">
        <v>1000</v>
      </c>
      <c r="G658" t="b">
        <v>0</v>
      </c>
      <c r="H658" t="s">
        <v>762</v>
      </c>
      <c r="K658" t="s">
        <v>203</v>
      </c>
      <c r="L658" t="s">
        <v>110</v>
      </c>
      <c r="N658" t="s">
        <v>93</v>
      </c>
      <c r="P658">
        <v>329.8</v>
      </c>
      <c r="Q658">
        <v>59.9</v>
      </c>
      <c r="R658">
        <v>0</v>
      </c>
      <c r="S658">
        <v>50.1</v>
      </c>
      <c r="T658">
        <v>0</v>
      </c>
      <c r="U658">
        <v>0</v>
      </c>
      <c r="V658">
        <v>169.9</v>
      </c>
      <c r="W658">
        <v>49.9</v>
      </c>
      <c r="X658">
        <v>49.9</v>
      </c>
      <c r="Y658">
        <v>0</v>
      </c>
      <c r="AG658" t="s">
        <v>169</v>
      </c>
      <c r="AK658" t="s">
        <v>169</v>
      </c>
      <c r="AL658" t="s">
        <v>112</v>
      </c>
      <c r="AM658">
        <v>99999</v>
      </c>
      <c r="AN658">
        <v>99999</v>
      </c>
      <c r="AO658">
        <v>599</v>
      </c>
      <c r="AP658" t="b">
        <v>1</v>
      </c>
      <c r="AQ658" t="b">
        <v>1</v>
      </c>
      <c r="AR658" t="b">
        <v>0</v>
      </c>
      <c r="AS658">
        <v>50</v>
      </c>
      <c r="AT658" t="s">
        <v>96</v>
      </c>
      <c r="AU658" t="b">
        <v>0</v>
      </c>
      <c r="AW658">
        <v>12</v>
      </c>
      <c r="AX658" t="s">
        <v>97</v>
      </c>
      <c r="AY658" t="s">
        <v>818</v>
      </c>
    </row>
    <row r="659" spans="1:51" x14ac:dyDescent="0.25">
      <c r="A659" t="s">
        <v>3160</v>
      </c>
      <c r="B659" t="s">
        <v>109</v>
      </c>
      <c r="C659" t="s">
        <v>89</v>
      </c>
      <c r="D659">
        <v>99999</v>
      </c>
      <c r="F659">
        <v>10000</v>
      </c>
      <c r="G659" t="b">
        <v>0</v>
      </c>
      <c r="H659" t="s">
        <v>762</v>
      </c>
      <c r="K659" t="s">
        <v>203</v>
      </c>
      <c r="L659" t="s">
        <v>110</v>
      </c>
      <c r="N659" t="s">
        <v>93</v>
      </c>
      <c r="P659">
        <v>394.8</v>
      </c>
      <c r="Q659">
        <v>124.9</v>
      </c>
      <c r="R659">
        <v>0</v>
      </c>
      <c r="S659">
        <v>50.1</v>
      </c>
      <c r="T659">
        <v>0</v>
      </c>
      <c r="U659">
        <v>0</v>
      </c>
      <c r="V659">
        <v>169.9</v>
      </c>
      <c r="W659">
        <v>49.9</v>
      </c>
      <c r="X659">
        <v>49.9</v>
      </c>
      <c r="Y659">
        <v>0</v>
      </c>
      <c r="AG659" t="s">
        <v>171</v>
      </c>
      <c r="AK659" t="s">
        <v>171</v>
      </c>
      <c r="AL659" t="s">
        <v>112</v>
      </c>
      <c r="AM659">
        <v>99999</v>
      </c>
      <c r="AN659">
        <v>99999</v>
      </c>
      <c r="AO659">
        <v>599</v>
      </c>
      <c r="AP659" t="b">
        <v>1</v>
      </c>
      <c r="AQ659" t="b">
        <v>1</v>
      </c>
      <c r="AR659" t="b">
        <v>0</v>
      </c>
      <c r="AS659">
        <v>50</v>
      </c>
      <c r="AT659" t="s">
        <v>96</v>
      </c>
      <c r="AU659" t="b">
        <v>0</v>
      </c>
      <c r="AW659">
        <v>12</v>
      </c>
      <c r="AX659" t="s">
        <v>97</v>
      </c>
      <c r="AY659" t="s">
        <v>819</v>
      </c>
    </row>
    <row r="660" spans="1:51" x14ac:dyDescent="0.25">
      <c r="A660" t="s">
        <v>3160</v>
      </c>
      <c r="B660" t="s">
        <v>109</v>
      </c>
      <c r="C660" t="s">
        <v>89</v>
      </c>
      <c r="D660">
        <v>99999</v>
      </c>
      <c r="F660">
        <v>2000</v>
      </c>
      <c r="G660" t="b">
        <v>0</v>
      </c>
      <c r="H660" t="s">
        <v>762</v>
      </c>
      <c r="K660" t="s">
        <v>203</v>
      </c>
      <c r="L660" t="s">
        <v>110</v>
      </c>
      <c r="N660" t="s">
        <v>93</v>
      </c>
      <c r="P660">
        <v>339.8</v>
      </c>
      <c r="Q660">
        <v>69.900000000000006</v>
      </c>
      <c r="R660">
        <v>0</v>
      </c>
      <c r="S660">
        <v>50.1</v>
      </c>
      <c r="T660">
        <v>0</v>
      </c>
      <c r="U660">
        <v>0</v>
      </c>
      <c r="V660">
        <v>169.9</v>
      </c>
      <c r="W660">
        <v>49.9</v>
      </c>
      <c r="X660">
        <v>49.9</v>
      </c>
      <c r="Y660">
        <v>0</v>
      </c>
      <c r="AG660" t="s">
        <v>173</v>
      </c>
      <c r="AK660" t="s">
        <v>173</v>
      </c>
      <c r="AL660" t="s">
        <v>112</v>
      </c>
      <c r="AM660">
        <v>99999</v>
      </c>
      <c r="AN660">
        <v>99999</v>
      </c>
      <c r="AO660">
        <v>599</v>
      </c>
      <c r="AP660" t="b">
        <v>1</v>
      </c>
      <c r="AQ660" t="b">
        <v>1</v>
      </c>
      <c r="AR660" t="b">
        <v>0</v>
      </c>
      <c r="AS660">
        <v>50</v>
      </c>
      <c r="AT660" t="s">
        <v>96</v>
      </c>
      <c r="AU660" t="b">
        <v>0</v>
      </c>
      <c r="AW660">
        <v>12</v>
      </c>
      <c r="AX660" t="s">
        <v>97</v>
      </c>
      <c r="AY660" t="s">
        <v>820</v>
      </c>
    </row>
    <row r="661" spans="1:51" x14ac:dyDescent="0.25">
      <c r="A661" t="s">
        <v>3160</v>
      </c>
      <c r="B661" t="s">
        <v>109</v>
      </c>
      <c r="C661" t="s">
        <v>89</v>
      </c>
      <c r="D661">
        <v>99999</v>
      </c>
      <c r="F661">
        <v>3000</v>
      </c>
      <c r="G661" t="b">
        <v>0</v>
      </c>
      <c r="H661" t="s">
        <v>762</v>
      </c>
      <c r="K661" t="s">
        <v>203</v>
      </c>
      <c r="L661" t="s">
        <v>110</v>
      </c>
      <c r="N661" t="s">
        <v>93</v>
      </c>
      <c r="P661">
        <v>349.8</v>
      </c>
      <c r="Q661">
        <v>79.899999999999991</v>
      </c>
      <c r="R661">
        <v>0</v>
      </c>
      <c r="S661">
        <v>50.1</v>
      </c>
      <c r="T661">
        <v>0</v>
      </c>
      <c r="U661">
        <v>0</v>
      </c>
      <c r="V661">
        <v>169.9</v>
      </c>
      <c r="W661">
        <v>49.9</v>
      </c>
      <c r="X661">
        <v>49.9</v>
      </c>
      <c r="Y661">
        <v>0</v>
      </c>
      <c r="AG661" t="s">
        <v>175</v>
      </c>
      <c r="AK661" t="s">
        <v>175</v>
      </c>
      <c r="AL661" t="s">
        <v>112</v>
      </c>
      <c r="AM661">
        <v>99999</v>
      </c>
      <c r="AN661">
        <v>99999</v>
      </c>
      <c r="AO661">
        <v>599</v>
      </c>
      <c r="AP661" t="b">
        <v>1</v>
      </c>
      <c r="AQ661" t="b">
        <v>1</v>
      </c>
      <c r="AR661" t="b">
        <v>0</v>
      </c>
      <c r="AS661">
        <v>50</v>
      </c>
      <c r="AT661" t="s">
        <v>96</v>
      </c>
      <c r="AU661" t="b">
        <v>0</v>
      </c>
      <c r="AW661">
        <v>12</v>
      </c>
      <c r="AX661" t="s">
        <v>97</v>
      </c>
      <c r="AY661" t="s">
        <v>821</v>
      </c>
    </row>
    <row r="662" spans="1:51" x14ac:dyDescent="0.25">
      <c r="A662" t="s">
        <v>3160</v>
      </c>
      <c r="B662" t="s">
        <v>109</v>
      </c>
      <c r="C662" t="s">
        <v>89</v>
      </c>
      <c r="D662">
        <v>99999</v>
      </c>
      <c r="F662">
        <v>5000</v>
      </c>
      <c r="G662" t="b">
        <v>0</v>
      </c>
      <c r="H662" t="s">
        <v>762</v>
      </c>
      <c r="K662" t="s">
        <v>203</v>
      </c>
      <c r="L662" t="s">
        <v>110</v>
      </c>
      <c r="N662" t="s">
        <v>93</v>
      </c>
      <c r="P662">
        <v>364.8</v>
      </c>
      <c r="Q662">
        <v>94.9</v>
      </c>
      <c r="R662">
        <v>0</v>
      </c>
      <c r="S662">
        <v>50.1</v>
      </c>
      <c r="T662">
        <v>0</v>
      </c>
      <c r="U662">
        <v>0</v>
      </c>
      <c r="V662">
        <v>169.9</v>
      </c>
      <c r="W662">
        <v>49.9</v>
      </c>
      <c r="X662">
        <v>49.9</v>
      </c>
      <c r="Y662">
        <v>0</v>
      </c>
      <c r="AG662" t="s">
        <v>177</v>
      </c>
      <c r="AK662" t="s">
        <v>177</v>
      </c>
      <c r="AL662" t="s">
        <v>112</v>
      </c>
      <c r="AM662">
        <v>99999</v>
      </c>
      <c r="AN662">
        <v>99999</v>
      </c>
      <c r="AO662">
        <v>599</v>
      </c>
      <c r="AP662" t="b">
        <v>1</v>
      </c>
      <c r="AQ662" t="b">
        <v>1</v>
      </c>
      <c r="AR662" t="b">
        <v>0</v>
      </c>
      <c r="AS662">
        <v>50</v>
      </c>
      <c r="AT662" t="s">
        <v>96</v>
      </c>
      <c r="AU662" t="b">
        <v>0</v>
      </c>
      <c r="AW662">
        <v>12</v>
      </c>
      <c r="AX662" t="s">
        <v>97</v>
      </c>
      <c r="AY662" t="s">
        <v>822</v>
      </c>
    </row>
    <row r="663" spans="1:51" x14ac:dyDescent="0.25">
      <c r="A663" t="s">
        <v>3160</v>
      </c>
      <c r="B663" t="s">
        <v>124</v>
      </c>
      <c r="C663" t="s">
        <v>89</v>
      </c>
      <c r="D663">
        <v>99999</v>
      </c>
      <c r="F663">
        <v>0</v>
      </c>
      <c r="G663" t="b">
        <v>0</v>
      </c>
      <c r="H663" t="s">
        <v>762</v>
      </c>
      <c r="K663" t="s">
        <v>203</v>
      </c>
      <c r="L663" t="s">
        <v>125</v>
      </c>
      <c r="N663" t="s">
        <v>93</v>
      </c>
      <c r="P663">
        <v>334.8</v>
      </c>
      <c r="Q663">
        <v>64.900000000000006</v>
      </c>
      <c r="R663">
        <v>0</v>
      </c>
      <c r="S663">
        <v>50.1</v>
      </c>
      <c r="T663">
        <v>0</v>
      </c>
      <c r="U663">
        <v>0</v>
      </c>
      <c r="V663">
        <v>169.9</v>
      </c>
      <c r="W663">
        <v>49.9</v>
      </c>
      <c r="X663">
        <v>49.9</v>
      </c>
      <c r="Y663">
        <v>0</v>
      </c>
      <c r="AG663" t="s">
        <v>179</v>
      </c>
      <c r="AK663" t="s">
        <v>179</v>
      </c>
      <c r="AL663" t="s">
        <v>127</v>
      </c>
      <c r="AM663">
        <v>99999</v>
      </c>
      <c r="AN663">
        <v>99999</v>
      </c>
      <c r="AO663">
        <v>699</v>
      </c>
      <c r="AP663" t="b">
        <v>1</v>
      </c>
      <c r="AQ663" t="b">
        <v>1</v>
      </c>
      <c r="AR663" t="b">
        <v>0</v>
      </c>
      <c r="AS663">
        <v>100</v>
      </c>
      <c r="AT663" t="s">
        <v>96</v>
      </c>
      <c r="AU663" t="b">
        <v>0</v>
      </c>
      <c r="AW663">
        <v>12</v>
      </c>
      <c r="AX663" t="s">
        <v>97</v>
      </c>
      <c r="AY663" t="s">
        <v>823</v>
      </c>
    </row>
    <row r="664" spans="1:51" x14ac:dyDescent="0.25">
      <c r="A664" t="s">
        <v>3160</v>
      </c>
      <c r="B664" t="s">
        <v>124</v>
      </c>
      <c r="C664" t="s">
        <v>89</v>
      </c>
      <c r="D664">
        <v>99999</v>
      </c>
      <c r="F664">
        <v>1000</v>
      </c>
      <c r="G664" t="b">
        <v>0</v>
      </c>
      <c r="H664" t="s">
        <v>762</v>
      </c>
      <c r="K664" t="s">
        <v>203</v>
      </c>
      <c r="L664" t="s">
        <v>125</v>
      </c>
      <c r="N664" t="s">
        <v>93</v>
      </c>
      <c r="P664">
        <v>334.8</v>
      </c>
      <c r="Q664">
        <v>64.899999999999991</v>
      </c>
      <c r="R664">
        <v>0</v>
      </c>
      <c r="S664">
        <v>50.1</v>
      </c>
      <c r="T664">
        <v>0</v>
      </c>
      <c r="U664">
        <v>0</v>
      </c>
      <c r="V664">
        <v>169.9</v>
      </c>
      <c r="W664">
        <v>49.9</v>
      </c>
      <c r="X664">
        <v>49.9</v>
      </c>
      <c r="Y664">
        <v>0</v>
      </c>
      <c r="AG664" t="s">
        <v>181</v>
      </c>
      <c r="AK664" t="s">
        <v>181</v>
      </c>
      <c r="AL664" t="s">
        <v>127</v>
      </c>
      <c r="AM664">
        <v>99999</v>
      </c>
      <c r="AN664">
        <v>99999</v>
      </c>
      <c r="AO664">
        <v>699</v>
      </c>
      <c r="AP664" t="b">
        <v>1</v>
      </c>
      <c r="AQ664" t="b">
        <v>1</v>
      </c>
      <c r="AR664" t="b">
        <v>0</v>
      </c>
      <c r="AS664">
        <v>100</v>
      </c>
      <c r="AT664" t="s">
        <v>96</v>
      </c>
      <c r="AU664" t="b">
        <v>0</v>
      </c>
      <c r="AW664">
        <v>12</v>
      </c>
      <c r="AX664" t="s">
        <v>97</v>
      </c>
      <c r="AY664" t="s">
        <v>824</v>
      </c>
    </row>
    <row r="665" spans="1:51" x14ac:dyDescent="0.25">
      <c r="A665" t="s">
        <v>3160</v>
      </c>
      <c r="B665" t="s">
        <v>124</v>
      </c>
      <c r="C665" t="s">
        <v>89</v>
      </c>
      <c r="D665">
        <v>99999</v>
      </c>
      <c r="F665">
        <v>10000</v>
      </c>
      <c r="G665" t="b">
        <v>0</v>
      </c>
      <c r="H665" t="s">
        <v>762</v>
      </c>
      <c r="K665" t="s">
        <v>203</v>
      </c>
      <c r="L665" t="s">
        <v>125</v>
      </c>
      <c r="N665" t="s">
        <v>93</v>
      </c>
      <c r="P665">
        <v>399.8</v>
      </c>
      <c r="Q665">
        <v>129.9</v>
      </c>
      <c r="R665">
        <v>0</v>
      </c>
      <c r="S665">
        <v>50.1</v>
      </c>
      <c r="T665">
        <v>0</v>
      </c>
      <c r="U665">
        <v>0</v>
      </c>
      <c r="V665">
        <v>169.9</v>
      </c>
      <c r="W665">
        <v>49.9</v>
      </c>
      <c r="X665">
        <v>49.9</v>
      </c>
      <c r="Y665">
        <v>0</v>
      </c>
      <c r="AG665" t="s">
        <v>183</v>
      </c>
      <c r="AK665" t="s">
        <v>183</v>
      </c>
      <c r="AL665" t="s">
        <v>127</v>
      </c>
      <c r="AM665">
        <v>99999</v>
      </c>
      <c r="AN665">
        <v>99999</v>
      </c>
      <c r="AO665">
        <v>699</v>
      </c>
      <c r="AP665" t="b">
        <v>1</v>
      </c>
      <c r="AQ665" t="b">
        <v>1</v>
      </c>
      <c r="AR665" t="b">
        <v>0</v>
      </c>
      <c r="AS665">
        <v>100</v>
      </c>
      <c r="AT665" t="s">
        <v>96</v>
      </c>
      <c r="AU665" t="b">
        <v>0</v>
      </c>
      <c r="AW665">
        <v>12</v>
      </c>
      <c r="AX665" t="s">
        <v>97</v>
      </c>
      <c r="AY665" t="s">
        <v>825</v>
      </c>
    </row>
    <row r="666" spans="1:51" x14ac:dyDescent="0.25">
      <c r="A666" t="s">
        <v>3160</v>
      </c>
      <c r="B666" t="s">
        <v>124</v>
      </c>
      <c r="C666" t="s">
        <v>89</v>
      </c>
      <c r="D666">
        <v>99999</v>
      </c>
      <c r="F666">
        <v>2000</v>
      </c>
      <c r="G666" t="b">
        <v>0</v>
      </c>
      <c r="H666" t="s">
        <v>762</v>
      </c>
      <c r="K666" t="s">
        <v>203</v>
      </c>
      <c r="L666" t="s">
        <v>125</v>
      </c>
      <c r="N666" t="s">
        <v>93</v>
      </c>
      <c r="P666">
        <v>344.8</v>
      </c>
      <c r="Q666">
        <v>74.899999999999991</v>
      </c>
      <c r="R666">
        <v>0</v>
      </c>
      <c r="S666">
        <v>50.1</v>
      </c>
      <c r="T666">
        <v>0</v>
      </c>
      <c r="U666">
        <v>0</v>
      </c>
      <c r="V666">
        <v>169.9</v>
      </c>
      <c r="W666">
        <v>49.9</v>
      </c>
      <c r="X666">
        <v>49.9</v>
      </c>
      <c r="Y666">
        <v>0</v>
      </c>
      <c r="AG666" t="s">
        <v>185</v>
      </c>
      <c r="AK666" t="s">
        <v>185</v>
      </c>
      <c r="AL666" t="s">
        <v>127</v>
      </c>
      <c r="AM666">
        <v>99999</v>
      </c>
      <c r="AN666">
        <v>99999</v>
      </c>
      <c r="AO666">
        <v>699</v>
      </c>
      <c r="AP666" t="b">
        <v>1</v>
      </c>
      <c r="AQ666" t="b">
        <v>1</v>
      </c>
      <c r="AR666" t="b">
        <v>0</v>
      </c>
      <c r="AS666">
        <v>100</v>
      </c>
      <c r="AT666" t="s">
        <v>96</v>
      </c>
      <c r="AU666" t="b">
        <v>0</v>
      </c>
      <c r="AW666">
        <v>12</v>
      </c>
      <c r="AX666" t="s">
        <v>97</v>
      </c>
      <c r="AY666" t="s">
        <v>826</v>
      </c>
    </row>
    <row r="667" spans="1:51" x14ac:dyDescent="0.25">
      <c r="A667" t="s">
        <v>3160</v>
      </c>
      <c r="B667" t="s">
        <v>124</v>
      </c>
      <c r="C667" t="s">
        <v>89</v>
      </c>
      <c r="D667">
        <v>99999</v>
      </c>
      <c r="F667">
        <v>3000</v>
      </c>
      <c r="G667" t="b">
        <v>0</v>
      </c>
      <c r="H667" t="s">
        <v>762</v>
      </c>
      <c r="K667" t="s">
        <v>203</v>
      </c>
      <c r="L667" t="s">
        <v>125</v>
      </c>
      <c r="N667" t="s">
        <v>93</v>
      </c>
      <c r="P667">
        <v>354.8</v>
      </c>
      <c r="Q667">
        <v>84.899999999999991</v>
      </c>
      <c r="R667">
        <v>0</v>
      </c>
      <c r="S667">
        <v>50.1</v>
      </c>
      <c r="T667">
        <v>0</v>
      </c>
      <c r="U667">
        <v>0</v>
      </c>
      <c r="V667">
        <v>169.9</v>
      </c>
      <c r="W667">
        <v>49.9</v>
      </c>
      <c r="X667">
        <v>49.9</v>
      </c>
      <c r="Y667">
        <v>0</v>
      </c>
      <c r="AG667" t="s">
        <v>187</v>
      </c>
      <c r="AK667" t="s">
        <v>187</v>
      </c>
      <c r="AL667" t="s">
        <v>127</v>
      </c>
      <c r="AM667">
        <v>99999</v>
      </c>
      <c r="AN667">
        <v>99999</v>
      </c>
      <c r="AO667">
        <v>699</v>
      </c>
      <c r="AP667" t="b">
        <v>1</v>
      </c>
      <c r="AQ667" t="b">
        <v>1</v>
      </c>
      <c r="AR667" t="b">
        <v>0</v>
      </c>
      <c r="AS667">
        <v>100</v>
      </c>
      <c r="AT667" t="s">
        <v>96</v>
      </c>
      <c r="AU667" t="b">
        <v>0</v>
      </c>
      <c r="AW667">
        <v>12</v>
      </c>
      <c r="AX667" t="s">
        <v>97</v>
      </c>
      <c r="AY667" t="s">
        <v>827</v>
      </c>
    </row>
    <row r="668" spans="1:51" x14ac:dyDescent="0.25">
      <c r="A668" t="s">
        <v>3160</v>
      </c>
      <c r="B668" t="s">
        <v>124</v>
      </c>
      <c r="C668" t="s">
        <v>89</v>
      </c>
      <c r="D668">
        <v>99999</v>
      </c>
      <c r="F668">
        <v>5000</v>
      </c>
      <c r="G668" t="b">
        <v>0</v>
      </c>
      <c r="H668" t="s">
        <v>762</v>
      </c>
      <c r="K668" t="s">
        <v>203</v>
      </c>
      <c r="L668" t="s">
        <v>125</v>
      </c>
      <c r="N668" t="s">
        <v>93</v>
      </c>
      <c r="P668">
        <v>369.8</v>
      </c>
      <c r="Q668">
        <v>99.9</v>
      </c>
      <c r="R668">
        <v>0</v>
      </c>
      <c r="S668">
        <v>50.1</v>
      </c>
      <c r="T668">
        <v>0</v>
      </c>
      <c r="U668">
        <v>0</v>
      </c>
      <c r="V668">
        <v>169.9</v>
      </c>
      <c r="W668">
        <v>49.9</v>
      </c>
      <c r="X668">
        <v>49.9</v>
      </c>
      <c r="Y668">
        <v>0</v>
      </c>
      <c r="AG668" t="s">
        <v>189</v>
      </c>
      <c r="AK668" t="s">
        <v>189</v>
      </c>
      <c r="AL668" t="s">
        <v>127</v>
      </c>
      <c r="AM668">
        <v>99999</v>
      </c>
      <c r="AN668">
        <v>99999</v>
      </c>
      <c r="AO668">
        <v>699</v>
      </c>
      <c r="AP668" t="b">
        <v>1</v>
      </c>
      <c r="AQ668" t="b">
        <v>1</v>
      </c>
      <c r="AR668" t="b">
        <v>0</v>
      </c>
      <c r="AS668">
        <v>100</v>
      </c>
      <c r="AT668" t="s">
        <v>96</v>
      </c>
      <c r="AU668" t="b">
        <v>0</v>
      </c>
      <c r="AW668">
        <v>12</v>
      </c>
      <c r="AX668" t="s">
        <v>97</v>
      </c>
      <c r="AY668" t="s">
        <v>828</v>
      </c>
    </row>
    <row r="669" spans="1:51" x14ac:dyDescent="0.25">
      <c r="A669" t="s">
        <v>3160</v>
      </c>
      <c r="B669" t="s">
        <v>139</v>
      </c>
      <c r="C669" t="s">
        <v>89</v>
      </c>
      <c r="D669">
        <v>99999</v>
      </c>
      <c r="F669">
        <v>0</v>
      </c>
      <c r="G669" t="b">
        <v>0</v>
      </c>
      <c r="H669" t="s">
        <v>762</v>
      </c>
      <c r="K669" t="s">
        <v>203</v>
      </c>
      <c r="L669" t="s">
        <v>140</v>
      </c>
      <c r="N669" t="s">
        <v>93</v>
      </c>
      <c r="P669">
        <v>369.8</v>
      </c>
      <c r="Q669">
        <v>99.9</v>
      </c>
      <c r="R669">
        <v>0</v>
      </c>
      <c r="S669">
        <v>50.1</v>
      </c>
      <c r="T669">
        <v>0</v>
      </c>
      <c r="U669">
        <v>0</v>
      </c>
      <c r="V669">
        <v>169.9</v>
      </c>
      <c r="W669">
        <v>49.9</v>
      </c>
      <c r="X669">
        <v>49.9</v>
      </c>
      <c r="Y669">
        <v>0</v>
      </c>
      <c r="AG669" t="s">
        <v>191</v>
      </c>
      <c r="AK669" t="s">
        <v>191</v>
      </c>
      <c r="AL669" t="s">
        <v>142</v>
      </c>
      <c r="AM669">
        <v>99999</v>
      </c>
      <c r="AN669">
        <v>99999</v>
      </c>
      <c r="AO669">
        <v>899</v>
      </c>
      <c r="AP669" t="b">
        <v>1</v>
      </c>
      <c r="AQ669" t="b">
        <v>1</v>
      </c>
      <c r="AR669" t="b">
        <v>0</v>
      </c>
      <c r="AS669">
        <v>500</v>
      </c>
      <c r="AT669" t="s">
        <v>96</v>
      </c>
      <c r="AU669" t="b">
        <v>0</v>
      </c>
      <c r="AW669">
        <v>12</v>
      </c>
      <c r="AX669" t="s">
        <v>97</v>
      </c>
      <c r="AY669" t="s">
        <v>829</v>
      </c>
    </row>
    <row r="670" spans="1:51" x14ac:dyDescent="0.25">
      <c r="A670" t="s">
        <v>3160</v>
      </c>
      <c r="B670" t="s">
        <v>139</v>
      </c>
      <c r="C670" t="s">
        <v>89</v>
      </c>
      <c r="D670">
        <v>99999</v>
      </c>
      <c r="F670">
        <v>1000</v>
      </c>
      <c r="G670" t="b">
        <v>0</v>
      </c>
      <c r="H670" t="s">
        <v>762</v>
      </c>
      <c r="K670" t="s">
        <v>203</v>
      </c>
      <c r="L670" t="s">
        <v>140</v>
      </c>
      <c r="N670" t="s">
        <v>93</v>
      </c>
      <c r="P670">
        <v>369.8</v>
      </c>
      <c r="Q670">
        <v>99.899999999999991</v>
      </c>
      <c r="R670">
        <v>0</v>
      </c>
      <c r="S670">
        <v>50.1</v>
      </c>
      <c r="T670">
        <v>0</v>
      </c>
      <c r="U670">
        <v>0</v>
      </c>
      <c r="V670">
        <v>169.9</v>
      </c>
      <c r="W670">
        <v>49.9</v>
      </c>
      <c r="X670">
        <v>49.9</v>
      </c>
      <c r="Y670">
        <v>0</v>
      </c>
      <c r="AG670" t="s">
        <v>193</v>
      </c>
      <c r="AK670" t="s">
        <v>193</v>
      </c>
      <c r="AL670" t="s">
        <v>142</v>
      </c>
      <c r="AM670">
        <v>99999</v>
      </c>
      <c r="AN670">
        <v>99999</v>
      </c>
      <c r="AO670">
        <v>899</v>
      </c>
      <c r="AP670" t="b">
        <v>1</v>
      </c>
      <c r="AQ670" t="b">
        <v>1</v>
      </c>
      <c r="AR670" t="b">
        <v>0</v>
      </c>
      <c r="AS670">
        <v>500</v>
      </c>
      <c r="AT670" t="s">
        <v>96</v>
      </c>
      <c r="AU670" t="b">
        <v>0</v>
      </c>
      <c r="AW670">
        <v>12</v>
      </c>
      <c r="AX670" t="s">
        <v>97</v>
      </c>
      <c r="AY670" t="s">
        <v>830</v>
      </c>
    </row>
    <row r="671" spans="1:51" x14ac:dyDescent="0.25">
      <c r="A671" t="s">
        <v>3160</v>
      </c>
      <c r="B671" t="s">
        <v>139</v>
      </c>
      <c r="C671" t="s">
        <v>89</v>
      </c>
      <c r="D671">
        <v>99999</v>
      </c>
      <c r="F671">
        <v>10000</v>
      </c>
      <c r="G671" t="b">
        <v>0</v>
      </c>
      <c r="H671" t="s">
        <v>762</v>
      </c>
      <c r="K671" t="s">
        <v>203</v>
      </c>
      <c r="L671" t="s">
        <v>140</v>
      </c>
      <c r="N671" t="s">
        <v>93</v>
      </c>
      <c r="P671">
        <v>434.8</v>
      </c>
      <c r="Q671">
        <v>164.9</v>
      </c>
      <c r="R671">
        <v>0</v>
      </c>
      <c r="S671">
        <v>50.1</v>
      </c>
      <c r="T671">
        <v>0</v>
      </c>
      <c r="U671">
        <v>0</v>
      </c>
      <c r="V671">
        <v>169.9</v>
      </c>
      <c r="W671">
        <v>49.9</v>
      </c>
      <c r="X671">
        <v>49.9</v>
      </c>
      <c r="Y671">
        <v>0</v>
      </c>
      <c r="AG671" t="s">
        <v>195</v>
      </c>
      <c r="AK671" t="s">
        <v>195</v>
      </c>
      <c r="AL671" t="s">
        <v>142</v>
      </c>
      <c r="AM671">
        <v>99999</v>
      </c>
      <c r="AN671">
        <v>99999</v>
      </c>
      <c r="AO671">
        <v>899</v>
      </c>
      <c r="AP671" t="b">
        <v>1</v>
      </c>
      <c r="AQ671" t="b">
        <v>1</v>
      </c>
      <c r="AR671" t="b">
        <v>0</v>
      </c>
      <c r="AS671">
        <v>500</v>
      </c>
      <c r="AT671" t="s">
        <v>96</v>
      </c>
      <c r="AU671" t="b">
        <v>0</v>
      </c>
      <c r="AW671">
        <v>12</v>
      </c>
      <c r="AX671" t="s">
        <v>97</v>
      </c>
      <c r="AY671" t="s">
        <v>831</v>
      </c>
    </row>
    <row r="672" spans="1:51" x14ac:dyDescent="0.25">
      <c r="A672" t="s">
        <v>3160</v>
      </c>
      <c r="B672" t="s">
        <v>139</v>
      </c>
      <c r="C672" t="s">
        <v>89</v>
      </c>
      <c r="D672">
        <v>99999</v>
      </c>
      <c r="F672">
        <v>2000</v>
      </c>
      <c r="G672" t="b">
        <v>0</v>
      </c>
      <c r="H672" t="s">
        <v>762</v>
      </c>
      <c r="K672" t="s">
        <v>203</v>
      </c>
      <c r="L672" t="s">
        <v>140</v>
      </c>
      <c r="N672" t="s">
        <v>93</v>
      </c>
      <c r="P672">
        <v>379.8</v>
      </c>
      <c r="Q672">
        <v>109.89999999999999</v>
      </c>
      <c r="R672">
        <v>0</v>
      </c>
      <c r="S672">
        <v>50.1</v>
      </c>
      <c r="T672">
        <v>0</v>
      </c>
      <c r="U672">
        <v>0</v>
      </c>
      <c r="V672">
        <v>169.9</v>
      </c>
      <c r="W672">
        <v>49.9</v>
      </c>
      <c r="X672">
        <v>49.9</v>
      </c>
      <c r="Y672">
        <v>0</v>
      </c>
      <c r="AG672" t="s">
        <v>197</v>
      </c>
      <c r="AK672" t="s">
        <v>197</v>
      </c>
      <c r="AL672" t="s">
        <v>142</v>
      </c>
      <c r="AM672">
        <v>99999</v>
      </c>
      <c r="AN672">
        <v>99999</v>
      </c>
      <c r="AO672">
        <v>899</v>
      </c>
      <c r="AP672" t="b">
        <v>1</v>
      </c>
      <c r="AQ672" t="b">
        <v>1</v>
      </c>
      <c r="AR672" t="b">
        <v>0</v>
      </c>
      <c r="AS672">
        <v>500</v>
      </c>
      <c r="AT672" t="s">
        <v>96</v>
      </c>
      <c r="AU672" t="b">
        <v>0</v>
      </c>
      <c r="AW672">
        <v>12</v>
      </c>
      <c r="AX672" t="s">
        <v>97</v>
      </c>
      <c r="AY672" t="s">
        <v>832</v>
      </c>
    </row>
    <row r="673" spans="1:51" x14ac:dyDescent="0.25">
      <c r="A673" t="s">
        <v>3160</v>
      </c>
      <c r="B673" t="s">
        <v>139</v>
      </c>
      <c r="C673" t="s">
        <v>89</v>
      </c>
      <c r="D673">
        <v>99999</v>
      </c>
      <c r="F673">
        <v>3000</v>
      </c>
      <c r="G673" t="b">
        <v>0</v>
      </c>
      <c r="H673" t="s">
        <v>762</v>
      </c>
      <c r="K673" t="s">
        <v>203</v>
      </c>
      <c r="L673" t="s">
        <v>140</v>
      </c>
      <c r="N673" t="s">
        <v>93</v>
      </c>
      <c r="P673">
        <v>389.8</v>
      </c>
      <c r="Q673">
        <v>119.89999999999999</v>
      </c>
      <c r="R673">
        <v>0</v>
      </c>
      <c r="S673">
        <v>50.1</v>
      </c>
      <c r="T673">
        <v>0</v>
      </c>
      <c r="U673">
        <v>0</v>
      </c>
      <c r="V673">
        <v>169.9</v>
      </c>
      <c r="W673">
        <v>49.9</v>
      </c>
      <c r="X673">
        <v>49.9</v>
      </c>
      <c r="Y673">
        <v>0</v>
      </c>
      <c r="AG673" t="s">
        <v>199</v>
      </c>
      <c r="AK673" t="s">
        <v>199</v>
      </c>
      <c r="AL673" t="s">
        <v>142</v>
      </c>
      <c r="AM673">
        <v>99999</v>
      </c>
      <c r="AN673">
        <v>99999</v>
      </c>
      <c r="AO673">
        <v>899</v>
      </c>
      <c r="AP673" t="b">
        <v>1</v>
      </c>
      <c r="AQ673" t="b">
        <v>1</v>
      </c>
      <c r="AR673" t="b">
        <v>0</v>
      </c>
      <c r="AS673">
        <v>500</v>
      </c>
      <c r="AT673" t="s">
        <v>96</v>
      </c>
      <c r="AU673" t="b">
        <v>0</v>
      </c>
      <c r="AW673">
        <v>12</v>
      </c>
      <c r="AX673" t="s">
        <v>97</v>
      </c>
      <c r="AY673" t="s">
        <v>833</v>
      </c>
    </row>
    <row r="674" spans="1:51" x14ac:dyDescent="0.25">
      <c r="A674" t="s">
        <v>3160</v>
      </c>
      <c r="B674" t="s">
        <v>139</v>
      </c>
      <c r="C674" t="s">
        <v>89</v>
      </c>
      <c r="D674">
        <v>99999</v>
      </c>
      <c r="F674">
        <v>5000</v>
      </c>
      <c r="G674" t="b">
        <v>0</v>
      </c>
      <c r="H674" t="s">
        <v>762</v>
      </c>
      <c r="K674" t="s">
        <v>203</v>
      </c>
      <c r="L674" t="s">
        <v>140</v>
      </c>
      <c r="N674" t="s">
        <v>93</v>
      </c>
      <c r="P674">
        <v>404.8</v>
      </c>
      <c r="Q674">
        <v>134.9</v>
      </c>
      <c r="R674">
        <v>0</v>
      </c>
      <c r="S674">
        <v>50.1</v>
      </c>
      <c r="T674">
        <v>0</v>
      </c>
      <c r="U674">
        <v>0</v>
      </c>
      <c r="V674">
        <v>169.9</v>
      </c>
      <c r="W674">
        <v>49.9</v>
      </c>
      <c r="X674">
        <v>49.9</v>
      </c>
      <c r="Y674">
        <v>0</v>
      </c>
      <c r="AG674" t="s">
        <v>201</v>
      </c>
      <c r="AK674" t="s">
        <v>201</v>
      </c>
      <c r="AL674" t="s">
        <v>142</v>
      </c>
      <c r="AM674">
        <v>99999</v>
      </c>
      <c r="AN674">
        <v>99999</v>
      </c>
      <c r="AO674">
        <v>899</v>
      </c>
      <c r="AP674" t="b">
        <v>1</v>
      </c>
      <c r="AQ674" t="b">
        <v>1</v>
      </c>
      <c r="AR674" t="b">
        <v>0</v>
      </c>
      <c r="AS674">
        <v>500</v>
      </c>
      <c r="AT674" t="s">
        <v>96</v>
      </c>
      <c r="AU674" t="b">
        <v>0</v>
      </c>
      <c r="AW674">
        <v>12</v>
      </c>
      <c r="AX674" t="s">
        <v>97</v>
      </c>
      <c r="AY674" t="s">
        <v>834</v>
      </c>
    </row>
    <row r="675" spans="1:51" x14ac:dyDescent="0.25">
      <c r="A675" t="s">
        <v>3160</v>
      </c>
      <c r="B675" t="s">
        <v>88</v>
      </c>
      <c r="C675" t="s">
        <v>89</v>
      </c>
      <c r="D675">
        <v>99999</v>
      </c>
      <c r="F675">
        <v>0</v>
      </c>
      <c r="G675" t="b">
        <v>0</v>
      </c>
      <c r="H675" t="s">
        <v>762</v>
      </c>
      <c r="K675" t="s">
        <v>228</v>
      </c>
      <c r="L675" t="s">
        <v>92</v>
      </c>
      <c r="N675" t="s">
        <v>93</v>
      </c>
      <c r="P675">
        <v>359.8</v>
      </c>
      <c r="Q675">
        <v>79.900000000000006</v>
      </c>
      <c r="R675">
        <v>0</v>
      </c>
      <c r="S675">
        <v>50.1</v>
      </c>
      <c r="T675">
        <v>0</v>
      </c>
      <c r="U675">
        <v>0</v>
      </c>
      <c r="V675">
        <v>169.9</v>
      </c>
      <c r="W675">
        <v>59.9</v>
      </c>
      <c r="X675">
        <v>59.9</v>
      </c>
      <c r="Y675">
        <v>0</v>
      </c>
      <c r="AG675" t="s">
        <v>155</v>
      </c>
      <c r="AK675" t="s">
        <v>155</v>
      </c>
      <c r="AL675" t="s">
        <v>95</v>
      </c>
      <c r="AM675">
        <v>99999</v>
      </c>
      <c r="AN675">
        <v>99999</v>
      </c>
      <c r="AO675">
        <v>799</v>
      </c>
      <c r="AP675" t="b">
        <v>1</v>
      </c>
      <c r="AQ675" t="b">
        <v>1</v>
      </c>
      <c r="AR675" t="b">
        <v>0</v>
      </c>
      <c r="AS675">
        <v>250</v>
      </c>
      <c r="AT675" t="s">
        <v>96</v>
      </c>
      <c r="AU675" t="b">
        <v>0</v>
      </c>
      <c r="AW675">
        <v>12</v>
      </c>
      <c r="AX675" t="s">
        <v>97</v>
      </c>
      <c r="AY675" t="s">
        <v>835</v>
      </c>
    </row>
    <row r="676" spans="1:51" x14ac:dyDescent="0.25">
      <c r="A676" t="s">
        <v>3160</v>
      </c>
      <c r="B676" t="s">
        <v>88</v>
      </c>
      <c r="C676" t="s">
        <v>89</v>
      </c>
      <c r="D676">
        <v>99999</v>
      </c>
      <c r="F676">
        <v>1000</v>
      </c>
      <c r="G676" t="b">
        <v>0</v>
      </c>
      <c r="H676" t="s">
        <v>762</v>
      </c>
      <c r="K676" t="s">
        <v>228</v>
      </c>
      <c r="L676" t="s">
        <v>92</v>
      </c>
      <c r="N676" t="s">
        <v>93</v>
      </c>
      <c r="P676">
        <v>359.8</v>
      </c>
      <c r="Q676">
        <v>79.899999999999991</v>
      </c>
      <c r="R676">
        <v>0</v>
      </c>
      <c r="S676">
        <v>50.1</v>
      </c>
      <c r="T676">
        <v>0</v>
      </c>
      <c r="U676">
        <v>0</v>
      </c>
      <c r="V676">
        <v>169.9</v>
      </c>
      <c r="W676">
        <v>59.9</v>
      </c>
      <c r="X676">
        <v>59.9</v>
      </c>
      <c r="Y676">
        <v>0</v>
      </c>
      <c r="AG676" t="s">
        <v>157</v>
      </c>
      <c r="AK676" t="s">
        <v>157</v>
      </c>
      <c r="AL676" t="s">
        <v>95</v>
      </c>
      <c r="AM676">
        <v>99999</v>
      </c>
      <c r="AN676">
        <v>99999</v>
      </c>
      <c r="AO676">
        <v>799</v>
      </c>
      <c r="AP676" t="b">
        <v>1</v>
      </c>
      <c r="AQ676" t="b">
        <v>1</v>
      </c>
      <c r="AR676" t="b">
        <v>0</v>
      </c>
      <c r="AS676">
        <v>250</v>
      </c>
      <c r="AT676" t="s">
        <v>96</v>
      </c>
      <c r="AU676" t="b">
        <v>0</v>
      </c>
      <c r="AW676">
        <v>12</v>
      </c>
      <c r="AX676" t="s">
        <v>97</v>
      </c>
      <c r="AY676" t="s">
        <v>836</v>
      </c>
    </row>
    <row r="677" spans="1:51" x14ac:dyDescent="0.25">
      <c r="A677" t="s">
        <v>3160</v>
      </c>
      <c r="B677" t="s">
        <v>88</v>
      </c>
      <c r="C677" t="s">
        <v>89</v>
      </c>
      <c r="D677">
        <v>99999</v>
      </c>
      <c r="F677">
        <v>10000</v>
      </c>
      <c r="G677" t="b">
        <v>0</v>
      </c>
      <c r="H677" t="s">
        <v>762</v>
      </c>
      <c r="K677" t="s">
        <v>228</v>
      </c>
      <c r="L677" t="s">
        <v>92</v>
      </c>
      <c r="N677" t="s">
        <v>93</v>
      </c>
      <c r="P677">
        <v>424.8</v>
      </c>
      <c r="Q677">
        <v>144.9</v>
      </c>
      <c r="R677">
        <v>0</v>
      </c>
      <c r="S677">
        <v>50.1</v>
      </c>
      <c r="T677">
        <v>0</v>
      </c>
      <c r="U677">
        <v>0</v>
      </c>
      <c r="V677">
        <v>169.9</v>
      </c>
      <c r="W677">
        <v>59.9</v>
      </c>
      <c r="X677">
        <v>59.9</v>
      </c>
      <c r="Y677">
        <v>0</v>
      </c>
      <c r="AG677" t="s">
        <v>159</v>
      </c>
      <c r="AK677" t="s">
        <v>159</v>
      </c>
      <c r="AL677" t="s">
        <v>95</v>
      </c>
      <c r="AM677">
        <v>99999</v>
      </c>
      <c r="AN677">
        <v>99999</v>
      </c>
      <c r="AO677">
        <v>799</v>
      </c>
      <c r="AP677" t="b">
        <v>1</v>
      </c>
      <c r="AQ677" t="b">
        <v>1</v>
      </c>
      <c r="AR677" t="b">
        <v>0</v>
      </c>
      <c r="AS677">
        <v>250</v>
      </c>
      <c r="AT677" t="s">
        <v>96</v>
      </c>
      <c r="AU677" t="b">
        <v>0</v>
      </c>
      <c r="AW677">
        <v>12</v>
      </c>
      <c r="AX677" t="s">
        <v>97</v>
      </c>
      <c r="AY677" t="s">
        <v>837</v>
      </c>
    </row>
    <row r="678" spans="1:51" x14ac:dyDescent="0.25">
      <c r="A678" t="s">
        <v>3160</v>
      </c>
      <c r="B678" t="s">
        <v>88</v>
      </c>
      <c r="C678" t="s">
        <v>89</v>
      </c>
      <c r="D678">
        <v>99999</v>
      </c>
      <c r="F678">
        <v>2000</v>
      </c>
      <c r="G678" t="b">
        <v>0</v>
      </c>
      <c r="H678" t="s">
        <v>762</v>
      </c>
      <c r="K678" t="s">
        <v>228</v>
      </c>
      <c r="L678" t="s">
        <v>92</v>
      </c>
      <c r="N678" t="s">
        <v>93</v>
      </c>
      <c r="P678">
        <v>369.8</v>
      </c>
      <c r="Q678">
        <v>89.899999999999991</v>
      </c>
      <c r="R678">
        <v>0</v>
      </c>
      <c r="S678">
        <v>50.1</v>
      </c>
      <c r="T678">
        <v>0</v>
      </c>
      <c r="U678">
        <v>0</v>
      </c>
      <c r="V678">
        <v>169.9</v>
      </c>
      <c r="W678">
        <v>59.9</v>
      </c>
      <c r="X678">
        <v>59.9</v>
      </c>
      <c r="Y678">
        <v>0</v>
      </c>
      <c r="AG678" t="s">
        <v>161</v>
      </c>
      <c r="AK678" t="s">
        <v>161</v>
      </c>
      <c r="AL678" t="s">
        <v>95</v>
      </c>
      <c r="AM678">
        <v>99999</v>
      </c>
      <c r="AN678">
        <v>99999</v>
      </c>
      <c r="AO678">
        <v>799</v>
      </c>
      <c r="AP678" t="b">
        <v>1</v>
      </c>
      <c r="AQ678" t="b">
        <v>1</v>
      </c>
      <c r="AR678" t="b">
        <v>0</v>
      </c>
      <c r="AS678">
        <v>250</v>
      </c>
      <c r="AT678" t="s">
        <v>96</v>
      </c>
      <c r="AU678" t="b">
        <v>0</v>
      </c>
      <c r="AW678">
        <v>12</v>
      </c>
      <c r="AX678" t="s">
        <v>97</v>
      </c>
      <c r="AY678" t="s">
        <v>838</v>
      </c>
    </row>
    <row r="679" spans="1:51" x14ac:dyDescent="0.25">
      <c r="A679" t="s">
        <v>3160</v>
      </c>
      <c r="B679" t="s">
        <v>88</v>
      </c>
      <c r="C679" t="s">
        <v>89</v>
      </c>
      <c r="D679">
        <v>99999</v>
      </c>
      <c r="F679">
        <v>3000</v>
      </c>
      <c r="G679" t="b">
        <v>0</v>
      </c>
      <c r="H679" t="s">
        <v>762</v>
      </c>
      <c r="K679" t="s">
        <v>228</v>
      </c>
      <c r="L679" t="s">
        <v>92</v>
      </c>
      <c r="N679" t="s">
        <v>93</v>
      </c>
      <c r="P679">
        <v>379.8</v>
      </c>
      <c r="Q679">
        <v>99.899999999999991</v>
      </c>
      <c r="R679">
        <v>0</v>
      </c>
      <c r="S679">
        <v>50.1</v>
      </c>
      <c r="T679">
        <v>0</v>
      </c>
      <c r="U679">
        <v>0</v>
      </c>
      <c r="V679">
        <v>169.9</v>
      </c>
      <c r="W679">
        <v>59.9</v>
      </c>
      <c r="X679">
        <v>59.9</v>
      </c>
      <c r="Y679">
        <v>0</v>
      </c>
      <c r="AG679" t="s">
        <v>163</v>
      </c>
      <c r="AK679" t="s">
        <v>163</v>
      </c>
      <c r="AL679" t="s">
        <v>95</v>
      </c>
      <c r="AM679">
        <v>99999</v>
      </c>
      <c r="AN679">
        <v>99999</v>
      </c>
      <c r="AO679">
        <v>799</v>
      </c>
      <c r="AP679" t="b">
        <v>1</v>
      </c>
      <c r="AQ679" t="b">
        <v>1</v>
      </c>
      <c r="AR679" t="b">
        <v>0</v>
      </c>
      <c r="AS679">
        <v>250</v>
      </c>
      <c r="AT679" t="s">
        <v>96</v>
      </c>
      <c r="AU679" t="b">
        <v>0</v>
      </c>
      <c r="AW679">
        <v>12</v>
      </c>
      <c r="AX679" t="s">
        <v>97</v>
      </c>
      <c r="AY679" t="s">
        <v>839</v>
      </c>
    </row>
    <row r="680" spans="1:51" x14ac:dyDescent="0.25">
      <c r="A680" t="s">
        <v>3160</v>
      </c>
      <c r="B680" t="s">
        <v>88</v>
      </c>
      <c r="C680" t="s">
        <v>89</v>
      </c>
      <c r="D680">
        <v>99999</v>
      </c>
      <c r="F680">
        <v>5000</v>
      </c>
      <c r="G680" t="b">
        <v>0</v>
      </c>
      <c r="H680" t="s">
        <v>762</v>
      </c>
      <c r="K680" t="s">
        <v>228</v>
      </c>
      <c r="L680" t="s">
        <v>92</v>
      </c>
      <c r="N680" t="s">
        <v>93</v>
      </c>
      <c r="P680">
        <v>394.8</v>
      </c>
      <c r="Q680">
        <v>114.9</v>
      </c>
      <c r="R680">
        <v>0</v>
      </c>
      <c r="S680">
        <v>50.1</v>
      </c>
      <c r="T680">
        <v>0</v>
      </c>
      <c r="U680">
        <v>0</v>
      </c>
      <c r="V680">
        <v>169.9</v>
      </c>
      <c r="W680">
        <v>59.9</v>
      </c>
      <c r="X680">
        <v>59.9</v>
      </c>
      <c r="Y680">
        <v>0</v>
      </c>
      <c r="AG680" t="s">
        <v>165</v>
      </c>
      <c r="AK680" t="s">
        <v>165</v>
      </c>
      <c r="AL680" t="s">
        <v>95</v>
      </c>
      <c r="AM680">
        <v>99999</v>
      </c>
      <c r="AN680">
        <v>99999</v>
      </c>
      <c r="AO680">
        <v>799</v>
      </c>
      <c r="AP680" t="b">
        <v>1</v>
      </c>
      <c r="AQ680" t="b">
        <v>1</v>
      </c>
      <c r="AR680" t="b">
        <v>0</v>
      </c>
      <c r="AS680">
        <v>250</v>
      </c>
      <c r="AT680" t="s">
        <v>96</v>
      </c>
      <c r="AU680" t="b">
        <v>0</v>
      </c>
      <c r="AW680">
        <v>12</v>
      </c>
      <c r="AX680" t="s">
        <v>97</v>
      </c>
      <c r="AY680" t="s">
        <v>840</v>
      </c>
    </row>
    <row r="681" spans="1:51" x14ac:dyDescent="0.25">
      <c r="A681" t="s">
        <v>3160</v>
      </c>
      <c r="B681" t="s">
        <v>109</v>
      </c>
      <c r="C681" t="s">
        <v>89</v>
      </c>
      <c r="D681">
        <v>99999</v>
      </c>
      <c r="F681">
        <v>0</v>
      </c>
      <c r="G681" t="b">
        <v>0</v>
      </c>
      <c r="H681" t="s">
        <v>762</v>
      </c>
      <c r="K681" t="s">
        <v>228</v>
      </c>
      <c r="L681" t="s">
        <v>110</v>
      </c>
      <c r="N681" t="s">
        <v>93</v>
      </c>
      <c r="P681">
        <v>354.8</v>
      </c>
      <c r="Q681">
        <v>74.900000000000006</v>
      </c>
      <c r="R681">
        <v>0</v>
      </c>
      <c r="S681">
        <v>50.1</v>
      </c>
      <c r="T681">
        <v>0</v>
      </c>
      <c r="U681">
        <v>0</v>
      </c>
      <c r="V681">
        <v>169.9</v>
      </c>
      <c r="W681">
        <v>59.9</v>
      </c>
      <c r="X681">
        <v>59.9</v>
      </c>
      <c r="Y681">
        <v>0</v>
      </c>
      <c r="AG681" t="s">
        <v>167</v>
      </c>
      <c r="AK681" t="s">
        <v>167</v>
      </c>
      <c r="AL681" t="s">
        <v>112</v>
      </c>
      <c r="AM681">
        <v>99999</v>
      </c>
      <c r="AN681">
        <v>99999</v>
      </c>
      <c r="AO681">
        <v>599</v>
      </c>
      <c r="AP681" t="b">
        <v>1</v>
      </c>
      <c r="AQ681" t="b">
        <v>1</v>
      </c>
      <c r="AR681" t="b">
        <v>0</v>
      </c>
      <c r="AS681">
        <v>50</v>
      </c>
      <c r="AT681" t="s">
        <v>96</v>
      </c>
      <c r="AU681" t="b">
        <v>0</v>
      </c>
      <c r="AW681">
        <v>12</v>
      </c>
      <c r="AX681" t="s">
        <v>97</v>
      </c>
      <c r="AY681" t="s">
        <v>841</v>
      </c>
    </row>
    <row r="682" spans="1:51" x14ac:dyDescent="0.25">
      <c r="A682" t="s">
        <v>3160</v>
      </c>
      <c r="B682" t="s">
        <v>109</v>
      </c>
      <c r="C682" t="s">
        <v>89</v>
      </c>
      <c r="D682">
        <v>99999</v>
      </c>
      <c r="F682">
        <v>1000</v>
      </c>
      <c r="G682" t="b">
        <v>0</v>
      </c>
      <c r="H682" t="s">
        <v>762</v>
      </c>
      <c r="K682" t="s">
        <v>228</v>
      </c>
      <c r="L682" t="s">
        <v>110</v>
      </c>
      <c r="N682" t="s">
        <v>93</v>
      </c>
      <c r="P682">
        <v>339.8</v>
      </c>
      <c r="Q682">
        <v>59.9</v>
      </c>
      <c r="R682">
        <v>0</v>
      </c>
      <c r="S682">
        <v>50.1</v>
      </c>
      <c r="T682">
        <v>0</v>
      </c>
      <c r="U682">
        <v>0</v>
      </c>
      <c r="V682">
        <v>169.9</v>
      </c>
      <c r="W682">
        <v>59.9</v>
      </c>
      <c r="X682">
        <v>59.9</v>
      </c>
      <c r="Y682">
        <v>0</v>
      </c>
      <c r="AG682" t="s">
        <v>169</v>
      </c>
      <c r="AK682" t="s">
        <v>169</v>
      </c>
      <c r="AL682" t="s">
        <v>112</v>
      </c>
      <c r="AM682">
        <v>99999</v>
      </c>
      <c r="AN682">
        <v>99999</v>
      </c>
      <c r="AO682">
        <v>599</v>
      </c>
      <c r="AP682" t="b">
        <v>1</v>
      </c>
      <c r="AQ682" t="b">
        <v>1</v>
      </c>
      <c r="AR682" t="b">
        <v>0</v>
      </c>
      <c r="AS682">
        <v>50</v>
      </c>
      <c r="AT682" t="s">
        <v>96</v>
      </c>
      <c r="AU682" t="b">
        <v>0</v>
      </c>
      <c r="AW682">
        <v>12</v>
      </c>
      <c r="AX682" t="s">
        <v>97</v>
      </c>
      <c r="AY682" t="s">
        <v>842</v>
      </c>
    </row>
    <row r="683" spans="1:51" x14ac:dyDescent="0.25">
      <c r="A683" t="s">
        <v>3160</v>
      </c>
      <c r="B683" t="s">
        <v>109</v>
      </c>
      <c r="C683" t="s">
        <v>89</v>
      </c>
      <c r="D683">
        <v>99999</v>
      </c>
      <c r="F683">
        <v>10000</v>
      </c>
      <c r="G683" t="b">
        <v>0</v>
      </c>
      <c r="H683" t="s">
        <v>762</v>
      </c>
      <c r="K683" t="s">
        <v>228</v>
      </c>
      <c r="L683" t="s">
        <v>110</v>
      </c>
      <c r="N683" t="s">
        <v>93</v>
      </c>
      <c r="P683">
        <v>404.8</v>
      </c>
      <c r="Q683">
        <v>124.9</v>
      </c>
      <c r="R683">
        <v>0</v>
      </c>
      <c r="S683">
        <v>50.1</v>
      </c>
      <c r="T683">
        <v>0</v>
      </c>
      <c r="U683">
        <v>0</v>
      </c>
      <c r="V683">
        <v>169.9</v>
      </c>
      <c r="W683">
        <v>59.9</v>
      </c>
      <c r="X683">
        <v>59.9</v>
      </c>
      <c r="Y683">
        <v>0</v>
      </c>
      <c r="AG683" t="s">
        <v>171</v>
      </c>
      <c r="AK683" t="s">
        <v>171</v>
      </c>
      <c r="AL683" t="s">
        <v>112</v>
      </c>
      <c r="AM683">
        <v>99999</v>
      </c>
      <c r="AN683">
        <v>99999</v>
      </c>
      <c r="AO683">
        <v>599</v>
      </c>
      <c r="AP683" t="b">
        <v>1</v>
      </c>
      <c r="AQ683" t="b">
        <v>1</v>
      </c>
      <c r="AR683" t="b">
        <v>0</v>
      </c>
      <c r="AS683">
        <v>50</v>
      </c>
      <c r="AT683" t="s">
        <v>96</v>
      </c>
      <c r="AU683" t="b">
        <v>0</v>
      </c>
      <c r="AW683">
        <v>12</v>
      </c>
      <c r="AX683" t="s">
        <v>97</v>
      </c>
      <c r="AY683" t="s">
        <v>843</v>
      </c>
    </row>
    <row r="684" spans="1:51" x14ac:dyDescent="0.25">
      <c r="A684" t="s">
        <v>3160</v>
      </c>
      <c r="B684" t="s">
        <v>109</v>
      </c>
      <c r="C684" t="s">
        <v>89</v>
      </c>
      <c r="D684">
        <v>99999</v>
      </c>
      <c r="F684">
        <v>2000</v>
      </c>
      <c r="G684" t="b">
        <v>0</v>
      </c>
      <c r="H684" t="s">
        <v>762</v>
      </c>
      <c r="K684" t="s">
        <v>228</v>
      </c>
      <c r="L684" t="s">
        <v>110</v>
      </c>
      <c r="N684" t="s">
        <v>93</v>
      </c>
      <c r="P684">
        <v>349.8</v>
      </c>
      <c r="Q684">
        <v>69.900000000000006</v>
      </c>
      <c r="R684">
        <v>0</v>
      </c>
      <c r="S684">
        <v>50.1</v>
      </c>
      <c r="T684">
        <v>0</v>
      </c>
      <c r="U684">
        <v>0</v>
      </c>
      <c r="V684">
        <v>169.9</v>
      </c>
      <c r="W684">
        <v>59.9</v>
      </c>
      <c r="X684">
        <v>59.9</v>
      </c>
      <c r="Y684">
        <v>0</v>
      </c>
      <c r="AG684" t="s">
        <v>173</v>
      </c>
      <c r="AK684" t="s">
        <v>173</v>
      </c>
      <c r="AL684" t="s">
        <v>112</v>
      </c>
      <c r="AM684">
        <v>99999</v>
      </c>
      <c r="AN684">
        <v>99999</v>
      </c>
      <c r="AO684">
        <v>599</v>
      </c>
      <c r="AP684" t="b">
        <v>1</v>
      </c>
      <c r="AQ684" t="b">
        <v>1</v>
      </c>
      <c r="AR684" t="b">
        <v>0</v>
      </c>
      <c r="AS684">
        <v>50</v>
      </c>
      <c r="AT684" t="s">
        <v>96</v>
      </c>
      <c r="AU684" t="b">
        <v>0</v>
      </c>
      <c r="AW684">
        <v>12</v>
      </c>
      <c r="AX684" t="s">
        <v>97</v>
      </c>
      <c r="AY684" t="s">
        <v>844</v>
      </c>
    </row>
    <row r="685" spans="1:51" x14ac:dyDescent="0.25">
      <c r="A685" t="s">
        <v>3160</v>
      </c>
      <c r="B685" t="s">
        <v>109</v>
      </c>
      <c r="C685" t="s">
        <v>89</v>
      </c>
      <c r="D685">
        <v>99999</v>
      </c>
      <c r="F685">
        <v>3000</v>
      </c>
      <c r="G685" t="b">
        <v>0</v>
      </c>
      <c r="H685" t="s">
        <v>762</v>
      </c>
      <c r="K685" t="s">
        <v>228</v>
      </c>
      <c r="L685" t="s">
        <v>110</v>
      </c>
      <c r="N685" t="s">
        <v>93</v>
      </c>
      <c r="P685">
        <v>359.8</v>
      </c>
      <c r="Q685">
        <v>79.899999999999991</v>
      </c>
      <c r="R685">
        <v>0</v>
      </c>
      <c r="S685">
        <v>50.1</v>
      </c>
      <c r="T685">
        <v>0</v>
      </c>
      <c r="U685">
        <v>0</v>
      </c>
      <c r="V685">
        <v>169.9</v>
      </c>
      <c r="W685">
        <v>59.9</v>
      </c>
      <c r="X685">
        <v>59.9</v>
      </c>
      <c r="Y685">
        <v>0</v>
      </c>
      <c r="AG685" t="s">
        <v>175</v>
      </c>
      <c r="AK685" t="s">
        <v>175</v>
      </c>
      <c r="AL685" t="s">
        <v>112</v>
      </c>
      <c r="AM685">
        <v>99999</v>
      </c>
      <c r="AN685">
        <v>99999</v>
      </c>
      <c r="AO685">
        <v>599</v>
      </c>
      <c r="AP685" t="b">
        <v>1</v>
      </c>
      <c r="AQ685" t="b">
        <v>1</v>
      </c>
      <c r="AR685" t="b">
        <v>0</v>
      </c>
      <c r="AS685">
        <v>50</v>
      </c>
      <c r="AT685" t="s">
        <v>96</v>
      </c>
      <c r="AU685" t="b">
        <v>0</v>
      </c>
      <c r="AW685">
        <v>12</v>
      </c>
      <c r="AX685" t="s">
        <v>97</v>
      </c>
      <c r="AY685" t="s">
        <v>845</v>
      </c>
    </row>
    <row r="686" spans="1:51" x14ac:dyDescent="0.25">
      <c r="A686" t="s">
        <v>3160</v>
      </c>
      <c r="B686" t="s">
        <v>109</v>
      </c>
      <c r="C686" t="s">
        <v>89</v>
      </c>
      <c r="D686">
        <v>99999</v>
      </c>
      <c r="F686">
        <v>5000</v>
      </c>
      <c r="G686" t="b">
        <v>0</v>
      </c>
      <c r="H686" t="s">
        <v>762</v>
      </c>
      <c r="K686" t="s">
        <v>228</v>
      </c>
      <c r="L686" t="s">
        <v>110</v>
      </c>
      <c r="N686" t="s">
        <v>93</v>
      </c>
      <c r="P686">
        <v>374.8</v>
      </c>
      <c r="Q686">
        <v>94.9</v>
      </c>
      <c r="R686">
        <v>0</v>
      </c>
      <c r="S686">
        <v>50.1</v>
      </c>
      <c r="T686">
        <v>0</v>
      </c>
      <c r="U686">
        <v>0</v>
      </c>
      <c r="V686">
        <v>169.9</v>
      </c>
      <c r="W686">
        <v>59.9</v>
      </c>
      <c r="X686">
        <v>59.9</v>
      </c>
      <c r="Y686">
        <v>0</v>
      </c>
      <c r="AG686" t="s">
        <v>177</v>
      </c>
      <c r="AK686" t="s">
        <v>177</v>
      </c>
      <c r="AL686" t="s">
        <v>112</v>
      </c>
      <c r="AM686">
        <v>99999</v>
      </c>
      <c r="AN686">
        <v>99999</v>
      </c>
      <c r="AO686">
        <v>599</v>
      </c>
      <c r="AP686" t="b">
        <v>1</v>
      </c>
      <c r="AQ686" t="b">
        <v>1</v>
      </c>
      <c r="AR686" t="b">
        <v>0</v>
      </c>
      <c r="AS686">
        <v>50</v>
      </c>
      <c r="AT686" t="s">
        <v>96</v>
      </c>
      <c r="AU686" t="b">
        <v>0</v>
      </c>
      <c r="AW686">
        <v>12</v>
      </c>
      <c r="AX686" t="s">
        <v>97</v>
      </c>
      <c r="AY686" t="s">
        <v>846</v>
      </c>
    </row>
    <row r="687" spans="1:51" x14ac:dyDescent="0.25">
      <c r="A687" t="s">
        <v>3160</v>
      </c>
      <c r="B687" t="s">
        <v>124</v>
      </c>
      <c r="C687" t="s">
        <v>89</v>
      </c>
      <c r="D687">
        <v>99999</v>
      </c>
      <c r="F687">
        <v>0</v>
      </c>
      <c r="G687" t="b">
        <v>0</v>
      </c>
      <c r="H687" t="s">
        <v>762</v>
      </c>
      <c r="K687" t="s">
        <v>228</v>
      </c>
      <c r="L687" t="s">
        <v>125</v>
      </c>
      <c r="N687" t="s">
        <v>93</v>
      </c>
      <c r="P687">
        <v>344.8</v>
      </c>
      <c r="Q687">
        <v>64.900000000000006</v>
      </c>
      <c r="R687">
        <v>0</v>
      </c>
      <c r="S687">
        <v>50.1</v>
      </c>
      <c r="T687">
        <v>0</v>
      </c>
      <c r="U687">
        <v>0</v>
      </c>
      <c r="V687">
        <v>169.9</v>
      </c>
      <c r="W687">
        <v>59.9</v>
      </c>
      <c r="X687">
        <v>59.9</v>
      </c>
      <c r="Y687">
        <v>0</v>
      </c>
      <c r="AG687" t="s">
        <v>179</v>
      </c>
      <c r="AK687" t="s">
        <v>179</v>
      </c>
      <c r="AL687" t="s">
        <v>127</v>
      </c>
      <c r="AM687">
        <v>99999</v>
      </c>
      <c r="AN687">
        <v>99999</v>
      </c>
      <c r="AO687">
        <v>699</v>
      </c>
      <c r="AP687" t="b">
        <v>1</v>
      </c>
      <c r="AQ687" t="b">
        <v>1</v>
      </c>
      <c r="AR687" t="b">
        <v>0</v>
      </c>
      <c r="AS687">
        <v>100</v>
      </c>
      <c r="AT687" t="s">
        <v>96</v>
      </c>
      <c r="AU687" t="b">
        <v>0</v>
      </c>
      <c r="AW687">
        <v>12</v>
      </c>
      <c r="AX687" t="s">
        <v>97</v>
      </c>
      <c r="AY687" t="s">
        <v>847</v>
      </c>
    </row>
    <row r="688" spans="1:51" x14ac:dyDescent="0.25">
      <c r="A688" t="s">
        <v>3160</v>
      </c>
      <c r="B688" t="s">
        <v>124</v>
      </c>
      <c r="C688" t="s">
        <v>89</v>
      </c>
      <c r="D688">
        <v>99999</v>
      </c>
      <c r="F688">
        <v>1000</v>
      </c>
      <c r="G688" t="b">
        <v>0</v>
      </c>
      <c r="H688" t="s">
        <v>762</v>
      </c>
      <c r="K688" t="s">
        <v>228</v>
      </c>
      <c r="L688" t="s">
        <v>125</v>
      </c>
      <c r="N688" t="s">
        <v>93</v>
      </c>
      <c r="P688">
        <v>344.8</v>
      </c>
      <c r="Q688">
        <v>64.899999999999991</v>
      </c>
      <c r="R688">
        <v>0</v>
      </c>
      <c r="S688">
        <v>50.1</v>
      </c>
      <c r="T688">
        <v>0</v>
      </c>
      <c r="U688">
        <v>0</v>
      </c>
      <c r="V688">
        <v>169.9</v>
      </c>
      <c r="W688">
        <v>59.9</v>
      </c>
      <c r="X688">
        <v>59.9</v>
      </c>
      <c r="Y688">
        <v>0</v>
      </c>
      <c r="AG688" t="s">
        <v>181</v>
      </c>
      <c r="AK688" t="s">
        <v>181</v>
      </c>
      <c r="AL688" t="s">
        <v>127</v>
      </c>
      <c r="AM688">
        <v>99999</v>
      </c>
      <c r="AN688">
        <v>99999</v>
      </c>
      <c r="AO688">
        <v>699</v>
      </c>
      <c r="AP688" t="b">
        <v>1</v>
      </c>
      <c r="AQ688" t="b">
        <v>1</v>
      </c>
      <c r="AR688" t="b">
        <v>0</v>
      </c>
      <c r="AS688">
        <v>100</v>
      </c>
      <c r="AT688" t="s">
        <v>96</v>
      </c>
      <c r="AU688" t="b">
        <v>0</v>
      </c>
      <c r="AW688">
        <v>12</v>
      </c>
      <c r="AX688" t="s">
        <v>97</v>
      </c>
      <c r="AY688" t="s">
        <v>848</v>
      </c>
    </row>
    <row r="689" spans="1:51" x14ac:dyDescent="0.25">
      <c r="A689" t="s">
        <v>3160</v>
      </c>
      <c r="B689" t="s">
        <v>124</v>
      </c>
      <c r="C689" t="s">
        <v>89</v>
      </c>
      <c r="D689">
        <v>99999</v>
      </c>
      <c r="F689">
        <v>10000</v>
      </c>
      <c r="G689" t="b">
        <v>0</v>
      </c>
      <c r="H689" t="s">
        <v>762</v>
      </c>
      <c r="K689" t="s">
        <v>228</v>
      </c>
      <c r="L689" t="s">
        <v>125</v>
      </c>
      <c r="N689" t="s">
        <v>93</v>
      </c>
      <c r="P689">
        <v>409.8</v>
      </c>
      <c r="Q689">
        <v>129.9</v>
      </c>
      <c r="R689">
        <v>0</v>
      </c>
      <c r="S689">
        <v>50.1</v>
      </c>
      <c r="T689">
        <v>0</v>
      </c>
      <c r="U689">
        <v>0</v>
      </c>
      <c r="V689">
        <v>169.9</v>
      </c>
      <c r="W689">
        <v>59.9</v>
      </c>
      <c r="X689">
        <v>59.9</v>
      </c>
      <c r="Y689">
        <v>0</v>
      </c>
      <c r="AG689" t="s">
        <v>183</v>
      </c>
      <c r="AK689" t="s">
        <v>183</v>
      </c>
      <c r="AL689" t="s">
        <v>127</v>
      </c>
      <c r="AM689">
        <v>99999</v>
      </c>
      <c r="AN689">
        <v>99999</v>
      </c>
      <c r="AO689">
        <v>699</v>
      </c>
      <c r="AP689" t="b">
        <v>1</v>
      </c>
      <c r="AQ689" t="b">
        <v>1</v>
      </c>
      <c r="AR689" t="b">
        <v>0</v>
      </c>
      <c r="AS689">
        <v>100</v>
      </c>
      <c r="AT689" t="s">
        <v>96</v>
      </c>
      <c r="AU689" t="b">
        <v>0</v>
      </c>
      <c r="AW689">
        <v>12</v>
      </c>
      <c r="AX689" t="s">
        <v>97</v>
      </c>
      <c r="AY689" t="s">
        <v>849</v>
      </c>
    </row>
    <row r="690" spans="1:51" x14ac:dyDescent="0.25">
      <c r="A690" t="s">
        <v>3160</v>
      </c>
      <c r="B690" t="s">
        <v>124</v>
      </c>
      <c r="C690" t="s">
        <v>89</v>
      </c>
      <c r="D690">
        <v>99999</v>
      </c>
      <c r="F690">
        <v>2000</v>
      </c>
      <c r="G690" t="b">
        <v>0</v>
      </c>
      <c r="H690" t="s">
        <v>762</v>
      </c>
      <c r="K690" t="s">
        <v>228</v>
      </c>
      <c r="L690" t="s">
        <v>125</v>
      </c>
      <c r="N690" t="s">
        <v>93</v>
      </c>
      <c r="P690">
        <v>354.8</v>
      </c>
      <c r="Q690">
        <v>74.899999999999991</v>
      </c>
      <c r="R690">
        <v>0</v>
      </c>
      <c r="S690">
        <v>50.1</v>
      </c>
      <c r="T690">
        <v>0</v>
      </c>
      <c r="U690">
        <v>0</v>
      </c>
      <c r="V690">
        <v>169.9</v>
      </c>
      <c r="W690">
        <v>59.9</v>
      </c>
      <c r="X690">
        <v>59.9</v>
      </c>
      <c r="Y690">
        <v>0</v>
      </c>
      <c r="AG690" t="s">
        <v>185</v>
      </c>
      <c r="AK690" t="s">
        <v>185</v>
      </c>
      <c r="AL690" t="s">
        <v>127</v>
      </c>
      <c r="AM690">
        <v>99999</v>
      </c>
      <c r="AN690">
        <v>99999</v>
      </c>
      <c r="AO690">
        <v>699</v>
      </c>
      <c r="AP690" t="b">
        <v>1</v>
      </c>
      <c r="AQ690" t="b">
        <v>1</v>
      </c>
      <c r="AR690" t="b">
        <v>0</v>
      </c>
      <c r="AS690">
        <v>100</v>
      </c>
      <c r="AT690" t="s">
        <v>96</v>
      </c>
      <c r="AU690" t="b">
        <v>0</v>
      </c>
      <c r="AW690">
        <v>12</v>
      </c>
      <c r="AX690" t="s">
        <v>97</v>
      </c>
      <c r="AY690" t="s">
        <v>850</v>
      </c>
    </row>
    <row r="691" spans="1:51" x14ac:dyDescent="0.25">
      <c r="A691" t="s">
        <v>3160</v>
      </c>
      <c r="B691" t="s">
        <v>124</v>
      </c>
      <c r="C691" t="s">
        <v>89</v>
      </c>
      <c r="D691">
        <v>99999</v>
      </c>
      <c r="F691">
        <v>3000</v>
      </c>
      <c r="G691" t="b">
        <v>0</v>
      </c>
      <c r="H691" t="s">
        <v>762</v>
      </c>
      <c r="K691" t="s">
        <v>228</v>
      </c>
      <c r="L691" t="s">
        <v>125</v>
      </c>
      <c r="N691" t="s">
        <v>93</v>
      </c>
      <c r="P691">
        <v>364.8</v>
      </c>
      <c r="Q691">
        <v>84.899999999999991</v>
      </c>
      <c r="R691">
        <v>0</v>
      </c>
      <c r="S691">
        <v>50.1</v>
      </c>
      <c r="T691">
        <v>0</v>
      </c>
      <c r="U691">
        <v>0</v>
      </c>
      <c r="V691">
        <v>169.9</v>
      </c>
      <c r="W691">
        <v>59.9</v>
      </c>
      <c r="X691">
        <v>59.9</v>
      </c>
      <c r="Y691">
        <v>0</v>
      </c>
      <c r="AG691" t="s">
        <v>187</v>
      </c>
      <c r="AK691" t="s">
        <v>187</v>
      </c>
      <c r="AL691" t="s">
        <v>127</v>
      </c>
      <c r="AM691">
        <v>99999</v>
      </c>
      <c r="AN691">
        <v>99999</v>
      </c>
      <c r="AO691">
        <v>699</v>
      </c>
      <c r="AP691" t="b">
        <v>1</v>
      </c>
      <c r="AQ691" t="b">
        <v>1</v>
      </c>
      <c r="AR691" t="b">
        <v>0</v>
      </c>
      <c r="AS691">
        <v>100</v>
      </c>
      <c r="AT691" t="s">
        <v>96</v>
      </c>
      <c r="AU691" t="b">
        <v>0</v>
      </c>
      <c r="AW691">
        <v>12</v>
      </c>
      <c r="AX691" t="s">
        <v>97</v>
      </c>
      <c r="AY691" t="s">
        <v>851</v>
      </c>
    </row>
    <row r="692" spans="1:51" x14ac:dyDescent="0.25">
      <c r="A692" t="s">
        <v>3160</v>
      </c>
      <c r="B692" t="s">
        <v>124</v>
      </c>
      <c r="C692" t="s">
        <v>89</v>
      </c>
      <c r="D692">
        <v>99999</v>
      </c>
      <c r="F692">
        <v>5000</v>
      </c>
      <c r="G692" t="b">
        <v>0</v>
      </c>
      <c r="H692" t="s">
        <v>762</v>
      </c>
      <c r="K692" t="s">
        <v>228</v>
      </c>
      <c r="L692" t="s">
        <v>125</v>
      </c>
      <c r="N692" t="s">
        <v>93</v>
      </c>
      <c r="P692">
        <v>379.8</v>
      </c>
      <c r="Q692">
        <v>99.9</v>
      </c>
      <c r="R692">
        <v>0</v>
      </c>
      <c r="S692">
        <v>50.1</v>
      </c>
      <c r="T692">
        <v>0</v>
      </c>
      <c r="U692">
        <v>0</v>
      </c>
      <c r="V692">
        <v>169.9</v>
      </c>
      <c r="W692">
        <v>59.9</v>
      </c>
      <c r="X692">
        <v>59.9</v>
      </c>
      <c r="Y692">
        <v>0</v>
      </c>
      <c r="AG692" t="s">
        <v>189</v>
      </c>
      <c r="AK692" t="s">
        <v>189</v>
      </c>
      <c r="AL692" t="s">
        <v>127</v>
      </c>
      <c r="AM692">
        <v>99999</v>
      </c>
      <c r="AN692">
        <v>99999</v>
      </c>
      <c r="AO692">
        <v>699</v>
      </c>
      <c r="AP692" t="b">
        <v>1</v>
      </c>
      <c r="AQ692" t="b">
        <v>1</v>
      </c>
      <c r="AR692" t="b">
        <v>0</v>
      </c>
      <c r="AS692">
        <v>100</v>
      </c>
      <c r="AT692" t="s">
        <v>96</v>
      </c>
      <c r="AU692" t="b">
        <v>0</v>
      </c>
      <c r="AW692">
        <v>12</v>
      </c>
      <c r="AX692" t="s">
        <v>97</v>
      </c>
      <c r="AY692" t="s">
        <v>852</v>
      </c>
    </row>
    <row r="693" spans="1:51" x14ac:dyDescent="0.25">
      <c r="A693" t="s">
        <v>3160</v>
      </c>
      <c r="B693" t="s">
        <v>139</v>
      </c>
      <c r="C693" t="s">
        <v>89</v>
      </c>
      <c r="D693">
        <v>99999</v>
      </c>
      <c r="F693">
        <v>0</v>
      </c>
      <c r="G693" t="b">
        <v>0</v>
      </c>
      <c r="H693" t="s">
        <v>762</v>
      </c>
      <c r="K693" t="s">
        <v>228</v>
      </c>
      <c r="L693" t="s">
        <v>140</v>
      </c>
      <c r="N693" t="s">
        <v>93</v>
      </c>
      <c r="P693">
        <v>379.8</v>
      </c>
      <c r="Q693">
        <v>99.9</v>
      </c>
      <c r="R693">
        <v>0</v>
      </c>
      <c r="S693">
        <v>50.1</v>
      </c>
      <c r="T693">
        <v>0</v>
      </c>
      <c r="U693">
        <v>0</v>
      </c>
      <c r="V693">
        <v>169.9</v>
      </c>
      <c r="W693">
        <v>59.9</v>
      </c>
      <c r="X693">
        <v>59.9</v>
      </c>
      <c r="Y693">
        <v>0</v>
      </c>
      <c r="AG693" t="s">
        <v>191</v>
      </c>
      <c r="AK693" t="s">
        <v>191</v>
      </c>
      <c r="AL693" t="s">
        <v>142</v>
      </c>
      <c r="AM693">
        <v>99999</v>
      </c>
      <c r="AN693">
        <v>99999</v>
      </c>
      <c r="AO693">
        <v>899</v>
      </c>
      <c r="AP693" t="b">
        <v>1</v>
      </c>
      <c r="AQ693" t="b">
        <v>1</v>
      </c>
      <c r="AR693" t="b">
        <v>0</v>
      </c>
      <c r="AS693">
        <v>500</v>
      </c>
      <c r="AT693" t="s">
        <v>96</v>
      </c>
      <c r="AU693" t="b">
        <v>0</v>
      </c>
      <c r="AW693">
        <v>12</v>
      </c>
      <c r="AX693" t="s">
        <v>97</v>
      </c>
      <c r="AY693" t="s">
        <v>853</v>
      </c>
    </row>
    <row r="694" spans="1:51" x14ac:dyDescent="0.25">
      <c r="A694" t="s">
        <v>3160</v>
      </c>
      <c r="B694" t="s">
        <v>139</v>
      </c>
      <c r="C694" t="s">
        <v>89</v>
      </c>
      <c r="D694">
        <v>99999</v>
      </c>
      <c r="F694">
        <v>1000</v>
      </c>
      <c r="G694" t="b">
        <v>0</v>
      </c>
      <c r="H694" t="s">
        <v>762</v>
      </c>
      <c r="K694" t="s">
        <v>228</v>
      </c>
      <c r="L694" t="s">
        <v>140</v>
      </c>
      <c r="N694" t="s">
        <v>93</v>
      </c>
      <c r="P694">
        <v>379.8</v>
      </c>
      <c r="Q694">
        <v>99.899999999999991</v>
      </c>
      <c r="R694">
        <v>0</v>
      </c>
      <c r="S694">
        <v>50.1</v>
      </c>
      <c r="T694">
        <v>0</v>
      </c>
      <c r="U694">
        <v>0</v>
      </c>
      <c r="V694">
        <v>169.9</v>
      </c>
      <c r="W694">
        <v>59.9</v>
      </c>
      <c r="X694">
        <v>59.9</v>
      </c>
      <c r="Y694">
        <v>0</v>
      </c>
      <c r="AG694" t="s">
        <v>193</v>
      </c>
      <c r="AK694" t="s">
        <v>193</v>
      </c>
      <c r="AL694" t="s">
        <v>142</v>
      </c>
      <c r="AM694">
        <v>99999</v>
      </c>
      <c r="AN694">
        <v>99999</v>
      </c>
      <c r="AO694">
        <v>899</v>
      </c>
      <c r="AP694" t="b">
        <v>1</v>
      </c>
      <c r="AQ694" t="b">
        <v>1</v>
      </c>
      <c r="AR694" t="b">
        <v>0</v>
      </c>
      <c r="AS694">
        <v>500</v>
      </c>
      <c r="AT694" t="s">
        <v>96</v>
      </c>
      <c r="AU694" t="b">
        <v>0</v>
      </c>
      <c r="AW694">
        <v>12</v>
      </c>
      <c r="AX694" t="s">
        <v>97</v>
      </c>
      <c r="AY694" t="s">
        <v>854</v>
      </c>
    </row>
    <row r="695" spans="1:51" x14ac:dyDescent="0.25">
      <c r="A695" t="s">
        <v>3160</v>
      </c>
      <c r="B695" t="s">
        <v>139</v>
      </c>
      <c r="C695" t="s">
        <v>89</v>
      </c>
      <c r="D695">
        <v>99999</v>
      </c>
      <c r="F695">
        <v>10000</v>
      </c>
      <c r="G695" t="b">
        <v>0</v>
      </c>
      <c r="H695" t="s">
        <v>762</v>
      </c>
      <c r="K695" t="s">
        <v>228</v>
      </c>
      <c r="L695" t="s">
        <v>140</v>
      </c>
      <c r="N695" t="s">
        <v>93</v>
      </c>
      <c r="P695">
        <v>444.8</v>
      </c>
      <c r="Q695">
        <v>164.9</v>
      </c>
      <c r="R695">
        <v>0</v>
      </c>
      <c r="S695">
        <v>50.1</v>
      </c>
      <c r="T695">
        <v>0</v>
      </c>
      <c r="U695">
        <v>0</v>
      </c>
      <c r="V695">
        <v>169.9</v>
      </c>
      <c r="W695">
        <v>59.9</v>
      </c>
      <c r="X695">
        <v>59.9</v>
      </c>
      <c r="Y695">
        <v>0</v>
      </c>
      <c r="AG695" t="s">
        <v>195</v>
      </c>
      <c r="AK695" t="s">
        <v>195</v>
      </c>
      <c r="AL695" t="s">
        <v>142</v>
      </c>
      <c r="AM695">
        <v>99999</v>
      </c>
      <c r="AN695">
        <v>99999</v>
      </c>
      <c r="AO695">
        <v>899</v>
      </c>
      <c r="AP695" t="b">
        <v>1</v>
      </c>
      <c r="AQ695" t="b">
        <v>1</v>
      </c>
      <c r="AR695" t="b">
        <v>0</v>
      </c>
      <c r="AS695">
        <v>500</v>
      </c>
      <c r="AT695" t="s">
        <v>96</v>
      </c>
      <c r="AU695" t="b">
        <v>0</v>
      </c>
      <c r="AW695">
        <v>12</v>
      </c>
      <c r="AX695" t="s">
        <v>97</v>
      </c>
      <c r="AY695" t="s">
        <v>855</v>
      </c>
    </row>
    <row r="696" spans="1:51" x14ac:dyDescent="0.25">
      <c r="A696" t="s">
        <v>3160</v>
      </c>
      <c r="B696" t="s">
        <v>139</v>
      </c>
      <c r="C696" t="s">
        <v>89</v>
      </c>
      <c r="D696">
        <v>99999</v>
      </c>
      <c r="F696">
        <v>2000</v>
      </c>
      <c r="G696" t="b">
        <v>0</v>
      </c>
      <c r="H696" t="s">
        <v>762</v>
      </c>
      <c r="K696" t="s">
        <v>228</v>
      </c>
      <c r="L696" t="s">
        <v>140</v>
      </c>
      <c r="N696" t="s">
        <v>93</v>
      </c>
      <c r="P696">
        <v>389.8</v>
      </c>
      <c r="Q696">
        <v>109.89999999999999</v>
      </c>
      <c r="R696">
        <v>0</v>
      </c>
      <c r="S696">
        <v>50.1</v>
      </c>
      <c r="T696">
        <v>0</v>
      </c>
      <c r="U696">
        <v>0</v>
      </c>
      <c r="V696">
        <v>169.9</v>
      </c>
      <c r="W696">
        <v>59.9</v>
      </c>
      <c r="X696">
        <v>59.9</v>
      </c>
      <c r="Y696">
        <v>0</v>
      </c>
      <c r="AG696" t="s">
        <v>197</v>
      </c>
      <c r="AK696" t="s">
        <v>197</v>
      </c>
      <c r="AL696" t="s">
        <v>142</v>
      </c>
      <c r="AM696">
        <v>99999</v>
      </c>
      <c r="AN696">
        <v>99999</v>
      </c>
      <c r="AO696">
        <v>899</v>
      </c>
      <c r="AP696" t="b">
        <v>1</v>
      </c>
      <c r="AQ696" t="b">
        <v>1</v>
      </c>
      <c r="AR696" t="b">
        <v>0</v>
      </c>
      <c r="AS696">
        <v>500</v>
      </c>
      <c r="AT696" t="s">
        <v>96</v>
      </c>
      <c r="AU696" t="b">
        <v>0</v>
      </c>
      <c r="AW696">
        <v>12</v>
      </c>
      <c r="AX696" t="s">
        <v>97</v>
      </c>
      <c r="AY696" t="s">
        <v>856</v>
      </c>
    </row>
    <row r="697" spans="1:51" x14ac:dyDescent="0.25">
      <c r="A697" t="s">
        <v>3160</v>
      </c>
      <c r="B697" t="s">
        <v>139</v>
      </c>
      <c r="C697" t="s">
        <v>89</v>
      </c>
      <c r="D697">
        <v>99999</v>
      </c>
      <c r="F697">
        <v>3000</v>
      </c>
      <c r="G697" t="b">
        <v>0</v>
      </c>
      <c r="H697" t="s">
        <v>762</v>
      </c>
      <c r="K697" t="s">
        <v>228</v>
      </c>
      <c r="L697" t="s">
        <v>140</v>
      </c>
      <c r="N697" t="s">
        <v>93</v>
      </c>
      <c r="P697">
        <v>399.8</v>
      </c>
      <c r="Q697">
        <v>119.89999999999999</v>
      </c>
      <c r="R697">
        <v>0</v>
      </c>
      <c r="S697">
        <v>50.1</v>
      </c>
      <c r="T697">
        <v>0</v>
      </c>
      <c r="U697">
        <v>0</v>
      </c>
      <c r="V697">
        <v>169.9</v>
      </c>
      <c r="W697">
        <v>59.9</v>
      </c>
      <c r="X697">
        <v>59.9</v>
      </c>
      <c r="Y697">
        <v>0</v>
      </c>
      <c r="AG697" t="s">
        <v>199</v>
      </c>
      <c r="AK697" t="s">
        <v>199</v>
      </c>
      <c r="AL697" t="s">
        <v>142</v>
      </c>
      <c r="AM697">
        <v>99999</v>
      </c>
      <c r="AN697">
        <v>99999</v>
      </c>
      <c r="AO697">
        <v>899</v>
      </c>
      <c r="AP697" t="b">
        <v>1</v>
      </c>
      <c r="AQ697" t="b">
        <v>1</v>
      </c>
      <c r="AR697" t="b">
        <v>0</v>
      </c>
      <c r="AS697">
        <v>500</v>
      </c>
      <c r="AT697" t="s">
        <v>96</v>
      </c>
      <c r="AU697" t="b">
        <v>0</v>
      </c>
      <c r="AW697">
        <v>12</v>
      </c>
      <c r="AX697" t="s">
        <v>97</v>
      </c>
      <c r="AY697" t="s">
        <v>857</v>
      </c>
    </row>
    <row r="698" spans="1:51" x14ac:dyDescent="0.25">
      <c r="A698" t="s">
        <v>3160</v>
      </c>
      <c r="B698" t="s">
        <v>139</v>
      </c>
      <c r="C698" t="s">
        <v>89</v>
      </c>
      <c r="D698">
        <v>99999</v>
      </c>
      <c r="F698">
        <v>5000</v>
      </c>
      <c r="G698" t="b">
        <v>0</v>
      </c>
      <c r="H698" t="s">
        <v>762</v>
      </c>
      <c r="K698" t="s">
        <v>228</v>
      </c>
      <c r="L698" t="s">
        <v>140</v>
      </c>
      <c r="N698" t="s">
        <v>93</v>
      </c>
      <c r="P698">
        <v>414.8</v>
      </c>
      <c r="Q698">
        <v>134.9</v>
      </c>
      <c r="R698">
        <v>0</v>
      </c>
      <c r="S698">
        <v>50.1</v>
      </c>
      <c r="T698">
        <v>0</v>
      </c>
      <c r="U698">
        <v>0</v>
      </c>
      <c r="V698">
        <v>169.9</v>
      </c>
      <c r="W698">
        <v>59.9</v>
      </c>
      <c r="X698">
        <v>59.9</v>
      </c>
      <c r="Y698">
        <v>0</v>
      </c>
      <c r="AG698" t="s">
        <v>201</v>
      </c>
      <c r="AK698" t="s">
        <v>201</v>
      </c>
      <c r="AL698" t="s">
        <v>142</v>
      </c>
      <c r="AM698">
        <v>99999</v>
      </c>
      <c r="AN698">
        <v>99999</v>
      </c>
      <c r="AO698">
        <v>899</v>
      </c>
      <c r="AP698" t="b">
        <v>1</v>
      </c>
      <c r="AQ698" t="b">
        <v>1</v>
      </c>
      <c r="AR698" t="b">
        <v>0</v>
      </c>
      <c r="AS698">
        <v>500</v>
      </c>
      <c r="AT698" t="s">
        <v>96</v>
      </c>
      <c r="AU698" t="b">
        <v>0</v>
      </c>
      <c r="AW698">
        <v>12</v>
      </c>
      <c r="AX698" t="s">
        <v>97</v>
      </c>
      <c r="AY698" t="s">
        <v>858</v>
      </c>
    </row>
    <row r="699" spans="1:51" x14ac:dyDescent="0.25">
      <c r="A699" t="s">
        <v>3160</v>
      </c>
      <c r="B699" t="s">
        <v>88</v>
      </c>
      <c r="C699" t="s">
        <v>89</v>
      </c>
      <c r="D699">
        <v>99999</v>
      </c>
      <c r="F699">
        <v>0</v>
      </c>
      <c r="G699" t="b">
        <v>0</v>
      </c>
      <c r="H699" t="s">
        <v>762</v>
      </c>
      <c r="K699" t="s">
        <v>253</v>
      </c>
      <c r="L699" t="s">
        <v>92</v>
      </c>
      <c r="N699" t="s">
        <v>93</v>
      </c>
      <c r="P699">
        <v>344.8</v>
      </c>
      <c r="Q699">
        <v>79.900000000000006</v>
      </c>
      <c r="R699">
        <v>0</v>
      </c>
      <c r="S699">
        <v>50.1</v>
      </c>
      <c r="T699">
        <v>0</v>
      </c>
      <c r="U699">
        <v>0</v>
      </c>
      <c r="V699">
        <v>169.9</v>
      </c>
      <c r="W699">
        <v>44.9</v>
      </c>
      <c r="X699">
        <v>44.9</v>
      </c>
      <c r="Y699">
        <v>0</v>
      </c>
      <c r="AG699" t="s">
        <v>94</v>
      </c>
      <c r="AK699" t="s">
        <v>94</v>
      </c>
      <c r="AL699" t="s">
        <v>95</v>
      </c>
      <c r="AM699">
        <v>99999</v>
      </c>
      <c r="AN699">
        <v>99999</v>
      </c>
      <c r="AO699">
        <v>799</v>
      </c>
      <c r="AP699" t="b">
        <v>1</v>
      </c>
      <c r="AQ699" t="b">
        <v>1</v>
      </c>
      <c r="AR699" t="b">
        <v>0</v>
      </c>
      <c r="AS699">
        <v>250</v>
      </c>
      <c r="AT699" t="s">
        <v>96</v>
      </c>
      <c r="AU699" t="b">
        <v>0</v>
      </c>
      <c r="AW699">
        <v>12</v>
      </c>
      <c r="AX699" t="s">
        <v>97</v>
      </c>
      <c r="AY699" t="s">
        <v>859</v>
      </c>
    </row>
    <row r="700" spans="1:51" x14ac:dyDescent="0.25">
      <c r="A700" t="s">
        <v>3160</v>
      </c>
      <c r="B700" t="s">
        <v>88</v>
      </c>
      <c r="C700" t="s">
        <v>89</v>
      </c>
      <c r="D700">
        <v>99999</v>
      </c>
      <c r="F700">
        <v>1000</v>
      </c>
      <c r="G700" t="b">
        <v>0</v>
      </c>
      <c r="H700" t="s">
        <v>762</v>
      </c>
      <c r="K700" t="s">
        <v>253</v>
      </c>
      <c r="L700" t="s">
        <v>92</v>
      </c>
      <c r="N700" t="s">
        <v>93</v>
      </c>
      <c r="P700">
        <v>344.8</v>
      </c>
      <c r="Q700">
        <v>79.899999999999991</v>
      </c>
      <c r="R700">
        <v>0</v>
      </c>
      <c r="S700">
        <v>50.1</v>
      </c>
      <c r="T700">
        <v>0</v>
      </c>
      <c r="U700">
        <v>0</v>
      </c>
      <c r="V700">
        <v>169.9</v>
      </c>
      <c r="W700">
        <v>44.9</v>
      </c>
      <c r="X700">
        <v>44.9</v>
      </c>
      <c r="Y700">
        <v>0</v>
      </c>
      <c r="AG700" t="s">
        <v>99</v>
      </c>
      <c r="AK700" t="s">
        <v>99</v>
      </c>
      <c r="AL700" t="s">
        <v>95</v>
      </c>
      <c r="AM700">
        <v>99999</v>
      </c>
      <c r="AN700">
        <v>99999</v>
      </c>
      <c r="AO700">
        <v>799</v>
      </c>
      <c r="AP700" t="b">
        <v>1</v>
      </c>
      <c r="AQ700" t="b">
        <v>1</v>
      </c>
      <c r="AR700" t="b">
        <v>0</v>
      </c>
      <c r="AS700">
        <v>250</v>
      </c>
      <c r="AT700" t="s">
        <v>96</v>
      </c>
      <c r="AU700" t="b">
        <v>0</v>
      </c>
      <c r="AW700">
        <v>12</v>
      </c>
      <c r="AX700" t="s">
        <v>97</v>
      </c>
      <c r="AY700" t="s">
        <v>860</v>
      </c>
    </row>
    <row r="701" spans="1:51" x14ac:dyDescent="0.25">
      <c r="A701" t="s">
        <v>3160</v>
      </c>
      <c r="B701" t="s">
        <v>88</v>
      </c>
      <c r="C701" t="s">
        <v>89</v>
      </c>
      <c r="D701">
        <v>99999</v>
      </c>
      <c r="F701">
        <v>10000</v>
      </c>
      <c r="G701" t="b">
        <v>0</v>
      </c>
      <c r="H701" t="s">
        <v>762</v>
      </c>
      <c r="K701" t="s">
        <v>253</v>
      </c>
      <c r="L701" t="s">
        <v>92</v>
      </c>
      <c r="N701" t="s">
        <v>93</v>
      </c>
      <c r="P701">
        <v>409.8</v>
      </c>
      <c r="Q701">
        <v>144.9</v>
      </c>
      <c r="R701">
        <v>0</v>
      </c>
      <c r="S701">
        <v>50.1</v>
      </c>
      <c r="T701">
        <v>0</v>
      </c>
      <c r="U701">
        <v>0</v>
      </c>
      <c r="V701">
        <v>169.9</v>
      </c>
      <c r="W701">
        <v>44.9</v>
      </c>
      <c r="X701">
        <v>44.9</v>
      </c>
      <c r="Y701">
        <v>0</v>
      </c>
      <c r="AG701" t="s">
        <v>101</v>
      </c>
      <c r="AK701" t="s">
        <v>101</v>
      </c>
      <c r="AL701" t="s">
        <v>95</v>
      </c>
      <c r="AM701">
        <v>99999</v>
      </c>
      <c r="AN701">
        <v>99999</v>
      </c>
      <c r="AO701">
        <v>799</v>
      </c>
      <c r="AP701" t="b">
        <v>1</v>
      </c>
      <c r="AQ701" t="b">
        <v>1</v>
      </c>
      <c r="AR701" t="b">
        <v>0</v>
      </c>
      <c r="AS701">
        <v>250</v>
      </c>
      <c r="AT701" t="s">
        <v>96</v>
      </c>
      <c r="AU701" t="b">
        <v>0</v>
      </c>
      <c r="AW701">
        <v>12</v>
      </c>
      <c r="AX701" t="s">
        <v>97</v>
      </c>
      <c r="AY701" t="s">
        <v>861</v>
      </c>
    </row>
    <row r="702" spans="1:51" x14ac:dyDescent="0.25">
      <c r="A702" t="s">
        <v>3160</v>
      </c>
      <c r="B702" t="s">
        <v>88</v>
      </c>
      <c r="C702" t="s">
        <v>89</v>
      </c>
      <c r="D702">
        <v>99999</v>
      </c>
      <c r="F702">
        <v>2000</v>
      </c>
      <c r="G702" t="b">
        <v>0</v>
      </c>
      <c r="H702" t="s">
        <v>762</v>
      </c>
      <c r="K702" t="s">
        <v>253</v>
      </c>
      <c r="L702" t="s">
        <v>92</v>
      </c>
      <c r="N702" t="s">
        <v>93</v>
      </c>
      <c r="P702">
        <v>354.8</v>
      </c>
      <c r="Q702">
        <v>89.899999999999991</v>
      </c>
      <c r="R702">
        <v>0</v>
      </c>
      <c r="S702">
        <v>50.1</v>
      </c>
      <c r="T702">
        <v>0</v>
      </c>
      <c r="U702">
        <v>0</v>
      </c>
      <c r="V702">
        <v>169.9</v>
      </c>
      <c r="W702">
        <v>44.9</v>
      </c>
      <c r="X702">
        <v>44.9</v>
      </c>
      <c r="Y702">
        <v>0</v>
      </c>
      <c r="AG702" t="s">
        <v>103</v>
      </c>
      <c r="AK702" t="s">
        <v>103</v>
      </c>
      <c r="AL702" t="s">
        <v>95</v>
      </c>
      <c r="AM702">
        <v>99999</v>
      </c>
      <c r="AN702">
        <v>99999</v>
      </c>
      <c r="AO702">
        <v>799</v>
      </c>
      <c r="AP702" t="b">
        <v>1</v>
      </c>
      <c r="AQ702" t="b">
        <v>1</v>
      </c>
      <c r="AR702" t="b">
        <v>0</v>
      </c>
      <c r="AS702">
        <v>250</v>
      </c>
      <c r="AT702" t="s">
        <v>96</v>
      </c>
      <c r="AU702" t="b">
        <v>0</v>
      </c>
      <c r="AW702">
        <v>12</v>
      </c>
      <c r="AX702" t="s">
        <v>97</v>
      </c>
      <c r="AY702" t="s">
        <v>862</v>
      </c>
    </row>
    <row r="703" spans="1:51" x14ac:dyDescent="0.25">
      <c r="A703" t="s">
        <v>3160</v>
      </c>
      <c r="B703" t="s">
        <v>88</v>
      </c>
      <c r="C703" t="s">
        <v>89</v>
      </c>
      <c r="D703">
        <v>99999</v>
      </c>
      <c r="F703">
        <v>3000</v>
      </c>
      <c r="G703" t="b">
        <v>0</v>
      </c>
      <c r="H703" t="s">
        <v>762</v>
      </c>
      <c r="K703" t="s">
        <v>253</v>
      </c>
      <c r="L703" t="s">
        <v>92</v>
      </c>
      <c r="N703" t="s">
        <v>93</v>
      </c>
      <c r="P703">
        <v>364.8</v>
      </c>
      <c r="Q703">
        <v>99.899999999999991</v>
      </c>
      <c r="R703">
        <v>0</v>
      </c>
      <c r="S703">
        <v>50.1</v>
      </c>
      <c r="T703">
        <v>0</v>
      </c>
      <c r="U703">
        <v>0</v>
      </c>
      <c r="V703">
        <v>169.9</v>
      </c>
      <c r="W703">
        <v>44.9</v>
      </c>
      <c r="X703">
        <v>44.9</v>
      </c>
      <c r="Y703">
        <v>0</v>
      </c>
      <c r="AG703" t="s">
        <v>105</v>
      </c>
      <c r="AK703" t="s">
        <v>105</v>
      </c>
      <c r="AL703" t="s">
        <v>95</v>
      </c>
      <c r="AM703">
        <v>99999</v>
      </c>
      <c r="AN703">
        <v>99999</v>
      </c>
      <c r="AO703">
        <v>799</v>
      </c>
      <c r="AP703" t="b">
        <v>1</v>
      </c>
      <c r="AQ703" t="b">
        <v>1</v>
      </c>
      <c r="AR703" t="b">
        <v>0</v>
      </c>
      <c r="AS703">
        <v>250</v>
      </c>
      <c r="AT703" t="s">
        <v>96</v>
      </c>
      <c r="AU703" t="b">
        <v>0</v>
      </c>
      <c r="AW703">
        <v>12</v>
      </c>
      <c r="AX703" t="s">
        <v>97</v>
      </c>
      <c r="AY703" t="s">
        <v>863</v>
      </c>
    </row>
    <row r="704" spans="1:51" x14ac:dyDescent="0.25">
      <c r="A704" t="s">
        <v>3160</v>
      </c>
      <c r="B704" t="s">
        <v>88</v>
      </c>
      <c r="C704" t="s">
        <v>89</v>
      </c>
      <c r="D704">
        <v>99999</v>
      </c>
      <c r="F704">
        <v>5000</v>
      </c>
      <c r="G704" t="b">
        <v>0</v>
      </c>
      <c r="H704" t="s">
        <v>762</v>
      </c>
      <c r="K704" t="s">
        <v>253</v>
      </c>
      <c r="L704" t="s">
        <v>92</v>
      </c>
      <c r="N704" t="s">
        <v>93</v>
      </c>
      <c r="P704">
        <v>379.8</v>
      </c>
      <c r="Q704">
        <v>114.9</v>
      </c>
      <c r="R704">
        <v>0</v>
      </c>
      <c r="S704">
        <v>50.1</v>
      </c>
      <c r="T704">
        <v>0</v>
      </c>
      <c r="U704">
        <v>0</v>
      </c>
      <c r="V704">
        <v>169.9</v>
      </c>
      <c r="W704">
        <v>44.9</v>
      </c>
      <c r="X704">
        <v>44.9</v>
      </c>
      <c r="Y704">
        <v>0</v>
      </c>
      <c r="AG704" t="s">
        <v>107</v>
      </c>
      <c r="AK704" t="s">
        <v>107</v>
      </c>
      <c r="AL704" t="s">
        <v>95</v>
      </c>
      <c r="AM704">
        <v>99999</v>
      </c>
      <c r="AN704">
        <v>99999</v>
      </c>
      <c r="AO704">
        <v>799</v>
      </c>
      <c r="AP704" t="b">
        <v>1</v>
      </c>
      <c r="AQ704" t="b">
        <v>1</v>
      </c>
      <c r="AR704" t="b">
        <v>0</v>
      </c>
      <c r="AS704">
        <v>250</v>
      </c>
      <c r="AT704" t="s">
        <v>96</v>
      </c>
      <c r="AU704" t="b">
        <v>0</v>
      </c>
      <c r="AW704">
        <v>12</v>
      </c>
      <c r="AX704" t="s">
        <v>97</v>
      </c>
      <c r="AY704" t="s">
        <v>864</v>
      </c>
    </row>
    <row r="705" spans="1:51" x14ac:dyDescent="0.25">
      <c r="A705" t="s">
        <v>3160</v>
      </c>
      <c r="B705" t="s">
        <v>109</v>
      </c>
      <c r="C705" t="s">
        <v>89</v>
      </c>
      <c r="D705">
        <v>99999</v>
      </c>
      <c r="F705">
        <v>0</v>
      </c>
      <c r="G705" t="b">
        <v>0</v>
      </c>
      <c r="H705" t="s">
        <v>762</v>
      </c>
      <c r="K705" t="s">
        <v>253</v>
      </c>
      <c r="L705" t="s">
        <v>110</v>
      </c>
      <c r="N705" t="s">
        <v>93</v>
      </c>
      <c r="P705">
        <v>339.8</v>
      </c>
      <c r="Q705">
        <v>74.900000000000006</v>
      </c>
      <c r="R705">
        <v>0</v>
      </c>
      <c r="S705">
        <v>50.1</v>
      </c>
      <c r="T705">
        <v>0</v>
      </c>
      <c r="U705">
        <v>0</v>
      </c>
      <c r="V705">
        <v>169.9</v>
      </c>
      <c r="W705">
        <v>44.9</v>
      </c>
      <c r="X705">
        <v>44.9</v>
      </c>
      <c r="Y705">
        <v>0</v>
      </c>
      <c r="AG705" t="s">
        <v>111</v>
      </c>
      <c r="AK705" t="s">
        <v>111</v>
      </c>
      <c r="AL705" t="s">
        <v>112</v>
      </c>
      <c r="AM705">
        <v>99999</v>
      </c>
      <c r="AN705">
        <v>99999</v>
      </c>
      <c r="AO705">
        <v>599</v>
      </c>
      <c r="AP705" t="b">
        <v>1</v>
      </c>
      <c r="AQ705" t="b">
        <v>1</v>
      </c>
      <c r="AR705" t="b">
        <v>0</v>
      </c>
      <c r="AS705">
        <v>50</v>
      </c>
      <c r="AT705" t="s">
        <v>96</v>
      </c>
      <c r="AU705" t="b">
        <v>0</v>
      </c>
      <c r="AW705">
        <v>12</v>
      </c>
      <c r="AX705" t="s">
        <v>97</v>
      </c>
      <c r="AY705" t="s">
        <v>865</v>
      </c>
    </row>
    <row r="706" spans="1:51" x14ac:dyDescent="0.25">
      <c r="A706" t="s">
        <v>3160</v>
      </c>
      <c r="B706" t="s">
        <v>109</v>
      </c>
      <c r="C706" t="s">
        <v>89</v>
      </c>
      <c r="D706">
        <v>99999</v>
      </c>
      <c r="F706">
        <v>1000</v>
      </c>
      <c r="G706" t="b">
        <v>0</v>
      </c>
      <c r="H706" t="s">
        <v>762</v>
      </c>
      <c r="K706" t="s">
        <v>253</v>
      </c>
      <c r="L706" t="s">
        <v>110</v>
      </c>
      <c r="N706" t="s">
        <v>93</v>
      </c>
      <c r="P706">
        <v>324.8</v>
      </c>
      <c r="Q706">
        <v>59.9</v>
      </c>
      <c r="R706">
        <v>0</v>
      </c>
      <c r="S706">
        <v>50.1</v>
      </c>
      <c r="T706">
        <v>0</v>
      </c>
      <c r="U706">
        <v>0</v>
      </c>
      <c r="V706">
        <v>169.9</v>
      </c>
      <c r="W706">
        <v>44.9</v>
      </c>
      <c r="X706">
        <v>44.9</v>
      </c>
      <c r="Y706">
        <v>0</v>
      </c>
      <c r="AG706" t="s">
        <v>114</v>
      </c>
      <c r="AK706" t="s">
        <v>114</v>
      </c>
      <c r="AL706" t="s">
        <v>112</v>
      </c>
      <c r="AM706">
        <v>99999</v>
      </c>
      <c r="AN706">
        <v>99999</v>
      </c>
      <c r="AO706">
        <v>599</v>
      </c>
      <c r="AP706" t="b">
        <v>1</v>
      </c>
      <c r="AQ706" t="b">
        <v>1</v>
      </c>
      <c r="AR706" t="b">
        <v>0</v>
      </c>
      <c r="AS706">
        <v>50</v>
      </c>
      <c r="AT706" t="s">
        <v>96</v>
      </c>
      <c r="AU706" t="b">
        <v>0</v>
      </c>
      <c r="AW706">
        <v>12</v>
      </c>
      <c r="AX706" t="s">
        <v>97</v>
      </c>
      <c r="AY706" t="s">
        <v>866</v>
      </c>
    </row>
    <row r="707" spans="1:51" x14ac:dyDescent="0.25">
      <c r="A707" t="s">
        <v>3160</v>
      </c>
      <c r="B707" t="s">
        <v>109</v>
      </c>
      <c r="C707" t="s">
        <v>89</v>
      </c>
      <c r="D707">
        <v>99999</v>
      </c>
      <c r="F707">
        <v>10000</v>
      </c>
      <c r="G707" t="b">
        <v>0</v>
      </c>
      <c r="H707" t="s">
        <v>762</v>
      </c>
      <c r="K707" t="s">
        <v>253</v>
      </c>
      <c r="L707" t="s">
        <v>110</v>
      </c>
      <c r="N707" t="s">
        <v>93</v>
      </c>
      <c r="P707">
        <v>389.8</v>
      </c>
      <c r="Q707">
        <v>124.9</v>
      </c>
      <c r="R707">
        <v>0</v>
      </c>
      <c r="S707">
        <v>50.1</v>
      </c>
      <c r="T707">
        <v>0</v>
      </c>
      <c r="U707">
        <v>0</v>
      </c>
      <c r="V707">
        <v>169.9</v>
      </c>
      <c r="W707">
        <v>44.9</v>
      </c>
      <c r="X707">
        <v>44.9</v>
      </c>
      <c r="Y707">
        <v>0</v>
      </c>
      <c r="AG707" t="s">
        <v>116</v>
      </c>
      <c r="AK707" t="s">
        <v>116</v>
      </c>
      <c r="AL707" t="s">
        <v>112</v>
      </c>
      <c r="AM707">
        <v>99999</v>
      </c>
      <c r="AN707">
        <v>99999</v>
      </c>
      <c r="AO707">
        <v>599</v>
      </c>
      <c r="AP707" t="b">
        <v>1</v>
      </c>
      <c r="AQ707" t="b">
        <v>1</v>
      </c>
      <c r="AR707" t="b">
        <v>0</v>
      </c>
      <c r="AS707">
        <v>50</v>
      </c>
      <c r="AT707" t="s">
        <v>96</v>
      </c>
      <c r="AU707" t="b">
        <v>0</v>
      </c>
      <c r="AW707">
        <v>12</v>
      </c>
      <c r="AX707" t="s">
        <v>97</v>
      </c>
      <c r="AY707" t="s">
        <v>867</v>
      </c>
    </row>
    <row r="708" spans="1:51" x14ac:dyDescent="0.25">
      <c r="A708" t="s">
        <v>3160</v>
      </c>
      <c r="B708" t="s">
        <v>109</v>
      </c>
      <c r="C708" t="s">
        <v>89</v>
      </c>
      <c r="D708">
        <v>99999</v>
      </c>
      <c r="F708">
        <v>2000</v>
      </c>
      <c r="G708" t="b">
        <v>0</v>
      </c>
      <c r="H708" t="s">
        <v>762</v>
      </c>
      <c r="K708" t="s">
        <v>253</v>
      </c>
      <c r="L708" t="s">
        <v>110</v>
      </c>
      <c r="N708" t="s">
        <v>93</v>
      </c>
      <c r="P708">
        <v>334.8</v>
      </c>
      <c r="Q708">
        <v>69.900000000000006</v>
      </c>
      <c r="R708">
        <v>0</v>
      </c>
      <c r="S708">
        <v>50.1</v>
      </c>
      <c r="T708">
        <v>0</v>
      </c>
      <c r="U708">
        <v>0</v>
      </c>
      <c r="V708">
        <v>169.9</v>
      </c>
      <c r="W708">
        <v>44.9</v>
      </c>
      <c r="X708">
        <v>44.9</v>
      </c>
      <c r="Y708">
        <v>0</v>
      </c>
      <c r="AG708" t="s">
        <v>118</v>
      </c>
      <c r="AK708" t="s">
        <v>118</v>
      </c>
      <c r="AL708" t="s">
        <v>112</v>
      </c>
      <c r="AM708">
        <v>99999</v>
      </c>
      <c r="AN708">
        <v>99999</v>
      </c>
      <c r="AO708">
        <v>599</v>
      </c>
      <c r="AP708" t="b">
        <v>1</v>
      </c>
      <c r="AQ708" t="b">
        <v>1</v>
      </c>
      <c r="AR708" t="b">
        <v>0</v>
      </c>
      <c r="AS708">
        <v>50</v>
      </c>
      <c r="AT708" t="s">
        <v>96</v>
      </c>
      <c r="AU708" t="b">
        <v>0</v>
      </c>
      <c r="AW708">
        <v>12</v>
      </c>
      <c r="AX708" t="s">
        <v>97</v>
      </c>
      <c r="AY708" t="s">
        <v>868</v>
      </c>
    </row>
    <row r="709" spans="1:51" x14ac:dyDescent="0.25">
      <c r="A709" t="s">
        <v>3160</v>
      </c>
      <c r="B709" t="s">
        <v>109</v>
      </c>
      <c r="C709" t="s">
        <v>89</v>
      </c>
      <c r="D709">
        <v>99999</v>
      </c>
      <c r="F709">
        <v>3000</v>
      </c>
      <c r="G709" t="b">
        <v>0</v>
      </c>
      <c r="H709" t="s">
        <v>762</v>
      </c>
      <c r="K709" t="s">
        <v>253</v>
      </c>
      <c r="L709" t="s">
        <v>110</v>
      </c>
      <c r="N709" t="s">
        <v>93</v>
      </c>
      <c r="P709">
        <v>344.8</v>
      </c>
      <c r="Q709">
        <v>79.899999999999991</v>
      </c>
      <c r="R709">
        <v>0</v>
      </c>
      <c r="S709">
        <v>50.1</v>
      </c>
      <c r="T709">
        <v>0</v>
      </c>
      <c r="U709">
        <v>0</v>
      </c>
      <c r="V709">
        <v>169.9</v>
      </c>
      <c r="W709">
        <v>44.9</v>
      </c>
      <c r="X709">
        <v>44.9</v>
      </c>
      <c r="Y709">
        <v>0</v>
      </c>
      <c r="AG709" t="s">
        <v>120</v>
      </c>
      <c r="AK709" t="s">
        <v>120</v>
      </c>
      <c r="AL709" t="s">
        <v>112</v>
      </c>
      <c r="AM709">
        <v>99999</v>
      </c>
      <c r="AN709">
        <v>99999</v>
      </c>
      <c r="AO709">
        <v>599</v>
      </c>
      <c r="AP709" t="b">
        <v>1</v>
      </c>
      <c r="AQ709" t="b">
        <v>1</v>
      </c>
      <c r="AR709" t="b">
        <v>0</v>
      </c>
      <c r="AS709">
        <v>50</v>
      </c>
      <c r="AT709" t="s">
        <v>96</v>
      </c>
      <c r="AU709" t="b">
        <v>0</v>
      </c>
      <c r="AW709">
        <v>12</v>
      </c>
      <c r="AX709" t="s">
        <v>97</v>
      </c>
      <c r="AY709" t="s">
        <v>869</v>
      </c>
    </row>
    <row r="710" spans="1:51" x14ac:dyDescent="0.25">
      <c r="A710" t="s">
        <v>3160</v>
      </c>
      <c r="B710" t="s">
        <v>109</v>
      </c>
      <c r="C710" t="s">
        <v>89</v>
      </c>
      <c r="D710">
        <v>99999</v>
      </c>
      <c r="F710">
        <v>5000</v>
      </c>
      <c r="G710" t="b">
        <v>0</v>
      </c>
      <c r="H710" t="s">
        <v>762</v>
      </c>
      <c r="K710" t="s">
        <v>253</v>
      </c>
      <c r="L710" t="s">
        <v>110</v>
      </c>
      <c r="N710" t="s">
        <v>93</v>
      </c>
      <c r="P710">
        <v>359.8</v>
      </c>
      <c r="Q710">
        <v>94.9</v>
      </c>
      <c r="R710">
        <v>0</v>
      </c>
      <c r="S710">
        <v>50.1</v>
      </c>
      <c r="T710">
        <v>0</v>
      </c>
      <c r="U710">
        <v>0</v>
      </c>
      <c r="V710">
        <v>169.9</v>
      </c>
      <c r="W710">
        <v>44.9</v>
      </c>
      <c r="X710">
        <v>44.9</v>
      </c>
      <c r="Y710">
        <v>0</v>
      </c>
      <c r="AG710" t="s">
        <v>122</v>
      </c>
      <c r="AK710" t="s">
        <v>122</v>
      </c>
      <c r="AL710" t="s">
        <v>112</v>
      </c>
      <c r="AM710">
        <v>99999</v>
      </c>
      <c r="AN710">
        <v>99999</v>
      </c>
      <c r="AO710">
        <v>599</v>
      </c>
      <c r="AP710" t="b">
        <v>1</v>
      </c>
      <c r="AQ710" t="b">
        <v>1</v>
      </c>
      <c r="AR710" t="b">
        <v>0</v>
      </c>
      <c r="AS710">
        <v>50</v>
      </c>
      <c r="AT710" t="s">
        <v>96</v>
      </c>
      <c r="AU710" t="b">
        <v>0</v>
      </c>
      <c r="AW710">
        <v>12</v>
      </c>
      <c r="AX710" t="s">
        <v>97</v>
      </c>
      <c r="AY710" t="s">
        <v>870</v>
      </c>
    </row>
    <row r="711" spans="1:51" x14ac:dyDescent="0.25">
      <c r="A711" t="s">
        <v>3160</v>
      </c>
      <c r="B711" t="s">
        <v>124</v>
      </c>
      <c r="C711" t="s">
        <v>89</v>
      </c>
      <c r="D711">
        <v>99999</v>
      </c>
      <c r="F711">
        <v>0</v>
      </c>
      <c r="G711" t="b">
        <v>0</v>
      </c>
      <c r="H711" t="s">
        <v>762</v>
      </c>
      <c r="K711" t="s">
        <v>253</v>
      </c>
      <c r="L711" t="s">
        <v>125</v>
      </c>
      <c r="N711" t="s">
        <v>93</v>
      </c>
      <c r="P711">
        <v>329.8</v>
      </c>
      <c r="Q711">
        <v>64.900000000000006</v>
      </c>
      <c r="R711">
        <v>0</v>
      </c>
      <c r="S711">
        <v>50.1</v>
      </c>
      <c r="T711">
        <v>0</v>
      </c>
      <c r="U711">
        <v>0</v>
      </c>
      <c r="V711">
        <v>169.9</v>
      </c>
      <c r="W711">
        <v>44.9</v>
      </c>
      <c r="X711">
        <v>44.9</v>
      </c>
      <c r="Y711">
        <v>0</v>
      </c>
      <c r="AG711" t="s">
        <v>126</v>
      </c>
      <c r="AK711" t="s">
        <v>126</v>
      </c>
      <c r="AL711" t="s">
        <v>127</v>
      </c>
      <c r="AM711">
        <v>99999</v>
      </c>
      <c r="AN711">
        <v>99999</v>
      </c>
      <c r="AO711">
        <v>699</v>
      </c>
      <c r="AP711" t="b">
        <v>1</v>
      </c>
      <c r="AQ711" t="b">
        <v>1</v>
      </c>
      <c r="AR711" t="b">
        <v>0</v>
      </c>
      <c r="AS711">
        <v>100</v>
      </c>
      <c r="AT711" t="s">
        <v>96</v>
      </c>
      <c r="AU711" t="b">
        <v>0</v>
      </c>
      <c r="AW711">
        <v>12</v>
      </c>
      <c r="AX711" t="s">
        <v>97</v>
      </c>
      <c r="AY711" t="s">
        <v>871</v>
      </c>
    </row>
    <row r="712" spans="1:51" x14ac:dyDescent="0.25">
      <c r="A712" t="s">
        <v>3160</v>
      </c>
      <c r="B712" t="s">
        <v>124</v>
      </c>
      <c r="C712" t="s">
        <v>89</v>
      </c>
      <c r="D712">
        <v>99999</v>
      </c>
      <c r="F712">
        <v>1000</v>
      </c>
      <c r="G712" t="b">
        <v>0</v>
      </c>
      <c r="H712" t="s">
        <v>762</v>
      </c>
      <c r="K712" t="s">
        <v>253</v>
      </c>
      <c r="L712" t="s">
        <v>125</v>
      </c>
      <c r="N712" t="s">
        <v>93</v>
      </c>
      <c r="P712">
        <v>329.8</v>
      </c>
      <c r="Q712">
        <v>64.899999999999991</v>
      </c>
      <c r="R712">
        <v>0</v>
      </c>
      <c r="S712">
        <v>50.1</v>
      </c>
      <c r="T712">
        <v>0</v>
      </c>
      <c r="U712">
        <v>0</v>
      </c>
      <c r="V712">
        <v>169.9</v>
      </c>
      <c r="W712">
        <v>44.9</v>
      </c>
      <c r="X712">
        <v>44.9</v>
      </c>
      <c r="Y712">
        <v>0</v>
      </c>
      <c r="AG712" t="s">
        <v>129</v>
      </c>
      <c r="AK712" t="s">
        <v>129</v>
      </c>
      <c r="AL712" t="s">
        <v>127</v>
      </c>
      <c r="AM712">
        <v>99999</v>
      </c>
      <c r="AN712">
        <v>99999</v>
      </c>
      <c r="AO712">
        <v>699</v>
      </c>
      <c r="AP712" t="b">
        <v>1</v>
      </c>
      <c r="AQ712" t="b">
        <v>1</v>
      </c>
      <c r="AR712" t="b">
        <v>0</v>
      </c>
      <c r="AS712">
        <v>100</v>
      </c>
      <c r="AT712" t="s">
        <v>96</v>
      </c>
      <c r="AU712" t="b">
        <v>0</v>
      </c>
      <c r="AW712">
        <v>12</v>
      </c>
      <c r="AX712" t="s">
        <v>97</v>
      </c>
      <c r="AY712" t="s">
        <v>872</v>
      </c>
    </row>
    <row r="713" spans="1:51" x14ac:dyDescent="0.25">
      <c r="A713" t="s">
        <v>3160</v>
      </c>
      <c r="B713" t="s">
        <v>124</v>
      </c>
      <c r="C713" t="s">
        <v>89</v>
      </c>
      <c r="D713">
        <v>99999</v>
      </c>
      <c r="F713">
        <v>10000</v>
      </c>
      <c r="G713" t="b">
        <v>0</v>
      </c>
      <c r="H713" t="s">
        <v>762</v>
      </c>
      <c r="K713" t="s">
        <v>253</v>
      </c>
      <c r="L713" t="s">
        <v>125</v>
      </c>
      <c r="N713" t="s">
        <v>93</v>
      </c>
      <c r="P713">
        <v>394.8</v>
      </c>
      <c r="Q713">
        <v>129.9</v>
      </c>
      <c r="R713">
        <v>0</v>
      </c>
      <c r="S713">
        <v>50.1</v>
      </c>
      <c r="T713">
        <v>0</v>
      </c>
      <c r="U713">
        <v>0</v>
      </c>
      <c r="V713">
        <v>169.9</v>
      </c>
      <c r="W713">
        <v>44.9</v>
      </c>
      <c r="X713">
        <v>44.9</v>
      </c>
      <c r="Y713">
        <v>0</v>
      </c>
      <c r="AG713" t="s">
        <v>131</v>
      </c>
      <c r="AK713" t="s">
        <v>131</v>
      </c>
      <c r="AL713" t="s">
        <v>127</v>
      </c>
      <c r="AM713">
        <v>99999</v>
      </c>
      <c r="AN713">
        <v>99999</v>
      </c>
      <c r="AO713">
        <v>699</v>
      </c>
      <c r="AP713" t="b">
        <v>1</v>
      </c>
      <c r="AQ713" t="b">
        <v>1</v>
      </c>
      <c r="AR713" t="b">
        <v>0</v>
      </c>
      <c r="AS713">
        <v>100</v>
      </c>
      <c r="AT713" t="s">
        <v>96</v>
      </c>
      <c r="AU713" t="b">
        <v>0</v>
      </c>
      <c r="AW713">
        <v>12</v>
      </c>
      <c r="AX713" t="s">
        <v>97</v>
      </c>
      <c r="AY713" t="s">
        <v>873</v>
      </c>
    </row>
    <row r="714" spans="1:51" x14ac:dyDescent="0.25">
      <c r="A714" t="s">
        <v>3160</v>
      </c>
      <c r="B714" t="s">
        <v>124</v>
      </c>
      <c r="C714" t="s">
        <v>89</v>
      </c>
      <c r="D714">
        <v>99999</v>
      </c>
      <c r="F714">
        <v>2000</v>
      </c>
      <c r="G714" t="b">
        <v>0</v>
      </c>
      <c r="H714" t="s">
        <v>762</v>
      </c>
      <c r="K714" t="s">
        <v>253</v>
      </c>
      <c r="L714" t="s">
        <v>125</v>
      </c>
      <c r="N714" t="s">
        <v>93</v>
      </c>
      <c r="P714">
        <v>339.8</v>
      </c>
      <c r="Q714">
        <v>74.899999999999991</v>
      </c>
      <c r="R714">
        <v>0</v>
      </c>
      <c r="S714">
        <v>50.1</v>
      </c>
      <c r="T714">
        <v>0</v>
      </c>
      <c r="U714">
        <v>0</v>
      </c>
      <c r="V714">
        <v>169.9</v>
      </c>
      <c r="W714">
        <v>44.9</v>
      </c>
      <c r="X714">
        <v>44.9</v>
      </c>
      <c r="Y714">
        <v>0</v>
      </c>
      <c r="AG714" t="s">
        <v>133</v>
      </c>
      <c r="AK714" t="s">
        <v>133</v>
      </c>
      <c r="AL714" t="s">
        <v>127</v>
      </c>
      <c r="AM714">
        <v>99999</v>
      </c>
      <c r="AN714">
        <v>99999</v>
      </c>
      <c r="AO714">
        <v>699</v>
      </c>
      <c r="AP714" t="b">
        <v>1</v>
      </c>
      <c r="AQ714" t="b">
        <v>1</v>
      </c>
      <c r="AR714" t="b">
        <v>0</v>
      </c>
      <c r="AS714">
        <v>100</v>
      </c>
      <c r="AT714" t="s">
        <v>96</v>
      </c>
      <c r="AU714" t="b">
        <v>0</v>
      </c>
      <c r="AW714">
        <v>12</v>
      </c>
      <c r="AX714" t="s">
        <v>97</v>
      </c>
      <c r="AY714" t="s">
        <v>874</v>
      </c>
    </row>
    <row r="715" spans="1:51" x14ac:dyDescent="0.25">
      <c r="A715" t="s">
        <v>3160</v>
      </c>
      <c r="B715" t="s">
        <v>124</v>
      </c>
      <c r="C715" t="s">
        <v>89</v>
      </c>
      <c r="D715">
        <v>99999</v>
      </c>
      <c r="F715">
        <v>3000</v>
      </c>
      <c r="G715" t="b">
        <v>0</v>
      </c>
      <c r="H715" t="s">
        <v>762</v>
      </c>
      <c r="K715" t="s">
        <v>253</v>
      </c>
      <c r="L715" t="s">
        <v>125</v>
      </c>
      <c r="N715" t="s">
        <v>93</v>
      </c>
      <c r="P715">
        <v>349.8</v>
      </c>
      <c r="Q715">
        <v>84.899999999999991</v>
      </c>
      <c r="R715">
        <v>0</v>
      </c>
      <c r="S715">
        <v>50.1</v>
      </c>
      <c r="T715">
        <v>0</v>
      </c>
      <c r="U715">
        <v>0</v>
      </c>
      <c r="V715">
        <v>169.9</v>
      </c>
      <c r="W715">
        <v>44.9</v>
      </c>
      <c r="X715">
        <v>44.9</v>
      </c>
      <c r="Y715">
        <v>0</v>
      </c>
      <c r="AG715" t="s">
        <v>135</v>
      </c>
      <c r="AK715" t="s">
        <v>135</v>
      </c>
      <c r="AL715" t="s">
        <v>127</v>
      </c>
      <c r="AM715">
        <v>99999</v>
      </c>
      <c r="AN715">
        <v>99999</v>
      </c>
      <c r="AO715">
        <v>699</v>
      </c>
      <c r="AP715" t="b">
        <v>1</v>
      </c>
      <c r="AQ715" t="b">
        <v>1</v>
      </c>
      <c r="AR715" t="b">
        <v>0</v>
      </c>
      <c r="AS715">
        <v>100</v>
      </c>
      <c r="AT715" t="s">
        <v>96</v>
      </c>
      <c r="AU715" t="b">
        <v>0</v>
      </c>
      <c r="AW715">
        <v>12</v>
      </c>
      <c r="AX715" t="s">
        <v>97</v>
      </c>
      <c r="AY715" t="s">
        <v>875</v>
      </c>
    </row>
    <row r="716" spans="1:51" x14ac:dyDescent="0.25">
      <c r="A716" t="s">
        <v>3160</v>
      </c>
      <c r="B716" t="s">
        <v>124</v>
      </c>
      <c r="C716" t="s">
        <v>89</v>
      </c>
      <c r="D716">
        <v>99999</v>
      </c>
      <c r="F716">
        <v>5000</v>
      </c>
      <c r="G716" t="b">
        <v>0</v>
      </c>
      <c r="H716" t="s">
        <v>762</v>
      </c>
      <c r="K716" t="s">
        <v>253</v>
      </c>
      <c r="L716" t="s">
        <v>125</v>
      </c>
      <c r="N716" t="s">
        <v>93</v>
      </c>
      <c r="P716">
        <v>364.8</v>
      </c>
      <c r="Q716">
        <v>99.9</v>
      </c>
      <c r="R716">
        <v>0</v>
      </c>
      <c r="S716">
        <v>50.1</v>
      </c>
      <c r="T716">
        <v>0</v>
      </c>
      <c r="U716">
        <v>0</v>
      </c>
      <c r="V716">
        <v>169.9</v>
      </c>
      <c r="W716">
        <v>44.9</v>
      </c>
      <c r="X716">
        <v>44.9</v>
      </c>
      <c r="Y716">
        <v>0</v>
      </c>
      <c r="AG716" t="s">
        <v>137</v>
      </c>
      <c r="AK716" t="s">
        <v>137</v>
      </c>
      <c r="AL716" t="s">
        <v>127</v>
      </c>
      <c r="AM716">
        <v>99999</v>
      </c>
      <c r="AN716">
        <v>99999</v>
      </c>
      <c r="AO716">
        <v>699</v>
      </c>
      <c r="AP716" t="b">
        <v>1</v>
      </c>
      <c r="AQ716" t="b">
        <v>1</v>
      </c>
      <c r="AR716" t="b">
        <v>0</v>
      </c>
      <c r="AS716">
        <v>100</v>
      </c>
      <c r="AT716" t="s">
        <v>96</v>
      </c>
      <c r="AU716" t="b">
        <v>0</v>
      </c>
      <c r="AW716">
        <v>12</v>
      </c>
      <c r="AX716" t="s">
        <v>97</v>
      </c>
      <c r="AY716" t="s">
        <v>876</v>
      </c>
    </row>
    <row r="717" spans="1:51" x14ac:dyDescent="0.25">
      <c r="A717" t="s">
        <v>3160</v>
      </c>
      <c r="B717" t="s">
        <v>139</v>
      </c>
      <c r="C717" t="s">
        <v>89</v>
      </c>
      <c r="D717">
        <v>99999</v>
      </c>
      <c r="F717">
        <v>0</v>
      </c>
      <c r="G717" t="b">
        <v>0</v>
      </c>
      <c r="H717" t="s">
        <v>762</v>
      </c>
      <c r="K717" t="s">
        <v>253</v>
      </c>
      <c r="L717" t="s">
        <v>140</v>
      </c>
      <c r="N717" t="s">
        <v>93</v>
      </c>
      <c r="P717">
        <v>364.8</v>
      </c>
      <c r="Q717">
        <v>99.9</v>
      </c>
      <c r="R717">
        <v>0</v>
      </c>
      <c r="S717">
        <v>50.1</v>
      </c>
      <c r="T717">
        <v>0</v>
      </c>
      <c r="U717">
        <v>0</v>
      </c>
      <c r="V717">
        <v>169.9</v>
      </c>
      <c r="W717">
        <v>44.9</v>
      </c>
      <c r="X717">
        <v>44.9</v>
      </c>
      <c r="Y717">
        <v>0</v>
      </c>
      <c r="AG717" t="s">
        <v>141</v>
      </c>
      <c r="AK717" t="s">
        <v>141</v>
      </c>
      <c r="AL717" t="s">
        <v>142</v>
      </c>
      <c r="AM717">
        <v>99999</v>
      </c>
      <c r="AN717">
        <v>99999</v>
      </c>
      <c r="AO717">
        <v>899</v>
      </c>
      <c r="AP717" t="b">
        <v>1</v>
      </c>
      <c r="AQ717" t="b">
        <v>1</v>
      </c>
      <c r="AR717" t="b">
        <v>0</v>
      </c>
      <c r="AS717">
        <v>500</v>
      </c>
      <c r="AT717" t="s">
        <v>96</v>
      </c>
      <c r="AU717" t="b">
        <v>0</v>
      </c>
      <c r="AW717">
        <v>12</v>
      </c>
      <c r="AX717" t="s">
        <v>97</v>
      </c>
      <c r="AY717" t="s">
        <v>877</v>
      </c>
    </row>
    <row r="718" spans="1:51" x14ac:dyDescent="0.25">
      <c r="A718" t="s">
        <v>3160</v>
      </c>
      <c r="B718" t="s">
        <v>139</v>
      </c>
      <c r="C718" t="s">
        <v>89</v>
      </c>
      <c r="D718">
        <v>99999</v>
      </c>
      <c r="F718">
        <v>1000</v>
      </c>
      <c r="G718" t="b">
        <v>0</v>
      </c>
      <c r="H718" t="s">
        <v>762</v>
      </c>
      <c r="K718" t="s">
        <v>253</v>
      </c>
      <c r="L718" t="s">
        <v>140</v>
      </c>
      <c r="N718" t="s">
        <v>93</v>
      </c>
      <c r="P718">
        <v>364.8</v>
      </c>
      <c r="Q718">
        <v>99.899999999999991</v>
      </c>
      <c r="R718">
        <v>0</v>
      </c>
      <c r="S718">
        <v>50.1</v>
      </c>
      <c r="T718">
        <v>0</v>
      </c>
      <c r="U718">
        <v>0</v>
      </c>
      <c r="V718">
        <v>169.9</v>
      </c>
      <c r="W718">
        <v>44.9</v>
      </c>
      <c r="X718">
        <v>44.9</v>
      </c>
      <c r="Y718">
        <v>0</v>
      </c>
      <c r="AG718" t="s">
        <v>144</v>
      </c>
      <c r="AK718" t="s">
        <v>144</v>
      </c>
      <c r="AL718" t="s">
        <v>142</v>
      </c>
      <c r="AM718">
        <v>99999</v>
      </c>
      <c r="AN718">
        <v>99999</v>
      </c>
      <c r="AO718">
        <v>899</v>
      </c>
      <c r="AP718" t="b">
        <v>1</v>
      </c>
      <c r="AQ718" t="b">
        <v>1</v>
      </c>
      <c r="AR718" t="b">
        <v>0</v>
      </c>
      <c r="AS718">
        <v>500</v>
      </c>
      <c r="AT718" t="s">
        <v>96</v>
      </c>
      <c r="AU718" t="b">
        <v>0</v>
      </c>
      <c r="AW718">
        <v>12</v>
      </c>
      <c r="AX718" t="s">
        <v>97</v>
      </c>
      <c r="AY718" t="s">
        <v>878</v>
      </c>
    </row>
    <row r="719" spans="1:51" x14ac:dyDescent="0.25">
      <c r="A719" t="s">
        <v>3160</v>
      </c>
      <c r="B719" t="s">
        <v>139</v>
      </c>
      <c r="C719" t="s">
        <v>89</v>
      </c>
      <c r="D719">
        <v>99999</v>
      </c>
      <c r="F719">
        <v>10000</v>
      </c>
      <c r="G719" t="b">
        <v>0</v>
      </c>
      <c r="H719" t="s">
        <v>762</v>
      </c>
      <c r="K719" t="s">
        <v>253</v>
      </c>
      <c r="L719" t="s">
        <v>140</v>
      </c>
      <c r="N719" t="s">
        <v>93</v>
      </c>
      <c r="P719">
        <v>429.8</v>
      </c>
      <c r="Q719">
        <v>164.9</v>
      </c>
      <c r="R719">
        <v>0</v>
      </c>
      <c r="S719">
        <v>50.1</v>
      </c>
      <c r="T719">
        <v>0</v>
      </c>
      <c r="U719">
        <v>0</v>
      </c>
      <c r="V719">
        <v>169.9</v>
      </c>
      <c r="W719">
        <v>44.9</v>
      </c>
      <c r="X719">
        <v>44.9</v>
      </c>
      <c r="Y719">
        <v>0</v>
      </c>
      <c r="AG719" t="s">
        <v>146</v>
      </c>
      <c r="AK719" t="s">
        <v>146</v>
      </c>
      <c r="AL719" t="s">
        <v>142</v>
      </c>
      <c r="AM719">
        <v>99999</v>
      </c>
      <c r="AN719">
        <v>99999</v>
      </c>
      <c r="AO719">
        <v>899</v>
      </c>
      <c r="AP719" t="b">
        <v>1</v>
      </c>
      <c r="AQ719" t="b">
        <v>1</v>
      </c>
      <c r="AR719" t="b">
        <v>0</v>
      </c>
      <c r="AS719">
        <v>500</v>
      </c>
      <c r="AT719" t="s">
        <v>96</v>
      </c>
      <c r="AU719" t="b">
        <v>0</v>
      </c>
      <c r="AW719">
        <v>12</v>
      </c>
      <c r="AX719" t="s">
        <v>97</v>
      </c>
      <c r="AY719" t="s">
        <v>879</v>
      </c>
    </row>
    <row r="720" spans="1:51" x14ac:dyDescent="0.25">
      <c r="A720" t="s">
        <v>3160</v>
      </c>
      <c r="B720" t="s">
        <v>139</v>
      </c>
      <c r="C720" t="s">
        <v>89</v>
      </c>
      <c r="D720">
        <v>99999</v>
      </c>
      <c r="F720">
        <v>2000</v>
      </c>
      <c r="G720" t="b">
        <v>0</v>
      </c>
      <c r="H720" t="s">
        <v>762</v>
      </c>
      <c r="K720" t="s">
        <v>253</v>
      </c>
      <c r="L720" t="s">
        <v>140</v>
      </c>
      <c r="N720" t="s">
        <v>93</v>
      </c>
      <c r="P720">
        <v>374.8</v>
      </c>
      <c r="Q720">
        <v>109.89999999999999</v>
      </c>
      <c r="R720">
        <v>0</v>
      </c>
      <c r="S720">
        <v>50.1</v>
      </c>
      <c r="T720">
        <v>0</v>
      </c>
      <c r="U720">
        <v>0</v>
      </c>
      <c r="V720">
        <v>169.9</v>
      </c>
      <c r="W720">
        <v>44.9</v>
      </c>
      <c r="X720">
        <v>44.9</v>
      </c>
      <c r="Y720">
        <v>0</v>
      </c>
      <c r="AG720" t="s">
        <v>148</v>
      </c>
      <c r="AK720" t="s">
        <v>148</v>
      </c>
      <c r="AL720" t="s">
        <v>142</v>
      </c>
      <c r="AM720">
        <v>99999</v>
      </c>
      <c r="AN720">
        <v>99999</v>
      </c>
      <c r="AO720">
        <v>899</v>
      </c>
      <c r="AP720" t="b">
        <v>1</v>
      </c>
      <c r="AQ720" t="b">
        <v>1</v>
      </c>
      <c r="AR720" t="b">
        <v>0</v>
      </c>
      <c r="AS720">
        <v>500</v>
      </c>
      <c r="AT720" t="s">
        <v>96</v>
      </c>
      <c r="AU720" t="b">
        <v>0</v>
      </c>
      <c r="AW720">
        <v>12</v>
      </c>
      <c r="AX720" t="s">
        <v>97</v>
      </c>
      <c r="AY720" t="s">
        <v>880</v>
      </c>
    </row>
    <row r="721" spans="1:51" x14ac:dyDescent="0.25">
      <c r="A721" t="s">
        <v>3160</v>
      </c>
      <c r="B721" t="s">
        <v>139</v>
      </c>
      <c r="C721" t="s">
        <v>89</v>
      </c>
      <c r="D721">
        <v>99999</v>
      </c>
      <c r="F721">
        <v>3000</v>
      </c>
      <c r="G721" t="b">
        <v>0</v>
      </c>
      <c r="H721" t="s">
        <v>762</v>
      </c>
      <c r="K721" t="s">
        <v>253</v>
      </c>
      <c r="L721" t="s">
        <v>140</v>
      </c>
      <c r="N721" t="s">
        <v>93</v>
      </c>
      <c r="P721">
        <v>384.8</v>
      </c>
      <c r="Q721">
        <v>119.89999999999999</v>
      </c>
      <c r="R721">
        <v>0</v>
      </c>
      <c r="S721">
        <v>50.1</v>
      </c>
      <c r="T721">
        <v>0</v>
      </c>
      <c r="U721">
        <v>0</v>
      </c>
      <c r="V721">
        <v>169.9</v>
      </c>
      <c r="W721">
        <v>44.9</v>
      </c>
      <c r="X721">
        <v>44.9</v>
      </c>
      <c r="Y721">
        <v>0</v>
      </c>
      <c r="AG721" t="s">
        <v>150</v>
      </c>
      <c r="AK721" t="s">
        <v>150</v>
      </c>
      <c r="AL721" t="s">
        <v>142</v>
      </c>
      <c r="AM721">
        <v>99999</v>
      </c>
      <c r="AN721">
        <v>99999</v>
      </c>
      <c r="AO721">
        <v>899</v>
      </c>
      <c r="AP721" t="b">
        <v>1</v>
      </c>
      <c r="AQ721" t="b">
        <v>1</v>
      </c>
      <c r="AR721" t="b">
        <v>0</v>
      </c>
      <c r="AS721">
        <v>500</v>
      </c>
      <c r="AT721" t="s">
        <v>96</v>
      </c>
      <c r="AU721" t="b">
        <v>0</v>
      </c>
      <c r="AW721">
        <v>12</v>
      </c>
      <c r="AX721" t="s">
        <v>97</v>
      </c>
      <c r="AY721" t="s">
        <v>881</v>
      </c>
    </row>
    <row r="722" spans="1:51" x14ac:dyDescent="0.25">
      <c r="A722" t="s">
        <v>3160</v>
      </c>
      <c r="B722" t="s">
        <v>139</v>
      </c>
      <c r="C722" t="s">
        <v>89</v>
      </c>
      <c r="D722">
        <v>99999</v>
      </c>
      <c r="F722">
        <v>5000</v>
      </c>
      <c r="G722" t="b">
        <v>0</v>
      </c>
      <c r="H722" t="s">
        <v>762</v>
      </c>
      <c r="K722" t="s">
        <v>253</v>
      </c>
      <c r="L722" t="s">
        <v>140</v>
      </c>
      <c r="N722" t="s">
        <v>93</v>
      </c>
      <c r="P722">
        <v>399.8</v>
      </c>
      <c r="Q722">
        <v>134.9</v>
      </c>
      <c r="R722">
        <v>0</v>
      </c>
      <c r="S722">
        <v>50.1</v>
      </c>
      <c r="T722">
        <v>0</v>
      </c>
      <c r="U722">
        <v>0</v>
      </c>
      <c r="V722">
        <v>169.9</v>
      </c>
      <c r="W722">
        <v>44.9</v>
      </c>
      <c r="X722">
        <v>44.9</v>
      </c>
      <c r="Y722">
        <v>0</v>
      </c>
      <c r="AG722" t="s">
        <v>152</v>
      </c>
      <c r="AK722" t="s">
        <v>152</v>
      </c>
      <c r="AL722" t="s">
        <v>142</v>
      </c>
      <c r="AM722">
        <v>99999</v>
      </c>
      <c r="AN722">
        <v>99999</v>
      </c>
      <c r="AO722">
        <v>899</v>
      </c>
      <c r="AP722" t="b">
        <v>1</v>
      </c>
      <c r="AQ722" t="b">
        <v>1</v>
      </c>
      <c r="AR722" t="b">
        <v>0</v>
      </c>
      <c r="AS722">
        <v>500</v>
      </c>
      <c r="AT722" t="s">
        <v>96</v>
      </c>
      <c r="AU722" t="b">
        <v>0</v>
      </c>
      <c r="AW722">
        <v>12</v>
      </c>
      <c r="AX722" t="s">
        <v>97</v>
      </c>
      <c r="AY722" t="s">
        <v>882</v>
      </c>
    </row>
    <row r="723" spans="1:51" x14ac:dyDescent="0.25">
      <c r="A723" t="s">
        <v>3160</v>
      </c>
      <c r="B723" t="s">
        <v>88</v>
      </c>
      <c r="C723" t="s">
        <v>89</v>
      </c>
      <c r="D723">
        <v>99999</v>
      </c>
      <c r="F723">
        <v>0</v>
      </c>
      <c r="G723" t="b">
        <v>0</v>
      </c>
      <c r="H723" t="s">
        <v>883</v>
      </c>
      <c r="K723" t="s">
        <v>91</v>
      </c>
      <c r="L723" t="s">
        <v>92</v>
      </c>
      <c r="N723" t="s">
        <v>93</v>
      </c>
      <c r="P723">
        <v>299.8</v>
      </c>
      <c r="Q723">
        <v>79.900000000000006</v>
      </c>
      <c r="R723">
        <v>0</v>
      </c>
      <c r="S723">
        <v>50.1</v>
      </c>
      <c r="T723">
        <v>0</v>
      </c>
      <c r="U723">
        <v>0</v>
      </c>
      <c r="V723">
        <v>124.9</v>
      </c>
      <c r="W723">
        <v>44.9</v>
      </c>
      <c r="X723">
        <v>44.9</v>
      </c>
      <c r="Y723">
        <v>0</v>
      </c>
      <c r="AG723" t="s">
        <v>94</v>
      </c>
      <c r="AK723" t="s">
        <v>94</v>
      </c>
      <c r="AL723" t="s">
        <v>95</v>
      </c>
      <c r="AM723">
        <v>99999</v>
      </c>
      <c r="AN723">
        <v>99999</v>
      </c>
      <c r="AO723">
        <v>799</v>
      </c>
      <c r="AP723" t="b">
        <v>1</v>
      </c>
      <c r="AQ723" t="b">
        <v>1</v>
      </c>
      <c r="AR723" t="b">
        <v>0</v>
      </c>
      <c r="AS723">
        <v>250</v>
      </c>
      <c r="AT723" t="s">
        <v>96</v>
      </c>
      <c r="AU723" t="b">
        <v>0</v>
      </c>
      <c r="AW723">
        <v>12</v>
      </c>
      <c r="AX723" t="s">
        <v>97</v>
      </c>
      <c r="AY723" t="s">
        <v>884</v>
      </c>
    </row>
    <row r="724" spans="1:51" x14ac:dyDescent="0.25">
      <c r="A724" t="s">
        <v>3160</v>
      </c>
      <c r="B724" t="s">
        <v>88</v>
      </c>
      <c r="C724" t="s">
        <v>89</v>
      </c>
      <c r="D724">
        <v>99999</v>
      </c>
      <c r="F724">
        <v>1000</v>
      </c>
      <c r="G724" t="b">
        <v>0</v>
      </c>
      <c r="H724" t="s">
        <v>883</v>
      </c>
      <c r="K724" t="s">
        <v>91</v>
      </c>
      <c r="L724" t="s">
        <v>92</v>
      </c>
      <c r="N724" t="s">
        <v>93</v>
      </c>
      <c r="P724">
        <v>299.8</v>
      </c>
      <c r="Q724">
        <v>79.899999999999991</v>
      </c>
      <c r="R724">
        <v>0</v>
      </c>
      <c r="S724">
        <v>50.1</v>
      </c>
      <c r="T724">
        <v>0</v>
      </c>
      <c r="U724">
        <v>0</v>
      </c>
      <c r="V724">
        <v>124.9</v>
      </c>
      <c r="W724">
        <v>44.9</v>
      </c>
      <c r="X724">
        <v>44.9</v>
      </c>
      <c r="Y724">
        <v>0</v>
      </c>
      <c r="AG724" t="s">
        <v>99</v>
      </c>
      <c r="AK724" t="s">
        <v>99</v>
      </c>
      <c r="AL724" t="s">
        <v>95</v>
      </c>
      <c r="AM724">
        <v>99999</v>
      </c>
      <c r="AN724">
        <v>99999</v>
      </c>
      <c r="AO724">
        <v>799</v>
      </c>
      <c r="AP724" t="b">
        <v>1</v>
      </c>
      <c r="AQ724" t="b">
        <v>1</v>
      </c>
      <c r="AR724" t="b">
        <v>0</v>
      </c>
      <c r="AS724">
        <v>250</v>
      </c>
      <c r="AT724" t="s">
        <v>96</v>
      </c>
      <c r="AU724" t="b">
        <v>0</v>
      </c>
      <c r="AW724">
        <v>12</v>
      </c>
      <c r="AX724" t="s">
        <v>97</v>
      </c>
      <c r="AY724" t="s">
        <v>885</v>
      </c>
    </row>
    <row r="725" spans="1:51" x14ac:dyDescent="0.25">
      <c r="A725" t="s">
        <v>3160</v>
      </c>
      <c r="B725" t="s">
        <v>88</v>
      </c>
      <c r="C725" t="s">
        <v>89</v>
      </c>
      <c r="D725">
        <v>99999</v>
      </c>
      <c r="F725">
        <v>10000</v>
      </c>
      <c r="G725" t="b">
        <v>0</v>
      </c>
      <c r="H725" t="s">
        <v>883</v>
      </c>
      <c r="K725" t="s">
        <v>91</v>
      </c>
      <c r="L725" t="s">
        <v>92</v>
      </c>
      <c r="N725" t="s">
        <v>93</v>
      </c>
      <c r="P725">
        <v>364.8</v>
      </c>
      <c r="Q725">
        <v>144.9</v>
      </c>
      <c r="R725">
        <v>0</v>
      </c>
      <c r="S725">
        <v>50.1</v>
      </c>
      <c r="T725">
        <v>0</v>
      </c>
      <c r="U725">
        <v>0</v>
      </c>
      <c r="V725">
        <v>124.9</v>
      </c>
      <c r="W725">
        <v>44.9</v>
      </c>
      <c r="X725">
        <v>44.9</v>
      </c>
      <c r="Y725">
        <v>0</v>
      </c>
      <c r="AG725" t="s">
        <v>101</v>
      </c>
      <c r="AK725" t="s">
        <v>101</v>
      </c>
      <c r="AL725" t="s">
        <v>95</v>
      </c>
      <c r="AM725">
        <v>99999</v>
      </c>
      <c r="AN725">
        <v>99999</v>
      </c>
      <c r="AO725">
        <v>799</v>
      </c>
      <c r="AP725" t="b">
        <v>1</v>
      </c>
      <c r="AQ725" t="b">
        <v>1</v>
      </c>
      <c r="AR725" t="b">
        <v>0</v>
      </c>
      <c r="AS725">
        <v>250</v>
      </c>
      <c r="AT725" t="s">
        <v>96</v>
      </c>
      <c r="AU725" t="b">
        <v>0</v>
      </c>
      <c r="AW725">
        <v>12</v>
      </c>
      <c r="AX725" t="s">
        <v>97</v>
      </c>
      <c r="AY725" t="s">
        <v>886</v>
      </c>
    </row>
    <row r="726" spans="1:51" x14ac:dyDescent="0.25">
      <c r="A726" t="s">
        <v>3160</v>
      </c>
      <c r="B726" t="s">
        <v>88</v>
      </c>
      <c r="C726" t="s">
        <v>89</v>
      </c>
      <c r="D726">
        <v>99999</v>
      </c>
      <c r="F726">
        <v>2000</v>
      </c>
      <c r="G726" t="b">
        <v>0</v>
      </c>
      <c r="H726" t="s">
        <v>883</v>
      </c>
      <c r="K726" t="s">
        <v>91</v>
      </c>
      <c r="L726" t="s">
        <v>92</v>
      </c>
      <c r="N726" t="s">
        <v>93</v>
      </c>
      <c r="P726">
        <v>309.8</v>
      </c>
      <c r="Q726">
        <v>89.899999999999991</v>
      </c>
      <c r="R726">
        <v>0</v>
      </c>
      <c r="S726">
        <v>50.1</v>
      </c>
      <c r="T726">
        <v>0</v>
      </c>
      <c r="U726">
        <v>0</v>
      </c>
      <c r="V726">
        <v>124.9</v>
      </c>
      <c r="W726">
        <v>44.9</v>
      </c>
      <c r="X726">
        <v>44.9</v>
      </c>
      <c r="Y726">
        <v>0</v>
      </c>
      <c r="AG726" t="s">
        <v>103</v>
      </c>
      <c r="AK726" t="s">
        <v>103</v>
      </c>
      <c r="AL726" t="s">
        <v>95</v>
      </c>
      <c r="AM726">
        <v>99999</v>
      </c>
      <c r="AN726">
        <v>99999</v>
      </c>
      <c r="AO726">
        <v>799</v>
      </c>
      <c r="AP726" t="b">
        <v>1</v>
      </c>
      <c r="AQ726" t="b">
        <v>1</v>
      </c>
      <c r="AR726" t="b">
        <v>0</v>
      </c>
      <c r="AS726">
        <v>250</v>
      </c>
      <c r="AT726" t="s">
        <v>96</v>
      </c>
      <c r="AU726" t="b">
        <v>0</v>
      </c>
      <c r="AW726">
        <v>12</v>
      </c>
      <c r="AX726" t="s">
        <v>97</v>
      </c>
      <c r="AY726" t="s">
        <v>887</v>
      </c>
    </row>
    <row r="727" spans="1:51" x14ac:dyDescent="0.25">
      <c r="A727" t="s">
        <v>3160</v>
      </c>
      <c r="B727" t="s">
        <v>88</v>
      </c>
      <c r="C727" t="s">
        <v>89</v>
      </c>
      <c r="D727">
        <v>99999</v>
      </c>
      <c r="F727">
        <v>3000</v>
      </c>
      <c r="G727" t="b">
        <v>0</v>
      </c>
      <c r="H727" t="s">
        <v>883</v>
      </c>
      <c r="K727" t="s">
        <v>91</v>
      </c>
      <c r="L727" t="s">
        <v>92</v>
      </c>
      <c r="N727" t="s">
        <v>93</v>
      </c>
      <c r="P727">
        <v>319.8</v>
      </c>
      <c r="Q727">
        <v>99.899999999999991</v>
      </c>
      <c r="R727">
        <v>0</v>
      </c>
      <c r="S727">
        <v>50.1</v>
      </c>
      <c r="T727">
        <v>0</v>
      </c>
      <c r="U727">
        <v>0</v>
      </c>
      <c r="V727">
        <v>124.9</v>
      </c>
      <c r="W727">
        <v>44.9</v>
      </c>
      <c r="X727">
        <v>44.9</v>
      </c>
      <c r="Y727">
        <v>0</v>
      </c>
      <c r="AG727" t="s">
        <v>105</v>
      </c>
      <c r="AK727" t="s">
        <v>105</v>
      </c>
      <c r="AL727" t="s">
        <v>95</v>
      </c>
      <c r="AM727">
        <v>99999</v>
      </c>
      <c r="AN727">
        <v>99999</v>
      </c>
      <c r="AO727">
        <v>799</v>
      </c>
      <c r="AP727" t="b">
        <v>1</v>
      </c>
      <c r="AQ727" t="b">
        <v>1</v>
      </c>
      <c r="AR727" t="b">
        <v>0</v>
      </c>
      <c r="AS727">
        <v>250</v>
      </c>
      <c r="AT727" t="s">
        <v>96</v>
      </c>
      <c r="AU727" t="b">
        <v>0</v>
      </c>
      <c r="AW727">
        <v>12</v>
      </c>
      <c r="AX727" t="s">
        <v>97</v>
      </c>
      <c r="AY727" t="s">
        <v>888</v>
      </c>
    </row>
    <row r="728" spans="1:51" x14ac:dyDescent="0.25">
      <c r="A728" t="s">
        <v>3160</v>
      </c>
      <c r="B728" t="s">
        <v>88</v>
      </c>
      <c r="C728" t="s">
        <v>89</v>
      </c>
      <c r="D728">
        <v>99999</v>
      </c>
      <c r="F728">
        <v>5000</v>
      </c>
      <c r="G728" t="b">
        <v>0</v>
      </c>
      <c r="H728" t="s">
        <v>883</v>
      </c>
      <c r="K728" t="s">
        <v>91</v>
      </c>
      <c r="L728" t="s">
        <v>92</v>
      </c>
      <c r="N728" t="s">
        <v>93</v>
      </c>
      <c r="P728">
        <v>334.8</v>
      </c>
      <c r="Q728">
        <v>114.9</v>
      </c>
      <c r="R728">
        <v>0</v>
      </c>
      <c r="S728">
        <v>50.1</v>
      </c>
      <c r="T728">
        <v>0</v>
      </c>
      <c r="U728">
        <v>0</v>
      </c>
      <c r="V728">
        <v>124.9</v>
      </c>
      <c r="W728">
        <v>44.9</v>
      </c>
      <c r="X728">
        <v>44.9</v>
      </c>
      <c r="Y728">
        <v>0</v>
      </c>
      <c r="AG728" t="s">
        <v>107</v>
      </c>
      <c r="AK728" t="s">
        <v>107</v>
      </c>
      <c r="AL728" t="s">
        <v>95</v>
      </c>
      <c r="AM728">
        <v>99999</v>
      </c>
      <c r="AN728">
        <v>99999</v>
      </c>
      <c r="AO728">
        <v>799</v>
      </c>
      <c r="AP728" t="b">
        <v>1</v>
      </c>
      <c r="AQ728" t="b">
        <v>1</v>
      </c>
      <c r="AR728" t="b">
        <v>0</v>
      </c>
      <c r="AS728">
        <v>250</v>
      </c>
      <c r="AT728" t="s">
        <v>96</v>
      </c>
      <c r="AU728" t="b">
        <v>0</v>
      </c>
      <c r="AW728">
        <v>12</v>
      </c>
      <c r="AX728" t="s">
        <v>97</v>
      </c>
      <c r="AY728" t="s">
        <v>889</v>
      </c>
    </row>
    <row r="729" spans="1:51" x14ac:dyDescent="0.25">
      <c r="A729" t="s">
        <v>3160</v>
      </c>
      <c r="B729" t="s">
        <v>109</v>
      </c>
      <c r="C729" t="s">
        <v>89</v>
      </c>
      <c r="D729">
        <v>99999</v>
      </c>
      <c r="F729">
        <v>0</v>
      </c>
      <c r="G729" t="b">
        <v>0</v>
      </c>
      <c r="H729" t="s">
        <v>883</v>
      </c>
      <c r="K729" t="s">
        <v>91</v>
      </c>
      <c r="L729" t="s">
        <v>110</v>
      </c>
      <c r="N729" t="s">
        <v>93</v>
      </c>
      <c r="P729">
        <v>294.8</v>
      </c>
      <c r="Q729">
        <v>74.900000000000006</v>
      </c>
      <c r="R729">
        <v>0</v>
      </c>
      <c r="S729">
        <v>50.1</v>
      </c>
      <c r="T729">
        <v>0</v>
      </c>
      <c r="U729">
        <v>0</v>
      </c>
      <c r="V729">
        <v>124.9</v>
      </c>
      <c r="W729">
        <v>44.9</v>
      </c>
      <c r="X729">
        <v>44.9</v>
      </c>
      <c r="Y729">
        <v>0</v>
      </c>
      <c r="AG729" t="s">
        <v>111</v>
      </c>
      <c r="AK729" t="s">
        <v>111</v>
      </c>
      <c r="AL729" t="s">
        <v>112</v>
      </c>
      <c r="AM729">
        <v>99999</v>
      </c>
      <c r="AN729">
        <v>99999</v>
      </c>
      <c r="AO729">
        <v>599</v>
      </c>
      <c r="AP729" t="b">
        <v>1</v>
      </c>
      <c r="AQ729" t="b">
        <v>1</v>
      </c>
      <c r="AR729" t="b">
        <v>0</v>
      </c>
      <c r="AS729">
        <v>50</v>
      </c>
      <c r="AT729" t="s">
        <v>96</v>
      </c>
      <c r="AU729" t="b">
        <v>0</v>
      </c>
      <c r="AW729">
        <v>12</v>
      </c>
      <c r="AX729" t="s">
        <v>97</v>
      </c>
      <c r="AY729" t="s">
        <v>890</v>
      </c>
    </row>
    <row r="730" spans="1:51" x14ac:dyDescent="0.25">
      <c r="A730" t="s">
        <v>3160</v>
      </c>
      <c r="B730" t="s">
        <v>109</v>
      </c>
      <c r="C730" t="s">
        <v>89</v>
      </c>
      <c r="D730">
        <v>99999</v>
      </c>
      <c r="F730">
        <v>1000</v>
      </c>
      <c r="G730" t="b">
        <v>0</v>
      </c>
      <c r="H730" t="s">
        <v>883</v>
      </c>
      <c r="K730" t="s">
        <v>91</v>
      </c>
      <c r="L730" t="s">
        <v>110</v>
      </c>
      <c r="N730" t="s">
        <v>93</v>
      </c>
      <c r="P730">
        <v>279.8</v>
      </c>
      <c r="Q730">
        <v>59.9</v>
      </c>
      <c r="R730">
        <v>0</v>
      </c>
      <c r="S730">
        <v>50.1</v>
      </c>
      <c r="T730">
        <v>0</v>
      </c>
      <c r="U730">
        <v>0</v>
      </c>
      <c r="V730">
        <v>124.9</v>
      </c>
      <c r="W730">
        <v>44.9</v>
      </c>
      <c r="X730">
        <v>44.9</v>
      </c>
      <c r="Y730">
        <v>0</v>
      </c>
      <c r="AG730" t="s">
        <v>114</v>
      </c>
      <c r="AK730" t="s">
        <v>114</v>
      </c>
      <c r="AL730" t="s">
        <v>112</v>
      </c>
      <c r="AM730">
        <v>99999</v>
      </c>
      <c r="AN730">
        <v>99999</v>
      </c>
      <c r="AO730">
        <v>599</v>
      </c>
      <c r="AP730" t="b">
        <v>1</v>
      </c>
      <c r="AQ730" t="b">
        <v>1</v>
      </c>
      <c r="AR730" t="b">
        <v>0</v>
      </c>
      <c r="AS730">
        <v>50</v>
      </c>
      <c r="AT730" t="s">
        <v>96</v>
      </c>
      <c r="AU730" t="b">
        <v>0</v>
      </c>
      <c r="AW730">
        <v>12</v>
      </c>
      <c r="AX730" t="s">
        <v>97</v>
      </c>
      <c r="AY730" t="s">
        <v>891</v>
      </c>
    </row>
    <row r="731" spans="1:51" x14ac:dyDescent="0.25">
      <c r="A731" t="s">
        <v>3160</v>
      </c>
      <c r="B731" t="s">
        <v>109</v>
      </c>
      <c r="C731" t="s">
        <v>89</v>
      </c>
      <c r="D731">
        <v>99999</v>
      </c>
      <c r="F731">
        <v>10000</v>
      </c>
      <c r="G731" t="b">
        <v>0</v>
      </c>
      <c r="H731" t="s">
        <v>883</v>
      </c>
      <c r="K731" t="s">
        <v>91</v>
      </c>
      <c r="L731" t="s">
        <v>110</v>
      </c>
      <c r="N731" t="s">
        <v>93</v>
      </c>
      <c r="P731">
        <v>344.8</v>
      </c>
      <c r="Q731">
        <v>124.9</v>
      </c>
      <c r="R731">
        <v>0</v>
      </c>
      <c r="S731">
        <v>50.1</v>
      </c>
      <c r="T731">
        <v>0</v>
      </c>
      <c r="U731">
        <v>0</v>
      </c>
      <c r="V731">
        <v>124.9</v>
      </c>
      <c r="W731">
        <v>44.9</v>
      </c>
      <c r="X731">
        <v>44.9</v>
      </c>
      <c r="Y731">
        <v>0</v>
      </c>
      <c r="AG731" t="s">
        <v>116</v>
      </c>
      <c r="AK731" t="s">
        <v>116</v>
      </c>
      <c r="AL731" t="s">
        <v>112</v>
      </c>
      <c r="AM731">
        <v>99999</v>
      </c>
      <c r="AN731">
        <v>99999</v>
      </c>
      <c r="AO731">
        <v>599</v>
      </c>
      <c r="AP731" t="b">
        <v>1</v>
      </c>
      <c r="AQ731" t="b">
        <v>1</v>
      </c>
      <c r="AR731" t="b">
        <v>0</v>
      </c>
      <c r="AS731">
        <v>50</v>
      </c>
      <c r="AT731" t="s">
        <v>96</v>
      </c>
      <c r="AU731" t="b">
        <v>0</v>
      </c>
      <c r="AW731">
        <v>12</v>
      </c>
      <c r="AX731" t="s">
        <v>97</v>
      </c>
      <c r="AY731" t="s">
        <v>892</v>
      </c>
    </row>
    <row r="732" spans="1:51" x14ac:dyDescent="0.25">
      <c r="A732" t="s">
        <v>3160</v>
      </c>
      <c r="B732" t="s">
        <v>109</v>
      </c>
      <c r="C732" t="s">
        <v>89</v>
      </c>
      <c r="D732">
        <v>99999</v>
      </c>
      <c r="F732">
        <v>2000</v>
      </c>
      <c r="G732" t="b">
        <v>0</v>
      </c>
      <c r="H732" t="s">
        <v>883</v>
      </c>
      <c r="K732" t="s">
        <v>91</v>
      </c>
      <c r="L732" t="s">
        <v>110</v>
      </c>
      <c r="N732" t="s">
        <v>93</v>
      </c>
      <c r="P732">
        <v>289.8</v>
      </c>
      <c r="Q732">
        <v>69.900000000000006</v>
      </c>
      <c r="R732">
        <v>0</v>
      </c>
      <c r="S732">
        <v>50.1</v>
      </c>
      <c r="T732">
        <v>0</v>
      </c>
      <c r="U732">
        <v>0</v>
      </c>
      <c r="V732">
        <v>124.9</v>
      </c>
      <c r="W732">
        <v>44.9</v>
      </c>
      <c r="X732">
        <v>44.9</v>
      </c>
      <c r="Y732">
        <v>0</v>
      </c>
      <c r="AG732" t="s">
        <v>118</v>
      </c>
      <c r="AK732" t="s">
        <v>118</v>
      </c>
      <c r="AL732" t="s">
        <v>112</v>
      </c>
      <c r="AM732">
        <v>99999</v>
      </c>
      <c r="AN732">
        <v>99999</v>
      </c>
      <c r="AO732">
        <v>599</v>
      </c>
      <c r="AP732" t="b">
        <v>1</v>
      </c>
      <c r="AQ732" t="b">
        <v>1</v>
      </c>
      <c r="AR732" t="b">
        <v>0</v>
      </c>
      <c r="AS732">
        <v>50</v>
      </c>
      <c r="AT732" t="s">
        <v>96</v>
      </c>
      <c r="AU732" t="b">
        <v>0</v>
      </c>
      <c r="AW732">
        <v>12</v>
      </c>
      <c r="AX732" t="s">
        <v>97</v>
      </c>
      <c r="AY732" t="s">
        <v>893</v>
      </c>
    </row>
    <row r="733" spans="1:51" x14ac:dyDescent="0.25">
      <c r="A733" t="s">
        <v>3160</v>
      </c>
      <c r="B733" t="s">
        <v>109</v>
      </c>
      <c r="C733" t="s">
        <v>89</v>
      </c>
      <c r="D733">
        <v>99999</v>
      </c>
      <c r="F733">
        <v>3000</v>
      </c>
      <c r="G733" t="b">
        <v>0</v>
      </c>
      <c r="H733" t="s">
        <v>883</v>
      </c>
      <c r="K733" t="s">
        <v>91</v>
      </c>
      <c r="L733" t="s">
        <v>110</v>
      </c>
      <c r="N733" t="s">
        <v>93</v>
      </c>
      <c r="P733">
        <v>299.8</v>
      </c>
      <c r="Q733">
        <v>79.899999999999991</v>
      </c>
      <c r="R733">
        <v>0</v>
      </c>
      <c r="S733">
        <v>50.1</v>
      </c>
      <c r="T733">
        <v>0</v>
      </c>
      <c r="U733">
        <v>0</v>
      </c>
      <c r="V733">
        <v>124.9</v>
      </c>
      <c r="W733">
        <v>44.9</v>
      </c>
      <c r="X733">
        <v>44.9</v>
      </c>
      <c r="Y733">
        <v>0</v>
      </c>
      <c r="AG733" t="s">
        <v>120</v>
      </c>
      <c r="AK733" t="s">
        <v>120</v>
      </c>
      <c r="AL733" t="s">
        <v>112</v>
      </c>
      <c r="AM733">
        <v>99999</v>
      </c>
      <c r="AN733">
        <v>99999</v>
      </c>
      <c r="AO733">
        <v>599</v>
      </c>
      <c r="AP733" t="b">
        <v>1</v>
      </c>
      <c r="AQ733" t="b">
        <v>1</v>
      </c>
      <c r="AR733" t="b">
        <v>0</v>
      </c>
      <c r="AS733">
        <v>50</v>
      </c>
      <c r="AT733" t="s">
        <v>96</v>
      </c>
      <c r="AU733" t="b">
        <v>0</v>
      </c>
      <c r="AW733">
        <v>12</v>
      </c>
      <c r="AX733" t="s">
        <v>97</v>
      </c>
      <c r="AY733" t="s">
        <v>894</v>
      </c>
    </row>
    <row r="734" spans="1:51" x14ac:dyDescent="0.25">
      <c r="A734" t="s">
        <v>3160</v>
      </c>
      <c r="B734" t="s">
        <v>109</v>
      </c>
      <c r="C734" t="s">
        <v>89</v>
      </c>
      <c r="D734">
        <v>99999</v>
      </c>
      <c r="F734">
        <v>5000</v>
      </c>
      <c r="G734" t="b">
        <v>0</v>
      </c>
      <c r="H734" t="s">
        <v>883</v>
      </c>
      <c r="K734" t="s">
        <v>91</v>
      </c>
      <c r="L734" t="s">
        <v>110</v>
      </c>
      <c r="N734" t="s">
        <v>93</v>
      </c>
      <c r="P734">
        <v>314.8</v>
      </c>
      <c r="Q734">
        <v>94.9</v>
      </c>
      <c r="R734">
        <v>0</v>
      </c>
      <c r="S734">
        <v>50.1</v>
      </c>
      <c r="T734">
        <v>0</v>
      </c>
      <c r="U734">
        <v>0</v>
      </c>
      <c r="V734">
        <v>124.9</v>
      </c>
      <c r="W734">
        <v>44.9</v>
      </c>
      <c r="X734">
        <v>44.9</v>
      </c>
      <c r="Y734">
        <v>0</v>
      </c>
      <c r="AG734" t="s">
        <v>122</v>
      </c>
      <c r="AK734" t="s">
        <v>122</v>
      </c>
      <c r="AL734" t="s">
        <v>112</v>
      </c>
      <c r="AM734">
        <v>99999</v>
      </c>
      <c r="AN734">
        <v>99999</v>
      </c>
      <c r="AO734">
        <v>599</v>
      </c>
      <c r="AP734" t="b">
        <v>1</v>
      </c>
      <c r="AQ734" t="b">
        <v>1</v>
      </c>
      <c r="AR734" t="b">
        <v>0</v>
      </c>
      <c r="AS734">
        <v>50</v>
      </c>
      <c r="AT734" t="s">
        <v>96</v>
      </c>
      <c r="AU734" t="b">
        <v>0</v>
      </c>
      <c r="AW734">
        <v>12</v>
      </c>
      <c r="AX734" t="s">
        <v>97</v>
      </c>
      <c r="AY734" t="s">
        <v>895</v>
      </c>
    </row>
    <row r="735" spans="1:51" x14ac:dyDescent="0.25">
      <c r="A735" t="s">
        <v>3160</v>
      </c>
      <c r="B735" t="s">
        <v>124</v>
      </c>
      <c r="C735" t="s">
        <v>89</v>
      </c>
      <c r="D735">
        <v>99999</v>
      </c>
      <c r="F735">
        <v>0</v>
      </c>
      <c r="G735" t="b">
        <v>0</v>
      </c>
      <c r="H735" t="s">
        <v>883</v>
      </c>
      <c r="K735" t="s">
        <v>91</v>
      </c>
      <c r="L735" t="s">
        <v>125</v>
      </c>
      <c r="N735" t="s">
        <v>93</v>
      </c>
      <c r="P735">
        <v>284.8</v>
      </c>
      <c r="Q735">
        <v>64.900000000000006</v>
      </c>
      <c r="R735">
        <v>0</v>
      </c>
      <c r="S735">
        <v>50.1</v>
      </c>
      <c r="T735">
        <v>0</v>
      </c>
      <c r="U735">
        <v>0</v>
      </c>
      <c r="V735">
        <v>124.9</v>
      </c>
      <c r="W735">
        <v>44.9</v>
      </c>
      <c r="X735">
        <v>44.9</v>
      </c>
      <c r="Y735">
        <v>0</v>
      </c>
      <c r="AG735" t="s">
        <v>126</v>
      </c>
      <c r="AK735" t="s">
        <v>126</v>
      </c>
      <c r="AL735" t="s">
        <v>127</v>
      </c>
      <c r="AM735">
        <v>99999</v>
      </c>
      <c r="AN735">
        <v>99999</v>
      </c>
      <c r="AO735">
        <v>699</v>
      </c>
      <c r="AP735" t="b">
        <v>1</v>
      </c>
      <c r="AQ735" t="b">
        <v>1</v>
      </c>
      <c r="AR735" t="b">
        <v>0</v>
      </c>
      <c r="AS735">
        <v>100</v>
      </c>
      <c r="AT735" t="s">
        <v>96</v>
      </c>
      <c r="AU735" t="b">
        <v>0</v>
      </c>
      <c r="AW735">
        <v>12</v>
      </c>
      <c r="AX735" t="s">
        <v>97</v>
      </c>
      <c r="AY735" t="s">
        <v>896</v>
      </c>
    </row>
    <row r="736" spans="1:51" x14ac:dyDescent="0.25">
      <c r="A736" t="s">
        <v>3160</v>
      </c>
      <c r="B736" t="s">
        <v>124</v>
      </c>
      <c r="C736" t="s">
        <v>89</v>
      </c>
      <c r="D736">
        <v>99999</v>
      </c>
      <c r="F736">
        <v>1000</v>
      </c>
      <c r="G736" t="b">
        <v>0</v>
      </c>
      <c r="H736" t="s">
        <v>883</v>
      </c>
      <c r="K736" t="s">
        <v>91</v>
      </c>
      <c r="L736" t="s">
        <v>125</v>
      </c>
      <c r="N736" t="s">
        <v>93</v>
      </c>
      <c r="P736">
        <v>284.8</v>
      </c>
      <c r="Q736">
        <v>64.899999999999991</v>
      </c>
      <c r="R736">
        <v>0</v>
      </c>
      <c r="S736">
        <v>50.1</v>
      </c>
      <c r="T736">
        <v>0</v>
      </c>
      <c r="U736">
        <v>0</v>
      </c>
      <c r="V736">
        <v>124.9</v>
      </c>
      <c r="W736">
        <v>44.9</v>
      </c>
      <c r="X736">
        <v>44.9</v>
      </c>
      <c r="Y736">
        <v>0</v>
      </c>
      <c r="AG736" t="s">
        <v>129</v>
      </c>
      <c r="AK736" t="s">
        <v>129</v>
      </c>
      <c r="AL736" t="s">
        <v>127</v>
      </c>
      <c r="AM736">
        <v>99999</v>
      </c>
      <c r="AN736">
        <v>99999</v>
      </c>
      <c r="AO736">
        <v>699</v>
      </c>
      <c r="AP736" t="b">
        <v>1</v>
      </c>
      <c r="AQ736" t="b">
        <v>1</v>
      </c>
      <c r="AR736" t="b">
        <v>0</v>
      </c>
      <c r="AS736">
        <v>100</v>
      </c>
      <c r="AT736" t="s">
        <v>96</v>
      </c>
      <c r="AU736" t="b">
        <v>0</v>
      </c>
      <c r="AW736">
        <v>12</v>
      </c>
      <c r="AX736" t="s">
        <v>97</v>
      </c>
      <c r="AY736" t="s">
        <v>897</v>
      </c>
    </row>
    <row r="737" spans="1:51" x14ac:dyDescent="0.25">
      <c r="A737" t="s">
        <v>3160</v>
      </c>
      <c r="B737" t="s">
        <v>124</v>
      </c>
      <c r="C737" t="s">
        <v>89</v>
      </c>
      <c r="D737">
        <v>99999</v>
      </c>
      <c r="F737">
        <v>10000</v>
      </c>
      <c r="G737" t="b">
        <v>0</v>
      </c>
      <c r="H737" t="s">
        <v>883</v>
      </c>
      <c r="K737" t="s">
        <v>91</v>
      </c>
      <c r="L737" t="s">
        <v>125</v>
      </c>
      <c r="N737" t="s">
        <v>93</v>
      </c>
      <c r="P737">
        <v>349.8</v>
      </c>
      <c r="Q737">
        <v>129.9</v>
      </c>
      <c r="R737">
        <v>0</v>
      </c>
      <c r="S737">
        <v>50.1</v>
      </c>
      <c r="T737">
        <v>0</v>
      </c>
      <c r="U737">
        <v>0</v>
      </c>
      <c r="V737">
        <v>124.9</v>
      </c>
      <c r="W737">
        <v>44.9</v>
      </c>
      <c r="X737">
        <v>44.9</v>
      </c>
      <c r="Y737">
        <v>0</v>
      </c>
      <c r="AG737" t="s">
        <v>131</v>
      </c>
      <c r="AK737" t="s">
        <v>131</v>
      </c>
      <c r="AL737" t="s">
        <v>127</v>
      </c>
      <c r="AM737">
        <v>99999</v>
      </c>
      <c r="AN737">
        <v>99999</v>
      </c>
      <c r="AO737">
        <v>699</v>
      </c>
      <c r="AP737" t="b">
        <v>1</v>
      </c>
      <c r="AQ737" t="b">
        <v>1</v>
      </c>
      <c r="AR737" t="b">
        <v>0</v>
      </c>
      <c r="AS737">
        <v>100</v>
      </c>
      <c r="AT737" t="s">
        <v>96</v>
      </c>
      <c r="AU737" t="b">
        <v>0</v>
      </c>
      <c r="AW737">
        <v>12</v>
      </c>
      <c r="AX737" t="s">
        <v>97</v>
      </c>
      <c r="AY737" t="s">
        <v>898</v>
      </c>
    </row>
    <row r="738" spans="1:51" x14ac:dyDescent="0.25">
      <c r="A738" t="s">
        <v>3160</v>
      </c>
      <c r="B738" t="s">
        <v>124</v>
      </c>
      <c r="C738" t="s">
        <v>89</v>
      </c>
      <c r="D738">
        <v>99999</v>
      </c>
      <c r="F738">
        <v>2000</v>
      </c>
      <c r="G738" t="b">
        <v>0</v>
      </c>
      <c r="H738" t="s">
        <v>883</v>
      </c>
      <c r="K738" t="s">
        <v>91</v>
      </c>
      <c r="L738" t="s">
        <v>125</v>
      </c>
      <c r="N738" t="s">
        <v>93</v>
      </c>
      <c r="P738">
        <v>294.8</v>
      </c>
      <c r="Q738">
        <v>74.899999999999991</v>
      </c>
      <c r="R738">
        <v>0</v>
      </c>
      <c r="S738">
        <v>50.1</v>
      </c>
      <c r="T738">
        <v>0</v>
      </c>
      <c r="U738">
        <v>0</v>
      </c>
      <c r="V738">
        <v>124.9</v>
      </c>
      <c r="W738">
        <v>44.9</v>
      </c>
      <c r="X738">
        <v>44.9</v>
      </c>
      <c r="Y738">
        <v>0</v>
      </c>
      <c r="AG738" t="s">
        <v>133</v>
      </c>
      <c r="AK738" t="s">
        <v>133</v>
      </c>
      <c r="AL738" t="s">
        <v>127</v>
      </c>
      <c r="AM738">
        <v>99999</v>
      </c>
      <c r="AN738">
        <v>99999</v>
      </c>
      <c r="AO738">
        <v>699</v>
      </c>
      <c r="AP738" t="b">
        <v>1</v>
      </c>
      <c r="AQ738" t="b">
        <v>1</v>
      </c>
      <c r="AR738" t="b">
        <v>0</v>
      </c>
      <c r="AS738">
        <v>100</v>
      </c>
      <c r="AT738" t="s">
        <v>96</v>
      </c>
      <c r="AU738" t="b">
        <v>0</v>
      </c>
      <c r="AW738">
        <v>12</v>
      </c>
      <c r="AX738" t="s">
        <v>97</v>
      </c>
      <c r="AY738" t="s">
        <v>899</v>
      </c>
    </row>
    <row r="739" spans="1:51" x14ac:dyDescent="0.25">
      <c r="A739" t="s">
        <v>3160</v>
      </c>
      <c r="B739" t="s">
        <v>124</v>
      </c>
      <c r="C739" t="s">
        <v>89</v>
      </c>
      <c r="D739">
        <v>99999</v>
      </c>
      <c r="F739">
        <v>3000</v>
      </c>
      <c r="G739" t="b">
        <v>0</v>
      </c>
      <c r="H739" t="s">
        <v>883</v>
      </c>
      <c r="K739" t="s">
        <v>91</v>
      </c>
      <c r="L739" t="s">
        <v>125</v>
      </c>
      <c r="N739" t="s">
        <v>93</v>
      </c>
      <c r="P739">
        <v>304.8</v>
      </c>
      <c r="Q739">
        <v>84.899999999999991</v>
      </c>
      <c r="R739">
        <v>0</v>
      </c>
      <c r="S739">
        <v>50.1</v>
      </c>
      <c r="T739">
        <v>0</v>
      </c>
      <c r="U739">
        <v>0</v>
      </c>
      <c r="V739">
        <v>124.9</v>
      </c>
      <c r="W739">
        <v>44.9</v>
      </c>
      <c r="X739">
        <v>44.9</v>
      </c>
      <c r="Y739">
        <v>0</v>
      </c>
      <c r="AG739" t="s">
        <v>135</v>
      </c>
      <c r="AK739" t="s">
        <v>135</v>
      </c>
      <c r="AL739" t="s">
        <v>127</v>
      </c>
      <c r="AM739">
        <v>99999</v>
      </c>
      <c r="AN739">
        <v>99999</v>
      </c>
      <c r="AO739">
        <v>699</v>
      </c>
      <c r="AP739" t="b">
        <v>1</v>
      </c>
      <c r="AQ739" t="b">
        <v>1</v>
      </c>
      <c r="AR739" t="b">
        <v>0</v>
      </c>
      <c r="AS739">
        <v>100</v>
      </c>
      <c r="AT739" t="s">
        <v>96</v>
      </c>
      <c r="AU739" t="b">
        <v>0</v>
      </c>
      <c r="AW739">
        <v>12</v>
      </c>
      <c r="AX739" t="s">
        <v>97</v>
      </c>
      <c r="AY739" t="s">
        <v>900</v>
      </c>
    </row>
    <row r="740" spans="1:51" x14ac:dyDescent="0.25">
      <c r="A740" t="s">
        <v>3160</v>
      </c>
      <c r="B740" t="s">
        <v>124</v>
      </c>
      <c r="C740" t="s">
        <v>89</v>
      </c>
      <c r="D740">
        <v>99999</v>
      </c>
      <c r="F740">
        <v>5000</v>
      </c>
      <c r="G740" t="b">
        <v>0</v>
      </c>
      <c r="H740" t="s">
        <v>883</v>
      </c>
      <c r="K740" t="s">
        <v>91</v>
      </c>
      <c r="L740" t="s">
        <v>125</v>
      </c>
      <c r="N740" t="s">
        <v>93</v>
      </c>
      <c r="P740">
        <v>319.8</v>
      </c>
      <c r="Q740">
        <v>99.9</v>
      </c>
      <c r="R740">
        <v>0</v>
      </c>
      <c r="S740">
        <v>50.1</v>
      </c>
      <c r="T740">
        <v>0</v>
      </c>
      <c r="U740">
        <v>0</v>
      </c>
      <c r="V740">
        <v>124.9</v>
      </c>
      <c r="W740">
        <v>44.9</v>
      </c>
      <c r="X740">
        <v>44.9</v>
      </c>
      <c r="Y740">
        <v>0</v>
      </c>
      <c r="AG740" t="s">
        <v>137</v>
      </c>
      <c r="AK740" t="s">
        <v>137</v>
      </c>
      <c r="AL740" t="s">
        <v>127</v>
      </c>
      <c r="AM740">
        <v>99999</v>
      </c>
      <c r="AN740">
        <v>99999</v>
      </c>
      <c r="AO740">
        <v>699</v>
      </c>
      <c r="AP740" t="b">
        <v>1</v>
      </c>
      <c r="AQ740" t="b">
        <v>1</v>
      </c>
      <c r="AR740" t="b">
        <v>0</v>
      </c>
      <c r="AS740">
        <v>100</v>
      </c>
      <c r="AT740" t="s">
        <v>96</v>
      </c>
      <c r="AU740" t="b">
        <v>0</v>
      </c>
      <c r="AW740">
        <v>12</v>
      </c>
      <c r="AX740" t="s">
        <v>97</v>
      </c>
      <c r="AY740" t="s">
        <v>901</v>
      </c>
    </row>
    <row r="741" spans="1:51" x14ac:dyDescent="0.25">
      <c r="A741" t="s">
        <v>3160</v>
      </c>
      <c r="B741" t="s">
        <v>139</v>
      </c>
      <c r="C741" t="s">
        <v>89</v>
      </c>
      <c r="D741">
        <v>99999</v>
      </c>
      <c r="F741">
        <v>0</v>
      </c>
      <c r="G741" t="b">
        <v>0</v>
      </c>
      <c r="H741" t="s">
        <v>883</v>
      </c>
      <c r="K741" t="s">
        <v>91</v>
      </c>
      <c r="L741" t="s">
        <v>140</v>
      </c>
      <c r="N741" t="s">
        <v>93</v>
      </c>
      <c r="P741">
        <v>319.8</v>
      </c>
      <c r="Q741">
        <v>99.9</v>
      </c>
      <c r="R741">
        <v>0</v>
      </c>
      <c r="S741">
        <v>50.1</v>
      </c>
      <c r="T741">
        <v>0</v>
      </c>
      <c r="U741">
        <v>0</v>
      </c>
      <c r="V741">
        <v>124.9</v>
      </c>
      <c r="W741">
        <v>44.9</v>
      </c>
      <c r="X741">
        <v>44.9</v>
      </c>
      <c r="Y741">
        <v>0</v>
      </c>
      <c r="AG741" t="s">
        <v>141</v>
      </c>
      <c r="AK741" t="s">
        <v>141</v>
      </c>
      <c r="AL741" t="s">
        <v>142</v>
      </c>
      <c r="AM741">
        <v>99999</v>
      </c>
      <c r="AN741">
        <v>99999</v>
      </c>
      <c r="AO741">
        <v>899</v>
      </c>
      <c r="AP741" t="b">
        <v>1</v>
      </c>
      <c r="AQ741" t="b">
        <v>1</v>
      </c>
      <c r="AR741" t="b">
        <v>0</v>
      </c>
      <c r="AS741">
        <v>500</v>
      </c>
      <c r="AT741" t="s">
        <v>96</v>
      </c>
      <c r="AU741" t="b">
        <v>0</v>
      </c>
      <c r="AW741">
        <v>12</v>
      </c>
      <c r="AX741" t="s">
        <v>97</v>
      </c>
      <c r="AY741" t="s">
        <v>902</v>
      </c>
    </row>
    <row r="742" spans="1:51" x14ac:dyDescent="0.25">
      <c r="A742" t="s">
        <v>3160</v>
      </c>
      <c r="B742" t="s">
        <v>139</v>
      </c>
      <c r="C742" t="s">
        <v>89</v>
      </c>
      <c r="D742">
        <v>99999</v>
      </c>
      <c r="F742">
        <v>1000</v>
      </c>
      <c r="G742" t="b">
        <v>0</v>
      </c>
      <c r="H742" t="s">
        <v>883</v>
      </c>
      <c r="K742" t="s">
        <v>91</v>
      </c>
      <c r="L742" t="s">
        <v>140</v>
      </c>
      <c r="N742" t="s">
        <v>93</v>
      </c>
      <c r="P742">
        <v>319.8</v>
      </c>
      <c r="Q742">
        <v>99.899999999999991</v>
      </c>
      <c r="R742">
        <v>0</v>
      </c>
      <c r="S742">
        <v>50.1</v>
      </c>
      <c r="T742">
        <v>0</v>
      </c>
      <c r="U742">
        <v>0</v>
      </c>
      <c r="V742">
        <v>124.9</v>
      </c>
      <c r="W742">
        <v>44.9</v>
      </c>
      <c r="X742">
        <v>44.9</v>
      </c>
      <c r="Y742">
        <v>0</v>
      </c>
      <c r="AG742" t="s">
        <v>144</v>
      </c>
      <c r="AK742" t="s">
        <v>144</v>
      </c>
      <c r="AL742" t="s">
        <v>142</v>
      </c>
      <c r="AM742">
        <v>99999</v>
      </c>
      <c r="AN742">
        <v>99999</v>
      </c>
      <c r="AO742">
        <v>899</v>
      </c>
      <c r="AP742" t="b">
        <v>1</v>
      </c>
      <c r="AQ742" t="b">
        <v>1</v>
      </c>
      <c r="AR742" t="b">
        <v>0</v>
      </c>
      <c r="AS742">
        <v>500</v>
      </c>
      <c r="AT742" t="s">
        <v>96</v>
      </c>
      <c r="AU742" t="b">
        <v>0</v>
      </c>
      <c r="AW742">
        <v>12</v>
      </c>
      <c r="AX742" t="s">
        <v>97</v>
      </c>
      <c r="AY742" t="s">
        <v>903</v>
      </c>
    </row>
    <row r="743" spans="1:51" x14ac:dyDescent="0.25">
      <c r="A743" t="s">
        <v>3160</v>
      </c>
      <c r="B743" t="s">
        <v>139</v>
      </c>
      <c r="C743" t="s">
        <v>89</v>
      </c>
      <c r="D743">
        <v>99999</v>
      </c>
      <c r="F743">
        <v>10000</v>
      </c>
      <c r="G743" t="b">
        <v>0</v>
      </c>
      <c r="H743" t="s">
        <v>883</v>
      </c>
      <c r="K743" t="s">
        <v>91</v>
      </c>
      <c r="L743" t="s">
        <v>140</v>
      </c>
      <c r="N743" t="s">
        <v>93</v>
      </c>
      <c r="P743">
        <v>384.8</v>
      </c>
      <c r="Q743">
        <v>164.9</v>
      </c>
      <c r="R743">
        <v>0</v>
      </c>
      <c r="S743">
        <v>50.1</v>
      </c>
      <c r="T743">
        <v>0</v>
      </c>
      <c r="U743">
        <v>0</v>
      </c>
      <c r="V743">
        <v>124.9</v>
      </c>
      <c r="W743">
        <v>44.9</v>
      </c>
      <c r="X743">
        <v>44.9</v>
      </c>
      <c r="Y743">
        <v>0</v>
      </c>
      <c r="AG743" t="s">
        <v>146</v>
      </c>
      <c r="AK743" t="s">
        <v>146</v>
      </c>
      <c r="AL743" t="s">
        <v>142</v>
      </c>
      <c r="AM743">
        <v>99999</v>
      </c>
      <c r="AN743">
        <v>99999</v>
      </c>
      <c r="AO743">
        <v>899</v>
      </c>
      <c r="AP743" t="b">
        <v>1</v>
      </c>
      <c r="AQ743" t="b">
        <v>1</v>
      </c>
      <c r="AR743" t="b">
        <v>0</v>
      </c>
      <c r="AS743">
        <v>500</v>
      </c>
      <c r="AT743" t="s">
        <v>96</v>
      </c>
      <c r="AU743" t="b">
        <v>0</v>
      </c>
      <c r="AW743">
        <v>12</v>
      </c>
      <c r="AX743" t="s">
        <v>97</v>
      </c>
      <c r="AY743" t="s">
        <v>904</v>
      </c>
    </row>
    <row r="744" spans="1:51" x14ac:dyDescent="0.25">
      <c r="A744" t="s">
        <v>3160</v>
      </c>
      <c r="B744" t="s">
        <v>139</v>
      </c>
      <c r="C744" t="s">
        <v>89</v>
      </c>
      <c r="D744">
        <v>99999</v>
      </c>
      <c r="F744">
        <v>2000</v>
      </c>
      <c r="G744" t="b">
        <v>0</v>
      </c>
      <c r="H744" t="s">
        <v>883</v>
      </c>
      <c r="K744" t="s">
        <v>91</v>
      </c>
      <c r="L744" t="s">
        <v>140</v>
      </c>
      <c r="N744" t="s">
        <v>93</v>
      </c>
      <c r="P744">
        <v>329.8</v>
      </c>
      <c r="Q744">
        <v>109.89999999999999</v>
      </c>
      <c r="R744">
        <v>0</v>
      </c>
      <c r="S744">
        <v>50.1</v>
      </c>
      <c r="T744">
        <v>0</v>
      </c>
      <c r="U744">
        <v>0</v>
      </c>
      <c r="V744">
        <v>124.9</v>
      </c>
      <c r="W744">
        <v>44.9</v>
      </c>
      <c r="X744">
        <v>44.9</v>
      </c>
      <c r="Y744">
        <v>0</v>
      </c>
      <c r="AG744" t="s">
        <v>148</v>
      </c>
      <c r="AK744" t="s">
        <v>148</v>
      </c>
      <c r="AL744" t="s">
        <v>142</v>
      </c>
      <c r="AM744">
        <v>99999</v>
      </c>
      <c r="AN744">
        <v>99999</v>
      </c>
      <c r="AO744">
        <v>899</v>
      </c>
      <c r="AP744" t="b">
        <v>1</v>
      </c>
      <c r="AQ744" t="b">
        <v>1</v>
      </c>
      <c r="AR744" t="b">
        <v>0</v>
      </c>
      <c r="AS744">
        <v>500</v>
      </c>
      <c r="AT744" t="s">
        <v>96</v>
      </c>
      <c r="AU744" t="b">
        <v>0</v>
      </c>
      <c r="AW744">
        <v>12</v>
      </c>
      <c r="AX744" t="s">
        <v>97</v>
      </c>
      <c r="AY744" t="s">
        <v>905</v>
      </c>
    </row>
    <row r="745" spans="1:51" x14ac:dyDescent="0.25">
      <c r="A745" t="s">
        <v>3160</v>
      </c>
      <c r="B745" t="s">
        <v>139</v>
      </c>
      <c r="C745" t="s">
        <v>89</v>
      </c>
      <c r="D745">
        <v>99999</v>
      </c>
      <c r="F745">
        <v>3000</v>
      </c>
      <c r="G745" t="b">
        <v>0</v>
      </c>
      <c r="H745" t="s">
        <v>883</v>
      </c>
      <c r="K745" t="s">
        <v>91</v>
      </c>
      <c r="L745" t="s">
        <v>140</v>
      </c>
      <c r="N745" t="s">
        <v>93</v>
      </c>
      <c r="P745">
        <v>339.8</v>
      </c>
      <c r="Q745">
        <v>119.89999999999999</v>
      </c>
      <c r="R745">
        <v>0</v>
      </c>
      <c r="S745">
        <v>50.1</v>
      </c>
      <c r="T745">
        <v>0</v>
      </c>
      <c r="U745">
        <v>0</v>
      </c>
      <c r="V745">
        <v>124.9</v>
      </c>
      <c r="W745">
        <v>44.9</v>
      </c>
      <c r="X745">
        <v>44.9</v>
      </c>
      <c r="Y745">
        <v>0</v>
      </c>
      <c r="AG745" t="s">
        <v>150</v>
      </c>
      <c r="AK745" t="s">
        <v>150</v>
      </c>
      <c r="AL745" t="s">
        <v>142</v>
      </c>
      <c r="AM745">
        <v>99999</v>
      </c>
      <c r="AN745">
        <v>99999</v>
      </c>
      <c r="AO745">
        <v>899</v>
      </c>
      <c r="AP745" t="b">
        <v>1</v>
      </c>
      <c r="AQ745" t="b">
        <v>1</v>
      </c>
      <c r="AR745" t="b">
        <v>0</v>
      </c>
      <c r="AS745">
        <v>500</v>
      </c>
      <c r="AT745" t="s">
        <v>96</v>
      </c>
      <c r="AU745" t="b">
        <v>0</v>
      </c>
      <c r="AW745">
        <v>12</v>
      </c>
      <c r="AX745" t="s">
        <v>97</v>
      </c>
      <c r="AY745" t="s">
        <v>906</v>
      </c>
    </row>
    <row r="746" spans="1:51" x14ac:dyDescent="0.25">
      <c r="A746" t="s">
        <v>3160</v>
      </c>
      <c r="B746" t="s">
        <v>139</v>
      </c>
      <c r="C746" t="s">
        <v>89</v>
      </c>
      <c r="D746">
        <v>99999</v>
      </c>
      <c r="F746">
        <v>5000</v>
      </c>
      <c r="G746" t="b">
        <v>0</v>
      </c>
      <c r="H746" t="s">
        <v>883</v>
      </c>
      <c r="K746" t="s">
        <v>91</v>
      </c>
      <c r="L746" t="s">
        <v>140</v>
      </c>
      <c r="N746" t="s">
        <v>93</v>
      </c>
      <c r="P746">
        <v>354.8</v>
      </c>
      <c r="Q746">
        <v>134.9</v>
      </c>
      <c r="R746">
        <v>0</v>
      </c>
      <c r="S746">
        <v>50.1</v>
      </c>
      <c r="T746">
        <v>0</v>
      </c>
      <c r="U746">
        <v>0</v>
      </c>
      <c r="V746">
        <v>124.9</v>
      </c>
      <c r="W746">
        <v>44.9</v>
      </c>
      <c r="X746">
        <v>44.9</v>
      </c>
      <c r="Y746">
        <v>0</v>
      </c>
      <c r="AG746" t="s">
        <v>152</v>
      </c>
      <c r="AK746" t="s">
        <v>152</v>
      </c>
      <c r="AL746" t="s">
        <v>142</v>
      </c>
      <c r="AM746">
        <v>99999</v>
      </c>
      <c r="AN746">
        <v>99999</v>
      </c>
      <c r="AO746">
        <v>899</v>
      </c>
      <c r="AP746" t="b">
        <v>1</v>
      </c>
      <c r="AQ746" t="b">
        <v>1</v>
      </c>
      <c r="AR746" t="b">
        <v>0</v>
      </c>
      <c r="AS746">
        <v>500</v>
      </c>
      <c r="AT746" t="s">
        <v>96</v>
      </c>
      <c r="AU746" t="b">
        <v>0</v>
      </c>
      <c r="AW746">
        <v>12</v>
      </c>
      <c r="AX746" t="s">
        <v>97</v>
      </c>
      <c r="AY746" t="s">
        <v>907</v>
      </c>
    </row>
    <row r="747" spans="1:51" x14ac:dyDescent="0.25">
      <c r="A747" t="s">
        <v>3160</v>
      </c>
      <c r="B747" t="s">
        <v>88</v>
      </c>
      <c r="C747" t="s">
        <v>89</v>
      </c>
      <c r="D747">
        <v>99999</v>
      </c>
      <c r="F747">
        <v>0</v>
      </c>
      <c r="G747" t="b">
        <v>0</v>
      </c>
      <c r="H747" t="s">
        <v>883</v>
      </c>
      <c r="K747" t="s">
        <v>154</v>
      </c>
      <c r="L747" t="s">
        <v>92</v>
      </c>
      <c r="N747" t="s">
        <v>93</v>
      </c>
      <c r="P747">
        <v>324.8</v>
      </c>
      <c r="Q747">
        <v>79.900000000000006</v>
      </c>
      <c r="R747">
        <v>0</v>
      </c>
      <c r="S747">
        <v>50.1</v>
      </c>
      <c r="T747">
        <v>0</v>
      </c>
      <c r="U747">
        <v>0</v>
      </c>
      <c r="V747">
        <v>124.9</v>
      </c>
      <c r="W747">
        <v>69.900000000000006</v>
      </c>
      <c r="X747">
        <v>69.900000000000006</v>
      </c>
      <c r="Y747">
        <v>0</v>
      </c>
      <c r="AG747" t="s">
        <v>155</v>
      </c>
      <c r="AK747" t="s">
        <v>155</v>
      </c>
      <c r="AL747" t="s">
        <v>95</v>
      </c>
      <c r="AM747">
        <v>99999</v>
      </c>
      <c r="AN747">
        <v>99999</v>
      </c>
      <c r="AO747">
        <v>799</v>
      </c>
      <c r="AP747" t="b">
        <v>1</v>
      </c>
      <c r="AQ747" t="b">
        <v>1</v>
      </c>
      <c r="AR747" t="b">
        <v>0</v>
      </c>
      <c r="AS747">
        <v>250</v>
      </c>
      <c r="AT747" t="s">
        <v>96</v>
      </c>
      <c r="AU747" t="b">
        <v>0</v>
      </c>
      <c r="AW747">
        <v>12</v>
      </c>
      <c r="AX747" t="s">
        <v>97</v>
      </c>
      <c r="AY747" t="s">
        <v>908</v>
      </c>
    </row>
    <row r="748" spans="1:51" x14ac:dyDescent="0.25">
      <c r="A748" t="s">
        <v>3160</v>
      </c>
      <c r="B748" t="s">
        <v>88</v>
      </c>
      <c r="C748" t="s">
        <v>89</v>
      </c>
      <c r="D748">
        <v>99999</v>
      </c>
      <c r="F748">
        <v>1000</v>
      </c>
      <c r="G748" t="b">
        <v>0</v>
      </c>
      <c r="H748" t="s">
        <v>883</v>
      </c>
      <c r="K748" t="s">
        <v>154</v>
      </c>
      <c r="L748" t="s">
        <v>92</v>
      </c>
      <c r="N748" t="s">
        <v>93</v>
      </c>
      <c r="P748">
        <v>324.8</v>
      </c>
      <c r="Q748">
        <v>79.899999999999991</v>
      </c>
      <c r="R748">
        <v>0</v>
      </c>
      <c r="S748">
        <v>50.1</v>
      </c>
      <c r="T748">
        <v>0</v>
      </c>
      <c r="U748">
        <v>0</v>
      </c>
      <c r="V748">
        <v>124.9</v>
      </c>
      <c r="W748">
        <v>69.900000000000006</v>
      </c>
      <c r="X748">
        <v>69.900000000000006</v>
      </c>
      <c r="Y748">
        <v>0</v>
      </c>
      <c r="AG748" t="s">
        <v>157</v>
      </c>
      <c r="AK748" t="s">
        <v>157</v>
      </c>
      <c r="AL748" t="s">
        <v>95</v>
      </c>
      <c r="AM748">
        <v>99999</v>
      </c>
      <c r="AN748">
        <v>99999</v>
      </c>
      <c r="AO748">
        <v>799</v>
      </c>
      <c r="AP748" t="b">
        <v>1</v>
      </c>
      <c r="AQ748" t="b">
        <v>1</v>
      </c>
      <c r="AR748" t="b">
        <v>0</v>
      </c>
      <c r="AS748">
        <v>250</v>
      </c>
      <c r="AT748" t="s">
        <v>96</v>
      </c>
      <c r="AU748" t="b">
        <v>0</v>
      </c>
      <c r="AW748">
        <v>12</v>
      </c>
      <c r="AX748" t="s">
        <v>97</v>
      </c>
      <c r="AY748" t="s">
        <v>909</v>
      </c>
    </row>
    <row r="749" spans="1:51" x14ac:dyDescent="0.25">
      <c r="A749" t="s">
        <v>3160</v>
      </c>
      <c r="B749" t="s">
        <v>88</v>
      </c>
      <c r="C749" t="s">
        <v>89</v>
      </c>
      <c r="D749">
        <v>99999</v>
      </c>
      <c r="F749">
        <v>10000</v>
      </c>
      <c r="G749" t="b">
        <v>0</v>
      </c>
      <c r="H749" t="s">
        <v>883</v>
      </c>
      <c r="K749" t="s">
        <v>154</v>
      </c>
      <c r="L749" t="s">
        <v>92</v>
      </c>
      <c r="N749" t="s">
        <v>93</v>
      </c>
      <c r="P749">
        <v>389.8</v>
      </c>
      <c r="Q749">
        <v>144.9</v>
      </c>
      <c r="R749">
        <v>0</v>
      </c>
      <c r="S749">
        <v>50.1</v>
      </c>
      <c r="T749">
        <v>0</v>
      </c>
      <c r="U749">
        <v>0</v>
      </c>
      <c r="V749">
        <v>124.9</v>
      </c>
      <c r="W749">
        <v>69.900000000000006</v>
      </c>
      <c r="X749">
        <v>69.900000000000006</v>
      </c>
      <c r="Y749">
        <v>0</v>
      </c>
      <c r="AG749" t="s">
        <v>159</v>
      </c>
      <c r="AK749" t="s">
        <v>159</v>
      </c>
      <c r="AL749" t="s">
        <v>95</v>
      </c>
      <c r="AM749">
        <v>99999</v>
      </c>
      <c r="AN749">
        <v>99999</v>
      </c>
      <c r="AO749">
        <v>799</v>
      </c>
      <c r="AP749" t="b">
        <v>1</v>
      </c>
      <c r="AQ749" t="b">
        <v>1</v>
      </c>
      <c r="AR749" t="b">
        <v>0</v>
      </c>
      <c r="AS749">
        <v>250</v>
      </c>
      <c r="AT749" t="s">
        <v>96</v>
      </c>
      <c r="AU749" t="b">
        <v>0</v>
      </c>
      <c r="AW749">
        <v>12</v>
      </c>
      <c r="AX749" t="s">
        <v>97</v>
      </c>
      <c r="AY749" t="s">
        <v>910</v>
      </c>
    </row>
    <row r="750" spans="1:51" x14ac:dyDescent="0.25">
      <c r="A750" t="s">
        <v>3160</v>
      </c>
      <c r="B750" t="s">
        <v>88</v>
      </c>
      <c r="C750" t="s">
        <v>89</v>
      </c>
      <c r="D750">
        <v>99999</v>
      </c>
      <c r="F750">
        <v>2000</v>
      </c>
      <c r="G750" t="b">
        <v>0</v>
      </c>
      <c r="H750" t="s">
        <v>883</v>
      </c>
      <c r="K750" t="s">
        <v>154</v>
      </c>
      <c r="L750" t="s">
        <v>92</v>
      </c>
      <c r="N750" t="s">
        <v>93</v>
      </c>
      <c r="P750">
        <v>334.8</v>
      </c>
      <c r="Q750">
        <v>89.899999999999991</v>
      </c>
      <c r="R750">
        <v>0</v>
      </c>
      <c r="S750">
        <v>50.1</v>
      </c>
      <c r="T750">
        <v>0</v>
      </c>
      <c r="U750">
        <v>0</v>
      </c>
      <c r="V750">
        <v>124.9</v>
      </c>
      <c r="W750">
        <v>69.900000000000006</v>
      </c>
      <c r="X750">
        <v>69.900000000000006</v>
      </c>
      <c r="Y750">
        <v>0</v>
      </c>
      <c r="AG750" t="s">
        <v>161</v>
      </c>
      <c r="AK750" t="s">
        <v>161</v>
      </c>
      <c r="AL750" t="s">
        <v>95</v>
      </c>
      <c r="AM750">
        <v>99999</v>
      </c>
      <c r="AN750">
        <v>99999</v>
      </c>
      <c r="AO750">
        <v>799</v>
      </c>
      <c r="AP750" t="b">
        <v>1</v>
      </c>
      <c r="AQ750" t="b">
        <v>1</v>
      </c>
      <c r="AR750" t="b">
        <v>0</v>
      </c>
      <c r="AS750">
        <v>250</v>
      </c>
      <c r="AT750" t="s">
        <v>96</v>
      </c>
      <c r="AU750" t="b">
        <v>0</v>
      </c>
      <c r="AW750">
        <v>12</v>
      </c>
      <c r="AX750" t="s">
        <v>97</v>
      </c>
      <c r="AY750" t="s">
        <v>911</v>
      </c>
    </row>
    <row r="751" spans="1:51" x14ac:dyDescent="0.25">
      <c r="A751" t="s">
        <v>3160</v>
      </c>
      <c r="B751" t="s">
        <v>88</v>
      </c>
      <c r="C751" t="s">
        <v>89</v>
      </c>
      <c r="D751">
        <v>99999</v>
      </c>
      <c r="F751">
        <v>3000</v>
      </c>
      <c r="G751" t="b">
        <v>0</v>
      </c>
      <c r="H751" t="s">
        <v>883</v>
      </c>
      <c r="K751" t="s">
        <v>154</v>
      </c>
      <c r="L751" t="s">
        <v>92</v>
      </c>
      <c r="N751" t="s">
        <v>93</v>
      </c>
      <c r="P751">
        <v>344.8</v>
      </c>
      <c r="Q751">
        <v>99.899999999999991</v>
      </c>
      <c r="R751">
        <v>0</v>
      </c>
      <c r="S751">
        <v>50.1</v>
      </c>
      <c r="T751">
        <v>0</v>
      </c>
      <c r="U751">
        <v>0</v>
      </c>
      <c r="V751">
        <v>124.9</v>
      </c>
      <c r="W751">
        <v>69.900000000000006</v>
      </c>
      <c r="X751">
        <v>69.900000000000006</v>
      </c>
      <c r="Y751">
        <v>0</v>
      </c>
      <c r="AG751" t="s">
        <v>163</v>
      </c>
      <c r="AK751" t="s">
        <v>163</v>
      </c>
      <c r="AL751" t="s">
        <v>95</v>
      </c>
      <c r="AM751">
        <v>99999</v>
      </c>
      <c r="AN751">
        <v>99999</v>
      </c>
      <c r="AO751">
        <v>799</v>
      </c>
      <c r="AP751" t="b">
        <v>1</v>
      </c>
      <c r="AQ751" t="b">
        <v>1</v>
      </c>
      <c r="AR751" t="b">
        <v>0</v>
      </c>
      <c r="AS751">
        <v>250</v>
      </c>
      <c r="AT751" t="s">
        <v>96</v>
      </c>
      <c r="AU751" t="b">
        <v>0</v>
      </c>
      <c r="AW751">
        <v>12</v>
      </c>
      <c r="AX751" t="s">
        <v>97</v>
      </c>
      <c r="AY751" t="s">
        <v>912</v>
      </c>
    </row>
    <row r="752" spans="1:51" x14ac:dyDescent="0.25">
      <c r="A752" t="s">
        <v>3160</v>
      </c>
      <c r="B752" t="s">
        <v>88</v>
      </c>
      <c r="C752" t="s">
        <v>89</v>
      </c>
      <c r="D752">
        <v>99999</v>
      </c>
      <c r="F752">
        <v>5000</v>
      </c>
      <c r="G752" t="b">
        <v>0</v>
      </c>
      <c r="H752" t="s">
        <v>883</v>
      </c>
      <c r="K752" t="s">
        <v>154</v>
      </c>
      <c r="L752" t="s">
        <v>92</v>
      </c>
      <c r="N752" t="s">
        <v>93</v>
      </c>
      <c r="P752">
        <v>359.8</v>
      </c>
      <c r="Q752">
        <v>114.9</v>
      </c>
      <c r="R752">
        <v>0</v>
      </c>
      <c r="S752">
        <v>50.1</v>
      </c>
      <c r="T752">
        <v>0</v>
      </c>
      <c r="U752">
        <v>0</v>
      </c>
      <c r="V752">
        <v>124.9</v>
      </c>
      <c r="W752">
        <v>69.900000000000006</v>
      </c>
      <c r="X752">
        <v>69.900000000000006</v>
      </c>
      <c r="Y752">
        <v>0</v>
      </c>
      <c r="AG752" t="s">
        <v>165</v>
      </c>
      <c r="AK752" t="s">
        <v>165</v>
      </c>
      <c r="AL752" t="s">
        <v>95</v>
      </c>
      <c r="AM752">
        <v>99999</v>
      </c>
      <c r="AN752">
        <v>99999</v>
      </c>
      <c r="AO752">
        <v>799</v>
      </c>
      <c r="AP752" t="b">
        <v>1</v>
      </c>
      <c r="AQ752" t="b">
        <v>1</v>
      </c>
      <c r="AR752" t="b">
        <v>0</v>
      </c>
      <c r="AS752">
        <v>250</v>
      </c>
      <c r="AT752" t="s">
        <v>96</v>
      </c>
      <c r="AU752" t="b">
        <v>0</v>
      </c>
      <c r="AW752">
        <v>12</v>
      </c>
      <c r="AX752" t="s">
        <v>97</v>
      </c>
      <c r="AY752" t="s">
        <v>913</v>
      </c>
    </row>
    <row r="753" spans="1:51" x14ac:dyDescent="0.25">
      <c r="A753" t="s">
        <v>3160</v>
      </c>
      <c r="B753" t="s">
        <v>109</v>
      </c>
      <c r="C753" t="s">
        <v>89</v>
      </c>
      <c r="D753">
        <v>99999</v>
      </c>
      <c r="F753">
        <v>0</v>
      </c>
      <c r="G753" t="b">
        <v>0</v>
      </c>
      <c r="H753" t="s">
        <v>883</v>
      </c>
      <c r="K753" t="s">
        <v>154</v>
      </c>
      <c r="L753" t="s">
        <v>110</v>
      </c>
      <c r="N753" t="s">
        <v>93</v>
      </c>
      <c r="P753">
        <v>319.8</v>
      </c>
      <c r="Q753">
        <v>74.900000000000006</v>
      </c>
      <c r="R753">
        <v>0</v>
      </c>
      <c r="S753">
        <v>50.1</v>
      </c>
      <c r="T753">
        <v>0</v>
      </c>
      <c r="U753">
        <v>0</v>
      </c>
      <c r="V753">
        <v>124.9</v>
      </c>
      <c r="W753">
        <v>69.900000000000006</v>
      </c>
      <c r="X753">
        <v>69.900000000000006</v>
      </c>
      <c r="Y753">
        <v>0</v>
      </c>
      <c r="AG753" t="s">
        <v>167</v>
      </c>
      <c r="AK753" t="s">
        <v>167</v>
      </c>
      <c r="AL753" t="s">
        <v>112</v>
      </c>
      <c r="AM753">
        <v>99999</v>
      </c>
      <c r="AN753">
        <v>99999</v>
      </c>
      <c r="AO753">
        <v>599</v>
      </c>
      <c r="AP753" t="b">
        <v>1</v>
      </c>
      <c r="AQ753" t="b">
        <v>1</v>
      </c>
      <c r="AR753" t="b">
        <v>0</v>
      </c>
      <c r="AS753">
        <v>50</v>
      </c>
      <c r="AT753" t="s">
        <v>96</v>
      </c>
      <c r="AU753" t="b">
        <v>0</v>
      </c>
      <c r="AW753">
        <v>12</v>
      </c>
      <c r="AX753" t="s">
        <v>97</v>
      </c>
      <c r="AY753" t="s">
        <v>914</v>
      </c>
    </row>
    <row r="754" spans="1:51" x14ac:dyDescent="0.25">
      <c r="A754" t="s">
        <v>3160</v>
      </c>
      <c r="B754" t="s">
        <v>109</v>
      </c>
      <c r="C754" t="s">
        <v>89</v>
      </c>
      <c r="D754">
        <v>99999</v>
      </c>
      <c r="F754">
        <v>1000</v>
      </c>
      <c r="G754" t="b">
        <v>0</v>
      </c>
      <c r="H754" t="s">
        <v>883</v>
      </c>
      <c r="K754" t="s">
        <v>154</v>
      </c>
      <c r="L754" t="s">
        <v>110</v>
      </c>
      <c r="N754" t="s">
        <v>93</v>
      </c>
      <c r="P754">
        <v>304.8</v>
      </c>
      <c r="Q754">
        <v>59.9</v>
      </c>
      <c r="R754">
        <v>0</v>
      </c>
      <c r="S754">
        <v>50.1</v>
      </c>
      <c r="T754">
        <v>0</v>
      </c>
      <c r="U754">
        <v>0</v>
      </c>
      <c r="V754">
        <v>124.9</v>
      </c>
      <c r="W754">
        <v>69.900000000000006</v>
      </c>
      <c r="X754">
        <v>69.900000000000006</v>
      </c>
      <c r="Y754">
        <v>0</v>
      </c>
      <c r="AG754" t="s">
        <v>169</v>
      </c>
      <c r="AK754" t="s">
        <v>169</v>
      </c>
      <c r="AL754" t="s">
        <v>112</v>
      </c>
      <c r="AM754">
        <v>99999</v>
      </c>
      <c r="AN754">
        <v>99999</v>
      </c>
      <c r="AO754">
        <v>599</v>
      </c>
      <c r="AP754" t="b">
        <v>1</v>
      </c>
      <c r="AQ754" t="b">
        <v>1</v>
      </c>
      <c r="AR754" t="b">
        <v>0</v>
      </c>
      <c r="AS754">
        <v>50</v>
      </c>
      <c r="AT754" t="s">
        <v>96</v>
      </c>
      <c r="AU754" t="b">
        <v>0</v>
      </c>
      <c r="AW754">
        <v>12</v>
      </c>
      <c r="AX754" t="s">
        <v>97</v>
      </c>
      <c r="AY754" t="s">
        <v>915</v>
      </c>
    </row>
    <row r="755" spans="1:51" x14ac:dyDescent="0.25">
      <c r="A755" t="s">
        <v>3160</v>
      </c>
      <c r="B755" t="s">
        <v>109</v>
      </c>
      <c r="C755" t="s">
        <v>89</v>
      </c>
      <c r="D755">
        <v>99999</v>
      </c>
      <c r="F755">
        <v>10000</v>
      </c>
      <c r="G755" t="b">
        <v>0</v>
      </c>
      <c r="H755" t="s">
        <v>883</v>
      </c>
      <c r="K755" t="s">
        <v>154</v>
      </c>
      <c r="L755" t="s">
        <v>110</v>
      </c>
      <c r="N755" t="s">
        <v>93</v>
      </c>
      <c r="P755">
        <v>369.8</v>
      </c>
      <c r="Q755">
        <v>124.9</v>
      </c>
      <c r="R755">
        <v>0</v>
      </c>
      <c r="S755">
        <v>50.1</v>
      </c>
      <c r="T755">
        <v>0</v>
      </c>
      <c r="U755">
        <v>0</v>
      </c>
      <c r="V755">
        <v>124.9</v>
      </c>
      <c r="W755">
        <v>69.900000000000006</v>
      </c>
      <c r="X755">
        <v>69.900000000000006</v>
      </c>
      <c r="Y755">
        <v>0</v>
      </c>
      <c r="AG755" t="s">
        <v>171</v>
      </c>
      <c r="AK755" t="s">
        <v>171</v>
      </c>
      <c r="AL755" t="s">
        <v>112</v>
      </c>
      <c r="AM755">
        <v>99999</v>
      </c>
      <c r="AN755">
        <v>99999</v>
      </c>
      <c r="AO755">
        <v>599</v>
      </c>
      <c r="AP755" t="b">
        <v>1</v>
      </c>
      <c r="AQ755" t="b">
        <v>1</v>
      </c>
      <c r="AR755" t="b">
        <v>0</v>
      </c>
      <c r="AS755">
        <v>50</v>
      </c>
      <c r="AT755" t="s">
        <v>96</v>
      </c>
      <c r="AU755" t="b">
        <v>0</v>
      </c>
      <c r="AW755">
        <v>12</v>
      </c>
      <c r="AX755" t="s">
        <v>97</v>
      </c>
      <c r="AY755" t="s">
        <v>916</v>
      </c>
    </row>
    <row r="756" spans="1:51" x14ac:dyDescent="0.25">
      <c r="A756" t="s">
        <v>3160</v>
      </c>
      <c r="B756" t="s">
        <v>109</v>
      </c>
      <c r="C756" t="s">
        <v>89</v>
      </c>
      <c r="D756">
        <v>99999</v>
      </c>
      <c r="F756">
        <v>2000</v>
      </c>
      <c r="G756" t="b">
        <v>0</v>
      </c>
      <c r="H756" t="s">
        <v>883</v>
      </c>
      <c r="K756" t="s">
        <v>154</v>
      </c>
      <c r="L756" t="s">
        <v>110</v>
      </c>
      <c r="N756" t="s">
        <v>93</v>
      </c>
      <c r="P756">
        <v>314.8</v>
      </c>
      <c r="Q756">
        <v>69.900000000000006</v>
      </c>
      <c r="R756">
        <v>0</v>
      </c>
      <c r="S756">
        <v>50.1</v>
      </c>
      <c r="T756">
        <v>0</v>
      </c>
      <c r="U756">
        <v>0</v>
      </c>
      <c r="V756">
        <v>124.9</v>
      </c>
      <c r="W756">
        <v>69.900000000000006</v>
      </c>
      <c r="X756">
        <v>69.900000000000006</v>
      </c>
      <c r="Y756">
        <v>0</v>
      </c>
      <c r="AG756" t="s">
        <v>173</v>
      </c>
      <c r="AK756" t="s">
        <v>173</v>
      </c>
      <c r="AL756" t="s">
        <v>112</v>
      </c>
      <c r="AM756">
        <v>99999</v>
      </c>
      <c r="AN756">
        <v>99999</v>
      </c>
      <c r="AO756">
        <v>599</v>
      </c>
      <c r="AP756" t="b">
        <v>1</v>
      </c>
      <c r="AQ756" t="b">
        <v>1</v>
      </c>
      <c r="AR756" t="b">
        <v>0</v>
      </c>
      <c r="AS756">
        <v>50</v>
      </c>
      <c r="AT756" t="s">
        <v>96</v>
      </c>
      <c r="AU756" t="b">
        <v>0</v>
      </c>
      <c r="AW756">
        <v>12</v>
      </c>
      <c r="AX756" t="s">
        <v>97</v>
      </c>
      <c r="AY756" t="s">
        <v>917</v>
      </c>
    </row>
    <row r="757" spans="1:51" x14ac:dyDescent="0.25">
      <c r="A757" t="s">
        <v>3160</v>
      </c>
      <c r="B757" t="s">
        <v>109</v>
      </c>
      <c r="C757" t="s">
        <v>89</v>
      </c>
      <c r="D757">
        <v>99999</v>
      </c>
      <c r="F757">
        <v>3000</v>
      </c>
      <c r="G757" t="b">
        <v>0</v>
      </c>
      <c r="H757" t="s">
        <v>883</v>
      </c>
      <c r="K757" t="s">
        <v>154</v>
      </c>
      <c r="L757" t="s">
        <v>110</v>
      </c>
      <c r="N757" t="s">
        <v>93</v>
      </c>
      <c r="P757">
        <v>324.8</v>
      </c>
      <c r="Q757">
        <v>79.899999999999991</v>
      </c>
      <c r="R757">
        <v>0</v>
      </c>
      <c r="S757">
        <v>50.1</v>
      </c>
      <c r="T757">
        <v>0</v>
      </c>
      <c r="U757">
        <v>0</v>
      </c>
      <c r="V757">
        <v>124.9</v>
      </c>
      <c r="W757">
        <v>69.900000000000006</v>
      </c>
      <c r="X757">
        <v>69.900000000000006</v>
      </c>
      <c r="Y757">
        <v>0</v>
      </c>
      <c r="AG757" t="s">
        <v>175</v>
      </c>
      <c r="AK757" t="s">
        <v>175</v>
      </c>
      <c r="AL757" t="s">
        <v>112</v>
      </c>
      <c r="AM757">
        <v>99999</v>
      </c>
      <c r="AN757">
        <v>99999</v>
      </c>
      <c r="AO757">
        <v>599</v>
      </c>
      <c r="AP757" t="b">
        <v>1</v>
      </c>
      <c r="AQ757" t="b">
        <v>1</v>
      </c>
      <c r="AR757" t="b">
        <v>0</v>
      </c>
      <c r="AS757">
        <v>50</v>
      </c>
      <c r="AT757" t="s">
        <v>96</v>
      </c>
      <c r="AU757" t="b">
        <v>0</v>
      </c>
      <c r="AW757">
        <v>12</v>
      </c>
      <c r="AX757" t="s">
        <v>97</v>
      </c>
      <c r="AY757" t="s">
        <v>918</v>
      </c>
    </row>
    <row r="758" spans="1:51" x14ac:dyDescent="0.25">
      <c r="A758" t="s">
        <v>3160</v>
      </c>
      <c r="B758" t="s">
        <v>109</v>
      </c>
      <c r="C758" t="s">
        <v>89</v>
      </c>
      <c r="D758">
        <v>99999</v>
      </c>
      <c r="F758">
        <v>5000</v>
      </c>
      <c r="G758" t="b">
        <v>0</v>
      </c>
      <c r="H758" t="s">
        <v>883</v>
      </c>
      <c r="K758" t="s">
        <v>154</v>
      </c>
      <c r="L758" t="s">
        <v>110</v>
      </c>
      <c r="N758" t="s">
        <v>93</v>
      </c>
      <c r="P758">
        <v>339.8</v>
      </c>
      <c r="Q758">
        <v>94.9</v>
      </c>
      <c r="R758">
        <v>0</v>
      </c>
      <c r="S758">
        <v>50.1</v>
      </c>
      <c r="T758">
        <v>0</v>
      </c>
      <c r="U758">
        <v>0</v>
      </c>
      <c r="V758">
        <v>124.9</v>
      </c>
      <c r="W758">
        <v>69.900000000000006</v>
      </c>
      <c r="X758">
        <v>69.900000000000006</v>
      </c>
      <c r="Y758">
        <v>0</v>
      </c>
      <c r="AG758" t="s">
        <v>177</v>
      </c>
      <c r="AK758" t="s">
        <v>177</v>
      </c>
      <c r="AL758" t="s">
        <v>112</v>
      </c>
      <c r="AM758">
        <v>99999</v>
      </c>
      <c r="AN758">
        <v>99999</v>
      </c>
      <c r="AO758">
        <v>599</v>
      </c>
      <c r="AP758" t="b">
        <v>1</v>
      </c>
      <c r="AQ758" t="b">
        <v>1</v>
      </c>
      <c r="AR758" t="b">
        <v>0</v>
      </c>
      <c r="AS758">
        <v>50</v>
      </c>
      <c r="AT758" t="s">
        <v>96</v>
      </c>
      <c r="AU758" t="b">
        <v>0</v>
      </c>
      <c r="AW758">
        <v>12</v>
      </c>
      <c r="AX758" t="s">
        <v>97</v>
      </c>
      <c r="AY758" t="s">
        <v>919</v>
      </c>
    </row>
    <row r="759" spans="1:51" x14ac:dyDescent="0.25">
      <c r="A759" t="s">
        <v>3160</v>
      </c>
      <c r="B759" t="s">
        <v>124</v>
      </c>
      <c r="C759" t="s">
        <v>89</v>
      </c>
      <c r="D759">
        <v>99999</v>
      </c>
      <c r="F759">
        <v>0</v>
      </c>
      <c r="G759" t="b">
        <v>0</v>
      </c>
      <c r="H759" t="s">
        <v>883</v>
      </c>
      <c r="K759" t="s">
        <v>154</v>
      </c>
      <c r="L759" t="s">
        <v>125</v>
      </c>
      <c r="N759" t="s">
        <v>93</v>
      </c>
      <c r="P759">
        <v>309.8</v>
      </c>
      <c r="Q759">
        <v>64.900000000000006</v>
      </c>
      <c r="R759">
        <v>0</v>
      </c>
      <c r="S759">
        <v>50.1</v>
      </c>
      <c r="T759">
        <v>0</v>
      </c>
      <c r="U759">
        <v>0</v>
      </c>
      <c r="V759">
        <v>124.9</v>
      </c>
      <c r="W759">
        <v>69.900000000000006</v>
      </c>
      <c r="X759">
        <v>69.900000000000006</v>
      </c>
      <c r="Y759">
        <v>0</v>
      </c>
      <c r="AG759" t="s">
        <v>179</v>
      </c>
      <c r="AK759" t="s">
        <v>179</v>
      </c>
      <c r="AL759" t="s">
        <v>127</v>
      </c>
      <c r="AM759">
        <v>99999</v>
      </c>
      <c r="AN759">
        <v>99999</v>
      </c>
      <c r="AO759">
        <v>699</v>
      </c>
      <c r="AP759" t="b">
        <v>1</v>
      </c>
      <c r="AQ759" t="b">
        <v>1</v>
      </c>
      <c r="AR759" t="b">
        <v>0</v>
      </c>
      <c r="AS759">
        <v>100</v>
      </c>
      <c r="AT759" t="s">
        <v>96</v>
      </c>
      <c r="AU759" t="b">
        <v>0</v>
      </c>
      <c r="AW759">
        <v>12</v>
      </c>
      <c r="AX759" t="s">
        <v>97</v>
      </c>
      <c r="AY759" t="s">
        <v>920</v>
      </c>
    </row>
    <row r="760" spans="1:51" x14ac:dyDescent="0.25">
      <c r="A760" t="s">
        <v>3160</v>
      </c>
      <c r="B760" t="s">
        <v>124</v>
      </c>
      <c r="C760" t="s">
        <v>89</v>
      </c>
      <c r="D760">
        <v>99999</v>
      </c>
      <c r="F760">
        <v>1000</v>
      </c>
      <c r="G760" t="b">
        <v>0</v>
      </c>
      <c r="H760" t="s">
        <v>883</v>
      </c>
      <c r="K760" t="s">
        <v>154</v>
      </c>
      <c r="L760" t="s">
        <v>125</v>
      </c>
      <c r="N760" t="s">
        <v>93</v>
      </c>
      <c r="P760">
        <v>309.8</v>
      </c>
      <c r="Q760">
        <v>64.899999999999991</v>
      </c>
      <c r="R760">
        <v>0</v>
      </c>
      <c r="S760">
        <v>50.1</v>
      </c>
      <c r="T760">
        <v>0</v>
      </c>
      <c r="U760">
        <v>0</v>
      </c>
      <c r="V760">
        <v>124.9</v>
      </c>
      <c r="W760">
        <v>69.900000000000006</v>
      </c>
      <c r="X760">
        <v>69.900000000000006</v>
      </c>
      <c r="Y760">
        <v>0</v>
      </c>
      <c r="AG760" t="s">
        <v>181</v>
      </c>
      <c r="AK760" t="s">
        <v>181</v>
      </c>
      <c r="AL760" t="s">
        <v>127</v>
      </c>
      <c r="AM760">
        <v>99999</v>
      </c>
      <c r="AN760">
        <v>99999</v>
      </c>
      <c r="AO760">
        <v>699</v>
      </c>
      <c r="AP760" t="b">
        <v>1</v>
      </c>
      <c r="AQ760" t="b">
        <v>1</v>
      </c>
      <c r="AR760" t="b">
        <v>0</v>
      </c>
      <c r="AS760">
        <v>100</v>
      </c>
      <c r="AT760" t="s">
        <v>96</v>
      </c>
      <c r="AU760" t="b">
        <v>0</v>
      </c>
      <c r="AW760">
        <v>12</v>
      </c>
      <c r="AX760" t="s">
        <v>97</v>
      </c>
      <c r="AY760" t="s">
        <v>921</v>
      </c>
    </row>
    <row r="761" spans="1:51" x14ac:dyDescent="0.25">
      <c r="A761" t="s">
        <v>3160</v>
      </c>
      <c r="B761" t="s">
        <v>124</v>
      </c>
      <c r="C761" t="s">
        <v>89</v>
      </c>
      <c r="D761">
        <v>99999</v>
      </c>
      <c r="F761">
        <v>10000</v>
      </c>
      <c r="G761" t="b">
        <v>0</v>
      </c>
      <c r="H761" t="s">
        <v>883</v>
      </c>
      <c r="K761" t="s">
        <v>154</v>
      </c>
      <c r="L761" t="s">
        <v>125</v>
      </c>
      <c r="N761" t="s">
        <v>93</v>
      </c>
      <c r="P761">
        <v>374.8</v>
      </c>
      <c r="Q761">
        <v>129.9</v>
      </c>
      <c r="R761">
        <v>0</v>
      </c>
      <c r="S761">
        <v>50.1</v>
      </c>
      <c r="T761">
        <v>0</v>
      </c>
      <c r="U761">
        <v>0</v>
      </c>
      <c r="V761">
        <v>124.9</v>
      </c>
      <c r="W761">
        <v>69.900000000000006</v>
      </c>
      <c r="X761">
        <v>69.900000000000006</v>
      </c>
      <c r="Y761">
        <v>0</v>
      </c>
      <c r="AG761" t="s">
        <v>183</v>
      </c>
      <c r="AK761" t="s">
        <v>183</v>
      </c>
      <c r="AL761" t="s">
        <v>127</v>
      </c>
      <c r="AM761">
        <v>99999</v>
      </c>
      <c r="AN761">
        <v>99999</v>
      </c>
      <c r="AO761">
        <v>699</v>
      </c>
      <c r="AP761" t="b">
        <v>1</v>
      </c>
      <c r="AQ761" t="b">
        <v>1</v>
      </c>
      <c r="AR761" t="b">
        <v>0</v>
      </c>
      <c r="AS761">
        <v>100</v>
      </c>
      <c r="AT761" t="s">
        <v>96</v>
      </c>
      <c r="AU761" t="b">
        <v>0</v>
      </c>
      <c r="AW761">
        <v>12</v>
      </c>
      <c r="AX761" t="s">
        <v>97</v>
      </c>
      <c r="AY761" t="s">
        <v>922</v>
      </c>
    </row>
    <row r="762" spans="1:51" x14ac:dyDescent="0.25">
      <c r="A762" t="s">
        <v>3160</v>
      </c>
      <c r="B762" t="s">
        <v>124</v>
      </c>
      <c r="C762" t="s">
        <v>89</v>
      </c>
      <c r="D762">
        <v>99999</v>
      </c>
      <c r="F762">
        <v>2000</v>
      </c>
      <c r="G762" t="b">
        <v>0</v>
      </c>
      <c r="H762" t="s">
        <v>883</v>
      </c>
      <c r="K762" t="s">
        <v>154</v>
      </c>
      <c r="L762" t="s">
        <v>125</v>
      </c>
      <c r="N762" t="s">
        <v>93</v>
      </c>
      <c r="P762">
        <v>319.8</v>
      </c>
      <c r="Q762">
        <v>74.899999999999991</v>
      </c>
      <c r="R762">
        <v>0</v>
      </c>
      <c r="S762">
        <v>50.1</v>
      </c>
      <c r="T762">
        <v>0</v>
      </c>
      <c r="U762">
        <v>0</v>
      </c>
      <c r="V762">
        <v>124.9</v>
      </c>
      <c r="W762">
        <v>69.900000000000006</v>
      </c>
      <c r="X762">
        <v>69.900000000000006</v>
      </c>
      <c r="Y762">
        <v>0</v>
      </c>
      <c r="AG762" t="s">
        <v>185</v>
      </c>
      <c r="AK762" t="s">
        <v>185</v>
      </c>
      <c r="AL762" t="s">
        <v>127</v>
      </c>
      <c r="AM762">
        <v>99999</v>
      </c>
      <c r="AN762">
        <v>99999</v>
      </c>
      <c r="AO762">
        <v>699</v>
      </c>
      <c r="AP762" t="b">
        <v>1</v>
      </c>
      <c r="AQ762" t="b">
        <v>1</v>
      </c>
      <c r="AR762" t="b">
        <v>0</v>
      </c>
      <c r="AS762">
        <v>100</v>
      </c>
      <c r="AT762" t="s">
        <v>96</v>
      </c>
      <c r="AU762" t="b">
        <v>0</v>
      </c>
      <c r="AW762">
        <v>12</v>
      </c>
      <c r="AX762" t="s">
        <v>97</v>
      </c>
      <c r="AY762" t="s">
        <v>923</v>
      </c>
    </row>
    <row r="763" spans="1:51" x14ac:dyDescent="0.25">
      <c r="A763" t="s">
        <v>3160</v>
      </c>
      <c r="B763" t="s">
        <v>124</v>
      </c>
      <c r="C763" t="s">
        <v>89</v>
      </c>
      <c r="D763">
        <v>99999</v>
      </c>
      <c r="F763">
        <v>3000</v>
      </c>
      <c r="G763" t="b">
        <v>0</v>
      </c>
      <c r="H763" t="s">
        <v>883</v>
      </c>
      <c r="K763" t="s">
        <v>154</v>
      </c>
      <c r="L763" t="s">
        <v>125</v>
      </c>
      <c r="N763" t="s">
        <v>93</v>
      </c>
      <c r="P763">
        <v>329.8</v>
      </c>
      <c r="Q763">
        <v>84.899999999999991</v>
      </c>
      <c r="R763">
        <v>0</v>
      </c>
      <c r="S763">
        <v>50.1</v>
      </c>
      <c r="T763">
        <v>0</v>
      </c>
      <c r="U763">
        <v>0</v>
      </c>
      <c r="V763">
        <v>124.9</v>
      </c>
      <c r="W763">
        <v>69.900000000000006</v>
      </c>
      <c r="X763">
        <v>69.900000000000006</v>
      </c>
      <c r="Y763">
        <v>0</v>
      </c>
      <c r="AG763" t="s">
        <v>187</v>
      </c>
      <c r="AK763" t="s">
        <v>187</v>
      </c>
      <c r="AL763" t="s">
        <v>127</v>
      </c>
      <c r="AM763">
        <v>99999</v>
      </c>
      <c r="AN763">
        <v>99999</v>
      </c>
      <c r="AO763">
        <v>699</v>
      </c>
      <c r="AP763" t="b">
        <v>1</v>
      </c>
      <c r="AQ763" t="b">
        <v>1</v>
      </c>
      <c r="AR763" t="b">
        <v>0</v>
      </c>
      <c r="AS763">
        <v>100</v>
      </c>
      <c r="AT763" t="s">
        <v>96</v>
      </c>
      <c r="AU763" t="b">
        <v>0</v>
      </c>
      <c r="AW763">
        <v>12</v>
      </c>
      <c r="AX763" t="s">
        <v>97</v>
      </c>
      <c r="AY763" t="s">
        <v>924</v>
      </c>
    </row>
    <row r="764" spans="1:51" x14ac:dyDescent="0.25">
      <c r="A764" t="s">
        <v>3160</v>
      </c>
      <c r="B764" t="s">
        <v>124</v>
      </c>
      <c r="C764" t="s">
        <v>89</v>
      </c>
      <c r="D764">
        <v>99999</v>
      </c>
      <c r="F764">
        <v>5000</v>
      </c>
      <c r="G764" t="b">
        <v>0</v>
      </c>
      <c r="H764" t="s">
        <v>883</v>
      </c>
      <c r="K764" t="s">
        <v>154</v>
      </c>
      <c r="L764" t="s">
        <v>125</v>
      </c>
      <c r="N764" t="s">
        <v>93</v>
      </c>
      <c r="P764">
        <v>344.8</v>
      </c>
      <c r="Q764">
        <v>99.9</v>
      </c>
      <c r="R764">
        <v>0</v>
      </c>
      <c r="S764">
        <v>50.1</v>
      </c>
      <c r="T764">
        <v>0</v>
      </c>
      <c r="U764">
        <v>0</v>
      </c>
      <c r="V764">
        <v>124.9</v>
      </c>
      <c r="W764">
        <v>69.900000000000006</v>
      </c>
      <c r="X764">
        <v>69.900000000000006</v>
      </c>
      <c r="Y764">
        <v>0</v>
      </c>
      <c r="AG764" t="s">
        <v>189</v>
      </c>
      <c r="AK764" t="s">
        <v>189</v>
      </c>
      <c r="AL764" t="s">
        <v>127</v>
      </c>
      <c r="AM764">
        <v>99999</v>
      </c>
      <c r="AN764">
        <v>99999</v>
      </c>
      <c r="AO764">
        <v>699</v>
      </c>
      <c r="AP764" t="b">
        <v>1</v>
      </c>
      <c r="AQ764" t="b">
        <v>1</v>
      </c>
      <c r="AR764" t="b">
        <v>0</v>
      </c>
      <c r="AS764">
        <v>100</v>
      </c>
      <c r="AT764" t="s">
        <v>96</v>
      </c>
      <c r="AU764" t="b">
        <v>0</v>
      </c>
      <c r="AW764">
        <v>12</v>
      </c>
      <c r="AX764" t="s">
        <v>97</v>
      </c>
      <c r="AY764" t="s">
        <v>925</v>
      </c>
    </row>
    <row r="765" spans="1:51" x14ac:dyDescent="0.25">
      <c r="A765" t="s">
        <v>3160</v>
      </c>
      <c r="B765" t="s">
        <v>139</v>
      </c>
      <c r="C765" t="s">
        <v>89</v>
      </c>
      <c r="D765">
        <v>99999</v>
      </c>
      <c r="F765">
        <v>0</v>
      </c>
      <c r="G765" t="b">
        <v>0</v>
      </c>
      <c r="H765" t="s">
        <v>883</v>
      </c>
      <c r="K765" t="s">
        <v>154</v>
      </c>
      <c r="L765" t="s">
        <v>140</v>
      </c>
      <c r="N765" t="s">
        <v>93</v>
      </c>
      <c r="P765">
        <v>344.8</v>
      </c>
      <c r="Q765">
        <v>99.9</v>
      </c>
      <c r="R765">
        <v>0</v>
      </c>
      <c r="S765">
        <v>50.1</v>
      </c>
      <c r="T765">
        <v>0</v>
      </c>
      <c r="U765">
        <v>0</v>
      </c>
      <c r="V765">
        <v>124.9</v>
      </c>
      <c r="W765">
        <v>69.900000000000006</v>
      </c>
      <c r="X765">
        <v>69.900000000000006</v>
      </c>
      <c r="Y765">
        <v>0</v>
      </c>
      <c r="AG765" t="s">
        <v>191</v>
      </c>
      <c r="AK765" t="s">
        <v>191</v>
      </c>
      <c r="AL765" t="s">
        <v>142</v>
      </c>
      <c r="AM765">
        <v>99999</v>
      </c>
      <c r="AN765">
        <v>99999</v>
      </c>
      <c r="AO765">
        <v>899</v>
      </c>
      <c r="AP765" t="b">
        <v>1</v>
      </c>
      <c r="AQ765" t="b">
        <v>1</v>
      </c>
      <c r="AR765" t="b">
        <v>0</v>
      </c>
      <c r="AS765">
        <v>500</v>
      </c>
      <c r="AT765" t="s">
        <v>96</v>
      </c>
      <c r="AU765" t="b">
        <v>0</v>
      </c>
      <c r="AW765">
        <v>12</v>
      </c>
      <c r="AX765" t="s">
        <v>97</v>
      </c>
      <c r="AY765" t="s">
        <v>926</v>
      </c>
    </row>
    <row r="766" spans="1:51" x14ac:dyDescent="0.25">
      <c r="A766" t="s">
        <v>3160</v>
      </c>
      <c r="B766" t="s">
        <v>139</v>
      </c>
      <c r="C766" t="s">
        <v>89</v>
      </c>
      <c r="D766">
        <v>99999</v>
      </c>
      <c r="F766">
        <v>1000</v>
      </c>
      <c r="G766" t="b">
        <v>0</v>
      </c>
      <c r="H766" t="s">
        <v>883</v>
      </c>
      <c r="K766" t="s">
        <v>154</v>
      </c>
      <c r="L766" t="s">
        <v>140</v>
      </c>
      <c r="N766" t="s">
        <v>93</v>
      </c>
      <c r="P766">
        <v>344.8</v>
      </c>
      <c r="Q766">
        <v>99.899999999999991</v>
      </c>
      <c r="R766">
        <v>0</v>
      </c>
      <c r="S766">
        <v>50.1</v>
      </c>
      <c r="T766">
        <v>0</v>
      </c>
      <c r="U766">
        <v>0</v>
      </c>
      <c r="V766">
        <v>124.9</v>
      </c>
      <c r="W766">
        <v>69.900000000000006</v>
      </c>
      <c r="X766">
        <v>69.900000000000006</v>
      </c>
      <c r="Y766">
        <v>0</v>
      </c>
      <c r="AG766" t="s">
        <v>193</v>
      </c>
      <c r="AK766" t="s">
        <v>193</v>
      </c>
      <c r="AL766" t="s">
        <v>142</v>
      </c>
      <c r="AM766">
        <v>99999</v>
      </c>
      <c r="AN766">
        <v>99999</v>
      </c>
      <c r="AO766">
        <v>899</v>
      </c>
      <c r="AP766" t="b">
        <v>1</v>
      </c>
      <c r="AQ766" t="b">
        <v>1</v>
      </c>
      <c r="AR766" t="b">
        <v>0</v>
      </c>
      <c r="AS766">
        <v>500</v>
      </c>
      <c r="AT766" t="s">
        <v>96</v>
      </c>
      <c r="AU766" t="b">
        <v>0</v>
      </c>
      <c r="AW766">
        <v>12</v>
      </c>
      <c r="AX766" t="s">
        <v>97</v>
      </c>
      <c r="AY766" t="s">
        <v>927</v>
      </c>
    </row>
    <row r="767" spans="1:51" x14ac:dyDescent="0.25">
      <c r="A767" t="s">
        <v>3160</v>
      </c>
      <c r="B767" t="s">
        <v>139</v>
      </c>
      <c r="C767" t="s">
        <v>89</v>
      </c>
      <c r="D767">
        <v>99999</v>
      </c>
      <c r="F767">
        <v>10000</v>
      </c>
      <c r="G767" t="b">
        <v>0</v>
      </c>
      <c r="H767" t="s">
        <v>883</v>
      </c>
      <c r="K767" t="s">
        <v>154</v>
      </c>
      <c r="L767" t="s">
        <v>140</v>
      </c>
      <c r="N767" t="s">
        <v>93</v>
      </c>
      <c r="P767">
        <v>409.8</v>
      </c>
      <c r="Q767">
        <v>164.9</v>
      </c>
      <c r="R767">
        <v>0</v>
      </c>
      <c r="S767">
        <v>50.1</v>
      </c>
      <c r="T767">
        <v>0</v>
      </c>
      <c r="U767">
        <v>0</v>
      </c>
      <c r="V767">
        <v>124.9</v>
      </c>
      <c r="W767">
        <v>69.900000000000006</v>
      </c>
      <c r="X767">
        <v>69.900000000000006</v>
      </c>
      <c r="Y767">
        <v>0</v>
      </c>
      <c r="AG767" t="s">
        <v>195</v>
      </c>
      <c r="AK767" t="s">
        <v>195</v>
      </c>
      <c r="AL767" t="s">
        <v>142</v>
      </c>
      <c r="AM767">
        <v>99999</v>
      </c>
      <c r="AN767">
        <v>99999</v>
      </c>
      <c r="AO767">
        <v>899</v>
      </c>
      <c r="AP767" t="b">
        <v>1</v>
      </c>
      <c r="AQ767" t="b">
        <v>1</v>
      </c>
      <c r="AR767" t="b">
        <v>0</v>
      </c>
      <c r="AS767">
        <v>500</v>
      </c>
      <c r="AT767" t="s">
        <v>96</v>
      </c>
      <c r="AU767" t="b">
        <v>0</v>
      </c>
      <c r="AW767">
        <v>12</v>
      </c>
      <c r="AX767" t="s">
        <v>97</v>
      </c>
      <c r="AY767" t="s">
        <v>928</v>
      </c>
    </row>
    <row r="768" spans="1:51" x14ac:dyDescent="0.25">
      <c r="A768" t="s">
        <v>3160</v>
      </c>
      <c r="B768" t="s">
        <v>139</v>
      </c>
      <c r="C768" t="s">
        <v>89</v>
      </c>
      <c r="D768">
        <v>99999</v>
      </c>
      <c r="F768">
        <v>2000</v>
      </c>
      <c r="G768" t="b">
        <v>0</v>
      </c>
      <c r="H768" t="s">
        <v>883</v>
      </c>
      <c r="K768" t="s">
        <v>154</v>
      </c>
      <c r="L768" t="s">
        <v>140</v>
      </c>
      <c r="N768" t="s">
        <v>93</v>
      </c>
      <c r="P768">
        <v>354.8</v>
      </c>
      <c r="Q768">
        <v>109.89999999999999</v>
      </c>
      <c r="R768">
        <v>0</v>
      </c>
      <c r="S768">
        <v>50.1</v>
      </c>
      <c r="T768">
        <v>0</v>
      </c>
      <c r="U768">
        <v>0</v>
      </c>
      <c r="V768">
        <v>124.9</v>
      </c>
      <c r="W768">
        <v>69.900000000000006</v>
      </c>
      <c r="X768">
        <v>69.900000000000006</v>
      </c>
      <c r="Y768">
        <v>0</v>
      </c>
      <c r="AG768" t="s">
        <v>197</v>
      </c>
      <c r="AK768" t="s">
        <v>197</v>
      </c>
      <c r="AL768" t="s">
        <v>142</v>
      </c>
      <c r="AM768">
        <v>99999</v>
      </c>
      <c r="AN768">
        <v>99999</v>
      </c>
      <c r="AO768">
        <v>899</v>
      </c>
      <c r="AP768" t="b">
        <v>1</v>
      </c>
      <c r="AQ768" t="b">
        <v>1</v>
      </c>
      <c r="AR768" t="b">
        <v>0</v>
      </c>
      <c r="AS768">
        <v>500</v>
      </c>
      <c r="AT768" t="s">
        <v>96</v>
      </c>
      <c r="AU768" t="b">
        <v>0</v>
      </c>
      <c r="AW768">
        <v>12</v>
      </c>
      <c r="AX768" t="s">
        <v>97</v>
      </c>
      <c r="AY768" t="s">
        <v>929</v>
      </c>
    </row>
    <row r="769" spans="1:51" x14ac:dyDescent="0.25">
      <c r="A769" t="s">
        <v>3160</v>
      </c>
      <c r="B769" t="s">
        <v>139</v>
      </c>
      <c r="C769" t="s">
        <v>89</v>
      </c>
      <c r="D769">
        <v>99999</v>
      </c>
      <c r="F769">
        <v>3000</v>
      </c>
      <c r="G769" t="b">
        <v>0</v>
      </c>
      <c r="H769" t="s">
        <v>883</v>
      </c>
      <c r="K769" t="s">
        <v>154</v>
      </c>
      <c r="L769" t="s">
        <v>140</v>
      </c>
      <c r="N769" t="s">
        <v>93</v>
      </c>
      <c r="P769">
        <v>364.8</v>
      </c>
      <c r="Q769">
        <v>119.89999999999999</v>
      </c>
      <c r="R769">
        <v>0</v>
      </c>
      <c r="S769">
        <v>50.1</v>
      </c>
      <c r="T769">
        <v>0</v>
      </c>
      <c r="U769">
        <v>0</v>
      </c>
      <c r="V769">
        <v>124.9</v>
      </c>
      <c r="W769">
        <v>69.900000000000006</v>
      </c>
      <c r="X769">
        <v>69.900000000000006</v>
      </c>
      <c r="Y769">
        <v>0</v>
      </c>
      <c r="AG769" t="s">
        <v>199</v>
      </c>
      <c r="AK769" t="s">
        <v>199</v>
      </c>
      <c r="AL769" t="s">
        <v>142</v>
      </c>
      <c r="AM769">
        <v>99999</v>
      </c>
      <c r="AN769">
        <v>99999</v>
      </c>
      <c r="AO769">
        <v>899</v>
      </c>
      <c r="AP769" t="b">
        <v>1</v>
      </c>
      <c r="AQ769" t="b">
        <v>1</v>
      </c>
      <c r="AR769" t="b">
        <v>0</v>
      </c>
      <c r="AS769">
        <v>500</v>
      </c>
      <c r="AT769" t="s">
        <v>96</v>
      </c>
      <c r="AU769" t="b">
        <v>0</v>
      </c>
      <c r="AW769">
        <v>12</v>
      </c>
      <c r="AX769" t="s">
        <v>97</v>
      </c>
      <c r="AY769" t="s">
        <v>930</v>
      </c>
    </row>
    <row r="770" spans="1:51" x14ac:dyDescent="0.25">
      <c r="A770" t="s">
        <v>3160</v>
      </c>
      <c r="B770" t="s">
        <v>139</v>
      </c>
      <c r="C770" t="s">
        <v>89</v>
      </c>
      <c r="D770">
        <v>99999</v>
      </c>
      <c r="F770">
        <v>5000</v>
      </c>
      <c r="G770" t="b">
        <v>0</v>
      </c>
      <c r="H770" t="s">
        <v>883</v>
      </c>
      <c r="K770" t="s">
        <v>154</v>
      </c>
      <c r="L770" t="s">
        <v>140</v>
      </c>
      <c r="N770" t="s">
        <v>93</v>
      </c>
      <c r="P770">
        <v>379.8</v>
      </c>
      <c r="Q770">
        <v>134.9</v>
      </c>
      <c r="R770">
        <v>0</v>
      </c>
      <c r="S770">
        <v>50.1</v>
      </c>
      <c r="T770">
        <v>0</v>
      </c>
      <c r="U770">
        <v>0</v>
      </c>
      <c r="V770">
        <v>124.9</v>
      </c>
      <c r="W770">
        <v>69.900000000000006</v>
      </c>
      <c r="X770">
        <v>69.900000000000006</v>
      </c>
      <c r="Y770">
        <v>0</v>
      </c>
      <c r="AG770" t="s">
        <v>201</v>
      </c>
      <c r="AK770" t="s">
        <v>201</v>
      </c>
      <c r="AL770" t="s">
        <v>142</v>
      </c>
      <c r="AM770">
        <v>99999</v>
      </c>
      <c r="AN770">
        <v>99999</v>
      </c>
      <c r="AO770">
        <v>899</v>
      </c>
      <c r="AP770" t="b">
        <v>1</v>
      </c>
      <c r="AQ770" t="b">
        <v>1</v>
      </c>
      <c r="AR770" t="b">
        <v>0</v>
      </c>
      <c r="AS770">
        <v>500</v>
      </c>
      <c r="AT770" t="s">
        <v>96</v>
      </c>
      <c r="AU770" t="b">
        <v>0</v>
      </c>
      <c r="AW770">
        <v>12</v>
      </c>
      <c r="AX770" t="s">
        <v>97</v>
      </c>
      <c r="AY770" t="s">
        <v>931</v>
      </c>
    </row>
    <row r="771" spans="1:51" x14ac:dyDescent="0.25">
      <c r="A771" t="s">
        <v>3160</v>
      </c>
      <c r="B771" t="s">
        <v>88</v>
      </c>
      <c r="C771" t="s">
        <v>89</v>
      </c>
      <c r="D771">
        <v>99999</v>
      </c>
      <c r="F771">
        <v>0</v>
      </c>
      <c r="G771" t="b">
        <v>0</v>
      </c>
      <c r="H771" t="s">
        <v>883</v>
      </c>
      <c r="K771" t="s">
        <v>203</v>
      </c>
      <c r="L771" t="s">
        <v>92</v>
      </c>
      <c r="N771" t="s">
        <v>93</v>
      </c>
      <c r="P771">
        <v>304.8</v>
      </c>
      <c r="Q771">
        <v>79.900000000000006</v>
      </c>
      <c r="R771">
        <v>0</v>
      </c>
      <c r="S771">
        <v>50.1</v>
      </c>
      <c r="T771">
        <v>0</v>
      </c>
      <c r="U771">
        <v>0</v>
      </c>
      <c r="V771">
        <v>124.9</v>
      </c>
      <c r="W771">
        <v>49.9</v>
      </c>
      <c r="X771">
        <v>49.9</v>
      </c>
      <c r="Y771">
        <v>0</v>
      </c>
      <c r="AG771" t="s">
        <v>155</v>
      </c>
      <c r="AK771" t="s">
        <v>155</v>
      </c>
      <c r="AL771" t="s">
        <v>95</v>
      </c>
      <c r="AM771">
        <v>99999</v>
      </c>
      <c r="AN771">
        <v>99999</v>
      </c>
      <c r="AO771">
        <v>799</v>
      </c>
      <c r="AP771" t="b">
        <v>1</v>
      </c>
      <c r="AQ771" t="b">
        <v>1</v>
      </c>
      <c r="AR771" t="b">
        <v>0</v>
      </c>
      <c r="AS771">
        <v>250</v>
      </c>
      <c r="AT771" t="s">
        <v>96</v>
      </c>
      <c r="AU771" t="b">
        <v>0</v>
      </c>
      <c r="AW771">
        <v>12</v>
      </c>
      <c r="AX771" t="s">
        <v>97</v>
      </c>
      <c r="AY771" t="s">
        <v>932</v>
      </c>
    </row>
    <row r="772" spans="1:51" x14ac:dyDescent="0.25">
      <c r="A772" t="s">
        <v>3160</v>
      </c>
      <c r="B772" t="s">
        <v>88</v>
      </c>
      <c r="C772" t="s">
        <v>89</v>
      </c>
      <c r="D772">
        <v>99999</v>
      </c>
      <c r="F772">
        <v>1000</v>
      </c>
      <c r="G772" t="b">
        <v>0</v>
      </c>
      <c r="H772" t="s">
        <v>883</v>
      </c>
      <c r="K772" t="s">
        <v>203</v>
      </c>
      <c r="L772" t="s">
        <v>92</v>
      </c>
      <c r="N772" t="s">
        <v>93</v>
      </c>
      <c r="P772">
        <v>304.8</v>
      </c>
      <c r="Q772">
        <v>79.899999999999991</v>
      </c>
      <c r="R772">
        <v>0</v>
      </c>
      <c r="S772">
        <v>50.1</v>
      </c>
      <c r="T772">
        <v>0</v>
      </c>
      <c r="U772">
        <v>0</v>
      </c>
      <c r="V772">
        <v>124.9</v>
      </c>
      <c r="W772">
        <v>49.9</v>
      </c>
      <c r="X772">
        <v>49.9</v>
      </c>
      <c r="Y772">
        <v>0</v>
      </c>
      <c r="AG772" t="s">
        <v>157</v>
      </c>
      <c r="AK772" t="s">
        <v>157</v>
      </c>
      <c r="AL772" t="s">
        <v>95</v>
      </c>
      <c r="AM772">
        <v>99999</v>
      </c>
      <c r="AN772">
        <v>99999</v>
      </c>
      <c r="AO772">
        <v>799</v>
      </c>
      <c r="AP772" t="b">
        <v>1</v>
      </c>
      <c r="AQ772" t="b">
        <v>1</v>
      </c>
      <c r="AR772" t="b">
        <v>0</v>
      </c>
      <c r="AS772">
        <v>250</v>
      </c>
      <c r="AT772" t="s">
        <v>96</v>
      </c>
      <c r="AU772" t="b">
        <v>0</v>
      </c>
      <c r="AW772">
        <v>12</v>
      </c>
      <c r="AX772" t="s">
        <v>97</v>
      </c>
      <c r="AY772" t="s">
        <v>933</v>
      </c>
    </row>
    <row r="773" spans="1:51" x14ac:dyDescent="0.25">
      <c r="A773" t="s">
        <v>3160</v>
      </c>
      <c r="B773" t="s">
        <v>88</v>
      </c>
      <c r="C773" t="s">
        <v>89</v>
      </c>
      <c r="D773">
        <v>99999</v>
      </c>
      <c r="F773">
        <v>10000</v>
      </c>
      <c r="G773" t="b">
        <v>0</v>
      </c>
      <c r="H773" t="s">
        <v>883</v>
      </c>
      <c r="K773" t="s">
        <v>203</v>
      </c>
      <c r="L773" t="s">
        <v>92</v>
      </c>
      <c r="N773" t="s">
        <v>93</v>
      </c>
      <c r="P773">
        <v>369.8</v>
      </c>
      <c r="Q773">
        <v>144.9</v>
      </c>
      <c r="R773">
        <v>0</v>
      </c>
      <c r="S773">
        <v>50.1</v>
      </c>
      <c r="T773">
        <v>0</v>
      </c>
      <c r="U773">
        <v>0</v>
      </c>
      <c r="V773">
        <v>124.9</v>
      </c>
      <c r="W773">
        <v>49.9</v>
      </c>
      <c r="X773">
        <v>49.9</v>
      </c>
      <c r="Y773">
        <v>0</v>
      </c>
      <c r="AG773" t="s">
        <v>159</v>
      </c>
      <c r="AK773" t="s">
        <v>159</v>
      </c>
      <c r="AL773" t="s">
        <v>95</v>
      </c>
      <c r="AM773">
        <v>99999</v>
      </c>
      <c r="AN773">
        <v>99999</v>
      </c>
      <c r="AO773">
        <v>799</v>
      </c>
      <c r="AP773" t="b">
        <v>1</v>
      </c>
      <c r="AQ773" t="b">
        <v>1</v>
      </c>
      <c r="AR773" t="b">
        <v>0</v>
      </c>
      <c r="AS773">
        <v>250</v>
      </c>
      <c r="AT773" t="s">
        <v>96</v>
      </c>
      <c r="AU773" t="b">
        <v>0</v>
      </c>
      <c r="AW773">
        <v>12</v>
      </c>
      <c r="AX773" t="s">
        <v>97</v>
      </c>
      <c r="AY773" t="s">
        <v>934</v>
      </c>
    </row>
    <row r="774" spans="1:51" x14ac:dyDescent="0.25">
      <c r="A774" t="s">
        <v>3160</v>
      </c>
      <c r="B774" t="s">
        <v>88</v>
      </c>
      <c r="C774" t="s">
        <v>89</v>
      </c>
      <c r="D774">
        <v>99999</v>
      </c>
      <c r="F774">
        <v>2000</v>
      </c>
      <c r="G774" t="b">
        <v>0</v>
      </c>
      <c r="H774" t="s">
        <v>883</v>
      </c>
      <c r="K774" t="s">
        <v>203</v>
      </c>
      <c r="L774" t="s">
        <v>92</v>
      </c>
      <c r="N774" t="s">
        <v>93</v>
      </c>
      <c r="P774">
        <v>314.8</v>
      </c>
      <c r="Q774">
        <v>89.899999999999991</v>
      </c>
      <c r="R774">
        <v>0</v>
      </c>
      <c r="S774">
        <v>50.1</v>
      </c>
      <c r="T774">
        <v>0</v>
      </c>
      <c r="U774">
        <v>0</v>
      </c>
      <c r="V774">
        <v>124.9</v>
      </c>
      <c r="W774">
        <v>49.9</v>
      </c>
      <c r="X774">
        <v>49.9</v>
      </c>
      <c r="Y774">
        <v>0</v>
      </c>
      <c r="AG774" t="s">
        <v>161</v>
      </c>
      <c r="AK774" t="s">
        <v>161</v>
      </c>
      <c r="AL774" t="s">
        <v>95</v>
      </c>
      <c r="AM774">
        <v>99999</v>
      </c>
      <c r="AN774">
        <v>99999</v>
      </c>
      <c r="AO774">
        <v>799</v>
      </c>
      <c r="AP774" t="b">
        <v>1</v>
      </c>
      <c r="AQ774" t="b">
        <v>1</v>
      </c>
      <c r="AR774" t="b">
        <v>0</v>
      </c>
      <c r="AS774">
        <v>250</v>
      </c>
      <c r="AT774" t="s">
        <v>96</v>
      </c>
      <c r="AU774" t="b">
        <v>0</v>
      </c>
      <c r="AW774">
        <v>12</v>
      </c>
      <c r="AX774" t="s">
        <v>97</v>
      </c>
      <c r="AY774" t="s">
        <v>935</v>
      </c>
    </row>
    <row r="775" spans="1:51" x14ac:dyDescent="0.25">
      <c r="A775" t="s">
        <v>3160</v>
      </c>
      <c r="B775" t="s">
        <v>88</v>
      </c>
      <c r="C775" t="s">
        <v>89</v>
      </c>
      <c r="D775">
        <v>99999</v>
      </c>
      <c r="F775">
        <v>3000</v>
      </c>
      <c r="G775" t="b">
        <v>0</v>
      </c>
      <c r="H775" t="s">
        <v>883</v>
      </c>
      <c r="K775" t="s">
        <v>203</v>
      </c>
      <c r="L775" t="s">
        <v>92</v>
      </c>
      <c r="N775" t="s">
        <v>93</v>
      </c>
      <c r="P775">
        <v>324.8</v>
      </c>
      <c r="Q775">
        <v>99.899999999999991</v>
      </c>
      <c r="R775">
        <v>0</v>
      </c>
      <c r="S775">
        <v>50.1</v>
      </c>
      <c r="T775">
        <v>0</v>
      </c>
      <c r="U775">
        <v>0</v>
      </c>
      <c r="V775">
        <v>124.9</v>
      </c>
      <c r="W775">
        <v>49.9</v>
      </c>
      <c r="X775">
        <v>49.9</v>
      </c>
      <c r="Y775">
        <v>0</v>
      </c>
      <c r="AG775" t="s">
        <v>163</v>
      </c>
      <c r="AK775" t="s">
        <v>163</v>
      </c>
      <c r="AL775" t="s">
        <v>95</v>
      </c>
      <c r="AM775">
        <v>99999</v>
      </c>
      <c r="AN775">
        <v>99999</v>
      </c>
      <c r="AO775">
        <v>799</v>
      </c>
      <c r="AP775" t="b">
        <v>1</v>
      </c>
      <c r="AQ775" t="b">
        <v>1</v>
      </c>
      <c r="AR775" t="b">
        <v>0</v>
      </c>
      <c r="AS775">
        <v>250</v>
      </c>
      <c r="AT775" t="s">
        <v>96</v>
      </c>
      <c r="AU775" t="b">
        <v>0</v>
      </c>
      <c r="AW775">
        <v>12</v>
      </c>
      <c r="AX775" t="s">
        <v>97</v>
      </c>
      <c r="AY775" t="s">
        <v>936</v>
      </c>
    </row>
    <row r="776" spans="1:51" x14ac:dyDescent="0.25">
      <c r="A776" t="s">
        <v>3160</v>
      </c>
      <c r="B776" t="s">
        <v>88</v>
      </c>
      <c r="C776" t="s">
        <v>89</v>
      </c>
      <c r="D776">
        <v>99999</v>
      </c>
      <c r="F776">
        <v>5000</v>
      </c>
      <c r="G776" t="b">
        <v>0</v>
      </c>
      <c r="H776" t="s">
        <v>883</v>
      </c>
      <c r="K776" t="s">
        <v>203</v>
      </c>
      <c r="L776" t="s">
        <v>92</v>
      </c>
      <c r="N776" t="s">
        <v>93</v>
      </c>
      <c r="P776">
        <v>339.8</v>
      </c>
      <c r="Q776">
        <v>114.9</v>
      </c>
      <c r="R776">
        <v>0</v>
      </c>
      <c r="S776">
        <v>50.1</v>
      </c>
      <c r="T776">
        <v>0</v>
      </c>
      <c r="U776">
        <v>0</v>
      </c>
      <c r="V776">
        <v>124.9</v>
      </c>
      <c r="W776">
        <v>49.9</v>
      </c>
      <c r="X776">
        <v>49.9</v>
      </c>
      <c r="Y776">
        <v>0</v>
      </c>
      <c r="AG776" t="s">
        <v>165</v>
      </c>
      <c r="AK776" t="s">
        <v>165</v>
      </c>
      <c r="AL776" t="s">
        <v>95</v>
      </c>
      <c r="AM776">
        <v>99999</v>
      </c>
      <c r="AN776">
        <v>99999</v>
      </c>
      <c r="AO776">
        <v>799</v>
      </c>
      <c r="AP776" t="b">
        <v>1</v>
      </c>
      <c r="AQ776" t="b">
        <v>1</v>
      </c>
      <c r="AR776" t="b">
        <v>0</v>
      </c>
      <c r="AS776">
        <v>250</v>
      </c>
      <c r="AT776" t="s">
        <v>96</v>
      </c>
      <c r="AU776" t="b">
        <v>0</v>
      </c>
      <c r="AW776">
        <v>12</v>
      </c>
      <c r="AX776" t="s">
        <v>97</v>
      </c>
      <c r="AY776" t="s">
        <v>937</v>
      </c>
    </row>
    <row r="777" spans="1:51" x14ac:dyDescent="0.25">
      <c r="A777" t="s">
        <v>3160</v>
      </c>
      <c r="B777" t="s">
        <v>109</v>
      </c>
      <c r="C777" t="s">
        <v>89</v>
      </c>
      <c r="D777">
        <v>99999</v>
      </c>
      <c r="F777">
        <v>0</v>
      </c>
      <c r="G777" t="b">
        <v>0</v>
      </c>
      <c r="H777" t="s">
        <v>883</v>
      </c>
      <c r="K777" t="s">
        <v>203</v>
      </c>
      <c r="L777" t="s">
        <v>110</v>
      </c>
      <c r="N777" t="s">
        <v>93</v>
      </c>
      <c r="P777">
        <v>299.8</v>
      </c>
      <c r="Q777">
        <v>74.900000000000006</v>
      </c>
      <c r="R777">
        <v>0</v>
      </c>
      <c r="S777">
        <v>50.1</v>
      </c>
      <c r="T777">
        <v>0</v>
      </c>
      <c r="U777">
        <v>0</v>
      </c>
      <c r="V777">
        <v>124.9</v>
      </c>
      <c r="W777">
        <v>49.9</v>
      </c>
      <c r="X777">
        <v>49.9</v>
      </c>
      <c r="Y777">
        <v>0</v>
      </c>
      <c r="AG777" t="s">
        <v>167</v>
      </c>
      <c r="AK777" t="s">
        <v>167</v>
      </c>
      <c r="AL777" t="s">
        <v>112</v>
      </c>
      <c r="AM777">
        <v>99999</v>
      </c>
      <c r="AN777">
        <v>99999</v>
      </c>
      <c r="AO777">
        <v>599</v>
      </c>
      <c r="AP777" t="b">
        <v>1</v>
      </c>
      <c r="AQ777" t="b">
        <v>1</v>
      </c>
      <c r="AR777" t="b">
        <v>0</v>
      </c>
      <c r="AS777">
        <v>50</v>
      </c>
      <c r="AT777" t="s">
        <v>96</v>
      </c>
      <c r="AU777" t="b">
        <v>0</v>
      </c>
      <c r="AW777">
        <v>12</v>
      </c>
      <c r="AX777" t="s">
        <v>97</v>
      </c>
      <c r="AY777" t="s">
        <v>938</v>
      </c>
    </row>
    <row r="778" spans="1:51" x14ac:dyDescent="0.25">
      <c r="A778" t="s">
        <v>3160</v>
      </c>
      <c r="B778" t="s">
        <v>109</v>
      </c>
      <c r="C778" t="s">
        <v>89</v>
      </c>
      <c r="D778">
        <v>99999</v>
      </c>
      <c r="F778">
        <v>1000</v>
      </c>
      <c r="G778" t="b">
        <v>0</v>
      </c>
      <c r="H778" t="s">
        <v>883</v>
      </c>
      <c r="K778" t="s">
        <v>203</v>
      </c>
      <c r="L778" t="s">
        <v>110</v>
      </c>
      <c r="N778" t="s">
        <v>93</v>
      </c>
      <c r="P778">
        <v>284.8</v>
      </c>
      <c r="Q778">
        <v>59.9</v>
      </c>
      <c r="R778">
        <v>0</v>
      </c>
      <c r="S778">
        <v>50.1</v>
      </c>
      <c r="T778">
        <v>0</v>
      </c>
      <c r="U778">
        <v>0</v>
      </c>
      <c r="V778">
        <v>124.9</v>
      </c>
      <c r="W778">
        <v>49.9</v>
      </c>
      <c r="X778">
        <v>49.9</v>
      </c>
      <c r="Y778">
        <v>0</v>
      </c>
      <c r="AG778" t="s">
        <v>169</v>
      </c>
      <c r="AK778" t="s">
        <v>169</v>
      </c>
      <c r="AL778" t="s">
        <v>112</v>
      </c>
      <c r="AM778">
        <v>99999</v>
      </c>
      <c r="AN778">
        <v>99999</v>
      </c>
      <c r="AO778">
        <v>599</v>
      </c>
      <c r="AP778" t="b">
        <v>1</v>
      </c>
      <c r="AQ778" t="b">
        <v>1</v>
      </c>
      <c r="AR778" t="b">
        <v>0</v>
      </c>
      <c r="AS778">
        <v>50</v>
      </c>
      <c r="AT778" t="s">
        <v>96</v>
      </c>
      <c r="AU778" t="b">
        <v>0</v>
      </c>
      <c r="AW778">
        <v>12</v>
      </c>
      <c r="AX778" t="s">
        <v>97</v>
      </c>
      <c r="AY778" t="s">
        <v>939</v>
      </c>
    </row>
    <row r="779" spans="1:51" x14ac:dyDescent="0.25">
      <c r="A779" t="s">
        <v>3160</v>
      </c>
      <c r="B779" t="s">
        <v>109</v>
      </c>
      <c r="C779" t="s">
        <v>89</v>
      </c>
      <c r="D779">
        <v>99999</v>
      </c>
      <c r="F779">
        <v>10000</v>
      </c>
      <c r="G779" t="b">
        <v>0</v>
      </c>
      <c r="H779" t="s">
        <v>883</v>
      </c>
      <c r="K779" t="s">
        <v>203</v>
      </c>
      <c r="L779" t="s">
        <v>110</v>
      </c>
      <c r="N779" t="s">
        <v>93</v>
      </c>
      <c r="P779">
        <v>349.8</v>
      </c>
      <c r="Q779">
        <v>124.9</v>
      </c>
      <c r="R779">
        <v>0</v>
      </c>
      <c r="S779">
        <v>50.1</v>
      </c>
      <c r="T779">
        <v>0</v>
      </c>
      <c r="U779">
        <v>0</v>
      </c>
      <c r="V779">
        <v>124.9</v>
      </c>
      <c r="W779">
        <v>49.9</v>
      </c>
      <c r="X779">
        <v>49.9</v>
      </c>
      <c r="Y779">
        <v>0</v>
      </c>
      <c r="AG779" t="s">
        <v>171</v>
      </c>
      <c r="AK779" t="s">
        <v>171</v>
      </c>
      <c r="AL779" t="s">
        <v>112</v>
      </c>
      <c r="AM779">
        <v>99999</v>
      </c>
      <c r="AN779">
        <v>99999</v>
      </c>
      <c r="AO779">
        <v>599</v>
      </c>
      <c r="AP779" t="b">
        <v>1</v>
      </c>
      <c r="AQ779" t="b">
        <v>1</v>
      </c>
      <c r="AR779" t="b">
        <v>0</v>
      </c>
      <c r="AS779">
        <v>50</v>
      </c>
      <c r="AT779" t="s">
        <v>96</v>
      </c>
      <c r="AU779" t="b">
        <v>0</v>
      </c>
      <c r="AW779">
        <v>12</v>
      </c>
      <c r="AX779" t="s">
        <v>97</v>
      </c>
      <c r="AY779" t="s">
        <v>940</v>
      </c>
    </row>
    <row r="780" spans="1:51" x14ac:dyDescent="0.25">
      <c r="A780" t="s">
        <v>3160</v>
      </c>
      <c r="B780" t="s">
        <v>109</v>
      </c>
      <c r="C780" t="s">
        <v>89</v>
      </c>
      <c r="D780">
        <v>99999</v>
      </c>
      <c r="F780">
        <v>2000</v>
      </c>
      <c r="G780" t="b">
        <v>0</v>
      </c>
      <c r="H780" t="s">
        <v>883</v>
      </c>
      <c r="K780" t="s">
        <v>203</v>
      </c>
      <c r="L780" t="s">
        <v>110</v>
      </c>
      <c r="N780" t="s">
        <v>93</v>
      </c>
      <c r="P780">
        <v>294.8</v>
      </c>
      <c r="Q780">
        <v>69.900000000000006</v>
      </c>
      <c r="R780">
        <v>0</v>
      </c>
      <c r="S780">
        <v>50.1</v>
      </c>
      <c r="T780">
        <v>0</v>
      </c>
      <c r="U780">
        <v>0</v>
      </c>
      <c r="V780">
        <v>124.9</v>
      </c>
      <c r="W780">
        <v>49.9</v>
      </c>
      <c r="X780">
        <v>49.9</v>
      </c>
      <c r="Y780">
        <v>0</v>
      </c>
      <c r="AG780" t="s">
        <v>173</v>
      </c>
      <c r="AK780" t="s">
        <v>173</v>
      </c>
      <c r="AL780" t="s">
        <v>112</v>
      </c>
      <c r="AM780">
        <v>99999</v>
      </c>
      <c r="AN780">
        <v>99999</v>
      </c>
      <c r="AO780">
        <v>599</v>
      </c>
      <c r="AP780" t="b">
        <v>1</v>
      </c>
      <c r="AQ780" t="b">
        <v>1</v>
      </c>
      <c r="AR780" t="b">
        <v>0</v>
      </c>
      <c r="AS780">
        <v>50</v>
      </c>
      <c r="AT780" t="s">
        <v>96</v>
      </c>
      <c r="AU780" t="b">
        <v>0</v>
      </c>
      <c r="AW780">
        <v>12</v>
      </c>
      <c r="AX780" t="s">
        <v>97</v>
      </c>
      <c r="AY780" t="s">
        <v>941</v>
      </c>
    </row>
    <row r="781" spans="1:51" x14ac:dyDescent="0.25">
      <c r="A781" t="s">
        <v>3160</v>
      </c>
      <c r="B781" t="s">
        <v>109</v>
      </c>
      <c r="C781" t="s">
        <v>89</v>
      </c>
      <c r="D781">
        <v>99999</v>
      </c>
      <c r="F781">
        <v>3000</v>
      </c>
      <c r="G781" t="b">
        <v>0</v>
      </c>
      <c r="H781" t="s">
        <v>883</v>
      </c>
      <c r="K781" t="s">
        <v>203</v>
      </c>
      <c r="L781" t="s">
        <v>110</v>
      </c>
      <c r="N781" t="s">
        <v>93</v>
      </c>
      <c r="P781">
        <v>304.8</v>
      </c>
      <c r="Q781">
        <v>79.899999999999991</v>
      </c>
      <c r="R781">
        <v>0</v>
      </c>
      <c r="S781">
        <v>50.1</v>
      </c>
      <c r="T781">
        <v>0</v>
      </c>
      <c r="U781">
        <v>0</v>
      </c>
      <c r="V781">
        <v>124.9</v>
      </c>
      <c r="W781">
        <v>49.9</v>
      </c>
      <c r="X781">
        <v>49.9</v>
      </c>
      <c r="Y781">
        <v>0</v>
      </c>
      <c r="AG781" t="s">
        <v>175</v>
      </c>
      <c r="AK781" t="s">
        <v>175</v>
      </c>
      <c r="AL781" t="s">
        <v>112</v>
      </c>
      <c r="AM781">
        <v>99999</v>
      </c>
      <c r="AN781">
        <v>99999</v>
      </c>
      <c r="AO781">
        <v>599</v>
      </c>
      <c r="AP781" t="b">
        <v>1</v>
      </c>
      <c r="AQ781" t="b">
        <v>1</v>
      </c>
      <c r="AR781" t="b">
        <v>0</v>
      </c>
      <c r="AS781">
        <v>50</v>
      </c>
      <c r="AT781" t="s">
        <v>96</v>
      </c>
      <c r="AU781" t="b">
        <v>0</v>
      </c>
      <c r="AW781">
        <v>12</v>
      </c>
      <c r="AX781" t="s">
        <v>97</v>
      </c>
      <c r="AY781" t="s">
        <v>942</v>
      </c>
    </row>
    <row r="782" spans="1:51" x14ac:dyDescent="0.25">
      <c r="A782" t="s">
        <v>3160</v>
      </c>
      <c r="B782" t="s">
        <v>109</v>
      </c>
      <c r="C782" t="s">
        <v>89</v>
      </c>
      <c r="D782">
        <v>99999</v>
      </c>
      <c r="F782">
        <v>5000</v>
      </c>
      <c r="G782" t="b">
        <v>0</v>
      </c>
      <c r="H782" t="s">
        <v>883</v>
      </c>
      <c r="K782" t="s">
        <v>203</v>
      </c>
      <c r="L782" t="s">
        <v>110</v>
      </c>
      <c r="N782" t="s">
        <v>93</v>
      </c>
      <c r="P782">
        <v>319.8</v>
      </c>
      <c r="Q782">
        <v>94.9</v>
      </c>
      <c r="R782">
        <v>0</v>
      </c>
      <c r="S782">
        <v>50.1</v>
      </c>
      <c r="T782">
        <v>0</v>
      </c>
      <c r="U782">
        <v>0</v>
      </c>
      <c r="V782">
        <v>124.9</v>
      </c>
      <c r="W782">
        <v>49.9</v>
      </c>
      <c r="X782">
        <v>49.9</v>
      </c>
      <c r="Y782">
        <v>0</v>
      </c>
      <c r="AG782" t="s">
        <v>177</v>
      </c>
      <c r="AK782" t="s">
        <v>177</v>
      </c>
      <c r="AL782" t="s">
        <v>112</v>
      </c>
      <c r="AM782">
        <v>99999</v>
      </c>
      <c r="AN782">
        <v>99999</v>
      </c>
      <c r="AO782">
        <v>599</v>
      </c>
      <c r="AP782" t="b">
        <v>1</v>
      </c>
      <c r="AQ782" t="b">
        <v>1</v>
      </c>
      <c r="AR782" t="b">
        <v>0</v>
      </c>
      <c r="AS782">
        <v>50</v>
      </c>
      <c r="AT782" t="s">
        <v>96</v>
      </c>
      <c r="AU782" t="b">
        <v>0</v>
      </c>
      <c r="AW782">
        <v>12</v>
      </c>
      <c r="AX782" t="s">
        <v>97</v>
      </c>
      <c r="AY782" t="s">
        <v>943</v>
      </c>
    </row>
    <row r="783" spans="1:51" x14ac:dyDescent="0.25">
      <c r="A783" t="s">
        <v>3160</v>
      </c>
      <c r="B783" t="s">
        <v>124</v>
      </c>
      <c r="C783" t="s">
        <v>89</v>
      </c>
      <c r="D783">
        <v>99999</v>
      </c>
      <c r="F783">
        <v>0</v>
      </c>
      <c r="G783" t="b">
        <v>0</v>
      </c>
      <c r="H783" t="s">
        <v>883</v>
      </c>
      <c r="K783" t="s">
        <v>203</v>
      </c>
      <c r="L783" t="s">
        <v>125</v>
      </c>
      <c r="N783" t="s">
        <v>93</v>
      </c>
      <c r="P783">
        <v>289.8</v>
      </c>
      <c r="Q783">
        <v>64.900000000000006</v>
      </c>
      <c r="R783">
        <v>0</v>
      </c>
      <c r="S783">
        <v>50.1</v>
      </c>
      <c r="T783">
        <v>0</v>
      </c>
      <c r="U783">
        <v>0</v>
      </c>
      <c r="V783">
        <v>124.9</v>
      </c>
      <c r="W783">
        <v>49.9</v>
      </c>
      <c r="X783">
        <v>49.9</v>
      </c>
      <c r="Y783">
        <v>0</v>
      </c>
      <c r="AG783" t="s">
        <v>179</v>
      </c>
      <c r="AK783" t="s">
        <v>179</v>
      </c>
      <c r="AL783" t="s">
        <v>127</v>
      </c>
      <c r="AM783">
        <v>99999</v>
      </c>
      <c r="AN783">
        <v>99999</v>
      </c>
      <c r="AO783">
        <v>699</v>
      </c>
      <c r="AP783" t="b">
        <v>1</v>
      </c>
      <c r="AQ783" t="b">
        <v>1</v>
      </c>
      <c r="AR783" t="b">
        <v>0</v>
      </c>
      <c r="AS783">
        <v>100</v>
      </c>
      <c r="AT783" t="s">
        <v>96</v>
      </c>
      <c r="AU783" t="b">
        <v>0</v>
      </c>
      <c r="AW783">
        <v>12</v>
      </c>
      <c r="AX783" t="s">
        <v>97</v>
      </c>
      <c r="AY783" t="s">
        <v>944</v>
      </c>
    </row>
    <row r="784" spans="1:51" x14ac:dyDescent="0.25">
      <c r="A784" t="s">
        <v>3160</v>
      </c>
      <c r="B784" t="s">
        <v>124</v>
      </c>
      <c r="C784" t="s">
        <v>89</v>
      </c>
      <c r="D784">
        <v>99999</v>
      </c>
      <c r="F784">
        <v>1000</v>
      </c>
      <c r="G784" t="b">
        <v>0</v>
      </c>
      <c r="H784" t="s">
        <v>883</v>
      </c>
      <c r="K784" t="s">
        <v>203</v>
      </c>
      <c r="L784" t="s">
        <v>125</v>
      </c>
      <c r="N784" t="s">
        <v>93</v>
      </c>
      <c r="P784">
        <v>289.8</v>
      </c>
      <c r="Q784">
        <v>64.899999999999991</v>
      </c>
      <c r="R784">
        <v>0</v>
      </c>
      <c r="S784">
        <v>50.1</v>
      </c>
      <c r="T784">
        <v>0</v>
      </c>
      <c r="U784">
        <v>0</v>
      </c>
      <c r="V784">
        <v>124.9</v>
      </c>
      <c r="W784">
        <v>49.9</v>
      </c>
      <c r="X784">
        <v>49.9</v>
      </c>
      <c r="Y784">
        <v>0</v>
      </c>
      <c r="AG784" t="s">
        <v>181</v>
      </c>
      <c r="AK784" t="s">
        <v>181</v>
      </c>
      <c r="AL784" t="s">
        <v>127</v>
      </c>
      <c r="AM784">
        <v>99999</v>
      </c>
      <c r="AN784">
        <v>99999</v>
      </c>
      <c r="AO784">
        <v>699</v>
      </c>
      <c r="AP784" t="b">
        <v>1</v>
      </c>
      <c r="AQ784" t="b">
        <v>1</v>
      </c>
      <c r="AR784" t="b">
        <v>0</v>
      </c>
      <c r="AS784">
        <v>100</v>
      </c>
      <c r="AT784" t="s">
        <v>96</v>
      </c>
      <c r="AU784" t="b">
        <v>0</v>
      </c>
      <c r="AW784">
        <v>12</v>
      </c>
      <c r="AX784" t="s">
        <v>97</v>
      </c>
      <c r="AY784" t="s">
        <v>945</v>
      </c>
    </row>
    <row r="785" spans="1:51" x14ac:dyDescent="0.25">
      <c r="A785" t="s">
        <v>3160</v>
      </c>
      <c r="B785" t="s">
        <v>124</v>
      </c>
      <c r="C785" t="s">
        <v>89</v>
      </c>
      <c r="D785">
        <v>99999</v>
      </c>
      <c r="F785">
        <v>10000</v>
      </c>
      <c r="G785" t="b">
        <v>0</v>
      </c>
      <c r="H785" t="s">
        <v>883</v>
      </c>
      <c r="K785" t="s">
        <v>203</v>
      </c>
      <c r="L785" t="s">
        <v>125</v>
      </c>
      <c r="N785" t="s">
        <v>93</v>
      </c>
      <c r="P785">
        <v>354.8</v>
      </c>
      <c r="Q785">
        <v>129.9</v>
      </c>
      <c r="R785">
        <v>0</v>
      </c>
      <c r="S785">
        <v>50.1</v>
      </c>
      <c r="T785">
        <v>0</v>
      </c>
      <c r="U785">
        <v>0</v>
      </c>
      <c r="V785">
        <v>124.9</v>
      </c>
      <c r="W785">
        <v>49.9</v>
      </c>
      <c r="X785">
        <v>49.9</v>
      </c>
      <c r="Y785">
        <v>0</v>
      </c>
      <c r="AG785" t="s">
        <v>183</v>
      </c>
      <c r="AK785" t="s">
        <v>183</v>
      </c>
      <c r="AL785" t="s">
        <v>127</v>
      </c>
      <c r="AM785">
        <v>99999</v>
      </c>
      <c r="AN785">
        <v>99999</v>
      </c>
      <c r="AO785">
        <v>699</v>
      </c>
      <c r="AP785" t="b">
        <v>1</v>
      </c>
      <c r="AQ785" t="b">
        <v>1</v>
      </c>
      <c r="AR785" t="b">
        <v>0</v>
      </c>
      <c r="AS785">
        <v>100</v>
      </c>
      <c r="AT785" t="s">
        <v>96</v>
      </c>
      <c r="AU785" t="b">
        <v>0</v>
      </c>
      <c r="AW785">
        <v>12</v>
      </c>
      <c r="AX785" t="s">
        <v>97</v>
      </c>
      <c r="AY785" t="s">
        <v>946</v>
      </c>
    </row>
    <row r="786" spans="1:51" x14ac:dyDescent="0.25">
      <c r="A786" t="s">
        <v>3160</v>
      </c>
      <c r="B786" t="s">
        <v>124</v>
      </c>
      <c r="C786" t="s">
        <v>89</v>
      </c>
      <c r="D786">
        <v>99999</v>
      </c>
      <c r="F786">
        <v>2000</v>
      </c>
      <c r="G786" t="b">
        <v>0</v>
      </c>
      <c r="H786" t="s">
        <v>883</v>
      </c>
      <c r="K786" t="s">
        <v>203</v>
      </c>
      <c r="L786" t="s">
        <v>125</v>
      </c>
      <c r="N786" t="s">
        <v>93</v>
      </c>
      <c r="P786">
        <v>299.8</v>
      </c>
      <c r="Q786">
        <v>74.899999999999991</v>
      </c>
      <c r="R786">
        <v>0</v>
      </c>
      <c r="S786">
        <v>50.1</v>
      </c>
      <c r="T786">
        <v>0</v>
      </c>
      <c r="U786">
        <v>0</v>
      </c>
      <c r="V786">
        <v>124.9</v>
      </c>
      <c r="W786">
        <v>49.9</v>
      </c>
      <c r="X786">
        <v>49.9</v>
      </c>
      <c r="Y786">
        <v>0</v>
      </c>
      <c r="AG786" t="s">
        <v>185</v>
      </c>
      <c r="AK786" t="s">
        <v>185</v>
      </c>
      <c r="AL786" t="s">
        <v>127</v>
      </c>
      <c r="AM786">
        <v>99999</v>
      </c>
      <c r="AN786">
        <v>99999</v>
      </c>
      <c r="AO786">
        <v>699</v>
      </c>
      <c r="AP786" t="b">
        <v>1</v>
      </c>
      <c r="AQ786" t="b">
        <v>1</v>
      </c>
      <c r="AR786" t="b">
        <v>0</v>
      </c>
      <c r="AS786">
        <v>100</v>
      </c>
      <c r="AT786" t="s">
        <v>96</v>
      </c>
      <c r="AU786" t="b">
        <v>0</v>
      </c>
      <c r="AW786">
        <v>12</v>
      </c>
      <c r="AX786" t="s">
        <v>97</v>
      </c>
      <c r="AY786" t="s">
        <v>947</v>
      </c>
    </row>
    <row r="787" spans="1:51" x14ac:dyDescent="0.25">
      <c r="A787" t="s">
        <v>3160</v>
      </c>
      <c r="B787" t="s">
        <v>124</v>
      </c>
      <c r="C787" t="s">
        <v>89</v>
      </c>
      <c r="D787">
        <v>99999</v>
      </c>
      <c r="F787">
        <v>3000</v>
      </c>
      <c r="G787" t="b">
        <v>0</v>
      </c>
      <c r="H787" t="s">
        <v>883</v>
      </c>
      <c r="K787" t="s">
        <v>203</v>
      </c>
      <c r="L787" t="s">
        <v>125</v>
      </c>
      <c r="N787" t="s">
        <v>93</v>
      </c>
      <c r="P787">
        <v>309.8</v>
      </c>
      <c r="Q787">
        <v>84.899999999999991</v>
      </c>
      <c r="R787">
        <v>0</v>
      </c>
      <c r="S787">
        <v>50.1</v>
      </c>
      <c r="T787">
        <v>0</v>
      </c>
      <c r="U787">
        <v>0</v>
      </c>
      <c r="V787">
        <v>124.9</v>
      </c>
      <c r="W787">
        <v>49.9</v>
      </c>
      <c r="X787">
        <v>49.9</v>
      </c>
      <c r="Y787">
        <v>0</v>
      </c>
      <c r="AG787" t="s">
        <v>187</v>
      </c>
      <c r="AK787" t="s">
        <v>187</v>
      </c>
      <c r="AL787" t="s">
        <v>127</v>
      </c>
      <c r="AM787">
        <v>99999</v>
      </c>
      <c r="AN787">
        <v>99999</v>
      </c>
      <c r="AO787">
        <v>699</v>
      </c>
      <c r="AP787" t="b">
        <v>1</v>
      </c>
      <c r="AQ787" t="b">
        <v>1</v>
      </c>
      <c r="AR787" t="b">
        <v>0</v>
      </c>
      <c r="AS787">
        <v>100</v>
      </c>
      <c r="AT787" t="s">
        <v>96</v>
      </c>
      <c r="AU787" t="b">
        <v>0</v>
      </c>
      <c r="AW787">
        <v>12</v>
      </c>
      <c r="AX787" t="s">
        <v>97</v>
      </c>
      <c r="AY787" t="s">
        <v>948</v>
      </c>
    </row>
    <row r="788" spans="1:51" x14ac:dyDescent="0.25">
      <c r="A788" t="s">
        <v>3160</v>
      </c>
      <c r="B788" t="s">
        <v>124</v>
      </c>
      <c r="C788" t="s">
        <v>89</v>
      </c>
      <c r="D788">
        <v>99999</v>
      </c>
      <c r="F788">
        <v>5000</v>
      </c>
      <c r="G788" t="b">
        <v>0</v>
      </c>
      <c r="H788" t="s">
        <v>883</v>
      </c>
      <c r="K788" t="s">
        <v>203</v>
      </c>
      <c r="L788" t="s">
        <v>125</v>
      </c>
      <c r="N788" t="s">
        <v>93</v>
      </c>
      <c r="P788">
        <v>324.8</v>
      </c>
      <c r="Q788">
        <v>99.9</v>
      </c>
      <c r="R788">
        <v>0</v>
      </c>
      <c r="S788">
        <v>50.1</v>
      </c>
      <c r="T788">
        <v>0</v>
      </c>
      <c r="U788">
        <v>0</v>
      </c>
      <c r="V788">
        <v>124.9</v>
      </c>
      <c r="W788">
        <v>49.9</v>
      </c>
      <c r="X788">
        <v>49.9</v>
      </c>
      <c r="Y788">
        <v>0</v>
      </c>
      <c r="AG788" t="s">
        <v>189</v>
      </c>
      <c r="AK788" t="s">
        <v>189</v>
      </c>
      <c r="AL788" t="s">
        <v>127</v>
      </c>
      <c r="AM788">
        <v>99999</v>
      </c>
      <c r="AN788">
        <v>99999</v>
      </c>
      <c r="AO788">
        <v>699</v>
      </c>
      <c r="AP788" t="b">
        <v>1</v>
      </c>
      <c r="AQ788" t="b">
        <v>1</v>
      </c>
      <c r="AR788" t="b">
        <v>0</v>
      </c>
      <c r="AS788">
        <v>100</v>
      </c>
      <c r="AT788" t="s">
        <v>96</v>
      </c>
      <c r="AU788" t="b">
        <v>0</v>
      </c>
      <c r="AW788">
        <v>12</v>
      </c>
      <c r="AX788" t="s">
        <v>97</v>
      </c>
      <c r="AY788" t="s">
        <v>949</v>
      </c>
    </row>
    <row r="789" spans="1:51" x14ac:dyDescent="0.25">
      <c r="A789" t="s">
        <v>3160</v>
      </c>
      <c r="B789" t="s">
        <v>139</v>
      </c>
      <c r="C789" t="s">
        <v>89</v>
      </c>
      <c r="D789">
        <v>99999</v>
      </c>
      <c r="F789">
        <v>0</v>
      </c>
      <c r="G789" t="b">
        <v>0</v>
      </c>
      <c r="H789" t="s">
        <v>883</v>
      </c>
      <c r="K789" t="s">
        <v>203</v>
      </c>
      <c r="L789" t="s">
        <v>140</v>
      </c>
      <c r="N789" t="s">
        <v>93</v>
      </c>
      <c r="P789">
        <v>324.8</v>
      </c>
      <c r="Q789">
        <v>99.9</v>
      </c>
      <c r="R789">
        <v>0</v>
      </c>
      <c r="S789">
        <v>50.1</v>
      </c>
      <c r="T789">
        <v>0</v>
      </c>
      <c r="U789">
        <v>0</v>
      </c>
      <c r="V789">
        <v>124.9</v>
      </c>
      <c r="W789">
        <v>49.9</v>
      </c>
      <c r="X789">
        <v>49.9</v>
      </c>
      <c r="Y789">
        <v>0</v>
      </c>
      <c r="AG789" t="s">
        <v>191</v>
      </c>
      <c r="AK789" t="s">
        <v>191</v>
      </c>
      <c r="AL789" t="s">
        <v>142</v>
      </c>
      <c r="AM789">
        <v>99999</v>
      </c>
      <c r="AN789">
        <v>99999</v>
      </c>
      <c r="AO789">
        <v>899</v>
      </c>
      <c r="AP789" t="b">
        <v>1</v>
      </c>
      <c r="AQ789" t="b">
        <v>1</v>
      </c>
      <c r="AR789" t="b">
        <v>0</v>
      </c>
      <c r="AS789">
        <v>500</v>
      </c>
      <c r="AT789" t="s">
        <v>96</v>
      </c>
      <c r="AU789" t="b">
        <v>0</v>
      </c>
      <c r="AW789">
        <v>12</v>
      </c>
      <c r="AX789" t="s">
        <v>97</v>
      </c>
      <c r="AY789" t="s">
        <v>950</v>
      </c>
    </row>
    <row r="790" spans="1:51" x14ac:dyDescent="0.25">
      <c r="A790" t="s">
        <v>3160</v>
      </c>
      <c r="B790" t="s">
        <v>139</v>
      </c>
      <c r="C790" t="s">
        <v>89</v>
      </c>
      <c r="D790">
        <v>99999</v>
      </c>
      <c r="F790">
        <v>1000</v>
      </c>
      <c r="G790" t="b">
        <v>0</v>
      </c>
      <c r="H790" t="s">
        <v>883</v>
      </c>
      <c r="K790" t="s">
        <v>203</v>
      </c>
      <c r="L790" t="s">
        <v>140</v>
      </c>
      <c r="N790" t="s">
        <v>93</v>
      </c>
      <c r="P790">
        <v>324.8</v>
      </c>
      <c r="Q790">
        <v>99.899999999999991</v>
      </c>
      <c r="R790">
        <v>0</v>
      </c>
      <c r="S790">
        <v>50.1</v>
      </c>
      <c r="T790">
        <v>0</v>
      </c>
      <c r="U790">
        <v>0</v>
      </c>
      <c r="V790">
        <v>124.9</v>
      </c>
      <c r="W790">
        <v>49.9</v>
      </c>
      <c r="X790">
        <v>49.9</v>
      </c>
      <c r="Y790">
        <v>0</v>
      </c>
      <c r="AG790" t="s">
        <v>193</v>
      </c>
      <c r="AK790" t="s">
        <v>193</v>
      </c>
      <c r="AL790" t="s">
        <v>142</v>
      </c>
      <c r="AM790">
        <v>99999</v>
      </c>
      <c r="AN790">
        <v>99999</v>
      </c>
      <c r="AO790">
        <v>899</v>
      </c>
      <c r="AP790" t="b">
        <v>1</v>
      </c>
      <c r="AQ790" t="b">
        <v>1</v>
      </c>
      <c r="AR790" t="b">
        <v>0</v>
      </c>
      <c r="AS790">
        <v>500</v>
      </c>
      <c r="AT790" t="s">
        <v>96</v>
      </c>
      <c r="AU790" t="b">
        <v>0</v>
      </c>
      <c r="AW790">
        <v>12</v>
      </c>
      <c r="AX790" t="s">
        <v>97</v>
      </c>
      <c r="AY790" t="s">
        <v>951</v>
      </c>
    </row>
    <row r="791" spans="1:51" x14ac:dyDescent="0.25">
      <c r="A791" t="s">
        <v>3160</v>
      </c>
      <c r="B791" t="s">
        <v>139</v>
      </c>
      <c r="C791" t="s">
        <v>89</v>
      </c>
      <c r="D791">
        <v>99999</v>
      </c>
      <c r="F791">
        <v>10000</v>
      </c>
      <c r="G791" t="b">
        <v>0</v>
      </c>
      <c r="H791" t="s">
        <v>883</v>
      </c>
      <c r="K791" t="s">
        <v>203</v>
      </c>
      <c r="L791" t="s">
        <v>140</v>
      </c>
      <c r="N791" t="s">
        <v>93</v>
      </c>
      <c r="P791">
        <v>389.8</v>
      </c>
      <c r="Q791">
        <v>164.9</v>
      </c>
      <c r="R791">
        <v>0</v>
      </c>
      <c r="S791">
        <v>50.1</v>
      </c>
      <c r="T791">
        <v>0</v>
      </c>
      <c r="U791">
        <v>0</v>
      </c>
      <c r="V791">
        <v>124.9</v>
      </c>
      <c r="W791">
        <v>49.9</v>
      </c>
      <c r="X791">
        <v>49.9</v>
      </c>
      <c r="Y791">
        <v>0</v>
      </c>
      <c r="AG791" t="s">
        <v>195</v>
      </c>
      <c r="AK791" t="s">
        <v>195</v>
      </c>
      <c r="AL791" t="s">
        <v>142</v>
      </c>
      <c r="AM791">
        <v>99999</v>
      </c>
      <c r="AN791">
        <v>99999</v>
      </c>
      <c r="AO791">
        <v>899</v>
      </c>
      <c r="AP791" t="b">
        <v>1</v>
      </c>
      <c r="AQ791" t="b">
        <v>1</v>
      </c>
      <c r="AR791" t="b">
        <v>0</v>
      </c>
      <c r="AS791">
        <v>500</v>
      </c>
      <c r="AT791" t="s">
        <v>96</v>
      </c>
      <c r="AU791" t="b">
        <v>0</v>
      </c>
      <c r="AW791">
        <v>12</v>
      </c>
      <c r="AX791" t="s">
        <v>97</v>
      </c>
      <c r="AY791" t="s">
        <v>952</v>
      </c>
    </row>
    <row r="792" spans="1:51" x14ac:dyDescent="0.25">
      <c r="A792" t="s">
        <v>3160</v>
      </c>
      <c r="B792" t="s">
        <v>139</v>
      </c>
      <c r="C792" t="s">
        <v>89</v>
      </c>
      <c r="D792">
        <v>99999</v>
      </c>
      <c r="F792">
        <v>2000</v>
      </c>
      <c r="G792" t="b">
        <v>0</v>
      </c>
      <c r="H792" t="s">
        <v>883</v>
      </c>
      <c r="K792" t="s">
        <v>203</v>
      </c>
      <c r="L792" t="s">
        <v>140</v>
      </c>
      <c r="N792" t="s">
        <v>93</v>
      </c>
      <c r="P792">
        <v>334.8</v>
      </c>
      <c r="Q792">
        <v>109.89999999999999</v>
      </c>
      <c r="R792">
        <v>0</v>
      </c>
      <c r="S792">
        <v>50.1</v>
      </c>
      <c r="T792">
        <v>0</v>
      </c>
      <c r="U792">
        <v>0</v>
      </c>
      <c r="V792">
        <v>124.9</v>
      </c>
      <c r="W792">
        <v>49.9</v>
      </c>
      <c r="X792">
        <v>49.9</v>
      </c>
      <c r="Y792">
        <v>0</v>
      </c>
      <c r="AG792" t="s">
        <v>197</v>
      </c>
      <c r="AK792" t="s">
        <v>197</v>
      </c>
      <c r="AL792" t="s">
        <v>142</v>
      </c>
      <c r="AM792">
        <v>99999</v>
      </c>
      <c r="AN792">
        <v>99999</v>
      </c>
      <c r="AO792">
        <v>899</v>
      </c>
      <c r="AP792" t="b">
        <v>1</v>
      </c>
      <c r="AQ792" t="b">
        <v>1</v>
      </c>
      <c r="AR792" t="b">
        <v>0</v>
      </c>
      <c r="AS792">
        <v>500</v>
      </c>
      <c r="AT792" t="s">
        <v>96</v>
      </c>
      <c r="AU792" t="b">
        <v>0</v>
      </c>
      <c r="AW792">
        <v>12</v>
      </c>
      <c r="AX792" t="s">
        <v>97</v>
      </c>
      <c r="AY792" t="s">
        <v>953</v>
      </c>
    </row>
    <row r="793" spans="1:51" x14ac:dyDescent="0.25">
      <c r="A793" t="s">
        <v>3160</v>
      </c>
      <c r="B793" t="s">
        <v>139</v>
      </c>
      <c r="C793" t="s">
        <v>89</v>
      </c>
      <c r="D793">
        <v>99999</v>
      </c>
      <c r="F793">
        <v>3000</v>
      </c>
      <c r="G793" t="b">
        <v>0</v>
      </c>
      <c r="H793" t="s">
        <v>883</v>
      </c>
      <c r="K793" t="s">
        <v>203</v>
      </c>
      <c r="L793" t="s">
        <v>140</v>
      </c>
      <c r="N793" t="s">
        <v>93</v>
      </c>
      <c r="P793">
        <v>344.8</v>
      </c>
      <c r="Q793">
        <v>119.89999999999999</v>
      </c>
      <c r="R793">
        <v>0</v>
      </c>
      <c r="S793">
        <v>50.1</v>
      </c>
      <c r="T793">
        <v>0</v>
      </c>
      <c r="U793">
        <v>0</v>
      </c>
      <c r="V793">
        <v>124.9</v>
      </c>
      <c r="W793">
        <v>49.9</v>
      </c>
      <c r="X793">
        <v>49.9</v>
      </c>
      <c r="Y793">
        <v>0</v>
      </c>
      <c r="AG793" t="s">
        <v>199</v>
      </c>
      <c r="AK793" t="s">
        <v>199</v>
      </c>
      <c r="AL793" t="s">
        <v>142</v>
      </c>
      <c r="AM793">
        <v>99999</v>
      </c>
      <c r="AN793">
        <v>99999</v>
      </c>
      <c r="AO793">
        <v>899</v>
      </c>
      <c r="AP793" t="b">
        <v>1</v>
      </c>
      <c r="AQ793" t="b">
        <v>1</v>
      </c>
      <c r="AR793" t="b">
        <v>0</v>
      </c>
      <c r="AS793">
        <v>500</v>
      </c>
      <c r="AT793" t="s">
        <v>96</v>
      </c>
      <c r="AU793" t="b">
        <v>0</v>
      </c>
      <c r="AW793">
        <v>12</v>
      </c>
      <c r="AX793" t="s">
        <v>97</v>
      </c>
      <c r="AY793" t="s">
        <v>954</v>
      </c>
    </row>
    <row r="794" spans="1:51" x14ac:dyDescent="0.25">
      <c r="A794" t="s">
        <v>3160</v>
      </c>
      <c r="B794" t="s">
        <v>139</v>
      </c>
      <c r="C794" t="s">
        <v>89</v>
      </c>
      <c r="D794">
        <v>99999</v>
      </c>
      <c r="F794">
        <v>5000</v>
      </c>
      <c r="G794" t="b">
        <v>0</v>
      </c>
      <c r="H794" t="s">
        <v>883</v>
      </c>
      <c r="K794" t="s">
        <v>203</v>
      </c>
      <c r="L794" t="s">
        <v>140</v>
      </c>
      <c r="N794" t="s">
        <v>93</v>
      </c>
      <c r="P794">
        <v>359.8</v>
      </c>
      <c r="Q794">
        <v>134.9</v>
      </c>
      <c r="R794">
        <v>0</v>
      </c>
      <c r="S794">
        <v>50.1</v>
      </c>
      <c r="T794">
        <v>0</v>
      </c>
      <c r="U794">
        <v>0</v>
      </c>
      <c r="V794">
        <v>124.9</v>
      </c>
      <c r="W794">
        <v>49.9</v>
      </c>
      <c r="X794">
        <v>49.9</v>
      </c>
      <c r="Y794">
        <v>0</v>
      </c>
      <c r="AG794" t="s">
        <v>201</v>
      </c>
      <c r="AK794" t="s">
        <v>201</v>
      </c>
      <c r="AL794" t="s">
        <v>142</v>
      </c>
      <c r="AM794">
        <v>99999</v>
      </c>
      <c r="AN794">
        <v>99999</v>
      </c>
      <c r="AO794">
        <v>899</v>
      </c>
      <c r="AP794" t="b">
        <v>1</v>
      </c>
      <c r="AQ794" t="b">
        <v>1</v>
      </c>
      <c r="AR794" t="b">
        <v>0</v>
      </c>
      <c r="AS794">
        <v>500</v>
      </c>
      <c r="AT794" t="s">
        <v>96</v>
      </c>
      <c r="AU794" t="b">
        <v>0</v>
      </c>
      <c r="AW794">
        <v>12</v>
      </c>
      <c r="AX794" t="s">
        <v>97</v>
      </c>
      <c r="AY794" t="s">
        <v>955</v>
      </c>
    </row>
    <row r="795" spans="1:51" x14ac:dyDescent="0.25">
      <c r="A795" t="s">
        <v>3160</v>
      </c>
      <c r="B795" t="s">
        <v>88</v>
      </c>
      <c r="C795" t="s">
        <v>89</v>
      </c>
      <c r="D795">
        <v>99999</v>
      </c>
      <c r="F795">
        <v>0</v>
      </c>
      <c r="G795" t="b">
        <v>0</v>
      </c>
      <c r="H795" t="s">
        <v>883</v>
      </c>
      <c r="K795" t="s">
        <v>228</v>
      </c>
      <c r="L795" t="s">
        <v>92</v>
      </c>
      <c r="N795" t="s">
        <v>93</v>
      </c>
      <c r="P795">
        <v>314.8</v>
      </c>
      <c r="Q795">
        <v>79.900000000000006</v>
      </c>
      <c r="R795">
        <v>0</v>
      </c>
      <c r="S795">
        <v>50.1</v>
      </c>
      <c r="T795">
        <v>0</v>
      </c>
      <c r="U795">
        <v>0</v>
      </c>
      <c r="V795">
        <v>124.9</v>
      </c>
      <c r="W795">
        <v>59.9</v>
      </c>
      <c r="X795">
        <v>59.9</v>
      </c>
      <c r="Y795">
        <v>0</v>
      </c>
      <c r="AG795" t="s">
        <v>155</v>
      </c>
      <c r="AK795" t="s">
        <v>155</v>
      </c>
      <c r="AL795" t="s">
        <v>95</v>
      </c>
      <c r="AM795">
        <v>99999</v>
      </c>
      <c r="AN795">
        <v>99999</v>
      </c>
      <c r="AO795">
        <v>799</v>
      </c>
      <c r="AP795" t="b">
        <v>1</v>
      </c>
      <c r="AQ795" t="b">
        <v>1</v>
      </c>
      <c r="AR795" t="b">
        <v>0</v>
      </c>
      <c r="AS795">
        <v>250</v>
      </c>
      <c r="AT795" t="s">
        <v>96</v>
      </c>
      <c r="AU795" t="b">
        <v>0</v>
      </c>
      <c r="AW795">
        <v>12</v>
      </c>
      <c r="AX795" t="s">
        <v>97</v>
      </c>
      <c r="AY795" t="s">
        <v>956</v>
      </c>
    </row>
    <row r="796" spans="1:51" x14ac:dyDescent="0.25">
      <c r="A796" t="s">
        <v>3160</v>
      </c>
      <c r="B796" t="s">
        <v>88</v>
      </c>
      <c r="C796" t="s">
        <v>89</v>
      </c>
      <c r="D796">
        <v>99999</v>
      </c>
      <c r="F796">
        <v>1000</v>
      </c>
      <c r="G796" t="b">
        <v>0</v>
      </c>
      <c r="H796" t="s">
        <v>883</v>
      </c>
      <c r="K796" t="s">
        <v>228</v>
      </c>
      <c r="L796" t="s">
        <v>92</v>
      </c>
      <c r="N796" t="s">
        <v>93</v>
      </c>
      <c r="P796">
        <v>314.8</v>
      </c>
      <c r="Q796">
        <v>79.899999999999991</v>
      </c>
      <c r="R796">
        <v>0</v>
      </c>
      <c r="S796">
        <v>50.1</v>
      </c>
      <c r="T796">
        <v>0</v>
      </c>
      <c r="U796">
        <v>0</v>
      </c>
      <c r="V796">
        <v>124.9</v>
      </c>
      <c r="W796">
        <v>59.9</v>
      </c>
      <c r="X796">
        <v>59.9</v>
      </c>
      <c r="Y796">
        <v>0</v>
      </c>
      <c r="AG796" t="s">
        <v>157</v>
      </c>
      <c r="AK796" t="s">
        <v>157</v>
      </c>
      <c r="AL796" t="s">
        <v>95</v>
      </c>
      <c r="AM796">
        <v>99999</v>
      </c>
      <c r="AN796">
        <v>99999</v>
      </c>
      <c r="AO796">
        <v>799</v>
      </c>
      <c r="AP796" t="b">
        <v>1</v>
      </c>
      <c r="AQ796" t="b">
        <v>1</v>
      </c>
      <c r="AR796" t="b">
        <v>0</v>
      </c>
      <c r="AS796">
        <v>250</v>
      </c>
      <c r="AT796" t="s">
        <v>96</v>
      </c>
      <c r="AU796" t="b">
        <v>0</v>
      </c>
      <c r="AW796">
        <v>12</v>
      </c>
      <c r="AX796" t="s">
        <v>97</v>
      </c>
      <c r="AY796" t="s">
        <v>957</v>
      </c>
    </row>
    <row r="797" spans="1:51" x14ac:dyDescent="0.25">
      <c r="A797" t="s">
        <v>3160</v>
      </c>
      <c r="B797" t="s">
        <v>88</v>
      </c>
      <c r="C797" t="s">
        <v>89</v>
      </c>
      <c r="D797">
        <v>99999</v>
      </c>
      <c r="F797">
        <v>10000</v>
      </c>
      <c r="G797" t="b">
        <v>0</v>
      </c>
      <c r="H797" t="s">
        <v>883</v>
      </c>
      <c r="K797" t="s">
        <v>228</v>
      </c>
      <c r="L797" t="s">
        <v>92</v>
      </c>
      <c r="N797" t="s">
        <v>93</v>
      </c>
      <c r="P797">
        <v>379.8</v>
      </c>
      <c r="Q797">
        <v>144.9</v>
      </c>
      <c r="R797">
        <v>0</v>
      </c>
      <c r="S797">
        <v>50.1</v>
      </c>
      <c r="T797">
        <v>0</v>
      </c>
      <c r="U797">
        <v>0</v>
      </c>
      <c r="V797">
        <v>124.9</v>
      </c>
      <c r="W797">
        <v>59.9</v>
      </c>
      <c r="X797">
        <v>59.9</v>
      </c>
      <c r="Y797">
        <v>0</v>
      </c>
      <c r="AG797" t="s">
        <v>159</v>
      </c>
      <c r="AK797" t="s">
        <v>159</v>
      </c>
      <c r="AL797" t="s">
        <v>95</v>
      </c>
      <c r="AM797">
        <v>99999</v>
      </c>
      <c r="AN797">
        <v>99999</v>
      </c>
      <c r="AO797">
        <v>799</v>
      </c>
      <c r="AP797" t="b">
        <v>1</v>
      </c>
      <c r="AQ797" t="b">
        <v>1</v>
      </c>
      <c r="AR797" t="b">
        <v>0</v>
      </c>
      <c r="AS797">
        <v>250</v>
      </c>
      <c r="AT797" t="s">
        <v>96</v>
      </c>
      <c r="AU797" t="b">
        <v>0</v>
      </c>
      <c r="AW797">
        <v>12</v>
      </c>
      <c r="AX797" t="s">
        <v>97</v>
      </c>
      <c r="AY797" t="s">
        <v>958</v>
      </c>
    </row>
    <row r="798" spans="1:51" x14ac:dyDescent="0.25">
      <c r="A798" t="s">
        <v>3160</v>
      </c>
      <c r="B798" t="s">
        <v>88</v>
      </c>
      <c r="C798" t="s">
        <v>89</v>
      </c>
      <c r="D798">
        <v>99999</v>
      </c>
      <c r="F798">
        <v>2000</v>
      </c>
      <c r="G798" t="b">
        <v>0</v>
      </c>
      <c r="H798" t="s">
        <v>883</v>
      </c>
      <c r="K798" t="s">
        <v>228</v>
      </c>
      <c r="L798" t="s">
        <v>92</v>
      </c>
      <c r="N798" t="s">
        <v>93</v>
      </c>
      <c r="P798">
        <v>324.8</v>
      </c>
      <c r="Q798">
        <v>89.899999999999991</v>
      </c>
      <c r="R798">
        <v>0</v>
      </c>
      <c r="S798">
        <v>50.1</v>
      </c>
      <c r="T798">
        <v>0</v>
      </c>
      <c r="U798">
        <v>0</v>
      </c>
      <c r="V798">
        <v>124.9</v>
      </c>
      <c r="W798">
        <v>59.9</v>
      </c>
      <c r="X798">
        <v>59.9</v>
      </c>
      <c r="Y798">
        <v>0</v>
      </c>
      <c r="AG798" t="s">
        <v>161</v>
      </c>
      <c r="AK798" t="s">
        <v>161</v>
      </c>
      <c r="AL798" t="s">
        <v>95</v>
      </c>
      <c r="AM798">
        <v>99999</v>
      </c>
      <c r="AN798">
        <v>99999</v>
      </c>
      <c r="AO798">
        <v>799</v>
      </c>
      <c r="AP798" t="b">
        <v>1</v>
      </c>
      <c r="AQ798" t="b">
        <v>1</v>
      </c>
      <c r="AR798" t="b">
        <v>0</v>
      </c>
      <c r="AS798">
        <v>250</v>
      </c>
      <c r="AT798" t="s">
        <v>96</v>
      </c>
      <c r="AU798" t="b">
        <v>0</v>
      </c>
      <c r="AW798">
        <v>12</v>
      </c>
      <c r="AX798" t="s">
        <v>97</v>
      </c>
      <c r="AY798" t="s">
        <v>959</v>
      </c>
    </row>
    <row r="799" spans="1:51" x14ac:dyDescent="0.25">
      <c r="A799" t="s">
        <v>3160</v>
      </c>
      <c r="B799" t="s">
        <v>88</v>
      </c>
      <c r="C799" t="s">
        <v>89</v>
      </c>
      <c r="D799">
        <v>99999</v>
      </c>
      <c r="F799">
        <v>3000</v>
      </c>
      <c r="G799" t="b">
        <v>0</v>
      </c>
      <c r="H799" t="s">
        <v>883</v>
      </c>
      <c r="K799" t="s">
        <v>228</v>
      </c>
      <c r="L799" t="s">
        <v>92</v>
      </c>
      <c r="N799" t="s">
        <v>93</v>
      </c>
      <c r="P799">
        <v>334.8</v>
      </c>
      <c r="Q799">
        <v>99.899999999999991</v>
      </c>
      <c r="R799">
        <v>0</v>
      </c>
      <c r="S799">
        <v>50.1</v>
      </c>
      <c r="T799">
        <v>0</v>
      </c>
      <c r="U799">
        <v>0</v>
      </c>
      <c r="V799">
        <v>124.9</v>
      </c>
      <c r="W799">
        <v>59.9</v>
      </c>
      <c r="X799">
        <v>59.9</v>
      </c>
      <c r="Y799">
        <v>0</v>
      </c>
      <c r="AG799" t="s">
        <v>163</v>
      </c>
      <c r="AK799" t="s">
        <v>163</v>
      </c>
      <c r="AL799" t="s">
        <v>95</v>
      </c>
      <c r="AM799">
        <v>99999</v>
      </c>
      <c r="AN799">
        <v>99999</v>
      </c>
      <c r="AO799">
        <v>799</v>
      </c>
      <c r="AP799" t="b">
        <v>1</v>
      </c>
      <c r="AQ799" t="b">
        <v>1</v>
      </c>
      <c r="AR799" t="b">
        <v>0</v>
      </c>
      <c r="AS799">
        <v>250</v>
      </c>
      <c r="AT799" t="s">
        <v>96</v>
      </c>
      <c r="AU799" t="b">
        <v>0</v>
      </c>
      <c r="AW799">
        <v>12</v>
      </c>
      <c r="AX799" t="s">
        <v>97</v>
      </c>
      <c r="AY799" t="s">
        <v>960</v>
      </c>
    </row>
    <row r="800" spans="1:51" x14ac:dyDescent="0.25">
      <c r="A800" t="s">
        <v>3160</v>
      </c>
      <c r="B800" t="s">
        <v>88</v>
      </c>
      <c r="C800" t="s">
        <v>89</v>
      </c>
      <c r="D800">
        <v>99999</v>
      </c>
      <c r="F800">
        <v>5000</v>
      </c>
      <c r="G800" t="b">
        <v>0</v>
      </c>
      <c r="H800" t="s">
        <v>883</v>
      </c>
      <c r="K800" t="s">
        <v>228</v>
      </c>
      <c r="L800" t="s">
        <v>92</v>
      </c>
      <c r="N800" t="s">
        <v>93</v>
      </c>
      <c r="P800">
        <v>349.8</v>
      </c>
      <c r="Q800">
        <v>114.9</v>
      </c>
      <c r="R800">
        <v>0</v>
      </c>
      <c r="S800">
        <v>50.1</v>
      </c>
      <c r="T800">
        <v>0</v>
      </c>
      <c r="U800">
        <v>0</v>
      </c>
      <c r="V800">
        <v>124.9</v>
      </c>
      <c r="W800">
        <v>59.9</v>
      </c>
      <c r="X800">
        <v>59.9</v>
      </c>
      <c r="Y800">
        <v>0</v>
      </c>
      <c r="AG800" t="s">
        <v>165</v>
      </c>
      <c r="AK800" t="s">
        <v>165</v>
      </c>
      <c r="AL800" t="s">
        <v>95</v>
      </c>
      <c r="AM800">
        <v>99999</v>
      </c>
      <c r="AN800">
        <v>99999</v>
      </c>
      <c r="AO800">
        <v>799</v>
      </c>
      <c r="AP800" t="b">
        <v>1</v>
      </c>
      <c r="AQ800" t="b">
        <v>1</v>
      </c>
      <c r="AR800" t="b">
        <v>0</v>
      </c>
      <c r="AS800">
        <v>250</v>
      </c>
      <c r="AT800" t="s">
        <v>96</v>
      </c>
      <c r="AU800" t="b">
        <v>0</v>
      </c>
      <c r="AW800">
        <v>12</v>
      </c>
      <c r="AX800" t="s">
        <v>97</v>
      </c>
      <c r="AY800" t="s">
        <v>961</v>
      </c>
    </row>
    <row r="801" spans="1:51" x14ac:dyDescent="0.25">
      <c r="A801" t="s">
        <v>3160</v>
      </c>
      <c r="B801" t="s">
        <v>109</v>
      </c>
      <c r="C801" t="s">
        <v>89</v>
      </c>
      <c r="D801">
        <v>99999</v>
      </c>
      <c r="F801">
        <v>0</v>
      </c>
      <c r="G801" t="b">
        <v>0</v>
      </c>
      <c r="H801" t="s">
        <v>883</v>
      </c>
      <c r="K801" t="s">
        <v>228</v>
      </c>
      <c r="L801" t="s">
        <v>110</v>
      </c>
      <c r="N801" t="s">
        <v>93</v>
      </c>
      <c r="P801">
        <v>309.8</v>
      </c>
      <c r="Q801">
        <v>74.900000000000006</v>
      </c>
      <c r="R801">
        <v>0</v>
      </c>
      <c r="S801">
        <v>50.1</v>
      </c>
      <c r="T801">
        <v>0</v>
      </c>
      <c r="U801">
        <v>0</v>
      </c>
      <c r="V801">
        <v>124.9</v>
      </c>
      <c r="W801">
        <v>59.9</v>
      </c>
      <c r="X801">
        <v>59.9</v>
      </c>
      <c r="Y801">
        <v>0</v>
      </c>
      <c r="AG801" t="s">
        <v>167</v>
      </c>
      <c r="AK801" t="s">
        <v>167</v>
      </c>
      <c r="AL801" t="s">
        <v>112</v>
      </c>
      <c r="AM801">
        <v>99999</v>
      </c>
      <c r="AN801">
        <v>99999</v>
      </c>
      <c r="AO801">
        <v>599</v>
      </c>
      <c r="AP801" t="b">
        <v>1</v>
      </c>
      <c r="AQ801" t="b">
        <v>1</v>
      </c>
      <c r="AR801" t="b">
        <v>0</v>
      </c>
      <c r="AS801">
        <v>50</v>
      </c>
      <c r="AT801" t="s">
        <v>96</v>
      </c>
      <c r="AU801" t="b">
        <v>0</v>
      </c>
      <c r="AW801">
        <v>12</v>
      </c>
      <c r="AX801" t="s">
        <v>97</v>
      </c>
      <c r="AY801" t="s">
        <v>962</v>
      </c>
    </row>
    <row r="802" spans="1:51" x14ac:dyDescent="0.25">
      <c r="A802" t="s">
        <v>3160</v>
      </c>
      <c r="B802" t="s">
        <v>109</v>
      </c>
      <c r="C802" t="s">
        <v>89</v>
      </c>
      <c r="D802">
        <v>99999</v>
      </c>
      <c r="F802">
        <v>1000</v>
      </c>
      <c r="G802" t="b">
        <v>0</v>
      </c>
      <c r="H802" t="s">
        <v>883</v>
      </c>
      <c r="K802" t="s">
        <v>228</v>
      </c>
      <c r="L802" t="s">
        <v>110</v>
      </c>
      <c r="N802" t="s">
        <v>93</v>
      </c>
      <c r="P802">
        <v>294.8</v>
      </c>
      <c r="Q802">
        <v>59.9</v>
      </c>
      <c r="R802">
        <v>0</v>
      </c>
      <c r="S802">
        <v>50.1</v>
      </c>
      <c r="T802">
        <v>0</v>
      </c>
      <c r="U802">
        <v>0</v>
      </c>
      <c r="V802">
        <v>124.9</v>
      </c>
      <c r="W802">
        <v>59.9</v>
      </c>
      <c r="X802">
        <v>59.9</v>
      </c>
      <c r="Y802">
        <v>0</v>
      </c>
      <c r="AG802" t="s">
        <v>169</v>
      </c>
      <c r="AK802" t="s">
        <v>169</v>
      </c>
      <c r="AL802" t="s">
        <v>112</v>
      </c>
      <c r="AM802">
        <v>99999</v>
      </c>
      <c r="AN802">
        <v>99999</v>
      </c>
      <c r="AO802">
        <v>599</v>
      </c>
      <c r="AP802" t="b">
        <v>1</v>
      </c>
      <c r="AQ802" t="b">
        <v>1</v>
      </c>
      <c r="AR802" t="b">
        <v>0</v>
      </c>
      <c r="AS802">
        <v>50</v>
      </c>
      <c r="AT802" t="s">
        <v>96</v>
      </c>
      <c r="AU802" t="b">
        <v>0</v>
      </c>
      <c r="AW802">
        <v>12</v>
      </c>
      <c r="AX802" t="s">
        <v>97</v>
      </c>
      <c r="AY802" t="s">
        <v>963</v>
      </c>
    </row>
    <row r="803" spans="1:51" x14ac:dyDescent="0.25">
      <c r="A803" t="s">
        <v>3160</v>
      </c>
      <c r="B803" t="s">
        <v>109</v>
      </c>
      <c r="C803" t="s">
        <v>89</v>
      </c>
      <c r="D803">
        <v>99999</v>
      </c>
      <c r="F803">
        <v>10000</v>
      </c>
      <c r="G803" t="b">
        <v>0</v>
      </c>
      <c r="H803" t="s">
        <v>883</v>
      </c>
      <c r="K803" t="s">
        <v>228</v>
      </c>
      <c r="L803" t="s">
        <v>110</v>
      </c>
      <c r="N803" t="s">
        <v>93</v>
      </c>
      <c r="P803">
        <v>359.8</v>
      </c>
      <c r="Q803">
        <v>124.9</v>
      </c>
      <c r="R803">
        <v>0</v>
      </c>
      <c r="S803">
        <v>50.1</v>
      </c>
      <c r="T803">
        <v>0</v>
      </c>
      <c r="U803">
        <v>0</v>
      </c>
      <c r="V803">
        <v>124.9</v>
      </c>
      <c r="W803">
        <v>59.9</v>
      </c>
      <c r="X803">
        <v>59.9</v>
      </c>
      <c r="Y803">
        <v>0</v>
      </c>
      <c r="AG803" t="s">
        <v>171</v>
      </c>
      <c r="AK803" t="s">
        <v>171</v>
      </c>
      <c r="AL803" t="s">
        <v>112</v>
      </c>
      <c r="AM803">
        <v>99999</v>
      </c>
      <c r="AN803">
        <v>99999</v>
      </c>
      <c r="AO803">
        <v>599</v>
      </c>
      <c r="AP803" t="b">
        <v>1</v>
      </c>
      <c r="AQ803" t="b">
        <v>1</v>
      </c>
      <c r="AR803" t="b">
        <v>0</v>
      </c>
      <c r="AS803">
        <v>50</v>
      </c>
      <c r="AT803" t="s">
        <v>96</v>
      </c>
      <c r="AU803" t="b">
        <v>0</v>
      </c>
      <c r="AW803">
        <v>12</v>
      </c>
      <c r="AX803" t="s">
        <v>97</v>
      </c>
      <c r="AY803" t="s">
        <v>964</v>
      </c>
    </row>
    <row r="804" spans="1:51" x14ac:dyDescent="0.25">
      <c r="A804" t="s">
        <v>3160</v>
      </c>
      <c r="B804" t="s">
        <v>109</v>
      </c>
      <c r="C804" t="s">
        <v>89</v>
      </c>
      <c r="D804">
        <v>99999</v>
      </c>
      <c r="F804">
        <v>2000</v>
      </c>
      <c r="G804" t="b">
        <v>0</v>
      </c>
      <c r="H804" t="s">
        <v>883</v>
      </c>
      <c r="K804" t="s">
        <v>228</v>
      </c>
      <c r="L804" t="s">
        <v>110</v>
      </c>
      <c r="N804" t="s">
        <v>93</v>
      </c>
      <c r="P804">
        <v>304.8</v>
      </c>
      <c r="Q804">
        <v>69.900000000000006</v>
      </c>
      <c r="R804">
        <v>0</v>
      </c>
      <c r="S804">
        <v>50.1</v>
      </c>
      <c r="T804">
        <v>0</v>
      </c>
      <c r="U804">
        <v>0</v>
      </c>
      <c r="V804">
        <v>124.9</v>
      </c>
      <c r="W804">
        <v>59.9</v>
      </c>
      <c r="X804">
        <v>59.9</v>
      </c>
      <c r="Y804">
        <v>0</v>
      </c>
      <c r="AG804" t="s">
        <v>173</v>
      </c>
      <c r="AK804" t="s">
        <v>173</v>
      </c>
      <c r="AL804" t="s">
        <v>112</v>
      </c>
      <c r="AM804">
        <v>99999</v>
      </c>
      <c r="AN804">
        <v>99999</v>
      </c>
      <c r="AO804">
        <v>599</v>
      </c>
      <c r="AP804" t="b">
        <v>1</v>
      </c>
      <c r="AQ804" t="b">
        <v>1</v>
      </c>
      <c r="AR804" t="b">
        <v>0</v>
      </c>
      <c r="AS804">
        <v>50</v>
      </c>
      <c r="AT804" t="s">
        <v>96</v>
      </c>
      <c r="AU804" t="b">
        <v>0</v>
      </c>
      <c r="AW804">
        <v>12</v>
      </c>
      <c r="AX804" t="s">
        <v>97</v>
      </c>
      <c r="AY804" t="s">
        <v>965</v>
      </c>
    </row>
    <row r="805" spans="1:51" x14ac:dyDescent="0.25">
      <c r="A805" t="s">
        <v>3160</v>
      </c>
      <c r="B805" t="s">
        <v>109</v>
      </c>
      <c r="C805" t="s">
        <v>89</v>
      </c>
      <c r="D805">
        <v>99999</v>
      </c>
      <c r="F805">
        <v>3000</v>
      </c>
      <c r="G805" t="b">
        <v>0</v>
      </c>
      <c r="H805" t="s">
        <v>883</v>
      </c>
      <c r="K805" t="s">
        <v>228</v>
      </c>
      <c r="L805" t="s">
        <v>110</v>
      </c>
      <c r="N805" t="s">
        <v>93</v>
      </c>
      <c r="P805">
        <v>314.8</v>
      </c>
      <c r="Q805">
        <v>79.899999999999991</v>
      </c>
      <c r="R805">
        <v>0</v>
      </c>
      <c r="S805">
        <v>50.1</v>
      </c>
      <c r="T805">
        <v>0</v>
      </c>
      <c r="U805">
        <v>0</v>
      </c>
      <c r="V805">
        <v>124.9</v>
      </c>
      <c r="W805">
        <v>59.9</v>
      </c>
      <c r="X805">
        <v>59.9</v>
      </c>
      <c r="Y805">
        <v>0</v>
      </c>
      <c r="AG805" t="s">
        <v>175</v>
      </c>
      <c r="AK805" t="s">
        <v>175</v>
      </c>
      <c r="AL805" t="s">
        <v>112</v>
      </c>
      <c r="AM805">
        <v>99999</v>
      </c>
      <c r="AN805">
        <v>99999</v>
      </c>
      <c r="AO805">
        <v>599</v>
      </c>
      <c r="AP805" t="b">
        <v>1</v>
      </c>
      <c r="AQ805" t="b">
        <v>1</v>
      </c>
      <c r="AR805" t="b">
        <v>0</v>
      </c>
      <c r="AS805">
        <v>50</v>
      </c>
      <c r="AT805" t="s">
        <v>96</v>
      </c>
      <c r="AU805" t="b">
        <v>0</v>
      </c>
      <c r="AW805">
        <v>12</v>
      </c>
      <c r="AX805" t="s">
        <v>97</v>
      </c>
      <c r="AY805" t="s">
        <v>966</v>
      </c>
    </row>
    <row r="806" spans="1:51" x14ac:dyDescent="0.25">
      <c r="A806" t="s">
        <v>3160</v>
      </c>
      <c r="B806" t="s">
        <v>109</v>
      </c>
      <c r="C806" t="s">
        <v>89</v>
      </c>
      <c r="D806">
        <v>99999</v>
      </c>
      <c r="F806">
        <v>5000</v>
      </c>
      <c r="G806" t="b">
        <v>0</v>
      </c>
      <c r="H806" t="s">
        <v>883</v>
      </c>
      <c r="K806" t="s">
        <v>228</v>
      </c>
      <c r="L806" t="s">
        <v>110</v>
      </c>
      <c r="N806" t="s">
        <v>93</v>
      </c>
      <c r="P806">
        <v>329.8</v>
      </c>
      <c r="Q806">
        <v>94.9</v>
      </c>
      <c r="R806">
        <v>0</v>
      </c>
      <c r="S806">
        <v>50.1</v>
      </c>
      <c r="T806">
        <v>0</v>
      </c>
      <c r="U806">
        <v>0</v>
      </c>
      <c r="V806">
        <v>124.9</v>
      </c>
      <c r="W806">
        <v>59.9</v>
      </c>
      <c r="X806">
        <v>59.9</v>
      </c>
      <c r="Y806">
        <v>0</v>
      </c>
      <c r="AG806" t="s">
        <v>177</v>
      </c>
      <c r="AK806" t="s">
        <v>177</v>
      </c>
      <c r="AL806" t="s">
        <v>112</v>
      </c>
      <c r="AM806">
        <v>99999</v>
      </c>
      <c r="AN806">
        <v>99999</v>
      </c>
      <c r="AO806">
        <v>599</v>
      </c>
      <c r="AP806" t="b">
        <v>1</v>
      </c>
      <c r="AQ806" t="b">
        <v>1</v>
      </c>
      <c r="AR806" t="b">
        <v>0</v>
      </c>
      <c r="AS806">
        <v>50</v>
      </c>
      <c r="AT806" t="s">
        <v>96</v>
      </c>
      <c r="AU806" t="b">
        <v>0</v>
      </c>
      <c r="AW806">
        <v>12</v>
      </c>
      <c r="AX806" t="s">
        <v>97</v>
      </c>
      <c r="AY806" t="s">
        <v>967</v>
      </c>
    </row>
    <row r="807" spans="1:51" x14ac:dyDescent="0.25">
      <c r="A807" t="s">
        <v>3160</v>
      </c>
      <c r="B807" t="s">
        <v>124</v>
      </c>
      <c r="C807" t="s">
        <v>89</v>
      </c>
      <c r="D807">
        <v>99999</v>
      </c>
      <c r="F807">
        <v>0</v>
      </c>
      <c r="G807" t="b">
        <v>0</v>
      </c>
      <c r="H807" t="s">
        <v>883</v>
      </c>
      <c r="K807" t="s">
        <v>228</v>
      </c>
      <c r="L807" t="s">
        <v>125</v>
      </c>
      <c r="N807" t="s">
        <v>93</v>
      </c>
      <c r="P807">
        <v>299.8</v>
      </c>
      <c r="Q807">
        <v>64.900000000000006</v>
      </c>
      <c r="R807">
        <v>0</v>
      </c>
      <c r="S807">
        <v>50.1</v>
      </c>
      <c r="T807">
        <v>0</v>
      </c>
      <c r="U807">
        <v>0</v>
      </c>
      <c r="V807">
        <v>124.9</v>
      </c>
      <c r="W807">
        <v>59.9</v>
      </c>
      <c r="X807">
        <v>59.9</v>
      </c>
      <c r="Y807">
        <v>0</v>
      </c>
      <c r="AG807" t="s">
        <v>179</v>
      </c>
      <c r="AK807" t="s">
        <v>179</v>
      </c>
      <c r="AL807" t="s">
        <v>127</v>
      </c>
      <c r="AM807">
        <v>99999</v>
      </c>
      <c r="AN807">
        <v>99999</v>
      </c>
      <c r="AO807">
        <v>699</v>
      </c>
      <c r="AP807" t="b">
        <v>1</v>
      </c>
      <c r="AQ807" t="b">
        <v>1</v>
      </c>
      <c r="AR807" t="b">
        <v>0</v>
      </c>
      <c r="AS807">
        <v>100</v>
      </c>
      <c r="AT807" t="s">
        <v>96</v>
      </c>
      <c r="AU807" t="b">
        <v>0</v>
      </c>
      <c r="AW807">
        <v>12</v>
      </c>
      <c r="AX807" t="s">
        <v>97</v>
      </c>
      <c r="AY807" t="s">
        <v>968</v>
      </c>
    </row>
    <row r="808" spans="1:51" x14ac:dyDescent="0.25">
      <c r="A808" t="s">
        <v>3160</v>
      </c>
      <c r="B808" t="s">
        <v>124</v>
      </c>
      <c r="C808" t="s">
        <v>89</v>
      </c>
      <c r="D808">
        <v>99999</v>
      </c>
      <c r="F808">
        <v>1000</v>
      </c>
      <c r="G808" t="b">
        <v>0</v>
      </c>
      <c r="H808" t="s">
        <v>883</v>
      </c>
      <c r="K808" t="s">
        <v>228</v>
      </c>
      <c r="L808" t="s">
        <v>125</v>
      </c>
      <c r="N808" t="s">
        <v>93</v>
      </c>
      <c r="P808">
        <v>299.8</v>
      </c>
      <c r="Q808">
        <v>64.899999999999991</v>
      </c>
      <c r="R808">
        <v>0</v>
      </c>
      <c r="S808">
        <v>50.1</v>
      </c>
      <c r="T808">
        <v>0</v>
      </c>
      <c r="U808">
        <v>0</v>
      </c>
      <c r="V808">
        <v>124.9</v>
      </c>
      <c r="W808">
        <v>59.9</v>
      </c>
      <c r="X808">
        <v>59.9</v>
      </c>
      <c r="Y808">
        <v>0</v>
      </c>
      <c r="AG808" t="s">
        <v>181</v>
      </c>
      <c r="AK808" t="s">
        <v>181</v>
      </c>
      <c r="AL808" t="s">
        <v>127</v>
      </c>
      <c r="AM808">
        <v>99999</v>
      </c>
      <c r="AN808">
        <v>99999</v>
      </c>
      <c r="AO808">
        <v>699</v>
      </c>
      <c r="AP808" t="b">
        <v>1</v>
      </c>
      <c r="AQ808" t="b">
        <v>1</v>
      </c>
      <c r="AR808" t="b">
        <v>0</v>
      </c>
      <c r="AS808">
        <v>100</v>
      </c>
      <c r="AT808" t="s">
        <v>96</v>
      </c>
      <c r="AU808" t="b">
        <v>0</v>
      </c>
      <c r="AW808">
        <v>12</v>
      </c>
      <c r="AX808" t="s">
        <v>97</v>
      </c>
      <c r="AY808" t="s">
        <v>969</v>
      </c>
    </row>
    <row r="809" spans="1:51" x14ac:dyDescent="0.25">
      <c r="A809" t="s">
        <v>3160</v>
      </c>
      <c r="B809" t="s">
        <v>124</v>
      </c>
      <c r="C809" t="s">
        <v>89</v>
      </c>
      <c r="D809">
        <v>99999</v>
      </c>
      <c r="F809">
        <v>10000</v>
      </c>
      <c r="G809" t="b">
        <v>0</v>
      </c>
      <c r="H809" t="s">
        <v>883</v>
      </c>
      <c r="K809" t="s">
        <v>228</v>
      </c>
      <c r="L809" t="s">
        <v>125</v>
      </c>
      <c r="N809" t="s">
        <v>93</v>
      </c>
      <c r="P809">
        <v>364.8</v>
      </c>
      <c r="Q809">
        <v>129.9</v>
      </c>
      <c r="R809">
        <v>0</v>
      </c>
      <c r="S809">
        <v>50.1</v>
      </c>
      <c r="T809">
        <v>0</v>
      </c>
      <c r="U809">
        <v>0</v>
      </c>
      <c r="V809">
        <v>124.9</v>
      </c>
      <c r="W809">
        <v>59.9</v>
      </c>
      <c r="X809">
        <v>59.9</v>
      </c>
      <c r="Y809">
        <v>0</v>
      </c>
      <c r="AG809" t="s">
        <v>183</v>
      </c>
      <c r="AK809" t="s">
        <v>183</v>
      </c>
      <c r="AL809" t="s">
        <v>127</v>
      </c>
      <c r="AM809">
        <v>99999</v>
      </c>
      <c r="AN809">
        <v>99999</v>
      </c>
      <c r="AO809">
        <v>699</v>
      </c>
      <c r="AP809" t="b">
        <v>1</v>
      </c>
      <c r="AQ809" t="b">
        <v>1</v>
      </c>
      <c r="AR809" t="b">
        <v>0</v>
      </c>
      <c r="AS809">
        <v>100</v>
      </c>
      <c r="AT809" t="s">
        <v>96</v>
      </c>
      <c r="AU809" t="b">
        <v>0</v>
      </c>
      <c r="AW809">
        <v>12</v>
      </c>
      <c r="AX809" t="s">
        <v>97</v>
      </c>
      <c r="AY809" t="s">
        <v>970</v>
      </c>
    </row>
    <row r="810" spans="1:51" x14ac:dyDescent="0.25">
      <c r="A810" t="s">
        <v>3160</v>
      </c>
      <c r="B810" t="s">
        <v>124</v>
      </c>
      <c r="C810" t="s">
        <v>89</v>
      </c>
      <c r="D810">
        <v>99999</v>
      </c>
      <c r="F810">
        <v>2000</v>
      </c>
      <c r="G810" t="b">
        <v>0</v>
      </c>
      <c r="H810" t="s">
        <v>883</v>
      </c>
      <c r="K810" t="s">
        <v>228</v>
      </c>
      <c r="L810" t="s">
        <v>125</v>
      </c>
      <c r="N810" t="s">
        <v>93</v>
      </c>
      <c r="P810">
        <v>309.8</v>
      </c>
      <c r="Q810">
        <v>74.899999999999991</v>
      </c>
      <c r="R810">
        <v>0</v>
      </c>
      <c r="S810">
        <v>50.1</v>
      </c>
      <c r="T810">
        <v>0</v>
      </c>
      <c r="U810">
        <v>0</v>
      </c>
      <c r="V810">
        <v>124.9</v>
      </c>
      <c r="W810">
        <v>59.9</v>
      </c>
      <c r="X810">
        <v>59.9</v>
      </c>
      <c r="Y810">
        <v>0</v>
      </c>
      <c r="AG810" t="s">
        <v>185</v>
      </c>
      <c r="AK810" t="s">
        <v>185</v>
      </c>
      <c r="AL810" t="s">
        <v>127</v>
      </c>
      <c r="AM810">
        <v>99999</v>
      </c>
      <c r="AN810">
        <v>99999</v>
      </c>
      <c r="AO810">
        <v>699</v>
      </c>
      <c r="AP810" t="b">
        <v>1</v>
      </c>
      <c r="AQ810" t="b">
        <v>1</v>
      </c>
      <c r="AR810" t="b">
        <v>0</v>
      </c>
      <c r="AS810">
        <v>100</v>
      </c>
      <c r="AT810" t="s">
        <v>96</v>
      </c>
      <c r="AU810" t="b">
        <v>0</v>
      </c>
      <c r="AW810">
        <v>12</v>
      </c>
      <c r="AX810" t="s">
        <v>97</v>
      </c>
      <c r="AY810" t="s">
        <v>971</v>
      </c>
    </row>
    <row r="811" spans="1:51" x14ac:dyDescent="0.25">
      <c r="A811" t="s">
        <v>3160</v>
      </c>
      <c r="B811" t="s">
        <v>124</v>
      </c>
      <c r="C811" t="s">
        <v>89</v>
      </c>
      <c r="D811">
        <v>99999</v>
      </c>
      <c r="F811">
        <v>3000</v>
      </c>
      <c r="G811" t="b">
        <v>0</v>
      </c>
      <c r="H811" t="s">
        <v>883</v>
      </c>
      <c r="K811" t="s">
        <v>228</v>
      </c>
      <c r="L811" t="s">
        <v>125</v>
      </c>
      <c r="N811" t="s">
        <v>93</v>
      </c>
      <c r="P811">
        <v>319.8</v>
      </c>
      <c r="Q811">
        <v>84.899999999999991</v>
      </c>
      <c r="R811">
        <v>0</v>
      </c>
      <c r="S811">
        <v>50.1</v>
      </c>
      <c r="T811">
        <v>0</v>
      </c>
      <c r="U811">
        <v>0</v>
      </c>
      <c r="V811">
        <v>124.9</v>
      </c>
      <c r="W811">
        <v>59.9</v>
      </c>
      <c r="X811">
        <v>59.9</v>
      </c>
      <c r="Y811">
        <v>0</v>
      </c>
      <c r="AG811" t="s">
        <v>187</v>
      </c>
      <c r="AK811" t="s">
        <v>187</v>
      </c>
      <c r="AL811" t="s">
        <v>127</v>
      </c>
      <c r="AM811">
        <v>99999</v>
      </c>
      <c r="AN811">
        <v>99999</v>
      </c>
      <c r="AO811">
        <v>699</v>
      </c>
      <c r="AP811" t="b">
        <v>1</v>
      </c>
      <c r="AQ811" t="b">
        <v>1</v>
      </c>
      <c r="AR811" t="b">
        <v>0</v>
      </c>
      <c r="AS811">
        <v>100</v>
      </c>
      <c r="AT811" t="s">
        <v>96</v>
      </c>
      <c r="AU811" t="b">
        <v>0</v>
      </c>
      <c r="AW811">
        <v>12</v>
      </c>
      <c r="AX811" t="s">
        <v>97</v>
      </c>
      <c r="AY811" t="s">
        <v>972</v>
      </c>
    </row>
    <row r="812" spans="1:51" x14ac:dyDescent="0.25">
      <c r="A812" t="s">
        <v>3160</v>
      </c>
      <c r="B812" t="s">
        <v>124</v>
      </c>
      <c r="C812" t="s">
        <v>89</v>
      </c>
      <c r="D812">
        <v>99999</v>
      </c>
      <c r="F812">
        <v>5000</v>
      </c>
      <c r="G812" t="b">
        <v>0</v>
      </c>
      <c r="H812" t="s">
        <v>883</v>
      </c>
      <c r="K812" t="s">
        <v>228</v>
      </c>
      <c r="L812" t="s">
        <v>125</v>
      </c>
      <c r="N812" t="s">
        <v>93</v>
      </c>
      <c r="P812">
        <v>334.8</v>
      </c>
      <c r="Q812">
        <v>99.9</v>
      </c>
      <c r="R812">
        <v>0</v>
      </c>
      <c r="S812">
        <v>50.1</v>
      </c>
      <c r="T812">
        <v>0</v>
      </c>
      <c r="U812">
        <v>0</v>
      </c>
      <c r="V812">
        <v>124.9</v>
      </c>
      <c r="W812">
        <v>59.9</v>
      </c>
      <c r="X812">
        <v>59.9</v>
      </c>
      <c r="Y812">
        <v>0</v>
      </c>
      <c r="AG812" t="s">
        <v>189</v>
      </c>
      <c r="AK812" t="s">
        <v>189</v>
      </c>
      <c r="AL812" t="s">
        <v>127</v>
      </c>
      <c r="AM812">
        <v>99999</v>
      </c>
      <c r="AN812">
        <v>99999</v>
      </c>
      <c r="AO812">
        <v>699</v>
      </c>
      <c r="AP812" t="b">
        <v>1</v>
      </c>
      <c r="AQ812" t="b">
        <v>1</v>
      </c>
      <c r="AR812" t="b">
        <v>0</v>
      </c>
      <c r="AS812">
        <v>100</v>
      </c>
      <c r="AT812" t="s">
        <v>96</v>
      </c>
      <c r="AU812" t="b">
        <v>0</v>
      </c>
      <c r="AW812">
        <v>12</v>
      </c>
      <c r="AX812" t="s">
        <v>97</v>
      </c>
      <c r="AY812" t="s">
        <v>973</v>
      </c>
    </row>
    <row r="813" spans="1:51" x14ac:dyDescent="0.25">
      <c r="A813" t="s">
        <v>3160</v>
      </c>
      <c r="B813" t="s">
        <v>139</v>
      </c>
      <c r="C813" t="s">
        <v>89</v>
      </c>
      <c r="D813">
        <v>99999</v>
      </c>
      <c r="F813">
        <v>0</v>
      </c>
      <c r="G813" t="b">
        <v>0</v>
      </c>
      <c r="H813" t="s">
        <v>883</v>
      </c>
      <c r="K813" t="s">
        <v>228</v>
      </c>
      <c r="L813" t="s">
        <v>140</v>
      </c>
      <c r="N813" t="s">
        <v>93</v>
      </c>
      <c r="P813">
        <v>334.8</v>
      </c>
      <c r="Q813">
        <v>99.9</v>
      </c>
      <c r="R813">
        <v>0</v>
      </c>
      <c r="S813">
        <v>50.1</v>
      </c>
      <c r="T813">
        <v>0</v>
      </c>
      <c r="U813">
        <v>0</v>
      </c>
      <c r="V813">
        <v>124.9</v>
      </c>
      <c r="W813">
        <v>59.9</v>
      </c>
      <c r="X813">
        <v>59.9</v>
      </c>
      <c r="Y813">
        <v>0</v>
      </c>
      <c r="AG813" t="s">
        <v>191</v>
      </c>
      <c r="AK813" t="s">
        <v>191</v>
      </c>
      <c r="AL813" t="s">
        <v>142</v>
      </c>
      <c r="AM813">
        <v>99999</v>
      </c>
      <c r="AN813">
        <v>99999</v>
      </c>
      <c r="AO813">
        <v>899</v>
      </c>
      <c r="AP813" t="b">
        <v>1</v>
      </c>
      <c r="AQ813" t="b">
        <v>1</v>
      </c>
      <c r="AR813" t="b">
        <v>0</v>
      </c>
      <c r="AS813">
        <v>500</v>
      </c>
      <c r="AT813" t="s">
        <v>96</v>
      </c>
      <c r="AU813" t="b">
        <v>0</v>
      </c>
      <c r="AW813">
        <v>12</v>
      </c>
      <c r="AX813" t="s">
        <v>97</v>
      </c>
      <c r="AY813" t="s">
        <v>974</v>
      </c>
    </row>
    <row r="814" spans="1:51" x14ac:dyDescent="0.25">
      <c r="A814" t="s">
        <v>3160</v>
      </c>
      <c r="B814" t="s">
        <v>139</v>
      </c>
      <c r="C814" t="s">
        <v>89</v>
      </c>
      <c r="D814">
        <v>99999</v>
      </c>
      <c r="F814">
        <v>1000</v>
      </c>
      <c r="G814" t="b">
        <v>0</v>
      </c>
      <c r="H814" t="s">
        <v>883</v>
      </c>
      <c r="K814" t="s">
        <v>228</v>
      </c>
      <c r="L814" t="s">
        <v>140</v>
      </c>
      <c r="N814" t="s">
        <v>93</v>
      </c>
      <c r="P814">
        <v>334.8</v>
      </c>
      <c r="Q814">
        <v>99.899999999999991</v>
      </c>
      <c r="R814">
        <v>0</v>
      </c>
      <c r="S814">
        <v>50.1</v>
      </c>
      <c r="T814">
        <v>0</v>
      </c>
      <c r="U814">
        <v>0</v>
      </c>
      <c r="V814">
        <v>124.9</v>
      </c>
      <c r="W814">
        <v>59.9</v>
      </c>
      <c r="X814">
        <v>59.9</v>
      </c>
      <c r="Y814">
        <v>0</v>
      </c>
      <c r="AG814" t="s">
        <v>193</v>
      </c>
      <c r="AK814" t="s">
        <v>193</v>
      </c>
      <c r="AL814" t="s">
        <v>142</v>
      </c>
      <c r="AM814">
        <v>99999</v>
      </c>
      <c r="AN814">
        <v>99999</v>
      </c>
      <c r="AO814">
        <v>899</v>
      </c>
      <c r="AP814" t="b">
        <v>1</v>
      </c>
      <c r="AQ814" t="b">
        <v>1</v>
      </c>
      <c r="AR814" t="b">
        <v>0</v>
      </c>
      <c r="AS814">
        <v>500</v>
      </c>
      <c r="AT814" t="s">
        <v>96</v>
      </c>
      <c r="AU814" t="b">
        <v>0</v>
      </c>
      <c r="AW814">
        <v>12</v>
      </c>
      <c r="AX814" t="s">
        <v>97</v>
      </c>
      <c r="AY814" t="s">
        <v>975</v>
      </c>
    </row>
    <row r="815" spans="1:51" x14ac:dyDescent="0.25">
      <c r="A815" t="s">
        <v>3160</v>
      </c>
      <c r="B815" t="s">
        <v>139</v>
      </c>
      <c r="C815" t="s">
        <v>89</v>
      </c>
      <c r="D815">
        <v>99999</v>
      </c>
      <c r="F815">
        <v>10000</v>
      </c>
      <c r="G815" t="b">
        <v>0</v>
      </c>
      <c r="H815" t="s">
        <v>883</v>
      </c>
      <c r="K815" t="s">
        <v>228</v>
      </c>
      <c r="L815" t="s">
        <v>140</v>
      </c>
      <c r="N815" t="s">
        <v>93</v>
      </c>
      <c r="P815">
        <v>399.8</v>
      </c>
      <c r="Q815">
        <v>164.9</v>
      </c>
      <c r="R815">
        <v>0</v>
      </c>
      <c r="S815">
        <v>50.1</v>
      </c>
      <c r="T815">
        <v>0</v>
      </c>
      <c r="U815">
        <v>0</v>
      </c>
      <c r="V815">
        <v>124.9</v>
      </c>
      <c r="W815">
        <v>59.9</v>
      </c>
      <c r="X815">
        <v>59.9</v>
      </c>
      <c r="Y815">
        <v>0</v>
      </c>
      <c r="AG815" t="s">
        <v>195</v>
      </c>
      <c r="AK815" t="s">
        <v>195</v>
      </c>
      <c r="AL815" t="s">
        <v>142</v>
      </c>
      <c r="AM815">
        <v>99999</v>
      </c>
      <c r="AN815">
        <v>99999</v>
      </c>
      <c r="AO815">
        <v>899</v>
      </c>
      <c r="AP815" t="b">
        <v>1</v>
      </c>
      <c r="AQ815" t="b">
        <v>1</v>
      </c>
      <c r="AR815" t="b">
        <v>0</v>
      </c>
      <c r="AS815">
        <v>500</v>
      </c>
      <c r="AT815" t="s">
        <v>96</v>
      </c>
      <c r="AU815" t="b">
        <v>0</v>
      </c>
      <c r="AW815">
        <v>12</v>
      </c>
      <c r="AX815" t="s">
        <v>97</v>
      </c>
      <c r="AY815" t="s">
        <v>976</v>
      </c>
    </row>
    <row r="816" spans="1:51" x14ac:dyDescent="0.25">
      <c r="A816" t="s">
        <v>3160</v>
      </c>
      <c r="B816" t="s">
        <v>139</v>
      </c>
      <c r="C816" t="s">
        <v>89</v>
      </c>
      <c r="D816">
        <v>99999</v>
      </c>
      <c r="F816">
        <v>2000</v>
      </c>
      <c r="G816" t="b">
        <v>0</v>
      </c>
      <c r="H816" t="s">
        <v>883</v>
      </c>
      <c r="K816" t="s">
        <v>228</v>
      </c>
      <c r="L816" t="s">
        <v>140</v>
      </c>
      <c r="N816" t="s">
        <v>93</v>
      </c>
      <c r="P816">
        <v>344.8</v>
      </c>
      <c r="Q816">
        <v>109.89999999999999</v>
      </c>
      <c r="R816">
        <v>0</v>
      </c>
      <c r="S816">
        <v>50.1</v>
      </c>
      <c r="T816">
        <v>0</v>
      </c>
      <c r="U816">
        <v>0</v>
      </c>
      <c r="V816">
        <v>124.9</v>
      </c>
      <c r="W816">
        <v>59.9</v>
      </c>
      <c r="X816">
        <v>59.9</v>
      </c>
      <c r="Y816">
        <v>0</v>
      </c>
      <c r="AG816" t="s">
        <v>197</v>
      </c>
      <c r="AK816" t="s">
        <v>197</v>
      </c>
      <c r="AL816" t="s">
        <v>142</v>
      </c>
      <c r="AM816">
        <v>99999</v>
      </c>
      <c r="AN816">
        <v>99999</v>
      </c>
      <c r="AO816">
        <v>899</v>
      </c>
      <c r="AP816" t="b">
        <v>1</v>
      </c>
      <c r="AQ816" t="b">
        <v>1</v>
      </c>
      <c r="AR816" t="b">
        <v>0</v>
      </c>
      <c r="AS816">
        <v>500</v>
      </c>
      <c r="AT816" t="s">
        <v>96</v>
      </c>
      <c r="AU816" t="b">
        <v>0</v>
      </c>
      <c r="AW816">
        <v>12</v>
      </c>
      <c r="AX816" t="s">
        <v>97</v>
      </c>
      <c r="AY816" t="s">
        <v>977</v>
      </c>
    </row>
    <row r="817" spans="1:51" x14ac:dyDescent="0.25">
      <c r="A817" t="s">
        <v>3160</v>
      </c>
      <c r="B817" t="s">
        <v>139</v>
      </c>
      <c r="C817" t="s">
        <v>89</v>
      </c>
      <c r="D817">
        <v>99999</v>
      </c>
      <c r="F817">
        <v>3000</v>
      </c>
      <c r="G817" t="b">
        <v>0</v>
      </c>
      <c r="H817" t="s">
        <v>883</v>
      </c>
      <c r="K817" t="s">
        <v>228</v>
      </c>
      <c r="L817" t="s">
        <v>140</v>
      </c>
      <c r="N817" t="s">
        <v>93</v>
      </c>
      <c r="P817">
        <v>354.8</v>
      </c>
      <c r="Q817">
        <v>119.89999999999999</v>
      </c>
      <c r="R817">
        <v>0</v>
      </c>
      <c r="S817">
        <v>50.1</v>
      </c>
      <c r="T817">
        <v>0</v>
      </c>
      <c r="U817">
        <v>0</v>
      </c>
      <c r="V817">
        <v>124.9</v>
      </c>
      <c r="W817">
        <v>59.9</v>
      </c>
      <c r="X817">
        <v>59.9</v>
      </c>
      <c r="Y817">
        <v>0</v>
      </c>
      <c r="AG817" t="s">
        <v>199</v>
      </c>
      <c r="AK817" t="s">
        <v>199</v>
      </c>
      <c r="AL817" t="s">
        <v>142</v>
      </c>
      <c r="AM817">
        <v>99999</v>
      </c>
      <c r="AN817">
        <v>99999</v>
      </c>
      <c r="AO817">
        <v>899</v>
      </c>
      <c r="AP817" t="b">
        <v>1</v>
      </c>
      <c r="AQ817" t="b">
        <v>1</v>
      </c>
      <c r="AR817" t="b">
        <v>0</v>
      </c>
      <c r="AS817">
        <v>500</v>
      </c>
      <c r="AT817" t="s">
        <v>96</v>
      </c>
      <c r="AU817" t="b">
        <v>0</v>
      </c>
      <c r="AW817">
        <v>12</v>
      </c>
      <c r="AX817" t="s">
        <v>97</v>
      </c>
      <c r="AY817" t="s">
        <v>978</v>
      </c>
    </row>
    <row r="818" spans="1:51" x14ac:dyDescent="0.25">
      <c r="A818" t="s">
        <v>3160</v>
      </c>
      <c r="B818" t="s">
        <v>139</v>
      </c>
      <c r="C818" t="s">
        <v>89</v>
      </c>
      <c r="D818">
        <v>99999</v>
      </c>
      <c r="F818">
        <v>5000</v>
      </c>
      <c r="G818" t="b">
        <v>0</v>
      </c>
      <c r="H818" t="s">
        <v>883</v>
      </c>
      <c r="K818" t="s">
        <v>228</v>
      </c>
      <c r="L818" t="s">
        <v>140</v>
      </c>
      <c r="N818" t="s">
        <v>93</v>
      </c>
      <c r="P818">
        <v>369.8</v>
      </c>
      <c r="Q818">
        <v>134.9</v>
      </c>
      <c r="R818">
        <v>0</v>
      </c>
      <c r="S818">
        <v>50.1</v>
      </c>
      <c r="T818">
        <v>0</v>
      </c>
      <c r="U818">
        <v>0</v>
      </c>
      <c r="V818">
        <v>124.9</v>
      </c>
      <c r="W818">
        <v>59.9</v>
      </c>
      <c r="X818">
        <v>59.9</v>
      </c>
      <c r="Y818">
        <v>0</v>
      </c>
      <c r="AG818" t="s">
        <v>201</v>
      </c>
      <c r="AK818" t="s">
        <v>201</v>
      </c>
      <c r="AL818" t="s">
        <v>142</v>
      </c>
      <c r="AM818">
        <v>99999</v>
      </c>
      <c r="AN818">
        <v>99999</v>
      </c>
      <c r="AO818">
        <v>899</v>
      </c>
      <c r="AP818" t="b">
        <v>1</v>
      </c>
      <c r="AQ818" t="b">
        <v>1</v>
      </c>
      <c r="AR818" t="b">
        <v>0</v>
      </c>
      <c r="AS818">
        <v>500</v>
      </c>
      <c r="AT818" t="s">
        <v>96</v>
      </c>
      <c r="AU818" t="b">
        <v>0</v>
      </c>
      <c r="AW818">
        <v>12</v>
      </c>
      <c r="AX818" t="s">
        <v>97</v>
      </c>
      <c r="AY818" t="s">
        <v>979</v>
      </c>
    </row>
    <row r="819" spans="1:51" x14ac:dyDescent="0.25">
      <c r="A819" t="s">
        <v>3160</v>
      </c>
      <c r="B819" t="s">
        <v>88</v>
      </c>
      <c r="C819" t="s">
        <v>89</v>
      </c>
      <c r="D819">
        <v>99999</v>
      </c>
      <c r="F819">
        <v>0</v>
      </c>
      <c r="G819" t="b">
        <v>0</v>
      </c>
      <c r="H819" t="s">
        <v>883</v>
      </c>
      <c r="K819" t="s">
        <v>253</v>
      </c>
      <c r="L819" t="s">
        <v>92</v>
      </c>
      <c r="N819" t="s">
        <v>93</v>
      </c>
      <c r="P819">
        <v>299.8</v>
      </c>
      <c r="Q819">
        <v>79.900000000000006</v>
      </c>
      <c r="R819">
        <v>0</v>
      </c>
      <c r="S819">
        <v>50.1</v>
      </c>
      <c r="T819">
        <v>0</v>
      </c>
      <c r="U819">
        <v>0</v>
      </c>
      <c r="V819">
        <v>124.9</v>
      </c>
      <c r="W819">
        <v>44.9</v>
      </c>
      <c r="X819">
        <v>44.9</v>
      </c>
      <c r="Y819">
        <v>0</v>
      </c>
      <c r="AG819" t="s">
        <v>94</v>
      </c>
      <c r="AK819" t="s">
        <v>94</v>
      </c>
      <c r="AL819" t="s">
        <v>95</v>
      </c>
      <c r="AM819">
        <v>99999</v>
      </c>
      <c r="AN819">
        <v>99999</v>
      </c>
      <c r="AO819">
        <v>799</v>
      </c>
      <c r="AP819" t="b">
        <v>1</v>
      </c>
      <c r="AQ819" t="b">
        <v>1</v>
      </c>
      <c r="AR819" t="b">
        <v>0</v>
      </c>
      <c r="AS819">
        <v>250</v>
      </c>
      <c r="AT819" t="s">
        <v>96</v>
      </c>
      <c r="AU819" t="b">
        <v>0</v>
      </c>
      <c r="AW819">
        <v>12</v>
      </c>
      <c r="AX819" t="s">
        <v>97</v>
      </c>
      <c r="AY819" t="s">
        <v>980</v>
      </c>
    </row>
    <row r="820" spans="1:51" x14ac:dyDescent="0.25">
      <c r="A820" t="s">
        <v>3160</v>
      </c>
      <c r="B820" t="s">
        <v>88</v>
      </c>
      <c r="C820" t="s">
        <v>89</v>
      </c>
      <c r="D820">
        <v>99999</v>
      </c>
      <c r="F820">
        <v>1000</v>
      </c>
      <c r="G820" t="b">
        <v>0</v>
      </c>
      <c r="H820" t="s">
        <v>883</v>
      </c>
      <c r="K820" t="s">
        <v>253</v>
      </c>
      <c r="L820" t="s">
        <v>92</v>
      </c>
      <c r="N820" t="s">
        <v>93</v>
      </c>
      <c r="P820">
        <v>299.8</v>
      </c>
      <c r="Q820">
        <v>79.899999999999991</v>
      </c>
      <c r="R820">
        <v>0</v>
      </c>
      <c r="S820">
        <v>50.1</v>
      </c>
      <c r="T820">
        <v>0</v>
      </c>
      <c r="U820">
        <v>0</v>
      </c>
      <c r="V820">
        <v>124.9</v>
      </c>
      <c r="W820">
        <v>44.9</v>
      </c>
      <c r="X820">
        <v>44.9</v>
      </c>
      <c r="Y820">
        <v>0</v>
      </c>
      <c r="AG820" t="s">
        <v>99</v>
      </c>
      <c r="AK820" t="s">
        <v>99</v>
      </c>
      <c r="AL820" t="s">
        <v>95</v>
      </c>
      <c r="AM820">
        <v>99999</v>
      </c>
      <c r="AN820">
        <v>99999</v>
      </c>
      <c r="AO820">
        <v>799</v>
      </c>
      <c r="AP820" t="b">
        <v>1</v>
      </c>
      <c r="AQ820" t="b">
        <v>1</v>
      </c>
      <c r="AR820" t="b">
        <v>0</v>
      </c>
      <c r="AS820">
        <v>250</v>
      </c>
      <c r="AT820" t="s">
        <v>96</v>
      </c>
      <c r="AU820" t="b">
        <v>0</v>
      </c>
      <c r="AW820">
        <v>12</v>
      </c>
      <c r="AX820" t="s">
        <v>97</v>
      </c>
      <c r="AY820" t="s">
        <v>981</v>
      </c>
    </row>
    <row r="821" spans="1:51" x14ac:dyDescent="0.25">
      <c r="A821" t="s">
        <v>3160</v>
      </c>
      <c r="B821" t="s">
        <v>88</v>
      </c>
      <c r="C821" t="s">
        <v>89</v>
      </c>
      <c r="D821">
        <v>99999</v>
      </c>
      <c r="F821">
        <v>10000</v>
      </c>
      <c r="G821" t="b">
        <v>0</v>
      </c>
      <c r="H821" t="s">
        <v>883</v>
      </c>
      <c r="K821" t="s">
        <v>253</v>
      </c>
      <c r="L821" t="s">
        <v>92</v>
      </c>
      <c r="N821" t="s">
        <v>93</v>
      </c>
      <c r="P821">
        <v>364.8</v>
      </c>
      <c r="Q821">
        <v>144.9</v>
      </c>
      <c r="R821">
        <v>0</v>
      </c>
      <c r="S821">
        <v>50.1</v>
      </c>
      <c r="T821">
        <v>0</v>
      </c>
      <c r="U821">
        <v>0</v>
      </c>
      <c r="V821">
        <v>124.9</v>
      </c>
      <c r="W821">
        <v>44.9</v>
      </c>
      <c r="X821">
        <v>44.9</v>
      </c>
      <c r="Y821">
        <v>0</v>
      </c>
      <c r="AG821" t="s">
        <v>101</v>
      </c>
      <c r="AK821" t="s">
        <v>101</v>
      </c>
      <c r="AL821" t="s">
        <v>95</v>
      </c>
      <c r="AM821">
        <v>99999</v>
      </c>
      <c r="AN821">
        <v>99999</v>
      </c>
      <c r="AO821">
        <v>799</v>
      </c>
      <c r="AP821" t="b">
        <v>1</v>
      </c>
      <c r="AQ821" t="b">
        <v>1</v>
      </c>
      <c r="AR821" t="b">
        <v>0</v>
      </c>
      <c r="AS821">
        <v>250</v>
      </c>
      <c r="AT821" t="s">
        <v>96</v>
      </c>
      <c r="AU821" t="b">
        <v>0</v>
      </c>
      <c r="AW821">
        <v>12</v>
      </c>
      <c r="AX821" t="s">
        <v>97</v>
      </c>
      <c r="AY821" t="s">
        <v>982</v>
      </c>
    </row>
    <row r="822" spans="1:51" x14ac:dyDescent="0.25">
      <c r="A822" t="s">
        <v>3160</v>
      </c>
      <c r="B822" t="s">
        <v>88</v>
      </c>
      <c r="C822" t="s">
        <v>89</v>
      </c>
      <c r="D822">
        <v>99999</v>
      </c>
      <c r="F822">
        <v>2000</v>
      </c>
      <c r="G822" t="b">
        <v>0</v>
      </c>
      <c r="H822" t="s">
        <v>883</v>
      </c>
      <c r="K822" t="s">
        <v>253</v>
      </c>
      <c r="L822" t="s">
        <v>92</v>
      </c>
      <c r="N822" t="s">
        <v>93</v>
      </c>
      <c r="P822">
        <v>309.8</v>
      </c>
      <c r="Q822">
        <v>89.899999999999991</v>
      </c>
      <c r="R822">
        <v>0</v>
      </c>
      <c r="S822">
        <v>50.1</v>
      </c>
      <c r="T822">
        <v>0</v>
      </c>
      <c r="U822">
        <v>0</v>
      </c>
      <c r="V822">
        <v>124.9</v>
      </c>
      <c r="W822">
        <v>44.9</v>
      </c>
      <c r="X822">
        <v>44.9</v>
      </c>
      <c r="Y822">
        <v>0</v>
      </c>
      <c r="AG822" t="s">
        <v>103</v>
      </c>
      <c r="AK822" t="s">
        <v>103</v>
      </c>
      <c r="AL822" t="s">
        <v>95</v>
      </c>
      <c r="AM822">
        <v>99999</v>
      </c>
      <c r="AN822">
        <v>99999</v>
      </c>
      <c r="AO822">
        <v>799</v>
      </c>
      <c r="AP822" t="b">
        <v>1</v>
      </c>
      <c r="AQ822" t="b">
        <v>1</v>
      </c>
      <c r="AR822" t="b">
        <v>0</v>
      </c>
      <c r="AS822">
        <v>250</v>
      </c>
      <c r="AT822" t="s">
        <v>96</v>
      </c>
      <c r="AU822" t="b">
        <v>0</v>
      </c>
      <c r="AW822">
        <v>12</v>
      </c>
      <c r="AX822" t="s">
        <v>97</v>
      </c>
      <c r="AY822" t="s">
        <v>983</v>
      </c>
    </row>
    <row r="823" spans="1:51" x14ac:dyDescent="0.25">
      <c r="A823" t="s">
        <v>3160</v>
      </c>
      <c r="B823" t="s">
        <v>88</v>
      </c>
      <c r="C823" t="s">
        <v>89</v>
      </c>
      <c r="D823">
        <v>99999</v>
      </c>
      <c r="F823">
        <v>3000</v>
      </c>
      <c r="G823" t="b">
        <v>0</v>
      </c>
      <c r="H823" t="s">
        <v>883</v>
      </c>
      <c r="K823" t="s">
        <v>253</v>
      </c>
      <c r="L823" t="s">
        <v>92</v>
      </c>
      <c r="N823" t="s">
        <v>93</v>
      </c>
      <c r="P823">
        <v>319.8</v>
      </c>
      <c r="Q823">
        <v>99.899999999999991</v>
      </c>
      <c r="R823">
        <v>0</v>
      </c>
      <c r="S823">
        <v>50.1</v>
      </c>
      <c r="T823">
        <v>0</v>
      </c>
      <c r="U823">
        <v>0</v>
      </c>
      <c r="V823">
        <v>124.9</v>
      </c>
      <c r="W823">
        <v>44.9</v>
      </c>
      <c r="X823">
        <v>44.9</v>
      </c>
      <c r="Y823">
        <v>0</v>
      </c>
      <c r="AG823" t="s">
        <v>105</v>
      </c>
      <c r="AK823" t="s">
        <v>105</v>
      </c>
      <c r="AL823" t="s">
        <v>95</v>
      </c>
      <c r="AM823">
        <v>99999</v>
      </c>
      <c r="AN823">
        <v>99999</v>
      </c>
      <c r="AO823">
        <v>799</v>
      </c>
      <c r="AP823" t="b">
        <v>1</v>
      </c>
      <c r="AQ823" t="b">
        <v>1</v>
      </c>
      <c r="AR823" t="b">
        <v>0</v>
      </c>
      <c r="AS823">
        <v>250</v>
      </c>
      <c r="AT823" t="s">
        <v>96</v>
      </c>
      <c r="AU823" t="b">
        <v>0</v>
      </c>
      <c r="AW823">
        <v>12</v>
      </c>
      <c r="AX823" t="s">
        <v>97</v>
      </c>
      <c r="AY823" t="s">
        <v>984</v>
      </c>
    </row>
    <row r="824" spans="1:51" x14ac:dyDescent="0.25">
      <c r="A824" t="s">
        <v>3160</v>
      </c>
      <c r="B824" t="s">
        <v>88</v>
      </c>
      <c r="C824" t="s">
        <v>89</v>
      </c>
      <c r="D824">
        <v>99999</v>
      </c>
      <c r="F824">
        <v>5000</v>
      </c>
      <c r="G824" t="b">
        <v>0</v>
      </c>
      <c r="H824" t="s">
        <v>883</v>
      </c>
      <c r="K824" t="s">
        <v>253</v>
      </c>
      <c r="L824" t="s">
        <v>92</v>
      </c>
      <c r="N824" t="s">
        <v>93</v>
      </c>
      <c r="P824">
        <v>334.8</v>
      </c>
      <c r="Q824">
        <v>114.9</v>
      </c>
      <c r="R824">
        <v>0</v>
      </c>
      <c r="S824">
        <v>50.1</v>
      </c>
      <c r="T824">
        <v>0</v>
      </c>
      <c r="U824">
        <v>0</v>
      </c>
      <c r="V824">
        <v>124.9</v>
      </c>
      <c r="W824">
        <v>44.9</v>
      </c>
      <c r="X824">
        <v>44.9</v>
      </c>
      <c r="Y824">
        <v>0</v>
      </c>
      <c r="AG824" t="s">
        <v>107</v>
      </c>
      <c r="AK824" t="s">
        <v>107</v>
      </c>
      <c r="AL824" t="s">
        <v>95</v>
      </c>
      <c r="AM824">
        <v>99999</v>
      </c>
      <c r="AN824">
        <v>99999</v>
      </c>
      <c r="AO824">
        <v>799</v>
      </c>
      <c r="AP824" t="b">
        <v>1</v>
      </c>
      <c r="AQ824" t="b">
        <v>1</v>
      </c>
      <c r="AR824" t="b">
        <v>0</v>
      </c>
      <c r="AS824">
        <v>250</v>
      </c>
      <c r="AT824" t="s">
        <v>96</v>
      </c>
      <c r="AU824" t="b">
        <v>0</v>
      </c>
      <c r="AW824">
        <v>12</v>
      </c>
      <c r="AX824" t="s">
        <v>97</v>
      </c>
      <c r="AY824" t="s">
        <v>985</v>
      </c>
    </row>
    <row r="825" spans="1:51" x14ac:dyDescent="0.25">
      <c r="A825" t="s">
        <v>3160</v>
      </c>
      <c r="B825" t="s">
        <v>109</v>
      </c>
      <c r="C825" t="s">
        <v>89</v>
      </c>
      <c r="D825">
        <v>99999</v>
      </c>
      <c r="F825">
        <v>0</v>
      </c>
      <c r="G825" t="b">
        <v>0</v>
      </c>
      <c r="H825" t="s">
        <v>883</v>
      </c>
      <c r="K825" t="s">
        <v>253</v>
      </c>
      <c r="L825" t="s">
        <v>110</v>
      </c>
      <c r="N825" t="s">
        <v>93</v>
      </c>
      <c r="P825">
        <v>294.8</v>
      </c>
      <c r="Q825">
        <v>74.900000000000006</v>
      </c>
      <c r="R825">
        <v>0</v>
      </c>
      <c r="S825">
        <v>50.1</v>
      </c>
      <c r="T825">
        <v>0</v>
      </c>
      <c r="U825">
        <v>0</v>
      </c>
      <c r="V825">
        <v>124.9</v>
      </c>
      <c r="W825">
        <v>44.9</v>
      </c>
      <c r="X825">
        <v>44.9</v>
      </c>
      <c r="Y825">
        <v>0</v>
      </c>
      <c r="AG825" t="s">
        <v>111</v>
      </c>
      <c r="AK825" t="s">
        <v>111</v>
      </c>
      <c r="AL825" t="s">
        <v>112</v>
      </c>
      <c r="AM825">
        <v>99999</v>
      </c>
      <c r="AN825">
        <v>99999</v>
      </c>
      <c r="AO825">
        <v>599</v>
      </c>
      <c r="AP825" t="b">
        <v>1</v>
      </c>
      <c r="AQ825" t="b">
        <v>1</v>
      </c>
      <c r="AR825" t="b">
        <v>0</v>
      </c>
      <c r="AS825">
        <v>50</v>
      </c>
      <c r="AT825" t="s">
        <v>96</v>
      </c>
      <c r="AU825" t="b">
        <v>0</v>
      </c>
      <c r="AW825">
        <v>12</v>
      </c>
      <c r="AX825" t="s">
        <v>97</v>
      </c>
      <c r="AY825" t="s">
        <v>986</v>
      </c>
    </row>
    <row r="826" spans="1:51" x14ac:dyDescent="0.25">
      <c r="A826" t="s">
        <v>3160</v>
      </c>
      <c r="B826" t="s">
        <v>109</v>
      </c>
      <c r="C826" t="s">
        <v>89</v>
      </c>
      <c r="D826">
        <v>99999</v>
      </c>
      <c r="F826">
        <v>1000</v>
      </c>
      <c r="G826" t="b">
        <v>0</v>
      </c>
      <c r="H826" t="s">
        <v>883</v>
      </c>
      <c r="K826" t="s">
        <v>253</v>
      </c>
      <c r="L826" t="s">
        <v>110</v>
      </c>
      <c r="N826" t="s">
        <v>93</v>
      </c>
      <c r="P826">
        <v>279.8</v>
      </c>
      <c r="Q826">
        <v>59.9</v>
      </c>
      <c r="R826">
        <v>0</v>
      </c>
      <c r="S826">
        <v>50.1</v>
      </c>
      <c r="T826">
        <v>0</v>
      </c>
      <c r="U826">
        <v>0</v>
      </c>
      <c r="V826">
        <v>124.9</v>
      </c>
      <c r="W826">
        <v>44.9</v>
      </c>
      <c r="X826">
        <v>44.9</v>
      </c>
      <c r="Y826">
        <v>0</v>
      </c>
      <c r="AG826" t="s">
        <v>114</v>
      </c>
      <c r="AK826" t="s">
        <v>114</v>
      </c>
      <c r="AL826" t="s">
        <v>112</v>
      </c>
      <c r="AM826">
        <v>99999</v>
      </c>
      <c r="AN826">
        <v>99999</v>
      </c>
      <c r="AO826">
        <v>599</v>
      </c>
      <c r="AP826" t="b">
        <v>1</v>
      </c>
      <c r="AQ826" t="b">
        <v>1</v>
      </c>
      <c r="AR826" t="b">
        <v>0</v>
      </c>
      <c r="AS826">
        <v>50</v>
      </c>
      <c r="AT826" t="s">
        <v>96</v>
      </c>
      <c r="AU826" t="b">
        <v>0</v>
      </c>
      <c r="AW826">
        <v>12</v>
      </c>
      <c r="AX826" t="s">
        <v>97</v>
      </c>
      <c r="AY826" t="s">
        <v>987</v>
      </c>
    </row>
    <row r="827" spans="1:51" x14ac:dyDescent="0.25">
      <c r="A827" t="s">
        <v>3160</v>
      </c>
      <c r="B827" t="s">
        <v>109</v>
      </c>
      <c r="C827" t="s">
        <v>89</v>
      </c>
      <c r="D827">
        <v>99999</v>
      </c>
      <c r="F827">
        <v>10000</v>
      </c>
      <c r="G827" t="b">
        <v>0</v>
      </c>
      <c r="H827" t="s">
        <v>883</v>
      </c>
      <c r="K827" t="s">
        <v>253</v>
      </c>
      <c r="L827" t="s">
        <v>110</v>
      </c>
      <c r="N827" t="s">
        <v>93</v>
      </c>
      <c r="P827">
        <v>344.8</v>
      </c>
      <c r="Q827">
        <v>124.9</v>
      </c>
      <c r="R827">
        <v>0</v>
      </c>
      <c r="S827">
        <v>50.1</v>
      </c>
      <c r="T827">
        <v>0</v>
      </c>
      <c r="U827">
        <v>0</v>
      </c>
      <c r="V827">
        <v>124.9</v>
      </c>
      <c r="W827">
        <v>44.9</v>
      </c>
      <c r="X827">
        <v>44.9</v>
      </c>
      <c r="Y827">
        <v>0</v>
      </c>
      <c r="AG827" t="s">
        <v>116</v>
      </c>
      <c r="AK827" t="s">
        <v>116</v>
      </c>
      <c r="AL827" t="s">
        <v>112</v>
      </c>
      <c r="AM827">
        <v>99999</v>
      </c>
      <c r="AN827">
        <v>99999</v>
      </c>
      <c r="AO827">
        <v>599</v>
      </c>
      <c r="AP827" t="b">
        <v>1</v>
      </c>
      <c r="AQ827" t="b">
        <v>1</v>
      </c>
      <c r="AR827" t="b">
        <v>0</v>
      </c>
      <c r="AS827">
        <v>50</v>
      </c>
      <c r="AT827" t="s">
        <v>96</v>
      </c>
      <c r="AU827" t="b">
        <v>0</v>
      </c>
      <c r="AW827">
        <v>12</v>
      </c>
      <c r="AX827" t="s">
        <v>97</v>
      </c>
      <c r="AY827" t="s">
        <v>988</v>
      </c>
    </row>
    <row r="828" spans="1:51" x14ac:dyDescent="0.25">
      <c r="A828" t="s">
        <v>3160</v>
      </c>
      <c r="B828" t="s">
        <v>109</v>
      </c>
      <c r="C828" t="s">
        <v>89</v>
      </c>
      <c r="D828">
        <v>99999</v>
      </c>
      <c r="F828">
        <v>2000</v>
      </c>
      <c r="G828" t="b">
        <v>0</v>
      </c>
      <c r="H828" t="s">
        <v>883</v>
      </c>
      <c r="K828" t="s">
        <v>253</v>
      </c>
      <c r="L828" t="s">
        <v>110</v>
      </c>
      <c r="N828" t="s">
        <v>93</v>
      </c>
      <c r="P828">
        <v>289.8</v>
      </c>
      <c r="Q828">
        <v>69.900000000000006</v>
      </c>
      <c r="R828">
        <v>0</v>
      </c>
      <c r="S828">
        <v>50.1</v>
      </c>
      <c r="T828">
        <v>0</v>
      </c>
      <c r="U828">
        <v>0</v>
      </c>
      <c r="V828">
        <v>124.9</v>
      </c>
      <c r="W828">
        <v>44.9</v>
      </c>
      <c r="X828">
        <v>44.9</v>
      </c>
      <c r="Y828">
        <v>0</v>
      </c>
      <c r="AG828" t="s">
        <v>118</v>
      </c>
      <c r="AK828" t="s">
        <v>118</v>
      </c>
      <c r="AL828" t="s">
        <v>112</v>
      </c>
      <c r="AM828">
        <v>99999</v>
      </c>
      <c r="AN828">
        <v>99999</v>
      </c>
      <c r="AO828">
        <v>599</v>
      </c>
      <c r="AP828" t="b">
        <v>1</v>
      </c>
      <c r="AQ828" t="b">
        <v>1</v>
      </c>
      <c r="AR828" t="b">
        <v>0</v>
      </c>
      <c r="AS828">
        <v>50</v>
      </c>
      <c r="AT828" t="s">
        <v>96</v>
      </c>
      <c r="AU828" t="b">
        <v>0</v>
      </c>
      <c r="AW828">
        <v>12</v>
      </c>
      <c r="AX828" t="s">
        <v>97</v>
      </c>
      <c r="AY828" t="s">
        <v>989</v>
      </c>
    </row>
    <row r="829" spans="1:51" x14ac:dyDescent="0.25">
      <c r="A829" t="s">
        <v>3160</v>
      </c>
      <c r="B829" t="s">
        <v>109</v>
      </c>
      <c r="C829" t="s">
        <v>89</v>
      </c>
      <c r="D829">
        <v>99999</v>
      </c>
      <c r="F829">
        <v>3000</v>
      </c>
      <c r="G829" t="b">
        <v>0</v>
      </c>
      <c r="H829" t="s">
        <v>883</v>
      </c>
      <c r="K829" t="s">
        <v>253</v>
      </c>
      <c r="L829" t="s">
        <v>110</v>
      </c>
      <c r="N829" t="s">
        <v>93</v>
      </c>
      <c r="P829">
        <v>299.8</v>
      </c>
      <c r="Q829">
        <v>79.899999999999991</v>
      </c>
      <c r="R829">
        <v>0</v>
      </c>
      <c r="S829">
        <v>50.1</v>
      </c>
      <c r="T829">
        <v>0</v>
      </c>
      <c r="U829">
        <v>0</v>
      </c>
      <c r="V829">
        <v>124.9</v>
      </c>
      <c r="W829">
        <v>44.9</v>
      </c>
      <c r="X829">
        <v>44.9</v>
      </c>
      <c r="Y829">
        <v>0</v>
      </c>
      <c r="AG829" t="s">
        <v>120</v>
      </c>
      <c r="AK829" t="s">
        <v>120</v>
      </c>
      <c r="AL829" t="s">
        <v>112</v>
      </c>
      <c r="AM829">
        <v>99999</v>
      </c>
      <c r="AN829">
        <v>99999</v>
      </c>
      <c r="AO829">
        <v>599</v>
      </c>
      <c r="AP829" t="b">
        <v>1</v>
      </c>
      <c r="AQ829" t="b">
        <v>1</v>
      </c>
      <c r="AR829" t="b">
        <v>0</v>
      </c>
      <c r="AS829">
        <v>50</v>
      </c>
      <c r="AT829" t="s">
        <v>96</v>
      </c>
      <c r="AU829" t="b">
        <v>0</v>
      </c>
      <c r="AW829">
        <v>12</v>
      </c>
      <c r="AX829" t="s">
        <v>97</v>
      </c>
      <c r="AY829" t="s">
        <v>990</v>
      </c>
    </row>
    <row r="830" spans="1:51" x14ac:dyDescent="0.25">
      <c r="A830" t="s">
        <v>3160</v>
      </c>
      <c r="B830" t="s">
        <v>109</v>
      </c>
      <c r="C830" t="s">
        <v>89</v>
      </c>
      <c r="D830">
        <v>99999</v>
      </c>
      <c r="F830">
        <v>5000</v>
      </c>
      <c r="G830" t="b">
        <v>0</v>
      </c>
      <c r="H830" t="s">
        <v>883</v>
      </c>
      <c r="K830" t="s">
        <v>253</v>
      </c>
      <c r="L830" t="s">
        <v>110</v>
      </c>
      <c r="N830" t="s">
        <v>93</v>
      </c>
      <c r="P830">
        <v>314.8</v>
      </c>
      <c r="Q830">
        <v>94.9</v>
      </c>
      <c r="R830">
        <v>0</v>
      </c>
      <c r="S830">
        <v>50.1</v>
      </c>
      <c r="T830">
        <v>0</v>
      </c>
      <c r="U830">
        <v>0</v>
      </c>
      <c r="V830">
        <v>124.9</v>
      </c>
      <c r="W830">
        <v>44.9</v>
      </c>
      <c r="X830">
        <v>44.9</v>
      </c>
      <c r="Y830">
        <v>0</v>
      </c>
      <c r="AG830" t="s">
        <v>122</v>
      </c>
      <c r="AK830" t="s">
        <v>122</v>
      </c>
      <c r="AL830" t="s">
        <v>112</v>
      </c>
      <c r="AM830">
        <v>99999</v>
      </c>
      <c r="AN830">
        <v>99999</v>
      </c>
      <c r="AO830">
        <v>599</v>
      </c>
      <c r="AP830" t="b">
        <v>1</v>
      </c>
      <c r="AQ830" t="b">
        <v>1</v>
      </c>
      <c r="AR830" t="b">
        <v>0</v>
      </c>
      <c r="AS830">
        <v>50</v>
      </c>
      <c r="AT830" t="s">
        <v>96</v>
      </c>
      <c r="AU830" t="b">
        <v>0</v>
      </c>
      <c r="AW830">
        <v>12</v>
      </c>
      <c r="AX830" t="s">
        <v>97</v>
      </c>
      <c r="AY830" t="s">
        <v>991</v>
      </c>
    </row>
    <row r="831" spans="1:51" x14ac:dyDescent="0.25">
      <c r="A831" t="s">
        <v>3160</v>
      </c>
      <c r="B831" t="s">
        <v>124</v>
      </c>
      <c r="C831" t="s">
        <v>89</v>
      </c>
      <c r="D831">
        <v>99999</v>
      </c>
      <c r="F831">
        <v>0</v>
      </c>
      <c r="G831" t="b">
        <v>0</v>
      </c>
      <c r="H831" t="s">
        <v>883</v>
      </c>
      <c r="K831" t="s">
        <v>253</v>
      </c>
      <c r="L831" t="s">
        <v>125</v>
      </c>
      <c r="N831" t="s">
        <v>93</v>
      </c>
      <c r="P831">
        <v>284.8</v>
      </c>
      <c r="Q831">
        <v>64.900000000000006</v>
      </c>
      <c r="R831">
        <v>0</v>
      </c>
      <c r="S831">
        <v>50.1</v>
      </c>
      <c r="T831">
        <v>0</v>
      </c>
      <c r="U831">
        <v>0</v>
      </c>
      <c r="V831">
        <v>124.9</v>
      </c>
      <c r="W831">
        <v>44.9</v>
      </c>
      <c r="X831">
        <v>44.9</v>
      </c>
      <c r="Y831">
        <v>0</v>
      </c>
      <c r="AG831" t="s">
        <v>126</v>
      </c>
      <c r="AK831" t="s">
        <v>126</v>
      </c>
      <c r="AL831" t="s">
        <v>127</v>
      </c>
      <c r="AM831">
        <v>99999</v>
      </c>
      <c r="AN831">
        <v>99999</v>
      </c>
      <c r="AO831">
        <v>699</v>
      </c>
      <c r="AP831" t="b">
        <v>1</v>
      </c>
      <c r="AQ831" t="b">
        <v>1</v>
      </c>
      <c r="AR831" t="b">
        <v>0</v>
      </c>
      <c r="AS831">
        <v>100</v>
      </c>
      <c r="AT831" t="s">
        <v>96</v>
      </c>
      <c r="AU831" t="b">
        <v>0</v>
      </c>
      <c r="AW831">
        <v>12</v>
      </c>
      <c r="AX831" t="s">
        <v>97</v>
      </c>
      <c r="AY831" t="s">
        <v>992</v>
      </c>
    </row>
    <row r="832" spans="1:51" x14ac:dyDescent="0.25">
      <c r="A832" t="s">
        <v>3160</v>
      </c>
      <c r="B832" t="s">
        <v>124</v>
      </c>
      <c r="C832" t="s">
        <v>89</v>
      </c>
      <c r="D832">
        <v>99999</v>
      </c>
      <c r="F832">
        <v>1000</v>
      </c>
      <c r="G832" t="b">
        <v>0</v>
      </c>
      <c r="H832" t="s">
        <v>883</v>
      </c>
      <c r="K832" t="s">
        <v>253</v>
      </c>
      <c r="L832" t="s">
        <v>125</v>
      </c>
      <c r="N832" t="s">
        <v>93</v>
      </c>
      <c r="P832">
        <v>284.8</v>
      </c>
      <c r="Q832">
        <v>64.899999999999991</v>
      </c>
      <c r="R832">
        <v>0</v>
      </c>
      <c r="S832">
        <v>50.1</v>
      </c>
      <c r="T832">
        <v>0</v>
      </c>
      <c r="U832">
        <v>0</v>
      </c>
      <c r="V832">
        <v>124.9</v>
      </c>
      <c r="W832">
        <v>44.9</v>
      </c>
      <c r="X832">
        <v>44.9</v>
      </c>
      <c r="Y832">
        <v>0</v>
      </c>
      <c r="AG832" t="s">
        <v>129</v>
      </c>
      <c r="AK832" t="s">
        <v>129</v>
      </c>
      <c r="AL832" t="s">
        <v>127</v>
      </c>
      <c r="AM832">
        <v>99999</v>
      </c>
      <c r="AN832">
        <v>99999</v>
      </c>
      <c r="AO832">
        <v>699</v>
      </c>
      <c r="AP832" t="b">
        <v>1</v>
      </c>
      <c r="AQ832" t="b">
        <v>1</v>
      </c>
      <c r="AR832" t="b">
        <v>0</v>
      </c>
      <c r="AS832">
        <v>100</v>
      </c>
      <c r="AT832" t="s">
        <v>96</v>
      </c>
      <c r="AU832" t="b">
        <v>0</v>
      </c>
      <c r="AW832">
        <v>12</v>
      </c>
      <c r="AX832" t="s">
        <v>97</v>
      </c>
      <c r="AY832" t="s">
        <v>993</v>
      </c>
    </row>
    <row r="833" spans="1:51" x14ac:dyDescent="0.25">
      <c r="A833" t="s">
        <v>3160</v>
      </c>
      <c r="B833" t="s">
        <v>124</v>
      </c>
      <c r="C833" t="s">
        <v>89</v>
      </c>
      <c r="D833">
        <v>99999</v>
      </c>
      <c r="F833">
        <v>10000</v>
      </c>
      <c r="G833" t="b">
        <v>0</v>
      </c>
      <c r="H833" t="s">
        <v>883</v>
      </c>
      <c r="K833" t="s">
        <v>253</v>
      </c>
      <c r="L833" t="s">
        <v>125</v>
      </c>
      <c r="N833" t="s">
        <v>93</v>
      </c>
      <c r="P833">
        <v>349.8</v>
      </c>
      <c r="Q833">
        <v>129.9</v>
      </c>
      <c r="R833">
        <v>0</v>
      </c>
      <c r="S833">
        <v>50.1</v>
      </c>
      <c r="T833">
        <v>0</v>
      </c>
      <c r="U833">
        <v>0</v>
      </c>
      <c r="V833">
        <v>124.9</v>
      </c>
      <c r="W833">
        <v>44.9</v>
      </c>
      <c r="X833">
        <v>44.9</v>
      </c>
      <c r="Y833">
        <v>0</v>
      </c>
      <c r="AG833" t="s">
        <v>131</v>
      </c>
      <c r="AK833" t="s">
        <v>131</v>
      </c>
      <c r="AL833" t="s">
        <v>127</v>
      </c>
      <c r="AM833">
        <v>99999</v>
      </c>
      <c r="AN833">
        <v>99999</v>
      </c>
      <c r="AO833">
        <v>699</v>
      </c>
      <c r="AP833" t="b">
        <v>1</v>
      </c>
      <c r="AQ833" t="b">
        <v>1</v>
      </c>
      <c r="AR833" t="b">
        <v>0</v>
      </c>
      <c r="AS833">
        <v>100</v>
      </c>
      <c r="AT833" t="s">
        <v>96</v>
      </c>
      <c r="AU833" t="b">
        <v>0</v>
      </c>
      <c r="AW833">
        <v>12</v>
      </c>
      <c r="AX833" t="s">
        <v>97</v>
      </c>
      <c r="AY833" t="s">
        <v>994</v>
      </c>
    </row>
    <row r="834" spans="1:51" x14ac:dyDescent="0.25">
      <c r="A834" t="s">
        <v>3160</v>
      </c>
      <c r="B834" t="s">
        <v>124</v>
      </c>
      <c r="C834" t="s">
        <v>89</v>
      </c>
      <c r="D834">
        <v>99999</v>
      </c>
      <c r="F834">
        <v>2000</v>
      </c>
      <c r="G834" t="b">
        <v>0</v>
      </c>
      <c r="H834" t="s">
        <v>883</v>
      </c>
      <c r="K834" t="s">
        <v>253</v>
      </c>
      <c r="L834" t="s">
        <v>125</v>
      </c>
      <c r="N834" t="s">
        <v>93</v>
      </c>
      <c r="P834">
        <v>294.8</v>
      </c>
      <c r="Q834">
        <v>74.899999999999991</v>
      </c>
      <c r="R834">
        <v>0</v>
      </c>
      <c r="S834">
        <v>50.1</v>
      </c>
      <c r="T834">
        <v>0</v>
      </c>
      <c r="U834">
        <v>0</v>
      </c>
      <c r="V834">
        <v>124.9</v>
      </c>
      <c r="W834">
        <v>44.9</v>
      </c>
      <c r="X834">
        <v>44.9</v>
      </c>
      <c r="Y834">
        <v>0</v>
      </c>
      <c r="AG834" t="s">
        <v>133</v>
      </c>
      <c r="AK834" t="s">
        <v>133</v>
      </c>
      <c r="AL834" t="s">
        <v>127</v>
      </c>
      <c r="AM834">
        <v>99999</v>
      </c>
      <c r="AN834">
        <v>99999</v>
      </c>
      <c r="AO834">
        <v>699</v>
      </c>
      <c r="AP834" t="b">
        <v>1</v>
      </c>
      <c r="AQ834" t="b">
        <v>1</v>
      </c>
      <c r="AR834" t="b">
        <v>0</v>
      </c>
      <c r="AS834">
        <v>100</v>
      </c>
      <c r="AT834" t="s">
        <v>96</v>
      </c>
      <c r="AU834" t="b">
        <v>0</v>
      </c>
      <c r="AW834">
        <v>12</v>
      </c>
      <c r="AX834" t="s">
        <v>97</v>
      </c>
      <c r="AY834" t="s">
        <v>995</v>
      </c>
    </row>
    <row r="835" spans="1:51" x14ac:dyDescent="0.25">
      <c r="A835" t="s">
        <v>3160</v>
      </c>
      <c r="B835" t="s">
        <v>124</v>
      </c>
      <c r="C835" t="s">
        <v>89</v>
      </c>
      <c r="D835">
        <v>99999</v>
      </c>
      <c r="F835">
        <v>3000</v>
      </c>
      <c r="G835" t="b">
        <v>0</v>
      </c>
      <c r="H835" t="s">
        <v>883</v>
      </c>
      <c r="K835" t="s">
        <v>253</v>
      </c>
      <c r="L835" t="s">
        <v>125</v>
      </c>
      <c r="N835" t="s">
        <v>93</v>
      </c>
      <c r="P835">
        <v>304.8</v>
      </c>
      <c r="Q835">
        <v>84.899999999999991</v>
      </c>
      <c r="R835">
        <v>0</v>
      </c>
      <c r="S835">
        <v>50.1</v>
      </c>
      <c r="T835">
        <v>0</v>
      </c>
      <c r="U835">
        <v>0</v>
      </c>
      <c r="V835">
        <v>124.9</v>
      </c>
      <c r="W835">
        <v>44.9</v>
      </c>
      <c r="X835">
        <v>44.9</v>
      </c>
      <c r="Y835">
        <v>0</v>
      </c>
      <c r="AG835" t="s">
        <v>135</v>
      </c>
      <c r="AK835" t="s">
        <v>135</v>
      </c>
      <c r="AL835" t="s">
        <v>127</v>
      </c>
      <c r="AM835">
        <v>99999</v>
      </c>
      <c r="AN835">
        <v>99999</v>
      </c>
      <c r="AO835">
        <v>699</v>
      </c>
      <c r="AP835" t="b">
        <v>1</v>
      </c>
      <c r="AQ835" t="b">
        <v>1</v>
      </c>
      <c r="AR835" t="b">
        <v>0</v>
      </c>
      <c r="AS835">
        <v>100</v>
      </c>
      <c r="AT835" t="s">
        <v>96</v>
      </c>
      <c r="AU835" t="b">
        <v>0</v>
      </c>
      <c r="AW835">
        <v>12</v>
      </c>
      <c r="AX835" t="s">
        <v>97</v>
      </c>
      <c r="AY835" t="s">
        <v>996</v>
      </c>
    </row>
    <row r="836" spans="1:51" x14ac:dyDescent="0.25">
      <c r="A836" t="s">
        <v>3160</v>
      </c>
      <c r="B836" t="s">
        <v>124</v>
      </c>
      <c r="C836" t="s">
        <v>89</v>
      </c>
      <c r="D836">
        <v>99999</v>
      </c>
      <c r="F836">
        <v>5000</v>
      </c>
      <c r="G836" t="b">
        <v>0</v>
      </c>
      <c r="H836" t="s">
        <v>883</v>
      </c>
      <c r="K836" t="s">
        <v>253</v>
      </c>
      <c r="L836" t="s">
        <v>125</v>
      </c>
      <c r="N836" t="s">
        <v>93</v>
      </c>
      <c r="P836">
        <v>319.8</v>
      </c>
      <c r="Q836">
        <v>99.9</v>
      </c>
      <c r="R836">
        <v>0</v>
      </c>
      <c r="S836">
        <v>50.1</v>
      </c>
      <c r="T836">
        <v>0</v>
      </c>
      <c r="U836">
        <v>0</v>
      </c>
      <c r="V836">
        <v>124.9</v>
      </c>
      <c r="W836">
        <v>44.9</v>
      </c>
      <c r="X836">
        <v>44.9</v>
      </c>
      <c r="Y836">
        <v>0</v>
      </c>
      <c r="AG836" t="s">
        <v>137</v>
      </c>
      <c r="AK836" t="s">
        <v>137</v>
      </c>
      <c r="AL836" t="s">
        <v>127</v>
      </c>
      <c r="AM836">
        <v>99999</v>
      </c>
      <c r="AN836">
        <v>99999</v>
      </c>
      <c r="AO836">
        <v>699</v>
      </c>
      <c r="AP836" t="b">
        <v>1</v>
      </c>
      <c r="AQ836" t="b">
        <v>1</v>
      </c>
      <c r="AR836" t="b">
        <v>0</v>
      </c>
      <c r="AS836">
        <v>100</v>
      </c>
      <c r="AT836" t="s">
        <v>96</v>
      </c>
      <c r="AU836" t="b">
        <v>0</v>
      </c>
      <c r="AW836">
        <v>12</v>
      </c>
      <c r="AX836" t="s">
        <v>97</v>
      </c>
      <c r="AY836" t="s">
        <v>997</v>
      </c>
    </row>
    <row r="837" spans="1:51" x14ac:dyDescent="0.25">
      <c r="A837" t="s">
        <v>3160</v>
      </c>
      <c r="B837" t="s">
        <v>139</v>
      </c>
      <c r="C837" t="s">
        <v>89</v>
      </c>
      <c r="D837">
        <v>99999</v>
      </c>
      <c r="F837">
        <v>0</v>
      </c>
      <c r="G837" t="b">
        <v>0</v>
      </c>
      <c r="H837" t="s">
        <v>883</v>
      </c>
      <c r="K837" t="s">
        <v>253</v>
      </c>
      <c r="L837" t="s">
        <v>140</v>
      </c>
      <c r="N837" t="s">
        <v>93</v>
      </c>
      <c r="P837">
        <v>319.8</v>
      </c>
      <c r="Q837">
        <v>99.9</v>
      </c>
      <c r="R837">
        <v>0</v>
      </c>
      <c r="S837">
        <v>50.1</v>
      </c>
      <c r="T837">
        <v>0</v>
      </c>
      <c r="U837">
        <v>0</v>
      </c>
      <c r="V837">
        <v>124.9</v>
      </c>
      <c r="W837">
        <v>44.9</v>
      </c>
      <c r="X837">
        <v>44.9</v>
      </c>
      <c r="Y837">
        <v>0</v>
      </c>
      <c r="AG837" t="s">
        <v>141</v>
      </c>
      <c r="AK837" t="s">
        <v>141</v>
      </c>
      <c r="AL837" t="s">
        <v>142</v>
      </c>
      <c r="AM837">
        <v>99999</v>
      </c>
      <c r="AN837">
        <v>99999</v>
      </c>
      <c r="AO837">
        <v>899</v>
      </c>
      <c r="AP837" t="b">
        <v>1</v>
      </c>
      <c r="AQ837" t="b">
        <v>1</v>
      </c>
      <c r="AR837" t="b">
        <v>0</v>
      </c>
      <c r="AS837">
        <v>500</v>
      </c>
      <c r="AT837" t="s">
        <v>96</v>
      </c>
      <c r="AU837" t="b">
        <v>0</v>
      </c>
      <c r="AW837">
        <v>12</v>
      </c>
      <c r="AX837" t="s">
        <v>97</v>
      </c>
      <c r="AY837" t="s">
        <v>998</v>
      </c>
    </row>
    <row r="838" spans="1:51" x14ac:dyDescent="0.25">
      <c r="A838" t="s">
        <v>3160</v>
      </c>
      <c r="B838" t="s">
        <v>139</v>
      </c>
      <c r="C838" t="s">
        <v>89</v>
      </c>
      <c r="D838">
        <v>99999</v>
      </c>
      <c r="F838">
        <v>1000</v>
      </c>
      <c r="G838" t="b">
        <v>0</v>
      </c>
      <c r="H838" t="s">
        <v>883</v>
      </c>
      <c r="K838" t="s">
        <v>253</v>
      </c>
      <c r="L838" t="s">
        <v>140</v>
      </c>
      <c r="N838" t="s">
        <v>93</v>
      </c>
      <c r="P838">
        <v>319.8</v>
      </c>
      <c r="Q838">
        <v>99.899999999999991</v>
      </c>
      <c r="R838">
        <v>0</v>
      </c>
      <c r="S838">
        <v>50.1</v>
      </c>
      <c r="T838">
        <v>0</v>
      </c>
      <c r="U838">
        <v>0</v>
      </c>
      <c r="V838">
        <v>124.9</v>
      </c>
      <c r="W838">
        <v>44.9</v>
      </c>
      <c r="X838">
        <v>44.9</v>
      </c>
      <c r="Y838">
        <v>0</v>
      </c>
      <c r="AG838" t="s">
        <v>144</v>
      </c>
      <c r="AK838" t="s">
        <v>144</v>
      </c>
      <c r="AL838" t="s">
        <v>142</v>
      </c>
      <c r="AM838">
        <v>99999</v>
      </c>
      <c r="AN838">
        <v>99999</v>
      </c>
      <c r="AO838">
        <v>899</v>
      </c>
      <c r="AP838" t="b">
        <v>1</v>
      </c>
      <c r="AQ838" t="b">
        <v>1</v>
      </c>
      <c r="AR838" t="b">
        <v>0</v>
      </c>
      <c r="AS838">
        <v>500</v>
      </c>
      <c r="AT838" t="s">
        <v>96</v>
      </c>
      <c r="AU838" t="b">
        <v>0</v>
      </c>
      <c r="AW838">
        <v>12</v>
      </c>
      <c r="AX838" t="s">
        <v>97</v>
      </c>
      <c r="AY838" t="s">
        <v>999</v>
      </c>
    </row>
    <row r="839" spans="1:51" x14ac:dyDescent="0.25">
      <c r="A839" t="s">
        <v>3160</v>
      </c>
      <c r="B839" t="s">
        <v>139</v>
      </c>
      <c r="C839" t="s">
        <v>89</v>
      </c>
      <c r="D839">
        <v>99999</v>
      </c>
      <c r="F839">
        <v>10000</v>
      </c>
      <c r="G839" t="b">
        <v>0</v>
      </c>
      <c r="H839" t="s">
        <v>883</v>
      </c>
      <c r="K839" t="s">
        <v>253</v>
      </c>
      <c r="L839" t="s">
        <v>140</v>
      </c>
      <c r="N839" t="s">
        <v>93</v>
      </c>
      <c r="P839">
        <v>384.8</v>
      </c>
      <c r="Q839">
        <v>164.9</v>
      </c>
      <c r="R839">
        <v>0</v>
      </c>
      <c r="S839">
        <v>50.1</v>
      </c>
      <c r="T839">
        <v>0</v>
      </c>
      <c r="U839">
        <v>0</v>
      </c>
      <c r="V839">
        <v>124.9</v>
      </c>
      <c r="W839">
        <v>44.9</v>
      </c>
      <c r="X839">
        <v>44.9</v>
      </c>
      <c r="Y839">
        <v>0</v>
      </c>
      <c r="AG839" t="s">
        <v>146</v>
      </c>
      <c r="AK839" t="s">
        <v>146</v>
      </c>
      <c r="AL839" t="s">
        <v>142</v>
      </c>
      <c r="AM839">
        <v>99999</v>
      </c>
      <c r="AN839">
        <v>99999</v>
      </c>
      <c r="AO839">
        <v>899</v>
      </c>
      <c r="AP839" t="b">
        <v>1</v>
      </c>
      <c r="AQ839" t="b">
        <v>1</v>
      </c>
      <c r="AR839" t="b">
        <v>0</v>
      </c>
      <c r="AS839">
        <v>500</v>
      </c>
      <c r="AT839" t="s">
        <v>96</v>
      </c>
      <c r="AU839" t="b">
        <v>0</v>
      </c>
      <c r="AW839">
        <v>12</v>
      </c>
      <c r="AX839" t="s">
        <v>97</v>
      </c>
      <c r="AY839" t="s">
        <v>1000</v>
      </c>
    </row>
    <row r="840" spans="1:51" x14ac:dyDescent="0.25">
      <c r="A840" t="s">
        <v>3160</v>
      </c>
      <c r="B840" t="s">
        <v>139</v>
      </c>
      <c r="C840" t="s">
        <v>89</v>
      </c>
      <c r="D840">
        <v>99999</v>
      </c>
      <c r="F840">
        <v>2000</v>
      </c>
      <c r="G840" t="b">
        <v>0</v>
      </c>
      <c r="H840" t="s">
        <v>883</v>
      </c>
      <c r="K840" t="s">
        <v>253</v>
      </c>
      <c r="L840" t="s">
        <v>140</v>
      </c>
      <c r="N840" t="s">
        <v>93</v>
      </c>
      <c r="P840">
        <v>329.8</v>
      </c>
      <c r="Q840">
        <v>109.89999999999999</v>
      </c>
      <c r="R840">
        <v>0</v>
      </c>
      <c r="S840">
        <v>50.1</v>
      </c>
      <c r="T840">
        <v>0</v>
      </c>
      <c r="U840">
        <v>0</v>
      </c>
      <c r="V840">
        <v>124.9</v>
      </c>
      <c r="W840">
        <v>44.9</v>
      </c>
      <c r="X840">
        <v>44.9</v>
      </c>
      <c r="Y840">
        <v>0</v>
      </c>
      <c r="AG840" t="s">
        <v>148</v>
      </c>
      <c r="AK840" t="s">
        <v>148</v>
      </c>
      <c r="AL840" t="s">
        <v>142</v>
      </c>
      <c r="AM840">
        <v>99999</v>
      </c>
      <c r="AN840">
        <v>99999</v>
      </c>
      <c r="AO840">
        <v>899</v>
      </c>
      <c r="AP840" t="b">
        <v>1</v>
      </c>
      <c r="AQ840" t="b">
        <v>1</v>
      </c>
      <c r="AR840" t="b">
        <v>0</v>
      </c>
      <c r="AS840">
        <v>500</v>
      </c>
      <c r="AT840" t="s">
        <v>96</v>
      </c>
      <c r="AU840" t="b">
        <v>0</v>
      </c>
      <c r="AW840">
        <v>12</v>
      </c>
      <c r="AX840" t="s">
        <v>97</v>
      </c>
      <c r="AY840" t="s">
        <v>1001</v>
      </c>
    </row>
    <row r="841" spans="1:51" x14ac:dyDescent="0.25">
      <c r="A841" t="s">
        <v>3160</v>
      </c>
      <c r="B841" t="s">
        <v>139</v>
      </c>
      <c r="C841" t="s">
        <v>89</v>
      </c>
      <c r="D841">
        <v>99999</v>
      </c>
      <c r="F841">
        <v>3000</v>
      </c>
      <c r="G841" t="b">
        <v>0</v>
      </c>
      <c r="H841" t="s">
        <v>883</v>
      </c>
      <c r="K841" t="s">
        <v>253</v>
      </c>
      <c r="L841" t="s">
        <v>140</v>
      </c>
      <c r="N841" t="s">
        <v>93</v>
      </c>
      <c r="P841">
        <v>339.8</v>
      </c>
      <c r="Q841">
        <v>119.89999999999999</v>
      </c>
      <c r="R841">
        <v>0</v>
      </c>
      <c r="S841">
        <v>50.1</v>
      </c>
      <c r="T841">
        <v>0</v>
      </c>
      <c r="U841">
        <v>0</v>
      </c>
      <c r="V841">
        <v>124.9</v>
      </c>
      <c r="W841">
        <v>44.9</v>
      </c>
      <c r="X841">
        <v>44.9</v>
      </c>
      <c r="Y841">
        <v>0</v>
      </c>
      <c r="AG841" t="s">
        <v>150</v>
      </c>
      <c r="AK841" t="s">
        <v>150</v>
      </c>
      <c r="AL841" t="s">
        <v>142</v>
      </c>
      <c r="AM841">
        <v>99999</v>
      </c>
      <c r="AN841">
        <v>99999</v>
      </c>
      <c r="AO841">
        <v>899</v>
      </c>
      <c r="AP841" t="b">
        <v>1</v>
      </c>
      <c r="AQ841" t="b">
        <v>1</v>
      </c>
      <c r="AR841" t="b">
        <v>0</v>
      </c>
      <c r="AS841">
        <v>500</v>
      </c>
      <c r="AT841" t="s">
        <v>96</v>
      </c>
      <c r="AU841" t="b">
        <v>0</v>
      </c>
      <c r="AW841">
        <v>12</v>
      </c>
      <c r="AX841" t="s">
        <v>97</v>
      </c>
      <c r="AY841" t="s">
        <v>1002</v>
      </c>
    </row>
    <row r="842" spans="1:51" x14ac:dyDescent="0.25">
      <c r="A842" t="s">
        <v>3160</v>
      </c>
      <c r="B842" t="s">
        <v>139</v>
      </c>
      <c r="C842" t="s">
        <v>89</v>
      </c>
      <c r="D842">
        <v>99999</v>
      </c>
      <c r="F842">
        <v>5000</v>
      </c>
      <c r="G842" t="b">
        <v>0</v>
      </c>
      <c r="H842" t="s">
        <v>883</v>
      </c>
      <c r="K842" t="s">
        <v>253</v>
      </c>
      <c r="L842" t="s">
        <v>140</v>
      </c>
      <c r="N842" t="s">
        <v>93</v>
      </c>
      <c r="P842">
        <v>354.8</v>
      </c>
      <c r="Q842">
        <v>134.9</v>
      </c>
      <c r="R842">
        <v>0</v>
      </c>
      <c r="S842">
        <v>50.1</v>
      </c>
      <c r="T842">
        <v>0</v>
      </c>
      <c r="U842">
        <v>0</v>
      </c>
      <c r="V842">
        <v>124.9</v>
      </c>
      <c r="W842">
        <v>44.9</v>
      </c>
      <c r="X842">
        <v>44.9</v>
      </c>
      <c r="Y842">
        <v>0</v>
      </c>
      <c r="AG842" t="s">
        <v>152</v>
      </c>
      <c r="AK842" t="s">
        <v>152</v>
      </c>
      <c r="AL842" t="s">
        <v>142</v>
      </c>
      <c r="AM842">
        <v>99999</v>
      </c>
      <c r="AN842">
        <v>99999</v>
      </c>
      <c r="AO842">
        <v>899</v>
      </c>
      <c r="AP842" t="b">
        <v>1</v>
      </c>
      <c r="AQ842" t="b">
        <v>1</v>
      </c>
      <c r="AR842" t="b">
        <v>0</v>
      </c>
      <c r="AS842">
        <v>500</v>
      </c>
      <c r="AT842" t="s">
        <v>96</v>
      </c>
      <c r="AU842" t="b">
        <v>0</v>
      </c>
      <c r="AW842">
        <v>12</v>
      </c>
      <c r="AX842" t="s">
        <v>97</v>
      </c>
      <c r="AY842" t="s">
        <v>1003</v>
      </c>
    </row>
    <row r="843" spans="1:51" x14ac:dyDescent="0.25">
      <c r="A843" t="s">
        <v>3160</v>
      </c>
      <c r="B843" t="s">
        <v>88</v>
      </c>
      <c r="C843" t="s">
        <v>89</v>
      </c>
      <c r="D843">
        <v>99999</v>
      </c>
      <c r="F843">
        <v>0</v>
      </c>
      <c r="G843" t="b">
        <v>1</v>
      </c>
      <c r="H843" t="s">
        <v>90</v>
      </c>
      <c r="K843" t="s">
        <v>91</v>
      </c>
      <c r="L843" t="s">
        <v>92</v>
      </c>
      <c r="N843" t="s">
        <v>93</v>
      </c>
      <c r="P843">
        <v>369.8</v>
      </c>
      <c r="Q843">
        <v>79.900000000000006</v>
      </c>
      <c r="R843">
        <v>0</v>
      </c>
      <c r="S843">
        <v>50.1</v>
      </c>
      <c r="T843">
        <v>0</v>
      </c>
      <c r="U843">
        <v>0</v>
      </c>
      <c r="V843">
        <v>194.9</v>
      </c>
      <c r="W843">
        <v>44.9</v>
      </c>
      <c r="X843">
        <v>44.9</v>
      </c>
      <c r="Y843">
        <v>0</v>
      </c>
      <c r="AG843" t="s">
        <v>94</v>
      </c>
      <c r="AK843" t="s">
        <v>94</v>
      </c>
      <c r="AL843" t="s">
        <v>95</v>
      </c>
      <c r="AM843">
        <v>99999</v>
      </c>
      <c r="AN843">
        <v>99999</v>
      </c>
      <c r="AO843">
        <v>799</v>
      </c>
      <c r="AP843" t="b">
        <v>1</v>
      </c>
      <c r="AQ843" t="b">
        <v>1</v>
      </c>
      <c r="AR843" t="b">
        <v>1</v>
      </c>
      <c r="AS843">
        <v>250</v>
      </c>
      <c r="AT843" t="s">
        <v>96</v>
      </c>
      <c r="AU843" t="b">
        <v>0</v>
      </c>
      <c r="AW843">
        <v>12</v>
      </c>
      <c r="AX843" t="s">
        <v>97</v>
      </c>
      <c r="AY843" t="s">
        <v>1004</v>
      </c>
    </row>
    <row r="844" spans="1:51" x14ac:dyDescent="0.25">
      <c r="A844" t="s">
        <v>3160</v>
      </c>
      <c r="B844" t="s">
        <v>88</v>
      </c>
      <c r="C844" t="s">
        <v>89</v>
      </c>
      <c r="D844">
        <v>99999</v>
      </c>
      <c r="F844">
        <v>1000</v>
      </c>
      <c r="G844" t="b">
        <v>1</v>
      </c>
      <c r="H844" t="s">
        <v>90</v>
      </c>
      <c r="K844" t="s">
        <v>91</v>
      </c>
      <c r="L844" t="s">
        <v>92</v>
      </c>
      <c r="N844" t="s">
        <v>93</v>
      </c>
      <c r="P844">
        <v>369.8</v>
      </c>
      <c r="Q844">
        <v>79.899999999999991</v>
      </c>
      <c r="R844">
        <v>0</v>
      </c>
      <c r="S844">
        <v>50.1</v>
      </c>
      <c r="T844">
        <v>0</v>
      </c>
      <c r="U844">
        <v>0</v>
      </c>
      <c r="V844">
        <v>194.9</v>
      </c>
      <c r="W844">
        <v>44.9</v>
      </c>
      <c r="X844">
        <v>44.9</v>
      </c>
      <c r="Y844">
        <v>0</v>
      </c>
      <c r="AG844" t="s">
        <v>99</v>
      </c>
      <c r="AK844" t="s">
        <v>99</v>
      </c>
      <c r="AL844" t="s">
        <v>95</v>
      </c>
      <c r="AM844">
        <v>99999</v>
      </c>
      <c r="AN844">
        <v>99999</v>
      </c>
      <c r="AO844">
        <v>799</v>
      </c>
      <c r="AP844" t="b">
        <v>1</v>
      </c>
      <c r="AQ844" t="b">
        <v>1</v>
      </c>
      <c r="AR844" t="b">
        <v>1</v>
      </c>
      <c r="AS844">
        <v>250</v>
      </c>
      <c r="AT844" t="s">
        <v>96</v>
      </c>
      <c r="AU844" t="b">
        <v>0</v>
      </c>
      <c r="AW844">
        <v>12</v>
      </c>
      <c r="AX844" t="s">
        <v>97</v>
      </c>
      <c r="AY844" t="s">
        <v>1005</v>
      </c>
    </row>
    <row r="845" spans="1:51" x14ac:dyDescent="0.25">
      <c r="A845" t="s">
        <v>3160</v>
      </c>
      <c r="B845" t="s">
        <v>88</v>
      </c>
      <c r="C845" t="s">
        <v>89</v>
      </c>
      <c r="D845">
        <v>99999</v>
      </c>
      <c r="F845">
        <v>10000</v>
      </c>
      <c r="G845" t="b">
        <v>1</v>
      </c>
      <c r="H845" t="s">
        <v>90</v>
      </c>
      <c r="K845" t="s">
        <v>91</v>
      </c>
      <c r="L845" t="s">
        <v>92</v>
      </c>
      <c r="N845" t="s">
        <v>93</v>
      </c>
      <c r="P845">
        <v>434.8</v>
      </c>
      <c r="Q845">
        <v>144.9</v>
      </c>
      <c r="R845">
        <v>0</v>
      </c>
      <c r="S845">
        <v>50.1</v>
      </c>
      <c r="T845">
        <v>0</v>
      </c>
      <c r="U845">
        <v>0</v>
      </c>
      <c r="V845">
        <v>194.9</v>
      </c>
      <c r="W845">
        <v>44.9</v>
      </c>
      <c r="X845">
        <v>44.9</v>
      </c>
      <c r="Y845">
        <v>0</v>
      </c>
      <c r="AG845" t="s">
        <v>101</v>
      </c>
      <c r="AK845" t="s">
        <v>101</v>
      </c>
      <c r="AL845" t="s">
        <v>95</v>
      </c>
      <c r="AM845">
        <v>99999</v>
      </c>
      <c r="AN845">
        <v>99999</v>
      </c>
      <c r="AO845">
        <v>799</v>
      </c>
      <c r="AP845" t="b">
        <v>1</v>
      </c>
      <c r="AQ845" t="b">
        <v>1</v>
      </c>
      <c r="AR845" t="b">
        <v>1</v>
      </c>
      <c r="AS845">
        <v>250</v>
      </c>
      <c r="AT845" t="s">
        <v>96</v>
      </c>
      <c r="AU845" t="b">
        <v>0</v>
      </c>
      <c r="AW845">
        <v>12</v>
      </c>
      <c r="AX845" t="s">
        <v>97</v>
      </c>
      <c r="AY845" t="s">
        <v>1006</v>
      </c>
    </row>
    <row r="846" spans="1:51" x14ac:dyDescent="0.25">
      <c r="A846" t="s">
        <v>3160</v>
      </c>
      <c r="B846" t="s">
        <v>88</v>
      </c>
      <c r="C846" t="s">
        <v>89</v>
      </c>
      <c r="D846">
        <v>99999</v>
      </c>
      <c r="F846">
        <v>2000</v>
      </c>
      <c r="G846" t="b">
        <v>1</v>
      </c>
      <c r="H846" t="s">
        <v>90</v>
      </c>
      <c r="K846" t="s">
        <v>91</v>
      </c>
      <c r="L846" t="s">
        <v>92</v>
      </c>
      <c r="N846" t="s">
        <v>93</v>
      </c>
      <c r="P846">
        <v>379.8</v>
      </c>
      <c r="Q846">
        <v>89.899999999999991</v>
      </c>
      <c r="R846">
        <v>0</v>
      </c>
      <c r="S846">
        <v>50.1</v>
      </c>
      <c r="T846">
        <v>0</v>
      </c>
      <c r="U846">
        <v>0</v>
      </c>
      <c r="V846">
        <v>194.9</v>
      </c>
      <c r="W846">
        <v>44.9</v>
      </c>
      <c r="X846">
        <v>44.9</v>
      </c>
      <c r="Y846">
        <v>0</v>
      </c>
      <c r="AG846" t="s">
        <v>103</v>
      </c>
      <c r="AK846" t="s">
        <v>103</v>
      </c>
      <c r="AL846" t="s">
        <v>95</v>
      </c>
      <c r="AM846">
        <v>99999</v>
      </c>
      <c r="AN846">
        <v>99999</v>
      </c>
      <c r="AO846">
        <v>799</v>
      </c>
      <c r="AP846" t="b">
        <v>1</v>
      </c>
      <c r="AQ846" t="b">
        <v>1</v>
      </c>
      <c r="AR846" t="b">
        <v>1</v>
      </c>
      <c r="AS846">
        <v>250</v>
      </c>
      <c r="AT846" t="s">
        <v>96</v>
      </c>
      <c r="AU846" t="b">
        <v>0</v>
      </c>
      <c r="AW846">
        <v>12</v>
      </c>
      <c r="AX846" t="s">
        <v>97</v>
      </c>
      <c r="AY846" t="s">
        <v>1007</v>
      </c>
    </row>
    <row r="847" spans="1:51" x14ac:dyDescent="0.25">
      <c r="A847" t="s">
        <v>3160</v>
      </c>
      <c r="B847" t="s">
        <v>88</v>
      </c>
      <c r="C847" t="s">
        <v>89</v>
      </c>
      <c r="D847">
        <v>99999</v>
      </c>
      <c r="F847">
        <v>3000</v>
      </c>
      <c r="G847" t="b">
        <v>1</v>
      </c>
      <c r="H847" t="s">
        <v>90</v>
      </c>
      <c r="K847" t="s">
        <v>91</v>
      </c>
      <c r="L847" t="s">
        <v>92</v>
      </c>
      <c r="N847" t="s">
        <v>93</v>
      </c>
      <c r="P847">
        <v>389.8</v>
      </c>
      <c r="Q847">
        <v>99.899999999999991</v>
      </c>
      <c r="R847">
        <v>0</v>
      </c>
      <c r="S847">
        <v>50.1</v>
      </c>
      <c r="T847">
        <v>0</v>
      </c>
      <c r="U847">
        <v>0</v>
      </c>
      <c r="V847">
        <v>194.9</v>
      </c>
      <c r="W847">
        <v>44.9</v>
      </c>
      <c r="X847">
        <v>44.9</v>
      </c>
      <c r="Y847">
        <v>0</v>
      </c>
      <c r="AG847" t="s">
        <v>105</v>
      </c>
      <c r="AK847" t="s">
        <v>105</v>
      </c>
      <c r="AL847" t="s">
        <v>95</v>
      </c>
      <c r="AM847">
        <v>99999</v>
      </c>
      <c r="AN847">
        <v>99999</v>
      </c>
      <c r="AO847">
        <v>799</v>
      </c>
      <c r="AP847" t="b">
        <v>1</v>
      </c>
      <c r="AQ847" t="b">
        <v>1</v>
      </c>
      <c r="AR847" t="b">
        <v>1</v>
      </c>
      <c r="AS847">
        <v>250</v>
      </c>
      <c r="AT847" t="s">
        <v>96</v>
      </c>
      <c r="AU847" t="b">
        <v>0</v>
      </c>
      <c r="AW847">
        <v>12</v>
      </c>
      <c r="AX847" t="s">
        <v>97</v>
      </c>
      <c r="AY847" t="s">
        <v>1008</v>
      </c>
    </row>
    <row r="848" spans="1:51" x14ac:dyDescent="0.25">
      <c r="A848" t="s">
        <v>3160</v>
      </c>
      <c r="B848" t="s">
        <v>88</v>
      </c>
      <c r="C848" t="s">
        <v>89</v>
      </c>
      <c r="D848">
        <v>99999</v>
      </c>
      <c r="F848">
        <v>5000</v>
      </c>
      <c r="G848" t="b">
        <v>1</v>
      </c>
      <c r="H848" t="s">
        <v>90</v>
      </c>
      <c r="K848" t="s">
        <v>91</v>
      </c>
      <c r="L848" t="s">
        <v>92</v>
      </c>
      <c r="N848" t="s">
        <v>93</v>
      </c>
      <c r="P848">
        <v>404.8</v>
      </c>
      <c r="Q848">
        <v>114.9</v>
      </c>
      <c r="R848">
        <v>0</v>
      </c>
      <c r="S848">
        <v>50.1</v>
      </c>
      <c r="T848">
        <v>0</v>
      </c>
      <c r="U848">
        <v>0</v>
      </c>
      <c r="V848">
        <v>194.9</v>
      </c>
      <c r="W848">
        <v>44.9</v>
      </c>
      <c r="X848">
        <v>44.9</v>
      </c>
      <c r="Y848">
        <v>0</v>
      </c>
      <c r="AG848" t="s">
        <v>107</v>
      </c>
      <c r="AK848" t="s">
        <v>107</v>
      </c>
      <c r="AL848" t="s">
        <v>95</v>
      </c>
      <c r="AM848">
        <v>99999</v>
      </c>
      <c r="AN848">
        <v>99999</v>
      </c>
      <c r="AO848">
        <v>799</v>
      </c>
      <c r="AP848" t="b">
        <v>1</v>
      </c>
      <c r="AQ848" t="b">
        <v>1</v>
      </c>
      <c r="AR848" t="b">
        <v>1</v>
      </c>
      <c r="AS848">
        <v>250</v>
      </c>
      <c r="AT848" t="s">
        <v>96</v>
      </c>
      <c r="AU848" t="b">
        <v>0</v>
      </c>
      <c r="AW848">
        <v>12</v>
      </c>
      <c r="AX848" t="s">
        <v>97</v>
      </c>
      <c r="AY848" t="s">
        <v>1009</v>
      </c>
    </row>
    <row r="849" spans="1:51" x14ac:dyDescent="0.25">
      <c r="A849" t="s">
        <v>3160</v>
      </c>
      <c r="B849" t="s">
        <v>109</v>
      </c>
      <c r="C849" t="s">
        <v>89</v>
      </c>
      <c r="D849">
        <v>99999</v>
      </c>
      <c r="F849">
        <v>0</v>
      </c>
      <c r="G849" t="b">
        <v>1</v>
      </c>
      <c r="H849" t="s">
        <v>90</v>
      </c>
      <c r="K849" t="s">
        <v>91</v>
      </c>
      <c r="L849" t="s">
        <v>110</v>
      </c>
      <c r="N849" t="s">
        <v>93</v>
      </c>
      <c r="P849">
        <v>364.8</v>
      </c>
      <c r="Q849">
        <v>74.900000000000006</v>
      </c>
      <c r="R849">
        <v>0</v>
      </c>
      <c r="S849">
        <v>50.1</v>
      </c>
      <c r="T849">
        <v>0</v>
      </c>
      <c r="U849">
        <v>0</v>
      </c>
      <c r="V849">
        <v>194.9</v>
      </c>
      <c r="W849">
        <v>44.9</v>
      </c>
      <c r="X849">
        <v>44.9</v>
      </c>
      <c r="Y849">
        <v>0</v>
      </c>
      <c r="AG849" t="s">
        <v>111</v>
      </c>
      <c r="AK849" t="s">
        <v>111</v>
      </c>
      <c r="AL849" t="s">
        <v>112</v>
      </c>
      <c r="AM849">
        <v>99999</v>
      </c>
      <c r="AN849">
        <v>99999</v>
      </c>
      <c r="AO849">
        <v>599</v>
      </c>
      <c r="AP849" t="b">
        <v>1</v>
      </c>
      <c r="AQ849" t="b">
        <v>1</v>
      </c>
      <c r="AR849" t="b">
        <v>1</v>
      </c>
      <c r="AS849">
        <v>50</v>
      </c>
      <c r="AT849" t="s">
        <v>96</v>
      </c>
      <c r="AU849" t="b">
        <v>0</v>
      </c>
      <c r="AW849">
        <v>12</v>
      </c>
      <c r="AX849" t="s">
        <v>97</v>
      </c>
      <c r="AY849" t="s">
        <v>1010</v>
      </c>
    </row>
    <row r="850" spans="1:51" x14ac:dyDescent="0.25">
      <c r="A850" t="s">
        <v>3160</v>
      </c>
      <c r="B850" t="s">
        <v>109</v>
      </c>
      <c r="C850" t="s">
        <v>89</v>
      </c>
      <c r="D850">
        <v>99999</v>
      </c>
      <c r="F850">
        <v>1000</v>
      </c>
      <c r="G850" t="b">
        <v>1</v>
      </c>
      <c r="H850" t="s">
        <v>90</v>
      </c>
      <c r="K850" t="s">
        <v>91</v>
      </c>
      <c r="L850" t="s">
        <v>110</v>
      </c>
      <c r="N850" t="s">
        <v>93</v>
      </c>
      <c r="P850">
        <v>349.8</v>
      </c>
      <c r="Q850">
        <v>59.9</v>
      </c>
      <c r="R850">
        <v>0</v>
      </c>
      <c r="S850">
        <v>50.1</v>
      </c>
      <c r="T850">
        <v>0</v>
      </c>
      <c r="U850">
        <v>0</v>
      </c>
      <c r="V850">
        <v>194.9</v>
      </c>
      <c r="W850">
        <v>44.9</v>
      </c>
      <c r="X850">
        <v>44.9</v>
      </c>
      <c r="Y850">
        <v>0</v>
      </c>
      <c r="AG850" t="s">
        <v>114</v>
      </c>
      <c r="AK850" t="s">
        <v>114</v>
      </c>
      <c r="AL850" t="s">
        <v>112</v>
      </c>
      <c r="AM850">
        <v>99999</v>
      </c>
      <c r="AN850">
        <v>99999</v>
      </c>
      <c r="AO850">
        <v>599</v>
      </c>
      <c r="AP850" t="b">
        <v>1</v>
      </c>
      <c r="AQ850" t="b">
        <v>1</v>
      </c>
      <c r="AR850" t="b">
        <v>1</v>
      </c>
      <c r="AS850">
        <v>50</v>
      </c>
      <c r="AT850" t="s">
        <v>96</v>
      </c>
      <c r="AU850" t="b">
        <v>0</v>
      </c>
      <c r="AW850">
        <v>12</v>
      </c>
      <c r="AX850" t="s">
        <v>97</v>
      </c>
      <c r="AY850" t="s">
        <v>1011</v>
      </c>
    </row>
    <row r="851" spans="1:51" x14ac:dyDescent="0.25">
      <c r="A851" t="s">
        <v>3160</v>
      </c>
      <c r="B851" t="s">
        <v>109</v>
      </c>
      <c r="C851" t="s">
        <v>89</v>
      </c>
      <c r="D851">
        <v>99999</v>
      </c>
      <c r="F851">
        <v>10000</v>
      </c>
      <c r="G851" t="b">
        <v>1</v>
      </c>
      <c r="H851" t="s">
        <v>90</v>
      </c>
      <c r="K851" t="s">
        <v>91</v>
      </c>
      <c r="L851" t="s">
        <v>110</v>
      </c>
      <c r="N851" t="s">
        <v>93</v>
      </c>
      <c r="P851">
        <v>414.8</v>
      </c>
      <c r="Q851">
        <v>124.9</v>
      </c>
      <c r="R851">
        <v>0</v>
      </c>
      <c r="S851">
        <v>50.1</v>
      </c>
      <c r="T851">
        <v>0</v>
      </c>
      <c r="U851">
        <v>0</v>
      </c>
      <c r="V851">
        <v>194.9</v>
      </c>
      <c r="W851">
        <v>44.9</v>
      </c>
      <c r="X851">
        <v>44.9</v>
      </c>
      <c r="Y851">
        <v>0</v>
      </c>
      <c r="AG851" t="s">
        <v>116</v>
      </c>
      <c r="AK851" t="s">
        <v>116</v>
      </c>
      <c r="AL851" t="s">
        <v>112</v>
      </c>
      <c r="AM851">
        <v>99999</v>
      </c>
      <c r="AN851">
        <v>99999</v>
      </c>
      <c r="AO851">
        <v>599</v>
      </c>
      <c r="AP851" t="b">
        <v>1</v>
      </c>
      <c r="AQ851" t="b">
        <v>1</v>
      </c>
      <c r="AR851" t="b">
        <v>1</v>
      </c>
      <c r="AS851">
        <v>50</v>
      </c>
      <c r="AT851" t="s">
        <v>96</v>
      </c>
      <c r="AU851" t="b">
        <v>0</v>
      </c>
      <c r="AW851">
        <v>12</v>
      </c>
      <c r="AX851" t="s">
        <v>97</v>
      </c>
      <c r="AY851" t="s">
        <v>1012</v>
      </c>
    </row>
    <row r="852" spans="1:51" x14ac:dyDescent="0.25">
      <c r="A852" t="s">
        <v>3160</v>
      </c>
      <c r="B852" t="s">
        <v>109</v>
      </c>
      <c r="C852" t="s">
        <v>89</v>
      </c>
      <c r="D852">
        <v>99999</v>
      </c>
      <c r="F852">
        <v>2000</v>
      </c>
      <c r="G852" t="b">
        <v>1</v>
      </c>
      <c r="H852" t="s">
        <v>90</v>
      </c>
      <c r="K852" t="s">
        <v>91</v>
      </c>
      <c r="L852" t="s">
        <v>110</v>
      </c>
      <c r="N852" t="s">
        <v>93</v>
      </c>
      <c r="P852">
        <v>359.8</v>
      </c>
      <c r="Q852">
        <v>69.900000000000006</v>
      </c>
      <c r="R852">
        <v>0</v>
      </c>
      <c r="S852">
        <v>50.1</v>
      </c>
      <c r="T852">
        <v>0</v>
      </c>
      <c r="U852">
        <v>0</v>
      </c>
      <c r="V852">
        <v>194.9</v>
      </c>
      <c r="W852">
        <v>44.9</v>
      </c>
      <c r="X852">
        <v>44.9</v>
      </c>
      <c r="Y852">
        <v>0</v>
      </c>
      <c r="AG852" t="s">
        <v>118</v>
      </c>
      <c r="AK852" t="s">
        <v>118</v>
      </c>
      <c r="AL852" t="s">
        <v>112</v>
      </c>
      <c r="AM852">
        <v>99999</v>
      </c>
      <c r="AN852">
        <v>99999</v>
      </c>
      <c r="AO852">
        <v>599</v>
      </c>
      <c r="AP852" t="b">
        <v>1</v>
      </c>
      <c r="AQ852" t="b">
        <v>1</v>
      </c>
      <c r="AR852" t="b">
        <v>1</v>
      </c>
      <c r="AS852">
        <v>50</v>
      </c>
      <c r="AT852" t="s">
        <v>96</v>
      </c>
      <c r="AU852" t="b">
        <v>0</v>
      </c>
      <c r="AW852">
        <v>12</v>
      </c>
      <c r="AX852" t="s">
        <v>97</v>
      </c>
      <c r="AY852" t="s">
        <v>1013</v>
      </c>
    </row>
    <row r="853" spans="1:51" x14ac:dyDescent="0.25">
      <c r="A853" t="s">
        <v>3160</v>
      </c>
      <c r="B853" t="s">
        <v>109</v>
      </c>
      <c r="C853" t="s">
        <v>89</v>
      </c>
      <c r="D853">
        <v>99999</v>
      </c>
      <c r="F853">
        <v>3000</v>
      </c>
      <c r="G853" t="b">
        <v>1</v>
      </c>
      <c r="H853" t="s">
        <v>90</v>
      </c>
      <c r="K853" t="s">
        <v>91</v>
      </c>
      <c r="L853" t="s">
        <v>110</v>
      </c>
      <c r="N853" t="s">
        <v>93</v>
      </c>
      <c r="P853">
        <v>369.8</v>
      </c>
      <c r="Q853">
        <v>79.899999999999991</v>
      </c>
      <c r="R853">
        <v>0</v>
      </c>
      <c r="S853">
        <v>50.1</v>
      </c>
      <c r="T853">
        <v>0</v>
      </c>
      <c r="U853">
        <v>0</v>
      </c>
      <c r="V853">
        <v>194.9</v>
      </c>
      <c r="W853">
        <v>44.9</v>
      </c>
      <c r="X853">
        <v>44.9</v>
      </c>
      <c r="Y853">
        <v>0</v>
      </c>
      <c r="AG853" t="s">
        <v>120</v>
      </c>
      <c r="AK853" t="s">
        <v>120</v>
      </c>
      <c r="AL853" t="s">
        <v>112</v>
      </c>
      <c r="AM853">
        <v>99999</v>
      </c>
      <c r="AN853">
        <v>99999</v>
      </c>
      <c r="AO853">
        <v>599</v>
      </c>
      <c r="AP853" t="b">
        <v>1</v>
      </c>
      <c r="AQ853" t="b">
        <v>1</v>
      </c>
      <c r="AR853" t="b">
        <v>1</v>
      </c>
      <c r="AS853">
        <v>50</v>
      </c>
      <c r="AT853" t="s">
        <v>96</v>
      </c>
      <c r="AU853" t="b">
        <v>0</v>
      </c>
      <c r="AW853">
        <v>12</v>
      </c>
      <c r="AX853" t="s">
        <v>97</v>
      </c>
      <c r="AY853" t="s">
        <v>1014</v>
      </c>
    </row>
    <row r="854" spans="1:51" x14ac:dyDescent="0.25">
      <c r="A854" t="s">
        <v>3160</v>
      </c>
      <c r="B854" t="s">
        <v>109</v>
      </c>
      <c r="C854" t="s">
        <v>89</v>
      </c>
      <c r="D854">
        <v>99999</v>
      </c>
      <c r="F854">
        <v>5000</v>
      </c>
      <c r="G854" t="b">
        <v>1</v>
      </c>
      <c r="H854" t="s">
        <v>90</v>
      </c>
      <c r="K854" t="s">
        <v>91</v>
      </c>
      <c r="L854" t="s">
        <v>110</v>
      </c>
      <c r="N854" t="s">
        <v>93</v>
      </c>
      <c r="P854">
        <v>384.8</v>
      </c>
      <c r="Q854">
        <v>94.9</v>
      </c>
      <c r="R854">
        <v>0</v>
      </c>
      <c r="S854">
        <v>50.1</v>
      </c>
      <c r="T854">
        <v>0</v>
      </c>
      <c r="U854">
        <v>0</v>
      </c>
      <c r="V854">
        <v>194.9</v>
      </c>
      <c r="W854">
        <v>44.9</v>
      </c>
      <c r="X854">
        <v>44.9</v>
      </c>
      <c r="Y854">
        <v>0</v>
      </c>
      <c r="AG854" t="s">
        <v>122</v>
      </c>
      <c r="AK854" t="s">
        <v>122</v>
      </c>
      <c r="AL854" t="s">
        <v>112</v>
      </c>
      <c r="AM854">
        <v>99999</v>
      </c>
      <c r="AN854">
        <v>99999</v>
      </c>
      <c r="AO854">
        <v>599</v>
      </c>
      <c r="AP854" t="b">
        <v>1</v>
      </c>
      <c r="AQ854" t="b">
        <v>1</v>
      </c>
      <c r="AR854" t="b">
        <v>1</v>
      </c>
      <c r="AS854">
        <v>50</v>
      </c>
      <c r="AT854" t="s">
        <v>96</v>
      </c>
      <c r="AU854" t="b">
        <v>0</v>
      </c>
      <c r="AW854">
        <v>12</v>
      </c>
      <c r="AX854" t="s">
        <v>97</v>
      </c>
      <c r="AY854" t="s">
        <v>1015</v>
      </c>
    </row>
    <row r="855" spans="1:51" x14ac:dyDescent="0.25">
      <c r="A855" t="s">
        <v>3160</v>
      </c>
      <c r="B855" t="s">
        <v>124</v>
      </c>
      <c r="C855" t="s">
        <v>89</v>
      </c>
      <c r="D855">
        <v>99999</v>
      </c>
      <c r="F855">
        <v>0</v>
      </c>
      <c r="G855" t="b">
        <v>1</v>
      </c>
      <c r="H855" t="s">
        <v>90</v>
      </c>
      <c r="K855" t="s">
        <v>91</v>
      </c>
      <c r="L855" t="s">
        <v>125</v>
      </c>
      <c r="N855" t="s">
        <v>93</v>
      </c>
      <c r="P855">
        <v>354.8</v>
      </c>
      <c r="Q855">
        <v>64.900000000000006</v>
      </c>
      <c r="R855">
        <v>0</v>
      </c>
      <c r="S855">
        <v>50.1</v>
      </c>
      <c r="T855">
        <v>0</v>
      </c>
      <c r="U855">
        <v>0</v>
      </c>
      <c r="V855">
        <v>194.9</v>
      </c>
      <c r="W855">
        <v>44.9</v>
      </c>
      <c r="X855">
        <v>44.9</v>
      </c>
      <c r="Y855">
        <v>0</v>
      </c>
      <c r="AG855" t="s">
        <v>126</v>
      </c>
      <c r="AK855" t="s">
        <v>126</v>
      </c>
      <c r="AL855" t="s">
        <v>127</v>
      </c>
      <c r="AM855">
        <v>99999</v>
      </c>
      <c r="AN855">
        <v>99999</v>
      </c>
      <c r="AO855">
        <v>699</v>
      </c>
      <c r="AP855" t="b">
        <v>1</v>
      </c>
      <c r="AQ855" t="b">
        <v>1</v>
      </c>
      <c r="AR855" t="b">
        <v>1</v>
      </c>
      <c r="AS855">
        <v>100</v>
      </c>
      <c r="AT855" t="s">
        <v>96</v>
      </c>
      <c r="AU855" t="b">
        <v>0</v>
      </c>
      <c r="AW855">
        <v>12</v>
      </c>
      <c r="AX855" t="s">
        <v>97</v>
      </c>
      <c r="AY855" t="s">
        <v>1016</v>
      </c>
    </row>
    <row r="856" spans="1:51" x14ac:dyDescent="0.25">
      <c r="A856" t="s">
        <v>3160</v>
      </c>
      <c r="B856" t="s">
        <v>124</v>
      </c>
      <c r="C856" t="s">
        <v>89</v>
      </c>
      <c r="D856">
        <v>99999</v>
      </c>
      <c r="F856">
        <v>1000</v>
      </c>
      <c r="G856" t="b">
        <v>1</v>
      </c>
      <c r="H856" t="s">
        <v>90</v>
      </c>
      <c r="K856" t="s">
        <v>91</v>
      </c>
      <c r="L856" t="s">
        <v>125</v>
      </c>
      <c r="N856" t="s">
        <v>93</v>
      </c>
      <c r="P856">
        <v>354.8</v>
      </c>
      <c r="Q856">
        <v>64.899999999999991</v>
      </c>
      <c r="R856">
        <v>0</v>
      </c>
      <c r="S856">
        <v>50.1</v>
      </c>
      <c r="T856">
        <v>0</v>
      </c>
      <c r="U856">
        <v>0</v>
      </c>
      <c r="V856">
        <v>194.9</v>
      </c>
      <c r="W856">
        <v>44.9</v>
      </c>
      <c r="X856">
        <v>44.9</v>
      </c>
      <c r="Y856">
        <v>0</v>
      </c>
      <c r="AG856" t="s">
        <v>129</v>
      </c>
      <c r="AK856" t="s">
        <v>129</v>
      </c>
      <c r="AL856" t="s">
        <v>127</v>
      </c>
      <c r="AM856">
        <v>99999</v>
      </c>
      <c r="AN856">
        <v>99999</v>
      </c>
      <c r="AO856">
        <v>699</v>
      </c>
      <c r="AP856" t="b">
        <v>1</v>
      </c>
      <c r="AQ856" t="b">
        <v>1</v>
      </c>
      <c r="AR856" t="b">
        <v>1</v>
      </c>
      <c r="AS856">
        <v>100</v>
      </c>
      <c r="AT856" t="s">
        <v>96</v>
      </c>
      <c r="AU856" t="b">
        <v>0</v>
      </c>
      <c r="AW856">
        <v>12</v>
      </c>
      <c r="AX856" t="s">
        <v>97</v>
      </c>
      <c r="AY856" t="s">
        <v>1017</v>
      </c>
    </row>
    <row r="857" spans="1:51" x14ac:dyDescent="0.25">
      <c r="A857" t="s">
        <v>3160</v>
      </c>
      <c r="B857" t="s">
        <v>124</v>
      </c>
      <c r="C857" t="s">
        <v>89</v>
      </c>
      <c r="D857">
        <v>99999</v>
      </c>
      <c r="F857">
        <v>10000</v>
      </c>
      <c r="G857" t="b">
        <v>1</v>
      </c>
      <c r="H857" t="s">
        <v>90</v>
      </c>
      <c r="K857" t="s">
        <v>91</v>
      </c>
      <c r="L857" t="s">
        <v>125</v>
      </c>
      <c r="N857" t="s">
        <v>93</v>
      </c>
      <c r="P857">
        <v>419.8</v>
      </c>
      <c r="Q857">
        <v>129.9</v>
      </c>
      <c r="R857">
        <v>0</v>
      </c>
      <c r="S857">
        <v>50.1</v>
      </c>
      <c r="T857">
        <v>0</v>
      </c>
      <c r="U857">
        <v>0</v>
      </c>
      <c r="V857">
        <v>194.9</v>
      </c>
      <c r="W857">
        <v>44.9</v>
      </c>
      <c r="X857">
        <v>44.9</v>
      </c>
      <c r="Y857">
        <v>0</v>
      </c>
      <c r="AG857" t="s">
        <v>131</v>
      </c>
      <c r="AK857" t="s">
        <v>131</v>
      </c>
      <c r="AL857" t="s">
        <v>127</v>
      </c>
      <c r="AM857">
        <v>99999</v>
      </c>
      <c r="AN857">
        <v>99999</v>
      </c>
      <c r="AO857">
        <v>699</v>
      </c>
      <c r="AP857" t="b">
        <v>1</v>
      </c>
      <c r="AQ857" t="b">
        <v>1</v>
      </c>
      <c r="AR857" t="b">
        <v>1</v>
      </c>
      <c r="AS857">
        <v>100</v>
      </c>
      <c r="AT857" t="s">
        <v>96</v>
      </c>
      <c r="AU857" t="b">
        <v>0</v>
      </c>
      <c r="AW857">
        <v>12</v>
      </c>
      <c r="AX857" t="s">
        <v>97</v>
      </c>
      <c r="AY857" t="s">
        <v>1018</v>
      </c>
    </row>
    <row r="858" spans="1:51" x14ac:dyDescent="0.25">
      <c r="A858" t="s">
        <v>3160</v>
      </c>
      <c r="B858" t="s">
        <v>124</v>
      </c>
      <c r="C858" t="s">
        <v>89</v>
      </c>
      <c r="D858">
        <v>99999</v>
      </c>
      <c r="F858">
        <v>2000</v>
      </c>
      <c r="G858" t="b">
        <v>1</v>
      </c>
      <c r="H858" t="s">
        <v>90</v>
      </c>
      <c r="K858" t="s">
        <v>91</v>
      </c>
      <c r="L858" t="s">
        <v>125</v>
      </c>
      <c r="N858" t="s">
        <v>93</v>
      </c>
      <c r="P858">
        <v>364.8</v>
      </c>
      <c r="Q858">
        <v>74.899999999999991</v>
      </c>
      <c r="R858">
        <v>0</v>
      </c>
      <c r="S858">
        <v>50.1</v>
      </c>
      <c r="T858">
        <v>0</v>
      </c>
      <c r="U858">
        <v>0</v>
      </c>
      <c r="V858">
        <v>194.9</v>
      </c>
      <c r="W858">
        <v>44.9</v>
      </c>
      <c r="X858">
        <v>44.9</v>
      </c>
      <c r="Y858">
        <v>0</v>
      </c>
      <c r="AG858" t="s">
        <v>133</v>
      </c>
      <c r="AK858" t="s">
        <v>133</v>
      </c>
      <c r="AL858" t="s">
        <v>127</v>
      </c>
      <c r="AM858">
        <v>99999</v>
      </c>
      <c r="AN858">
        <v>99999</v>
      </c>
      <c r="AO858">
        <v>699</v>
      </c>
      <c r="AP858" t="b">
        <v>1</v>
      </c>
      <c r="AQ858" t="b">
        <v>1</v>
      </c>
      <c r="AR858" t="b">
        <v>1</v>
      </c>
      <c r="AS858">
        <v>100</v>
      </c>
      <c r="AT858" t="s">
        <v>96</v>
      </c>
      <c r="AU858" t="b">
        <v>0</v>
      </c>
      <c r="AW858">
        <v>12</v>
      </c>
      <c r="AX858" t="s">
        <v>97</v>
      </c>
      <c r="AY858" t="s">
        <v>1019</v>
      </c>
    </row>
    <row r="859" spans="1:51" x14ac:dyDescent="0.25">
      <c r="A859" t="s">
        <v>3160</v>
      </c>
      <c r="B859" t="s">
        <v>124</v>
      </c>
      <c r="C859" t="s">
        <v>89</v>
      </c>
      <c r="D859">
        <v>99999</v>
      </c>
      <c r="F859">
        <v>3000</v>
      </c>
      <c r="G859" t="b">
        <v>1</v>
      </c>
      <c r="H859" t="s">
        <v>90</v>
      </c>
      <c r="K859" t="s">
        <v>91</v>
      </c>
      <c r="L859" t="s">
        <v>125</v>
      </c>
      <c r="N859" t="s">
        <v>93</v>
      </c>
      <c r="P859">
        <v>374.8</v>
      </c>
      <c r="Q859">
        <v>84.899999999999991</v>
      </c>
      <c r="R859">
        <v>0</v>
      </c>
      <c r="S859">
        <v>50.1</v>
      </c>
      <c r="T859">
        <v>0</v>
      </c>
      <c r="U859">
        <v>0</v>
      </c>
      <c r="V859">
        <v>194.9</v>
      </c>
      <c r="W859">
        <v>44.9</v>
      </c>
      <c r="X859">
        <v>44.9</v>
      </c>
      <c r="Y859">
        <v>0</v>
      </c>
      <c r="AG859" t="s">
        <v>135</v>
      </c>
      <c r="AK859" t="s">
        <v>135</v>
      </c>
      <c r="AL859" t="s">
        <v>127</v>
      </c>
      <c r="AM859">
        <v>99999</v>
      </c>
      <c r="AN859">
        <v>99999</v>
      </c>
      <c r="AO859">
        <v>699</v>
      </c>
      <c r="AP859" t="b">
        <v>1</v>
      </c>
      <c r="AQ859" t="b">
        <v>1</v>
      </c>
      <c r="AR859" t="b">
        <v>1</v>
      </c>
      <c r="AS859">
        <v>100</v>
      </c>
      <c r="AT859" t="s">
        <v>96</v>
      </c>
      <c r="AU859" t="b">
        <v>0</v>
      </c>
      <c r="AW859">
        <v>12</v>
      </c>
      <c r="AX859" t="s">
        <v>97</v>
      </c>
      <c r="AY859" t="s">
        <v>1020</v>
      </c>
    </row>
    <row r="860" spans="1:51" x14ac:dyDescent="0.25">
      <c r="A860" t="s">
        <v>3160</v>
      </c>
      <c r="B860" t="s">
        <v>124</v>
      </c>
      <c r="C860" t="s">
        <v>89</v>
      </c>
      <c r="D860">
        <v>99999</v>
      </c>
      <c r="F860">
        <v>5000</v>
      </c>
      <c r="G860" t="b">
        <v>1</v>
      </c>
      <c r="H860" t="s">
        <v>90</v>
      </c>
      <c r="K860" t="s">
        <v>91</v>
      </c>
      <c r="L860" t="s">
        <v>125</v>
      </c>
      <c r="N860" t="s">
        <v>93</v>
      </c>
      <c r="P860">
        <v>389.8</v>
      </c>
      <c r="Q860">
        <v>99.9</v>
      </c>
      <c r="R860">
        <v>0</v>
      </c>
      <c r="S860">
        <v>50.1</v>
      </c>
      <c r="T860">
        <v>0</v>
      </c>
      <c r="U860">
        <v>0</v>
      </c>
      <c r="V860">
        <v>194.9</v>
      </c>
      <c r="W860">
        <v>44.9</v>
      </c>
      <c r="X860">
        <v>44.9</v>
      </c>
      <c r="Y860">
        <v>0</v>
      </c>
      <c r="AG860" t="s">
        <v>137</v>
      </c>
      <c r="AK860" t="s">
        <v>137</v>
      </c>
      <c r="AL860" t="s">
        <v>127</v>
      </c>
      <c r="AM860">
        <v>99999</v>
      </c>
      <c r="AN860">
        <v>99999</v>
      </c>
      <c r="AO860">
        <v>699</v>
      </c>
      <c r="AP860" t="b">
        <v>1</v>
      </c>
      <c r="AQ860" t="b">
        <v>1</v>
      </c>
      <c r="AR860" t="b">
        <v>1</v>
      </c>
      <c r="AS860">
        <v>100</v>
      </c>
      <c r="AT860" t="s">
        <v>96</v>
      </c>
      <c r="AU860" t="b">
        <v>0</v>
      </c>
      <c r="AW860">
        <v>12</v>
      </c>
      <c r="AX860" t="s">
        <v>97</v>
      </c>
      <c r="AY860" t="s">
        <v>1021</v>
      </c>
    </row>
    <row r="861" spans="1:51" x14ac:dyDescent="0.25">
      <c r="A861" t="s">
        <v>3160</v>
      </c>
      <c r="B861" t="s">
        <v>139</v>
      </c>
      <c r="C861" t="s">
        <v>89</v>
      </c>
      <c r="D861">
        <v>99999</v>
      </c>
      <c r="F861">
        <v>0</v>
      </c>
      <c r="G861" t="b">
        <v>1</v>
      </c>
      <c r="H861" t="s">
        <v>90</v>
      </c>
      <c r="K861" t="s">
        <v>91</v>
      </c>
      <c r="L861" t="s">
        <v>140</v>
      </c>
      <c r="N861" t="s">
        <v>93</v>
      </c>
      <c r="P861">
        <v>389.8</v>
      </c>
      <c r="Q861">
        <v>99.9</v>
      </c>
      <c r="R861">
        <v>0</v>
      </c>
      <c r="S861">
        <v>50.1</v>
      </c>
      <c r="T861">
        <v>0</v>
      </c>
      <c r="U861">
        <v>0</v>
      </c>
      <c r="V861">
        <v>194.9</v>
      </c>
      <c r="W861">
        <v>44.9</v>
      </c>
      <c r="X861">
        <v>44.9</v>
      </c>
      <c r="Y861">
        <v>0</v>
      </c>
      <c r="AG861" t="s">
        <v>141</v>
      </c>
      <c r="AK861" t="s">
        <v>141</v>
      </c>
      <c r="AL861" t="s">
        <v>142</v>
      </c>
      <c r="AM861">
        <v>99999</v>
      </c>
      <c r="AN861">
        <v>99999</v>
      </c>
      <c r="AO861">
        <v>899</v>
      </c>
      <c r="AP861" t="b">
        <v>1</v>
      </c>
      <c r="AQ861" t="b">
        <v>1</v>
      </c>
      <c r="AR861" t="b">
        <v>1</v>
      </c>
      <c r="AS861">
        <v>500</v>
      </c>
      <c r="AT861" t="s">
        <v>96</v>
      </c>
      <c r="AU861" t="b">
        <v>0</v>
      </c>
      <c r="AW861">
        <v>12</v>
      </c>
      <c r="AX861" t="s">
        <v>97</v>
      </c>
      <c r="AY861" t="s">
        <v>1022</v>
      </c>
    </row>
    <row r="862" spans="1:51" x14ac:dyDescent="0.25">
      <c r="A862" t="s">
        <v>3160</v>
      </c>
      <c r="B862" t="s">
        <v>139</v>
      </c>
      <c r="C862" t="s">
        <v>89</v>
      </c>
      <c r="D862">
        <v>99999</v>
      </c>
      <c r="F862">
        <v>1000</v>
      </c>
      <c r="G862" t="b">
        <v>1</v>
      </c>
      <c r="H862" t="s">
        <v>90</v>
      </c>
      <c r="K862" t="s">
        <v>91</v>
      </c>
      <c r="L862" t="s">
        <v>140</v>
      </c>
      <c r="N862" t="s">
        <v>93</v>
      </c>
      <c r="P862">
        <v>389.8</v>
      </c>
      <c r="Q862">
        <v>99.899999999999991</v>
      </c>
      <c r="R862">
        <v>0</v>
      </c>
      <c r="S862">
        <v>50.1</v>
      </c>
      <c r="T862">
        <v>0</v>
      </c>
      <c r="U862">
        <v>0</v>
      </c>
      <c r="V862">
        <v>194.9</v>
      </c>
      <c r="W862">
        <v>44.9</v>
      </c>
      <c r="X862">
        <v>44.9</v>
      </c>
      <c r="Y862">
        <v>0</v>
      </c>
      <c r="AG862" t="s">
        <v>144</v>
      </c>
      <c r="AK862" t="s">
        <v>144</v>
      </c>
      <c r="AL862" t="s">
        <v>142</v>
      </c>
      <c r="AM862">
        <v>99999</v>
      </c>
      <c r="AN862">
        <v>99999</v>
      </c>
      <c r="AO862">
        <v>899</v>
      </c>
      <c r="AP862" t="b">
        <v>1</v>
      </c>
      <c r="AQ862" t="b">
        <v>1</v>
      </c>
      <c r="AR862" t="b">
        <v>1</v>
      </c>
      <c r="AS862">
        <v>500</v>
      </c>
      <c r="AT862" t="s">
        <v>96</v>
      </c>
      <c r="AU862" t="b">
        <v>0</v>
      </c>
      <c r="AW862">
        <v>12</v>
      </c>
      <c r="AX862" t="s">
        <v>97</v>
      </c>
      <c r="AY862" t="s">
        <v>1023</v>
      </c>
    </row>
    <row r="863" spans="1:51" x14ac:dyDescent="0.25">
      <c r="A863" t="s">
        <v>3160</v>
      </c>
      <c r="B863" t="s">
        <v>139</v>
      </c>
      <c r="C863" t="s">
        <v>89</v>
      </c>
      <c r="D863">
        <v>99999</v>
      </c>
      <c r="F863">
        <v>10000</v>
      </c>
      <c r="G863" t="b">
        <v>1</v>
      </c>
      <c r="H863" t="s">
        <v>90</v>
      </c>
      <c r="K863" t="s">
        <v>91</v>
      </c>
      <c r="L863" t="s">
        <v>140</v>
      </c>
      <c r="N863" t="s">
        <v>93</v>
      </c>
      <c r="P863">
        <v>454.8</v>
      </c>
      <c r="Q863">
        <v>164.9</v>
      </c>
      <c r="R863">
        <v>0</v>
      </c>
      <c r="S863">
        <v>50.1</v>
      </c>
      <c r="T863">
        <v>0</v>
      </c>
      <c r="U863">
        <v>0</v>
      </c>
      <c r="V863">
        <v>194.9</v>
      </c>
      <c r="W863">
        <v>44.9</v>
      </c>
      <c r="X863">
        <v>44.9</v>
      </c>
      <c r="Y863">
        <v>0</v>
      </c>
      <c r="AG863" t="s">
        <v>146</v>
      </c>
      <c r="AK863" t="s">
        <v>146</v>
      </c>
      <c r="AL863" t="s">
        <v>142</v>
      </c>
      <c r="AM863">
        <v>99999</v>
      </c>
      <c r="AN863">
        <v>99999</v>
      </c>
      <c r="AO863">
        <v>899</v>
      </c>
      <c r="AP863" t="b">
        <v>1</v>
      </c>
      <c r="AQ863" t="b">
        <v>1</v>
      </c>
      <c r="AR863" t="b">
        <v>1</v>
      </c>
      <c r="AS863">
        <v>500</v>
      </c>
      <c r="AT863" t="s">
        <v>96</v>
      </c>
      <c r="AU863" t="b">
        <v>0</v>
      </c>
      <c r="AW863">
        <v>12</v>
      </c>
      <c r="AX863" t="s">
        <v>97</v>
      </c>
      <c r="AY863" t="s">
        <v>1024</v>
      </c>
    </row>
    <row r="864" spans="1:51" x14ac:dyDescent="0.25">
      <c r="A864" t="s">
        <v>3160</v>
      </c>
      <c r="B864" t="s">
        <v>139</v>
      </c>
      <c r="C864" t="s">
        <v>89</v>
      </c>
      <c r="D864">
        <v>99999</v>
      </c>
      <c r="F864">
        <v>2000</v>
      </c>
      <c r="G864" t="b">
        <v>1</v>
      </c>
      <c r="H864" t="s">
        <v>90</v>
      </c>
      <c r="K864" t="s">
        <v>91</v>
      </c>
      <c r="L864" t="s">
        <v>140</v>
      </c>
      <c r="N864" t="s">
        <v>93</v>
      </c>
      <c r="P864">
        <v>399.8</v>
      </c>
      <c r="Q864">
        <v>109.89999999999999</v>
      </c>
      <c r="R864">
        <v>0</v>
      </c>
      <c r="S864">
        <v>50.1</v>
      </c>
      <c r="T864">
        <v>0</v>
      </c>
      <c r="U864">
        <v>0</v>
      </c>
      <c r="V864">
        <v>194.9</v>
      </c>
      <c r="W864">
        <v>44.9</v>
      </c>
      <c r="X864">
        <v>44.9</v>
      </c>
      <c r="Y864">
        <v>0</v>
      </c>
      <c r="AG864" t="s">
        <v>148</v>
      </c>
      <c r="AK864" t="s">
        <v>148</v>
      </c>
      <c r="AL864" t="s">
        <v>142</v>
      </c>
      <c r="AM864">
        <v>99999</v>
      </c>
      <c r="AN864">
        <v>99999</v>
      </c>
      <c r="AO864">
        <v>899</v>
      </c>
      <c r="AP864" t="b">
        <v>1</v>
      </c>
      <c r="AQ864" t="b">
        <v>1</v>
      </c>
      <c r="AR864" t="b">
        <v>1</v>
      </c>
      <c r="AS864">
        <v>500</v>
      </c>
      <c r="AT864" t="s">
        <v>96</v>
      </c>
      <c r="AU864" t="b">
        <v>0</v>
      </c>
      <c r="AW864">
        <v>12</v>
      </c>
      <c r="AX864" t="s">
        <v>97</v>
      </c>
      <c r="AY864" t="s">
        <v>1025</v>
      </c>
    </row>
    <row r="865" spans="1:51" x14ac:dyDescent="0.25">
      <c r="A865" t="s">
        <v>3160</v>
      </c>
      <c r="B865" t="s">
        <v>139</v>
      </c>
      <c r="C865" t="s">
        <v>89</v>
      </c>
      <c r="D865">
        <v>99999</v>
      </c>
      <c r="F865">
        <v>3000</v>
      </c>
      <c r="G865" t="b">
        <v>1</v>
      </c>
      <c r="H865" t="s">
        <v>90</v>
      </c>
      <c r="K865" t="s">
        <v>91</v>
      </c>
      <c r="L865" t="s">
        <v>140</v>
      </c>
      <c r="N865" t="s">
        <v>93</v>
      </c>
      <c r="P865">
        <v>409.8</v>
      </c>
      <c r="Q865">
        <v>119.89999999999999</v>
      </c>
      <c r="R865">
        <v>0</v>
      </c>
      <c r="S865">
        <v>50.1</v>
      </c>
      <c r="T865">
        <v>0</v>
      </c>
      <c r="U865">
        <v>0</v>
      </c>
      <c r="V865">
        <v>194.9</v>
      </c>
      <c r="W865">
        <v>44.9</v>
      </c>
      <c r="X865">
        <v>44.9</v>
      </c>
      <c r="Y865">
        <v>0</v>
      </c>
      <c r="AG865" t="s">
        <v>150</v>
      </c>
      <c r="AK865" t="s">
        <v>150</v>
      </c>
      <c r="AL865" t="s">
        <v>142</v>
      </c>
      <c r="AM865">
        <v>99999</v>
      </c>
      <c r="AN865">
        <v>99999</v>
      </c>
      <c r="AO865">
        <v>899</v>
      </c>
      <c r="AP865" t="b">
        <v>1</v>
      </c>
      <c r="AQ865" t="b">
        <v>1</v>
      </c>
      <c r="AR865" t="b">
        <v>1</v>
      </c>
      <c r="AS865">
        <v>500</v>
      </c>
      <c r="AT865" t="s">
        <v>96</v>
      </c>
      <c r="AU865" t="b">
        <v>0</v>
      </c>
      <c r="AW865">
        <v>12</v>
      </c>
      <c r="AX865" t="s">
        <v>97</v>
      </c>
      <c r="AY865" t="s">
        <v>1026</v>
      </c>
    </row>
    <row r="866" spans="1:51" x14ac:dyDescent="0.25">
      <c r="A866" t="s">
        <v>3160</v>
      </c>
      <c r="B866" t="s">
        <v>139</v>
      </c>
      <c r="C866" t="s">
        <v>89</v>
      </c>
      <c r="D866">
        <v>99999</v>
      </c>
      <c r="F866">
        <v>5000</v>
      </c>
      <c r="G866" t="b">
        <v>1</v>
      </c>
      <c r="H866" t="s">
        <v>90</v>
      </c>
      <c r="K866" t="s">
        <v>91</v>
      </c>
      <c r="L866" t="s">
        <v>140</v>
      </c>
      <c r="N866" t="s">
        <v>93</v>
      </c>
      <c r="P866">
        <v>424.8</v>
      </c>
      <c r="Q866">
        <v>134.9</v>
      </c>
      <c r="R866">
        <v>0</v>
      </c>
      <c r="S866">
        <v>50.1</v>
      </c>
      <c r="T866">
        <v>0</v>
      </c>
      <c r="U866">
        <v>0</v>
      </c>
      <c r="V866">
        <v>194.9</v>
      </c>
      <c r="W866">
        <v>44.9</v>
      </c>
      <c r="X866">
        <v>44.9</v>
      </c>
      <c r="Y866">
        <v>0</v>
      </c>
      <c r="AG866" t="s">
        <v>152</v>
      </c>
      <c r="AK866" t="s">
        <v>152</v>
      </c>
      <c r="AL866" t="s">
        <v>142</v>
      </c>
      <c r="AM866">
        <v>99999</v>
      </c>
      <c r="AN866">
        <v>99999</v>
      </c>
      <c r="AO866">
        <v>899</v>
      </c>
      <c r="AP866" t="b">
        <v>1</v>
      </c>
      <c r="AQ866" t="b">
        <v>1</v>
      </c>
      <c r="AR866" t="b">
        <v>1</v>
      </c>
      <c r="AS866">
        <v>500</v>
      </c>
      <c r="AT866" t="s">
        <v>96</v>
      </c>
      <c r="AU866" t="b">
        <v>0</v>
      </c>
      <c r="AW866">
        <v>12</v>
      </c>
      <c r="AX866" t="s">
        <v>97</v>
      </c>
      <c r="AY866" t="s">
        <v>1027</v>
      </c>
    </row>
    <row r="867" spans="1:51" x14ac:dyDescent="0.25">
      <c r="A867" t="s">
        <v>3160</v>
      </c>
      <c r="B867" t="s">
        <v>88</v>
      </c>
      <c r="C867" t="s">
        <v>89</v>
      </c>
      <c r="D867">
        <v>99999</v>
      </c>
      <c r="F867">
        <v>0</v>
      </c>
      <c r="G867" t="b">
        <v>1</v>
      </c>
      <c r="H867" t="s">
        <v>90</v>
      </c>
      <c r="K867" t="s">
        <v>154</v>
      </c>
      <c r="L867" t="s">
        <v>92</v>
      </c>
      <c r="N867" t="s">
        <v>93</v>
      </c>
      <c r="P867">
        <v>394.8</v>
      </c>
      <c r="Q867">
        <v>79.900000000000006</v>
      </c>
      <c r="R867">
        <v>0</v>
      </c>
      <c r="S867">
        <v>50.1</v>
      </c>
      <c r="T867">
        <v>0</v>
      </c>
      <c r="U867">
        <v>0</v>
      </c>
      <c r="V867">
        <v>194.9</v>
      </c>
      <c r="W867">
        <v>69.900000000000006</v>
      </c>
      <c r="X867">
        <v>69.900000000000006</v>
      </c>
      <c r="Y867">
        <v>0</v>
      </c>
      <c r="AG867" t="s">
        <v>155</v>
      </c>
      <c r="AK867" t="s">
        <v>155</v>
      </c>
      <c r="AL867" t="s">
        <v>95</v>
      </c>
      <c r="AM867">
        <v>99999</v>
      </c>
      <c r="AN867">
        <v>99999</v>
      </c>
      <c r="AO867">
        <v>799</v>
      </c>
      <c r="AP867" t="b">
        <v>1</v>
      </c>
      <c r="AQ867" t="b">
        <v>1</v>
      </c>
      <c r="AR867" t="b">
        <v>1</v>
      </c>
      <c r="AS867">
        <v>250</v>
      </c>
      <c r="AT867" t="s">
        <v>96</v>
      </c>
      <c r="AU867" t="b">
        <v>0</v>
      </c>
      <c r="AW867">
        <v>12</v>
      </c>
      <c r="AX867" t="s">
        <v>97</v>
      </c>
      <c r="AY867" t="s">
        <v>1028</v>
      </c>
    </row>
    <row r="868" spans="1:51" x14ac:dyDescent="0.25">
      <c r="A868" t="s">
        <v>3160</v>
      </c>
      <c r="B868" t="s">
        <v>88</v>
      </c>
      <c r="C868" t="s">
        <v>89</v>
      </c>
      <c r="D868">
        <v>99999</v>
      </c>
      <c r="F868">
        <v>1000</v>
      </c>
      <c r="G868" t="b">
        <v>1</v>
      </c>
      <c r="H868" t="s">
        <v>90</v>
      </c>
      <c r="K868" t="s">
        <v>154</v>
      </c>
      <c r="L868" t="s">
        <v>92</v>
      </c>
      <c r="N868" t="s">
        <v>93</v>
      </c>
      <c r="P868">
        <v>394.8</v>
      </c>
      <c r="Q868">
        <v>79.899999999999991</v>
      </c>
      <c r="R868">
        <v>0</v>
      </c>
      <c r="S868">
        <v>50.1</v>
      </c>
      <c r="T868">
        <v>0</v>
      </c>
      <c r="U868">
        <v>0</v>
      </c>
      <c r="V868">
        <v>194.9</v>
      </c>
      <c r="W868">
        <v>69.900000000000006</v>
      </c>
      <c r="X868">
        <v>69.900000000000006</v>
      </c>
      <c r="Y868">
        <v>0</v>
      </c>
      <c r="AG868" t="s">
        <v>157</v>
      </c>
      <c r="AK868" t="s">
        <v>157</v>
      </c>
      <c r="AL868" t="s">
        <v>95</v>
      </c>
      <c r="AM868">
        <v>99999</v>
      </c>
      <c r="AN868">
        <v>99999</v>
      </c>
      <c r="AO868">
        <v>799</v>
      </c>
      <c r="AP868" t="b">
        <v>1</v>
      </c>
      <c r="AQ868" t="b">
        <v>1</v>
      </c>
      <c r="AR868" t="b">
        <v>1</v>
      </c>
      <c r="AS868">
        <v>250</v>
      </c>
      <c r="AT868" t="s">
        <v>96</v>
      </c>
      <c r="AU868" t="b">
        <v>0</v>
      </c>
      <c r="AW868">
        <v>12</v>
      </c>
      <c r="AX868" t="s">
        <v>97</v>
      </c>
      <c r="AY868" t="s">
        <v>1029</v>
      </c>
    </row>
    <row r="869" spans="1:51" x14ac:dyDescent="0.25">
      <c r="A869" t="s">
        <v>3160</v>
      </c>
      <c r="B869" t="s">
        <v>88</v>
      </c>
      <c r="C869" t="s">
        <v>89</v>
      </c>
      <c r="D869">
        <v>99999</v>
      </c>
      <c r="F869">
        <v>10000</v>
      </c>
      <c r="G869" t="b">
        <v>1</v>
      </c>
      <c r="H869" t="s">
        <v>90</v>
      </c>
      <c r="K869" t="s">
        <v>154</v>
      </c>
      <c r="L869" t="s">
        <v>92</v>
      </c>
      <c r="N869" t="s">
        <v>93</v>
      </c>
      <c r="P869">
        <v>459.8</v>
      </c>
      <c r="Q869">
        <v>144.9</v>
      </c>
      <c r="R869">
        <v>0</v>
      </c>
      <c r="S869">
        <v>50.1</v>
      </c>
      <c r="T869">
        <v>0</v>
      </c>
      <c r="U869">
        <v>0</v>
      </c>
      <c r="V869">
        <v>194.9</v>
      </c>
      <c r="W869">
        <v>69.900000000000006</v>
      </c>
      <c r="X869">
        <v>69.900000000000006</v>
      </c>
      <c r="Y869">
        <v>0</v>
      </c>
      <c r="AG869" t="s">
        <v>159</v>
      </c>
      <c r="AK869" t="s">
        <v>159</v>
      </c>
      <c r="AL869" t="s">
        <v>95</v>
      </c>
      <c r="AM869">
        <v>99999</v>
      </c>
      <c r="AN869">
        <v>99999</v>
      </c>
      <c r="AO869">
        <v>799</v>
      </c>
      <c r="AP869" t="b">
        <v>1</v>
      </c>
      <c r="AQ869" t="b">
        <v>1</v>
      </c>
      <c r="AR869" t="b">
        <v>1</v>
      </c>
      <c r="AS869">
        <v>250</v>
      </c>
      <c r="AT869" t="s">
        <v>96</v>
      </c>
      <c r="AU869" t="b">
        <v>0</v>
      </c>
      <c r="AW869">
        <v>12</v>
      </c>
      <c r="AX869" t="s">
        <v>97</v>
      </c>
      <c r="AY869" t="s">
        <v>1030</v>
      </c>
    </row>
    <row r="870" spans="1:51" x14ac:dyDescent="0.25">
      <c r="A870" t="s">
        <v>3160</v>
      </c>
      <c r="B870" t="s">
        <v>88</v>
      </c>
      <c r="C870" t="s">
        <v>89</v>
      </c>
      <c r="D870">
        <v>99999</v>
      </c>
      <c r="F870">
        <v>2000</v>
      </c>
      <c r="G870" t="b">
        <v>1</v>
      </c>
      <c r="H870" t="s">
        <v>90</v>
      </c>
      <c r="K870" t="s">
        <v>154</v>
      </c>
      <c r="L870" t="s">
        <v>92</v>
      </c>
      <c r="N870" t="s">
        <v>93</v>
      </c>
      <c r="P870">
        <v>404.8</v>
      </c>
      <c r="Q870">
        <v>89.899999999999991</v>
      </c>
      <c r="R870">
        <v>0</v>
      </c>
      <c r="S870">
        <v>50.1</v>
      </c>
      <c r="T870">
        <v>0</v>
      </c>
      <c r="U870">
        <v>0</v>
      </c>
      <c r="V870">
        <v>194.9</v>
      </c>
      <c r="W870">
        <v>69.900000000000006</v>
      </c>
      <c r="X870">
        <v>69.900000000000006</v>
      </c>
      <c r="Y870">
        <v>0</v>
      </c>
      <c r="AG870" t="s">
        <v>161</v>
      </c>
      <c r="AK870" t="s">
        <v>161</v>
      </c>
      <c r="AL870" t="s">
        <v>95</v>
      </c>
      <c r="AM870">
        <v>99999</v>
      </c>
      <c r="AN870">
        <v>99999</v>
      </c>
      <c r="AO870">
        <v>799</v>
      </c>
      <c r="AP870" t="b">
        <v>1</v>
      </c>
      <c r="AQ870" t="b">
        <v>1</v>
      </c>
      <c r="AR870" t="b">
        <v>1</v>
      </c>
      <c r="AS870">
        <v>250</v>
      </c>
      <c r="AT870" t="s">
        <v>96</v>
      </c>
      <c r="AU870" t="b">
        <v>0</v>
      </c>
      <c r="AW870">
        <v>12</v>
      </c>
      <c r="AX870" t="s">
        <v>97</v>
      </c>
      <c r="AY870" t="s">
        <v>1031</v>
      </c>
    </row>
    <row r="871" spans="1:51" x14ac:dyDescent="0.25">
      <c r="A871" t="s">
        <v>3160</v>
      </c>
      <c r="B871" t="s">
        <v>88</v>
      </c>
      <c r="C871" t="s">
        <v>89</v>
      </c>
      <c r="D871">
        <v>99999</v>
      </c>
      <c r="F871">
        <v>3000</v>
      </c>
      <c r="G871" t="b">
        <v>1</v>
      </c>
      <c r="H871" t="s">
        <v>90</v>
      </c>
      <c r="K871" t="s">
        <v>154</v>
      </c>
      <c r="L871" t="s">
        <v>92</v>
      </c>
      <c r="N871" t="s">
        <v>93</v>
      </c>
      <c r="P871">
        <v>414.8</v>
      </c>
      <c r="Q871">
        <v>99.899999999999991</v>
      </c>
      <c r="R871">
        <v>0</v>
      </c>
      <c r="S871">
        <v>50.1</v>
      </c>
      <c r="T871">
        <v>0</v>
      </c>
      <c r="U871">
        <v>0</v>
      </c>
      <c r="V871">
        <v>194.9</v>
      </c>
      <c r="W871">
        <v>69.900000000000006</v>
      </c>
      <c r="X871">
        <v>69.900000000000006</v>
      </c>
      <c r="Y871">
        <v>0</v>
      </c>
      <c r="AG871" t="s">
        <v>163</v>
      </c>
      <c r="AK871" t="s">
        <v>163</v>
      </c>
      <c r="AL871" t="s">
        <v>95</v>
      </c>
      <c r="AM871">
        <v>99999</v>
      </c>
      <c r="AN871">
        <v>99999</v>
      </c>
      <c r="AO871">
        <v>799</v>
      </c>
      <c r="AP871" t="b">
        <v>1</v>
      </c>
      <c r="AQ871" t="b">
        <v>1</v>
      </c>
      <c r="AR871" t="b">
        <v>1</v>
      </c>
      <c r="AS871">
        <v>250</v>
      </c>
      <c r="AT871" t="s">
        <v>96</v>
      </c>
      <c r="AU871" t="b">
        <v>0</v>
      </c>
      <c r="AW871">
        <v>12</v>
      </c>
      <c r="AX871" t="s">
        <v>97</v>
      </c>
      <c r="AY871" t="s">
        <v>1032</v>
      </c>
    </row>
    <row r="872" spans="1:51" x14ac:dyDescent="0.25">
      <c r="A872" t="s">
        <v>3160</v>
      </c>
      <c r="B872" t="s">
        <v>88</v>
      </c>
      <c r="C872" t="s">
        <v>89</v>
      </c>
      <c r="D872">
        <v>99999</v>
      </c>
      <c r="F872">
        <v>5000</v>
      </c>
      <c r="G872" t="b">
        <v>1</v>
      </c>
      <c r="H872" t="s">
        <v>90</v>
      </c>
      <c r="K872" t="s">
        <v>154</v>
      </c>
      <c r="L872" t="s">
        <v>92</v>
      </c>
      <c r="N872" t="s">
        <v>93</v>
      </c>
      <c r="P872">
        <v>429.8</v>
      </c>
      <c r="Q872">
        <v>114.9</v>
      </c>
      <c r="R872">
        <v>0</v>
      </c>
      <c r="S872">
        <v>50.1</v>
      </c>
      <c r="T872">
        <v>0</v>
      </c>
      <c r="U872">
        <v>0</v>
      </c>
      <c r="V872">
        <v>194.9</v>
      </c>
      <c r="W872">
        <v>69.900000000000006</v>
      </c>
      <c r="X872">
        <v>69.900000000000006</v>
      </c>
      <c r="Y872">
        <v>0</v>
      </c>
      <c r="AG872" t="s">
        <v>165</v>
      </c>
      <c r="AK872" t="s">
        <v>165</v>
      </c>
      <c r="AL872" t="s">
        <v>95</v>
      </c>
      <c r="AM872">
        <v>99999</v>
      </c>
      <c r="AN872">
        <v>99999</v>
      </c>
      <c r="AO872">
        <v>799</v>
      </c>
      <c r="AP872" t="b">
        <v>1</v>
      </c>
      <c r="AQ872" t="b">
        <v>1</v>
      </c>
      <c r="AR872" t="b">
        <v>1</v>
      </c>
      <c r="AS872">
        <v>250</v>
      </c>
      <c r="AT872" t="s">
        <v>96</v>
      </c>
      <c r="AU872" t="b">
        <v>0</v>
      </c>
      <c r="AW872">
        <v>12</v>
      </c>
      <c r="AX872" t="s">
        <v>97</v>
      </c>
      <c r="AY872" t="s">
        <v>1033</v>
      </c>
    </row>
    <row r="873" spans="1:51" x14ac:dyDescent="0.25">
      <c r="A873" t="s">
        <v>3160</v>
      </c>
      <c r="B873" t="s">
        <v>109</v>
      </c>
      <c r="C873" t="s">
        <v>89</v>
      </c>
      <c r="D873">
        <v>99999</v>
      </c>
      <c r="F873">
        <v>0</v>
      </c>
      <c r="G873" t="b">
        <v>1</v>
      </c>
      <c r="H873" t="s">
        <v>90</v>
      </c>
      <c r="K873" t="s">
        <v>154</v>
      </c>
      <c r="L873" t="s">
        <v>110</v>
      </c>
      <c r="N873" t="s">
        <v>93</v>
      </c>
      <c r="P873">
        <v>389.8</v>
      </c>
      <c r="Q873">
        <v>74.900000000000006</v>
      </c>
      <c r="R873">
        <v>0</v>
      </c>
      <c r="S873">
        <v>50.1</v>
      </c>
      <c r="T873">
        <v>0</v>
      </c>
      <c r="U873">
        <v>0</v>
      </c>
      <c r="V873">
        <v>194.9</v>
      </c>
      <c r="W873">
        <v>69.900000000000006</v>
      </c>
      <c r="X873">
        <v>69.900000000000006</v>
      </c>
      <c r="Y873">
        <v>0</v>
      </c>
      <c r="AG873" t="s">
        <v>167</v>
      </c>
      <c r="AK873" t="s">
        <v>167</v>
      </c>
      <c r="AL873" t="s">
        <v>112</v>
      </c>
      <c r="AM873">
        <v>99999</v>
      </c>
      <c r="AN873">
        <v>99999</v>
      </c>
      <c r="AO873">
        <v>599</v>
      </c>
      <c r="AP873" t="b">
        <v>1</v>
      </c>
      <c r="AQ873" t="b">
        <v>1</v>
      </c>
      <c r="AR873" t="b">
        <v>1</v>
      </c>
      <c r="AS873">
        <v>50</v>
      </c>
      <c r="AT873" t="s">
        <v>96</v>
      </c>
      <c r="AU873" t="b">
        <v>0</v>
      </c>
      <c r="AW873">
        <v>12</v>
      </c>
      <c r="AX873" t="s">
        <v>97</v>
      </c>
      <c r="AY873" t="s">
        <v>1034</v>
      </c>
    </row>
    <row r="874" spans="1:51" x14ac:dyDescent="0.25">
      <c r="A874" t="s">
        <v>3160</v>
      </c>
      <c r="B874" t="s">
        <v>109</v>
      </c>
      <c r="C874" t="s">
        <v>89</v>
      </c>
      <c r="D874">
        <v>99999</v>
      </c>
      <c r="F874">
        <v>1000</v>
      </c>
      <c r="G874" t="b">
        <v>1</v>
      </c>
      <c r="H874" t="s">
        <v>90</v>
      </c>
      <c r="K874" t="s">
        <v>154</v>
      </c>
      <c r="L874" t="s">
        <v>110</v>
      </c>
      <c r="N874" t="s">
        <v>93</v>
      </c>
      <c r="P874">
        <v>374.8</v>
      </c>
      <c r="Q874">
        <v>59.9</v>
      </c>
      <c r="R874">
        <v>0</v>
      </c>
      <c r="S874">
        <v>50.1</v>
      </c>
      <c r="T874">
        <v>0</v>
      </c>
      <c r="U874">
        <v>0</v>
      </c>
      <c r="V874">
        <v>194.9</v>
      </c>
      <c r="W874">
        <v>69.900000000000006</v>
      </c>
      <c r="X874">
        <v>69.900000000000006</v>
      </c>
      <c r="Y874">
        <v>0</v>
      </c>
      <c r="AG874" t="s">
        <v>169</v>
      </c>
      <c r="AK874" t="s">
        <v>169</v>
      </c>
      <c r="AL874" t="s">
        <v>112</v>
      </c>
      <c r="AM874">
        <v>99999</v>
      </c>
      <c r="AN874">
        <v>99999</v>
      </c>
      <c r="AO874">
        <v>599</v>
      </c>
      <c r="AP874" t="b">
        <v>1</v>
      </c>
      <c r="AQ874" t="b">
        <v>1</v>
      </c>
      <c r="AR874" t="b">
        <v>1</v>
      </c>
      <c r="AS874">
        <v>50</v>
      </c>
      <c r="AT874" t="s">
        <v>96</v>
      </c>
      <c r="AU874" t="b">
        <v>0</v>
      </c>
      <c r="AW874">
        <v>12</v>
      </c>
      <c r="AX874" t="s">
        <v>97</v>
      </c>
      <c r="AY874" t="s">
        <v>1035</v>
      </c>
    </row>
    <row r="875" spans="1:51" x14ac:dyDescent="0.25">
      <c r="A875" t="s">
        <v>3160</v>
      </c>
      <c r="B875" t="s">
        <v>109</v>
      </c>
      <c r="C875" t="s">
        <v>89</v>
      </c>
      <c r="D875">
        <v>99999</v>
      </c>
      <c r="F875">
        <v>10000</v>
      </c>
      <c r="G875" t="b">
        <v>1</v>
      </c>
      <c r="H875" t="s">
        <v>90</v>
      </c>
      <c r="K875" t="s">
        <v>154</v>
      </c>
      <c r="L875" t="s">
        <v>110</v>
      </c>
      <c r="N875" t="s">
        <v>93</v>
      </c>
      <c r="P875">
        <v>439.8</v>
      </c>
      <c r="Q875">
        <v>124.9</v>
      </c>
      <c r="R875">
        <v>0</v>
      </c>
      <c r="S875">
        <v>50.1</v>
      </c>
      <c r="T875">
        <v>0</v>
      </c>
      <c r="U875">
        <v>0</v>
      </c>
      <c r="V875">
        <v>194.9</v>
      </c>
      <c r="W875">
        <v>69.900000000000006</v>
      </c>
      <c r="X875">
        <v>69.900000000000006</v>
      </c>
      <c r="Y875">
        <v>0</v>
      </c>
      <c r="AG875" t="s">
        <v>171</v>
      </c>
      <c r="AK875" t="s">
        <v>171</v>
      </c>
      <c r="AL875" t="s">
        <v>112</v>
      </c>
      <c r="AM875">
        <v>99999</v>
      </c>
      <c r="AN875">
        <v>99999</v>
      </c>
      <c r="AO875">
        <v>599</v>
      </c>
      <c r="AP875" t="b">
        <v>1</v>
      </c>
      <c r="AQ875" t="b">
        <v>1</v>
      </c>
      <c r="AR875" t="b">
        <v>1</v>
      </c>
      <c r="AS875">
        <v>50</v>
      </c>
      <c r="AT875" t="s">
        <v>96</v>
      </c>
      <c r="AU875" t="b">
        <v>0</v>
      </c>
      <c r="AW875">
        <v>12</v>
      </c>
      <c r="AX875" t="s">
        <v>97</v>
      </c>
      <c r="AY875" t="s">
        <v>1036</v>
      </c>
    </row>
    <row r="876" spans="1:51" x14ac:dyDescent="0.25">
      <c r="A876" t="s">
        <v>3160</v>
      </c>
      <c r="B876" t="s">
        <v>109</v>
      </c>
      <c r="C876" t="s">
        <v>89</v>
      </c>
      <c r="D876">
        <v>99999</v>
      </c>
      <c r="F876">
        <v>2000</v>
      </c>
      <c r="G876" t="b">
        <v>1</v>
      </c>
      <c r="H876" t="s">
        <v>90</v>
      </c>
      <c r="K876" t="s">
        <v>154</v>
      </c>
      <c r="L876" t="s">
        <v>110</v>
      </c>
      <c r="N876" t="s">
        <v>93</v>
      </c>
      <c r="P876">
        <v>384.8</v>
      </c>
      <c r="Q876">
        <v>69.900000000000006</v>
      </c>
      <c r="R876">
        <v>0</v>
      </c>
      <c r="S876">
        <v>50.1</v>
      </c>
      <c r="T876">
        <v>0</v>
      </c>
      <c r="U876">
        <v>0</v>
      </c>
      <c r="V876">
        <v>194.9</v>
      </c>
      <c r="W876">
        <v>69.900000000000006</v>
      </c>
      <c r="X876">
        <v>69.900000000000006</v>
      </c>
      <c r="Y876">
        <v>0</v>
      </c>
      <c r="AG876" t="s">
        <v>173</v>
      </c>
      <c r="AK876" t="s">
        <v>173</v>
      </c>
      <c r="AL876" t="s">
        <v>112</v>
      </c>
      <c r="AM876">
        <v>99999</v>
      </c>
      <c r="AN876">
        <v>99999</v>
      </c>
      <c r="AO876">
        <v>599</v>
      </c>
      <c r="AP876" t="b">
        <v>1</v>
      </c>
      <c r="AQ876" t="b">
        <v>1</v>
      </c>
      <c r="AR876" t="b">
        <v>1</v>
      </c>
      <c r="AS876">
        <v>50</v>
      </c>
      <c r="AT876" t="s">
        <v>96</v>
      </c>
      <c r="AU876" t="b">
        <v>0</v>
      </c>
      <c r="AW876">
        <v>12</v>
      </c>
      <c r="AX876" t="s">
        <v>97</v>
      </c>
      <c r="AY876" t="s">
        <v>1037</v>
      </c>
    </row>
    <row r="877" spans="1:51" x14ac:dyDescent="0.25">
      <c r="A877" t="s">
        <v>3160</v>
      </c>
      <c r="B877" t="s">
        <v>109</v>
      </c>
      <c r="C877" t="s">
        <v>89</v>
      </c>
      <c r="D877">
        <v>99999</v>
      </c>
      <c r="F877">
        <v>3000</v>
      </c>
      <c r="G877" t="b">
        <v>1</v>
      </c>
      <c r="H877" t="s">
        <v>90</v>
      </c>
      <c r="K877" t="s">
        <v>154</v>
      </c>
      <c r="L877" t="s">
        <v>110</v>
      </c>
      <c r="N877" t="s">
        <v>93</v>
      </c>
      <c r="P877">
        <v>394.8</v>
      </c>
      <c r="Q877">
        <v>79.899999999999991</v>
      </c>
      <c r="R877">
        <v>0</v>
      </c>
      <c r="S877">
        <v>50.1</v>
      </c>
      <c r="T877">
        <v>0</v>
      </c>
      <c r="U877">
        <v>0</v>
      </c>
      <c r="V877">
        <v>194.9</v>
      </c>
      <c r="W877">
        <v>69.900000000000006</v>
      </c>
      <c r="X877">
        <v>69.900000000000006</v>
      </c>
      <c r="Y877">
        <v>0</v>
      </c>
      <c r="AG877" t="s">
        <v>175</v>
      </c>
      <c r="AK877" t="s">
        <v>175</v>
      </c>
      <c r="AL877" t="s">
        <v>112</v>
      </c>
      <c r="AM877">
        <v>99999</v>
      </c>
      <c r="AN877">
        <v>99999</v>
      </c>
      <c r="AO877">
        <v>599</v>
      </c>
      <c r="AP877" t="b">
        <v>1</v>
      </c>
      <c r="AQ877" t="b">
        <v>1</v>
      </c>
      <c r="AR877" t="b">
        <v>1</v>
      </c>
      <c r="AS877">
        <v>50</v>
      </c>
      <c r="AT877" t="s">
        <v>96</v>
      </c>
      <c r="AU877" t="b">
        <v>0</v>
      </c>
      <c r="AW877">
        <v>12</v>
      </c>
      <c r="AX877" t="s">
        <v>97</v>
      </c>
      <c r="AY877" t="s">
        <v>1038</v>
      </c>
    </row>
    <row r="878" spans="1:51" x14ac:dyDescent="0.25">
      <c r="A878" t="s">
        <v>3160</v>
      </c>
      <c r="B878" t="s">
        <v>109</v>
      </c>
      <c r="C878" t="s">
        <v>89</v>
      </c>
      <c r="D878">
        <v>99999</v>
      </c>
      <c r="F878">
        <v>5000</v>
      </c>
      <c r="G878" t="b">
        <v>1</v>
      </c>
      <c r="H878" t="s">
        <v>90</v>
      </c>
      <c r="K878" t="s">
        <v>154</v>
      </c>
      <c r="L878" t="s">
        <v>110</v>
      </c>
      <c r="N878" t="s">
        <v>93</v>
      </c>
      <c r="P878">
        <v>409.8</v>
      </c>
      <c r="Q878">
        <v>94.9</v>
      </c>
      <c r="R878">
        <v>0</v>
      </c>
      <c r="S878">
        <v>50.1</v>
      </c>
      <c r="T878">
        <v>0</v>
      </c>
      <c r="U878">
        <v>0</v>
      </c>
      <c r="V878">
        <v>194.9</v>
      </c>
      <c r="W878">
        <v>69.900000000000006</v>
      </c>
      <c r="X878">
        <v>69.900000000000006</v>
      </c>
      <c r="Y878">
        <v>0</v>
      </c>
      <c r="AG878" t="s">
        <v>177</v>
      </c>
      <c r="AK878" t="s">
        <v>177</v>
      </c>
      <c r="AL878" t="s">
        <v>112</v>
      </c>
      <c r="AM878">
        <v>99999</v>
      </c>
      <c r="AN878">
        <v>99999</v>
      </c>
      <c r="AO878">
        <v>599</v>
      </c>
      <c r="AP878" t="b">
        <v>1</v>
      </c>
      <c r="AQ878" t="b">
        <v>1</v>
      </c>
      <c r="AR878" t="b">
        <v>1</v>
      </c>
      <c r="AS878">
        <v>50</v>
      </c>
      <c r="AT878" t="s">
        <v>96</v>
      </c>
      <c r="AU878" t="b">
        <v>0</v>
      </c>
      <c r="AW878">
        <v>12</v>
      </c>
      <c r="AX878" t="s">
        <v>97</v>
      </c>
      <c r="AY878" t="s">
        <v>1039</v>
      </c>
    </row>
    <row r="879" spans="1:51" x14ac:dyDescent="0.25">
      <c r="A879" t="s">
        <v>3160</v>
      </c>
      <c r="B879" t="s">
        <v>124</v>
      </c>
      <c r="C879" t="s">
        <v>89</v>
      </c>
      <c r="D879">
        <v>99999</v>
      </c>
      <c r="F879">
        <v>0</v>
      </c>
      <c r="G879" t="b">
        <v>1</v>
      </c>
      <c r="H879" t="s">
        <v>90</v>
      </c>
      <c r="K879" t="s">
        <v>154</v>
      </c>
      <c r="L879" t="s">
        <v>125</v>
      </c>
      <c r="N879" t="s">
        <v>93</v>
      </c>
      <c r="P879">
        <v>379.8</v>
      </c>
      <c r="Q879">
        <v>64.900000000000006</v>
      </c>
      <c r="R879">
        <v>0</v>
      </c>
      <c r="S879">
        <v>50.1</v>
      </c>
      <c r="T879">
        <v>0</v>
      </c>
      <c r="U879">
        <v>0</v>
      </c>
      <c r="V879">
        <v>194.9</v>
      </c>
      <c r="W879">
        <v>69.900000000000006</v>
      </c>
      <c r="X879">
        <v>69.900000000000006</v>
      </c>
      <c r="Y879">
        <v>0</v>
      </c>
      <c r="AG879" t="s">
        <v>179</v>
      </c>
      <c r="AK879" t="s">
        <v>179</v>
      </c>
      <c r="AL879" t="s">
        <v>127</v>
      </c>
      <c r="AM879">
        <v>99999</v>
      </c>
      <c r="AN879">
        <v>99999</v>
      </c>
      <c r="AO879">
        <v>699</v>
      </c>
      <c r="AP879" t="b">
        <v>1</v>
      </c>
      <c r="AQ879" t="b">
        <v>1</v>
      </c>
      <c r="AR879" t="b">
        <v>1</v>
      </c>
      <c r="AS879">
        <v>100</v>
      </c>
      <c r="AT879" t="s">
        <v>96</v>
      </c>
      <c r="AU879" t="b">
        <v>0</v>
      </c>
      <c r="AW879">
        <v>12</v>
      </c>
      <c r="AX879" t="s">
        <v>97</v>
      </c>
      <c r="AY879" t="s">
        <v>1040</v>
      </c>
    </row>
    <row r="880" spans="1:51" x14ac:dyDescent="0.25">
      <c r="A880" t="s">
        <v>3160</v>
      </c>
      <c r="B880" t="s">
        <v>124</v>
      </c>
      <c r="C880" t="s">
        <v>89</v>
      </c>
      <c r="D880">
        <v>99999</v>
      </c>
      <c r="F880">
        <v>1000</v>
      </c>
      <c r="G880" t="b">
        <v>1</v>
      </c>
      <c r="H880" t="s">
        <v>90</v>
      </c>
      <c r="K880" t="s">
        <v>154</v>
      </c>
      <c r="L880" t="s">
        <v>125</v>
      </c>
      <c r="N880" t="s">
        <v>93</v>
      </c>
      <c r="P880">
        <v>379.8</v>
      </c>
      <c r="Q880">
        <v>64.899999999999991</v>
      </c>
      <c r="R880">
        <v>0</v>
      </c>
      <c r="S880">
        <v>50.1</v>
      </c>
      <c r="T880">
        <v>0</v>
      </c>
      <c r="U880">
        <v>0</v>
      </c>
      <c r="V880">
        <v>194.9</v>
      </c>
      <c r="W880">
        <v>69.900000000000006</v>
      </c>
      <c r="X880">
        <v>69.900000000000006</v>
      </c>
      <c r="Y880">
        <v>0</v>
      </c>
      <c r="AG880" t="s">
        <v>181</v>
      </c>
      <c r="AK880" t="s">
        <v>181</v>
      </c>
      <c r="AL880" t="s">
        <v>127</v>
      </c>
      <c r="AM880">
        <v>99999</v>
      </c>
      <c r="AN880">
        <v>99999</v>
      </c>
      <c r="AO880">
        <v>699</v>
      </c>
      <c r="AP880" t="b">
        <v>1</v>
      </c>
      <c r="AQ880" t="b">
        <v>1</v>
      </c>
      <c r="AR880" t="b">
        <v>1</v>
      </c>
      <c r="AS880">
        <v>100</v>
      </c>
      <c r="AT880" t="s">
        <v>96</v>
      </c>
      <c r="AU880" t="b">
        <v>0</v>
      </c>
      <c r="AW880">
        <v>12</v>
      </c>
      <c r="AX880" t="s">
        <v>97</v>
      </c>
      <c r="AY880" t="s">
        <v>1041</v>
      </c>
    </row>
    <row r="881" spans="1:51" x14ac:dyDescent="0.25">
      <c r="A881" t="s">
        <v>3160</v>
      </c>
      <c r="B881" t="s">
        <v>124</v>
      </c>
      <c r="C881" t="s">
        <v>89</v>
      </c>
      <c r="D881">
        <v>99999</v>
      </c>
      <c r="F881">
        <v>10000</v>
      </c>
      <c r="G881" t="b">
        <v>1</v>
      </c>
      <c r="H881" t="s">
        <v>90</v>
      </c>
      <c r="K881" t="s">
        <v>154</v>
      </c>
      <c r="L881" t="s">
        <v>125</v>
      </c>
      <c r="N881" t="s">
        <v>93</v>
      </c>
      <c r="P881">
        <v>444.8</v>
      </c>
      <c r="Q881">
        <v>129.9</v>
      </c>
      <c r="R881">
        <v>0</v>
      </c>
      <c r="S881">
        <v>50.1</v>
      </c>
      <c r="T881">
        <v>0</v>
      </c>
      <c r="U881">
        <v>0</v>
      </c>
      <c r="V881">
        <v>194.9</v>
      </c>
      <c r="W881">
        <v>69.900000000000006</v>
      </c>
      <c r="X881">
        <v>69.900000000000006</v>
      </c>
      <c r="Y881">
        <v>0</v>
      </c>
      <c r="AG881" t="s">
        <v>183</v>
      </c>
      <c r="AK881" t="s">
        <v>183</v>
      </c>
      <c r="AL881" t="s">
        <v>127</v>
      </c>
      <c r="AM881">
        <v>99999</v>
      </c>
      <c r="AN881">
        <v>99999</v>
      </c>
      <c r="AO881">
        <v>699</v>
      </c>
      <c r="AP881" t="b">
        <v>1</v>
      </c>
      <c r="AQ881" t="b">
        <v>1</v>
      </c>
      <c r="AR881" t="b">
        <v>1</v>
      </c>
      <c r="AS881">
        <v>100</v>
      </c>
      <c r="AT881" t="s">
        <v>96</v>
      </c>
      <c r="AU881" t="b">
        <v>0</v>
      </c>
      <c r="AW881">
        <v>12</v>
      </c>
      <c r="AX881" t="s">
        <v>97</v>
      </c>
      <c r="AY881" t="s">
        <v>1042</v>
      </c>
    </row>
    <row r="882" spans="1:51" x14ac:dyDescent="0.25">
      <c r="A882" t="s">
        <v>3160</v>
      </c>
      <c r="B882" t="s">
        <v>124</v>
      </c>
      <c r="C882" t="s">
        <v>89</v>
      </c>
      <c r="D882">
        <v>99999</v>
      </c>
      <c r="F882">
        <v>2000</v>
      </c>
      <c r="G882" t="b">
        <v>1</v>
      </c>
      <c r="H882" t="s">
        <v>90</v>
      </c>
      <c r="K882" t="s">
        <v>154</v>
      </c>
      <c r="L882" t="s">
        <v>125</v>
      </c>
      <c r="N882" t="s">
        <v>93</v>
      </c>
      <c r="P882">
        <v>389.8</v>
      </c>
      <c r="Q882">
        <v>74.899999999999991</v>
      </c>
      <c r="R882">
        <v>0</v>
      </c>
      <c r="S882">
        <v>50.1</v>
      </c>
      <c r="T882">
        <v>0</v>
      </c>
      <c r="U882">
        <v>0</v>
      </c>
      <c r="V882">
        <v>194.9</v>
      </c>
      <c r="W882">
        <v>69.900000000000006</v>
      </c>
      <c r="X882">
        <v>69.900000000000006</v>
      </c>
      <c r="Y882">
        <v>0</v>
      </c>
      <c r="AG882" t="s">
        <v>185</v>
      </c>
      <c r="AK882" t="s">
        <v>185</v>
      </c>
      <c r="AL882" t="s">
        <v>127</v>
      </c>
      <c r="AM882">
        <v>99999</v>
      </c>
      <c r="AN882">
        <v>99999</v>
      </c>
      <c r="AO882">
        <v>699</v>
      </c>
      <c r="AP882" t="b">
        <v>1</v>
      </c>
      <c r="AQ882" t="b">
        <v>1</v>
      </c>
      <c r="AR882" t="b">
        <v>1</v>
      </c>
      <c r="AS882">
        <v>100</v>
      </c>
      <c r="AT882" t="s">
        <v>96</v>
      </c>
      <c r="AU882" t="b">
        <v>0</v>
      </c>
      <c r="AW882">
        <v>12</v>
      </c>
      <c r="AX882" t="s">
        <v>97</v>
      </c>
      <c r="AY882" t="s">
        <v>1043</v>
      </c>
    </row>
    <row r="883" spans="1:51" x14ac:dyDescent="0.25">
      <c r="A883" t="s">
        <v>3160</v>
      </c>
      <c r="B883" t="s">
        <v>124</v>
      </c>
      <c r="C883" t="s">
        <v>89</v>
      </c>
      <c r="D883">
        <v>99999</v>
      </c>
      <c r="F883">
        <v>3000</v>
      </c>
      <c r="G883" t="b">
        <v>1</v>
      </c>
      <c r="H883" t="s">
        <v>90</v>
      </c>
      <c r="K883" t="s">
        <v>154</v>
      </c>
      <c r="L883" t="s">
        <v>125</v>
      </c>
      <c r="N883" t="s">
        <v>93</v>
      </c>
      <c r="P883">
        <v>399.8</v>
      </c>
      <c r="Q883">
        <v>84.899999999999991</v>
      </c>
      <c r="R883">
        <v>0</v>
      </c>
      <c r="S883">
        <v>50.1</v>
      </c>
      <c r="T883">
        <v>0</v>
      </c>
      <c r="U883">
        <v>0</v>
      </c>
      <c r="V883">
        <v>194.9</v>
      </c>
      <c r="W883">
        <v>69.900000000000006</v>
      </c>
      <c r="X883">
        <v>69.900000000000006</v>
      </c>
      <c r="Y883">
        <v>0</v>
      </c>
      <c r="AG883" t="s">
        <v>187</v>
      </c>
      <c r="AK883" t="s">
        <v>187</v>
      </c>
      <c r="AL883" t="s">
        <v>127</v>
      </c>
      <c r="AM883">
        <v>99999</v>
      </c>
      <c r="AN883">
        <v>99999</v>
      </c>
      <c r="AO883">
        <v>699</v>
      </c>
      <c r="AP883" t="b">
        <v>1</v>
      </c>
      <c r="AQ883" t="b">
        <v>1</v>
      </c>
      <c r="AR883" t="b">
        <v>1</v>
      </c>
      <c r="AS883">
        <v>100</v>
      </c>
      <c r="AT883" t="s">
        <v>96</v>
      </c>
      <c r="AU883" t="b">
        <v>0</v>
      </c>
      <c r="AW883">
        <v>12</v>
      </c>
      <c r="AX883" t="s">
        <v>97</v>
      </c>
      <c r="AY883" t="s">
        <v>1044</v>
      </c>
    </row>
    <row r="884" spans="1:51" x14ac:dyDescent="0.25">
      <c r="A884" t="s">
        <v>3160</v>
      </c>
      <c r="B884" t="s">
        <v>124</v>
      </c>
      <c r="C884" t="s">
        <v>89</v>
      </c>
      <c r="D884">
        <v>99999</v>
      </c>
      <c r="F884">
        <v>5000</v>
      </c>
      <c r="G884" t="b">
        <v>1</v>
      </c>
      <c r="H884" t="s">
        <v>90</v>
      </c>
      <c r="K884" t="s">
        <v>154</v>
      </c>
      <c r="L884" t="s">
        <v>125</v>
      </c>
      <c r="N884" t="s">
        <v>93</v>
      </c>
      <c r="P884">
        <v>414.8</v>
      </c>
      <c r="Q884">
        <v>99.9</v>
      </c>
      <c r="R884">
        <v>0</v>
      </c>
      <c r="S884">
        <v>50.1</v>
      </c>
      <c r="T884">
        <v>0</v>
      </c>
      <c r="U884">
        <v>0</v>
      </c>
      <c r="V884">
        <v>194.9</v>
      </c>
      <c r="W884">
        <v>69.900000000000006</v>
      </c>
      <c r="X884">
        <v>69.900000000000006</v>
      </c>
      <c r="Y884">
        <v>0</v>
      </c>
      <c r="AG884" t="s">
        <v>189</v>
      </c>
      <c r="AK884" t="s">
        <v>189</v>
      </c>
      <c r="AL884" t="s">
        <v>127</v>
      </c>
      <c r="AM884">
        <v>99999</v>
      </c>
      <c r="AN884">
        <v>99999</v>
      </c>
      <c r="AO884">
        <v>699</v>
      </c>
      <c r="AP884" t="b">
        <v>1</v>
      </c>
      <c r="AQ884" t="b">
        <v>1</v>
      </c>
      <c r="AR884" t="b">
        <v>1</v>
      </c>
      <c r="AS884">
        <v>100</v>
      </c>
      <c r="AT884" t="s">
        <v>96</v>
      </c>
      <c r="AU884" t="b">
        <v>0</v>
      </c>
      <c r="AW884">
        <v>12</v>
      </c>
      <c r="AX884" t="s">
        <v>97</v>
      </c>
      <c r="AY884" t="s">
        <v>1045</v>
      </c>
    </row>
    <row r="885" spans="1:51" x14ac:dyDescent="0.25">
      <c r="A885" t="s">
        <v>3160</v>
      </c>
      <c r="B885" t="s">
        <v>139</v>
      </c>
      <c r="C885" t="s">
        <v>89</v>
      </c>
      <c r="D885">
        <v>99999</v>
      </c>
      <c r="F885">
        <v>0</v>
      </c>
      <c r="G885" t="b">
        <v>1</v>
      </c>
      <c r="H885" t="s">
        <v>90</v>
      </c>
      <c r="K885" t="s">
        <v>154</v>
      </c>
      <c r="L885" t="s">
        <v>140</v>
      </c>
      <c r="N885" t="s">
        <v>93</v>
      </c>
      <c r="P885">
        <v>414.8</v>
      </c>
      <c r="Q885">
        <v>99.9</v>
      </c>
      <c r="R885">
        <v>0</v>
      </c>
      <c r="S885">
        <v>50.1</v>
      </c>
      <c r="T885">
        <v>0</v>
      </c>
      <c r="U885">
        <v>0</v>
      </c>
      <c r="V885">
        <v>194.9</v>
      </c>
      <c r="W885">
        <v>69.900000000000006</v>
      </c>
      <c r="X885">
        <v>69.900000000000006</v>
      </c>
      <c r="Y885">
        <v>0</v>
      </c>
      <c r="AG885" t="s">
        <v>191</v>
      </c>
      <c r="AK885" t="s">
        <v>191</v>
      </c>
      <c r="AL885" t="s">
        <v>142</v>
      </c>
      <c r="AM885">
        <v>99999</v>
      </c>
      <c r="AN885">
        <v>99999</v>
      </c>
      <c r="AO885">
        <v>899</v>
      </c>
      <c r="AP885" t="b">
        <v>1</v>
      </c>
      <c r="AQ885" t="b">
        <v>1</v>
      </c>
      <c r="AR885" t="b">
        <v>1</v>
      </c>
      <c r="AS885">
        <v>500</v>
      </c>
      <c r="AT885" t="s">
        <v>96</v>
      </c>
      <c r="AU885" t="b">
        <v>0</v>
      </c>
      <c r="AW885">
        <v>12</v>
      </c>
      <c r="AX885" t="s">
        <v>97</v>
      </c>
      <c r="AY885" t="s">
        <v>1046</v>
      </c>
    </row>
    <row r="886" spans="1:51" x14ac:dyDescent="0.25">
      <c r="A886" t="s">
        <v>3160</v>
      </c>
      <c r="B886" t="s">
        <v>139</v>
      </c>
      <c r="C886" t="s">
        <v>89</v>
      </c>
      <c r="D886">
        <v>99999</v>
      </c>
      <c r="F886">
        <v>1000</v>
      </c>
      <c r="G886" t="b">
        <v>1</v>
      </c>
      <c r="H886" t="s">
        <v>90</v>
      </c>
      <c r="K886" t="s">
        <v>154</v>
      </c>
      <c r="L886" t="s">
        <v>140</v>
      </c>
      <c r="N886" t="s">
        <v>93</v>
      </c>
      <c r="P886">
        <v>414.8</v>
      </c>
      <c r="Q886">
        <v>99.899999999999991</v>
      </c>
      <c r="R886">
        <v>0</v>
      </c>
      <c r="S886">
        <v>50.1</v>
      </c>
      <c r="T886">
        <v>0</v>
      </c>
      <c r="U886">
        <v>0</v>
      </c>
      <c r="V886">
        <v>194.9</v>
      </c>
      <c r="W886">
        <v>69.900000000000006</v>
      </c>
      <c r="X886">
        <v>69.900000000000006</v>
      </c>
      <c r="Y886">
        <v>0</v>
      </c>
      <c r="AG886" t="s">
        <v>193</v>
      </c>
      <c r="AK886" t="s">
        <v>193</v>
      </c>
      <c r="AL886" t="s">
        <v>142</v>
      </c>
      <c r="AM886">
        <v>99999</v>
      </c>
      <c r="AN886">
        <v>99999</v>
      </c>
      <c r="AO886">
        <v>899</v>
      </c>
      <c r="AP886" t="b">
        <v>1</v>
      </c>
      <c r="AQ886" t="b">
        <v>1</v>
      </c>
      <c r="AR886" t="b">
        <v>1</v>
      </c>
      <c r="AS886">
        <v>500</v>
      </c>
      <c r="AT886" t="s">
        <v>96</v>
      </c>
      <c r="AU886" t="b">
        <v>0</v>
      </c>
      <c r="AW886">
        <v>12</v>
      </c>
      <c r="AX886" t="s">
        <v>97</v>
      </c>
      <c r="AY886" t="s">
        <v>1047</v>
      </c>
    </row>
    <row r="887" spans="1:51" x14ac:dyDescent="0.25">
      <c r="A887" t="s">
        <v>3160</v>
      </c>
      <c r="B887" t="s">
        <v>139</v>
      </c>
      <c r="C887" t="s">
        <v>89</v>
      </c>
      <c r="D887">
        <v>99999</v>
      </c>
      <c r="F887">
        <v>10000</v>
      </c>
      <c r="G887" t="b">
        <v>1</v>
      </c>
      <c r="H887" t="s">
        <v>90</v>
      </c>
      <c r="K887" t="s">
        <v>154</v>
      </c>
      <c r="L887" t="s">
        <v>140</v>
      </c>
      <c r="N887" t="s">
        <v>93</v>
      </c>
      <c r="P887">
        <v>479.8</v>
      </c>
      <c r="Q887">
        <v>164.9</v>
      </c>
      <c r="R887">
        <v>0</v>
      </c>
      <c r="S887">
        <v>50.1</v>
      </c>
      <c r="T887">
        <v>0</v>
      </c>
      <c r="U887">
        <v>0</v>
      </c>
      <c r="V887">
        <v>194.9</v>
      </c>
      <c r="W887">
        <v>69.900000000000006</v>
      </c>
      <c r="X887">
        <v>69.900000000000006</v>
      </c>
      <c r="Y887">
        <v>0</v>
      </c>
      <c r="AG887" t="s">
        <v>195</v>
      </c>
      <c r="AK887" t="s">
        <v>195</v>
      </c>
      <c r="AL887" t="s">
        <v>142</v>
      </c>
      <c r="AM887">
        <v>99999</v>
      </c>
      <c r="AN887">
        <v>99999</v>
      </c>
      <c r="AO887">
        <v>899</v>
      </c>
      <c r="AP887" t="b">
        <v>1</v>
      </c>
      <c r="AQ887" t="b">
        <v>1</v>
      </c>
      <c r="AR887" t="b">
        <v>1</v>
      </c>
      <c r="AS887">
        <v>500</v>
      </c>
      <c r="AT887" t="s">
        <v>96</v>
      </c>
      <c r="AU887" t="b">
        <v>0</v>
      </c>
      <c r="AW887">
        <v>12</v>
      </c>
      <c r="AX887" t="s">
        <v>97</v>
      </c>
      <c r="AY887" t="s">
        <v>1048</v>
      </c>
    </row>
    <row r="888" spans="1:51" x14ac:dyDescent="0.25">
      <c r="A888" t="s">
        <v>3160</v>
      </c>
      <c r="B888" t="s">
        <v>139</v>
      </c>
      <c r="C888" t="s">
        <v>89</v>
      </c>
      <c r="D888">
        <v>99999</v>
      </c>
      <c r="F888">
        <v>2000</v>
      </c>
      <c r="G888" t="b">
        <v>1</v>
      </c>
      <c r="H888" t="s">
        <v>90</v>
      </c>
      <c r="K888" t="s">
        <v>154</v>
      </c>
      <c r="L888" t="s">
        <v>140</v>
      </c>
      <c r="N888" t="s">
        <v>93</v>
      </c>
      <c r="P888">
        <v>424.8</v>
      </c>
      <c r="Q888">
        <v>109.89999999999999</v>
      </c>
      <c r="R888">
        <v>0</v>
      </c>
      <c r="S888">
        <v>50.1</v>
      </c>
      <c r="T888">
        <v>0</v>
      </c>
      <c r="U888">
        <v>0</v>
      </c>
      <c r="V888">
        <v>194.9</v>
      </c>
      <c r="W888">
        <v>69.900000000000006</v>
      </c>
      <c r="X888">
        <v>69.900000000000006</v>
      </c>
      <c r="Y888">
        <v>0</v>
      </c>
      <c r="AG888" t="s">
        <v>197</v>
      </c>
      <c r="AK888" t="s">
        <v>197</v>
      </c>
      <c r="AL888" t="s">
        <v>142</v>
      </c>
      <c r="AM888">
        <v>99999</v>
      </c>
      <c r="AN888">
        <v>99999</v>
      </c>
      <c r="AO888">
        <v>899</v>
      </c>
      <c r="AP888" t="b">
        <v>1</v>
      </c>
      <c r="AQ888" t="b">
        <v>1</v>
      </c>
      <c r="AR888" t="b">
        <v>1</v>
      </c>
      <c r="AS888">
        <v>500</v>
      </c>
      <c r="AT888" t="s">
        <v>96</v>
      </c>
      <c r="AU888" t="b">
        <v>0</v>
      </c>
      <c r="AW888">
        <v>12</v>
      </c>
      <c r="AX888" t="s">
        <v>97</v>
      </c>
      <c r="AY888" t="s">
        <v>1049</v>
      </c>
    </row>
    <row r="889" spans="1:51" x14ac:dyDescent="0.25">
      <c r="A889" t="s">
        <v>3160</v>
      </c>
      <c r="B889" t="s">
        <v>139</v>
      </c>
      <c r="C889" t="s">
        <v>89</v>
      </c>
      <c r="D889">
        <v>99999</v>
      </c>
      <c r="F889">
        <v>3000</v>
      </c>
      <c r="G889" t="b">
        <v>1</v>
      </c>
      <c r="H889" t="s">
        <v>90</v>
      </c>
      <c r="K889" t="s">
        <v>154</v>
      </c>
      <c r="L889" t="s">
        <v>140</v>
      </c>
      <c r="N889" t="s">
        <v>93</v>
      </c>
      <c r="P889">
        <v>434.8</v>
      </c>
      <c r="Q889">
        <v>119.89999999999999</v>
      </c>
      <c r="R889">
        <v>0</v>
      </c>
      <c r="S889">
        <v>50.1</v>
      </c>
      <c r="T889">
        <v>0</v>
      </c>
      <c r="U889">
        <v>0</v>
      </c>
      <c r="V889">
        <v>194.9</v>
      </c>
      <c r="W889">
        <v>69.900000000000006</v>
      </c>
      <c r="X889">
        <v>69.900000000000006</v>
      </c>
      <c r="Y889">
        <v>0</v>
      </c>
      <c r="AG889" t="s">
        <v>199</v>
      </c>
      <c r="AK889" t="s">
        <v>199</v>
      </c>
      <c r="AL889" t="s">
        <v>142</v>
      </c>
      <c r="AM889">
        <v>99999</v>
      </c>
      <c r="AN889">
        <v>99999</v>
      </c>
      <c r="AO889">
        <v>899</v>
      </c>
      <c r="AP889" t="b">
        <v>1</v>
      </c>
      <c r="AQ889" t="b">
        <v>1</v>
      </c>
      <c r="AR889" t="b">
        <v>1</v>
      </c>
      <c r="AS889">
        <v>500</v>
      </c>
      <c r="AT889" t="s">
        <v>96</v>
      </c>
      <c r="AU889" t="b">
        <v>0</v>
      </c>
      <c r="AW889">
        <v>12</v>
      </c>
      <c r="AX889" t="s">
        <v>97</v>
      </c>
      <c r="AY889" t="s">
        <v>1050</v>
      </c>
    </row>
    <row r="890" spans="1:51" x14ac:dyDescent="0.25">
      <c r="A890" t="s">
        <v>3160</v>
      </c>
      <c r="B890" t="s">
        <v>139</v>
      </c>
      <c r="C890" t="s">
        <v>89</v>
      </c>
      <c r="D890">
        <v>99999</v>
      </c>
      <c r="F890">
        <v>5000</v>
      </c>
      <c r="G890" t="b">
        <v>1</v>
      </c>
      <c r="H890" t="s">
        <v>90</v>
      </c>
      <c r="K890" t="s">
        <v>154</v>
      </c>
      <c r="L890" t="s">
        <v>140</v>
      </c>
      <c r="N890" t="s">
        <v>93</v>
      </c>
      <c r="P890">
        <v>449.8</v>
      </c>
      <c r="Q890">
        <v>134.9</v>
      </c>
      <c r="R890">
        <v>0</v>
      </c>
      <c r="S890">
        <v>50.1</v>
      </c>
      <c r="T890">
        <v>0</v>
      </c>
      <c r="U890">
        <v>0</v>
      </c>
      <c r="V890">
        <v>194.9</v>
      </c>
      <c r="W890">
        <v>69.900000000000006</v>
      </c>
      <c r="X890">
        <v>69.900000000000006</v>
      </c>
      <c r="Y890">
        <v>0</v>
      </c>
      <c r="AG890" t="s">
        <v>201</v>
      </c>
      <c r="AK890" t="s">
        <v>201</v>
      </c>
      <c r="AL890" t="s">
        <v>142</v>
      </c>
      <c r="AM890">
        <v>99999</v>
      </c>
      <c r="AN890">
        <v>99999</v>
      </c>
      <c r="AO890">
        <v>899</v>
      </c>
      <c r="AP890" t="b">
        <v>1</v>
      </c>
      <c r="AQ890" t="b">
        <v>1</v>
      </c>
      <c r="AR890" t="b">
        <v>1</v>
      </c>
      <c r="AS890">
        <v>500</v>
      </c>
      <c r="AT890" t="s">
        <v>96</v>
      </c>
      <c r="AU890" t="b">
        <v>0</v>
      </c>
      <c r="AW890">
        <v>12</v>
      </c>
      <c r="AX890" t="s">
        <v>97</v>
      </c>
      <c r="AY890" t="s">
        <v>1051</v>
      </c>
    </row>
    <row r="891" spans="1:51" x14ac:dyDescent="0.25">
      <c r="A891" t="s">
        <v>3160</v>
      </c>
      <c r="B891" t="s">
        <v>88</v>
      </c>
      <c r="C891" t="s">
        <v>89</v>
      </c>
      <c r="D891">
        <v>99999</v>
      </c>
      <c r="F891">
        <v>0</v>
      </c>
      <c r="G891" t="b">
        <v>1</v>
      </c>
      <c r="H891" t="s">
        <v>90</v>
      </c>
      <c r="K891" t="s">
        <v>203</v>
      </c>
      <c r="L891" t="s">
        <v>92</v>
      </c>
      <c r="N891" t="s">
        <v>93</v>
      </c>
      <c r="P891">
        <v>374.8</v>
      </c>
      <c r="Q891">
        <v>79.900000000000006</v>
      </c>
      <c r="R891">
        <v>0</v>
      </c>
      <c r="S891">
        <v>50.1</v>
      </c>
      <c r="T891">
        <v>0</v>
      </c>
      <c r="U891">
        <v>0</v>
      </c>
      <c r="V891">
        <v>194.9</v>
      </c>
      <c r="W891">
        <v>49.9</v>
      </c>
      <c r="X891">
        <v>49.9</v>
      </c>
      <c r="Y891">
        <v>0</v>
      </c>
      <c r="AG891" t="s">
        <v>155</v>
      </c>
      <c r="AK891" t="s">
        <v>155</v>
      </c>
      <c r="AL891" t="s">
        <v>95</v>
      </c>
      <c r="AM891">
        <v>99999</v>
      </c>
      <c r="AN891">
        <v>99999</v>
      </c>
      <c r="AO891">
        <v>799</v>
      </c>
      <c r="AP891" t="b">
        <v>1</v>
      </c>
      <c r="AQ891" t="b">
        <v>1</v>
      </c>
      <c r="AR891" t="b">
        <v>1</v>
      </c>
      <c r="AS891">
        <v>250</v>
      </c>
      <c r="AT891" t="s">
        <v>96</v>
      </c>
      <c r="AU891" t="b">
        <v>0</v>
      </c>
      <c r="AW891">
        <v>12</v>
      </c>
      <c r="AX891" t="s">
        <v>97</v>
      </c>
      <c r="AY891" t="s">
        <v>1052</v>
      </c>
    </row>
    <row r="892" spans="1:51" x14ac:dyDescent="0.25">
      <c r="A892" t="s">
        <v>3160</v>
      </c>
      <c r="B892" t="s">
        <v>88</v>
      </c>
      <c r="C892" t="s">
        <v>89</v>
      </c>
      <c r="D892">
        <v>99999</v>
      </c>
      <c r="F892">
        <v>1000</v>
      </c>
      <c r="G892" t="b">
        <v>1</v>
      </c>
      <c r="H892" t="s">
        <v>90</v>
      </c>
      <c r="K892" t="s">
        <v>203</v>
      </c>
      <c r="L892" t="s">
        <v>92</v>
      </c>
      <c r="N892" t="s">
        <v>93</v>
      </c>
      <c r="P892">
        <v>374.8</v>
      </c>
      <c r="Q892">
        <v>79.899999999999991</v>
      </c>
      <c r="R892">
        <v>0</v>
      </c>
      <c r="S892">
        <v>50.1</v>
      </c>
      <c r="T892">
        <v>0</v>
      </c>
      <c r="U892">
        <v>0</v>
      </c>
      <c r="V892">
        <v>194.9</v>
      </c>
      <c r="W892">
        <v>49.9</v>
      </c>
      <c r="X892">
        <v>49.9</v>
      </c>
      <c r="Y892">
        <v>0</v>
      </c>
      <c r="AG892" t="s">
        <v>157</v>
      </c>
      <c r="AK892" t="s">
        <v>157</v>
      </c>
      <c r="AL892" t="s">
        <v>95</v>
      </c>
      <c r="AM892">
        <v>99999</v>
      </c>
      <c r="AN892">
        <v>99999</v>
      </c>
      <c r="AO892">
        <v>799</v>
      </c>
      <c r="AP892" t="b">
        <v>1</v>
      </c>
      <c r="AQ892" t="b">
        <v>1</v>
      </c>
      <c r="AR892" t="b">
        <v>1</v>
      </c>
      <c r="AS892">
        <v>250</v>
      </c>
      <c r="AT892" t="s">
        <v>96</v>
      </c>
      <c r="AU892" t="b">
        <v>0</v>
      </c>
      <c r="AW892">
        <v>12</v>
      </c>
      <c r="AX892" t="s">
        <v>97</v>
      </c>
      <c r="AY892" t="s">
        <v>1053</v>
      </c>
    </row>
    <row r="893" spans="1:51" x14ac:dyDescent="0.25">
      <c r="A893" t="s">
        <v>3160</v>
      </c>
      <c r="B893" t="s">
        <v>88</v>
      </c>
      <c r="C893" t="s">
        <v>89</v>
      </c>
      <c r="D893">
        <v>99999</v>
      </c>
      <c r="F893">
        <v>10000</v>
      </c>
      <c r="G893" t="b">
        <v>1</v>
      </c>
      <c r="H893" t="s">
        <v>90</v>
      </c>
      <c r="K893" t="s">
        <v>203</v>
      </c>
      <c r="L893" t="s">
        <v>92</v>
      </c>
      <c r="N893" t="s">
        <v>93</v>
      </c>
      <c r="P893">
        <v>439.8</v>
      </c>
      <c r="Q893">
        <v>144.9</v>
      </c>
      <c r="R893">
        <v>0</v>
      </c>
      <c r="S893">
        <v>50.1</v>
      </c>
      <c r="T893">
        <v>0</v>
      </c>
      <c r="U893">
        <v>0</v>
      </c>
      <c r="V893">
        <v>194.9</v>
      </c>
      <c r="W893">
        <v>49.9</v>
      </c>
      <c r="X893">
        <v>49.9</v>
      </c>
      <c r="Y893">
        <v>0</v>
      </c>
      <c r="AG893" t="s">
        <v>159</v>
      </c>
      <c r="AK893" t="s">
        <v>159</v>
      </c>
      <c r="AL893" t="s">
        <v>95</v>
      </c>
      <c r="AM893">
        <v>99999</v>
      </c>
      <c r="AN893">
        <v>99999</v>
      </c>
      <c r="AO893">
        <v>799</v>
      </c>
      <c r="AP893" t="b">
        <v>1</v>
      </c>
      <c r="AQ893" t="b">
        <v>1</v>
      </c>
      <c r="AR893" t="b">
        <v>1</v>
      </c>
      <c r="AS893">
        <v>250</v>
      </c>
      <c r="AT893" t="s">
        <v>96</v>
      </c>
      <c r="AU893" t="b">
        <v>0</v>
      </c>
      <c r="AW893">
        <v>12</v>
      </c>
      <c r="AX893" t="s">
        <v>97</v>
      </c>
      <c r="AY893" t="s">
        <v>1054</v>
      </c>
    </row>
    <row r="894" spans="1:51" x14ac:dyDescent="0.25">
      <c r="A894" t="s">
        <v>3160</v>
      </c>
      <c r="B894" t="s">
        <v>88</v>
      </c>
      <c r="C894" t="s">
        <v>89</v>
      </c>
      <c r="D894">
        <v>99999</v>
      </c>
      <c r="F894">
        <v>2000</v>
      </c>
      <c r="G894" t="b">
        <v>1</v>
      </c>
      <c r="H894" t="s">
        <v>90</v>
      </c>
      <c r="K894" t="s">
        <v>203</v>
      </c>
      <c r="L894" t="s">
        <v>92</v>
      </c>
      <c r="N894" t="s">
        <v>93</v>
      </c>
      <c r="P894">
        <v>384.8</v>
      </c>
      <c r="Q894">
        <v>89.899999999999991</v>
      </c>
      <c r="R894">
        <v>0</v>
      </c>
      <c r="S894">
        <v>50.1</v>
      </c>
      <c r="T894">
        <v>0</v>
      </c>
      <c r="U894">
        <v>0</v>
      </c>
      <c r="V894">
        <v>194.9</v>
      </c>
      <c r="W894">
        <v>49.9</v>
      </c>
      <c r="X894">
        <v>49.9</v>
      </c>
      <c r="Y894">
        <v>0</v>
      </c>
      <c r="AG894" t="s">
        <v>161</v>
      </c>
      <c r="AK894" t="s">
        <v>161</v>
      </c>
      <c r="AL894" t="s">
        <v>95</v>
      </c>
      <c r="AM894">
        <v>99999</v>
      </c>
      <c r="AN894">
        <v>99999</v>
      </c>
      <c r="AO894">
        <v>799</v>
      </c>
      <c r="AP894" t="b">
        <v>1</v>
      </c>
      <c r="AQ894" t="b">
        <v>1</v>
      </c>
      <c r="AR894" t="b">
        <v>1</v>
      </c>
      <c r="AS894">
        <v>250</v>
      </c>
      <c r="AT894" t="s">
        <v>96</v>
      </c>
      <c r="AU894" t="b">
        <v>0</v>
      </c>
      <c r="AW894">
        <v>12</v>
      </c>
      <c r="AX894" t="s">
        <v>97</v>
      </c>
      <c r="AY894" t="s">
        <v>1055</v>
      </c>
    </row>
    <row r="895" spans="1:51" x14ac:dyDescent="0.25">
      <c r="A895" t="s">
        <v>3160</v>
      </c>
      <c r="B895" t="s">
        <v>88</v>
      </c>
      <c r="C895" t="s">
        <v>89</v>
      </c>
      <c r="D895">
        <v>99999</v>
      </c>
      <c r="F895">
        <v>3000</v>
      </c>
      <c r="G895" t="b">
        <v>1</v>
      </c>
      <c r="H895" t="s">
        <v>90</v>
      </c>
      <c r="K895" t="s">
        <v>203</v>
      </c>
      <c r="L895" t="s">
        <v>92</v>
      </c>
      <c r="N895" t="s">
        <v>93</v>
      </c>
      <c r="P895">
        <v>394.8</v>
      </c>
      <c r="Q895">
        <v>99.899999999999991</v>
      </c>
      <c r="R895">
        <v>0</v>
      </c>
      <c r="S895">
        <v>50.1</v>
      </c>
      <c r="T895">
        <v>0</v>
      </c>
      <c r="U895">
        <v>0</v>
      </c>
      <c r="V895">
        <v>194.9</v>
      </c>
      <c r="W895">
        <v>49.9</v>
      </c>
      <c r="X895">
        <v>49.9</v>
      </c>
      <c r="Y895">
        <v>0</v>
      </c>
      <c r="AG895" t="s">
        <v>163</v>
      </c>
      <c r="AK895" t="s">
        <v>163</v>
      </c>
      <c r="AL895" t="s">
        <v>95</v>
      </c>
      <c r="AM895">
        <v>99999</v>
      </c>
      <c r="AN895">
        <v>99999</v>
      </c>
      <c r="AO895">
        <v>799</v>
      </c>
      <c r="AP895" t="b">
        <v>1</v>
      </c>
      <c r="AQ895" t="b">
        <v>1</v>
      </c>
      <c r="AR895" t="b">
        <v>1</v>
      </c>
      <c r="AS895">
        <v>250</v>
      </c>
      <c r="AT895" t="s">
        <v>96</v>
      </c>
      <c r="AU895" t="b">
        <v>0</v>
      </c>
      <c r="AW895">
        <v>12</v>
      </c>
      <c r="AX895" t="s">
        <v>97</v>
      </c>
      <c r="AY895" t="s">
        <v>1056</v>
      </c>
    </row>
    <row r="896" spans="1:51" x14ac:dyDescent="0.25">
      <c r="A896" t="s">
        <v>3160</v>
      </c>
      <c r="B896" t="s">
        <v>88</v>
      </c>
      <c r="C896" t="s">
        <v>89</v>
      </c>
      <c r="D896">
        <v>99999</v>
      </c>
      <c r="F896">
        <v>5000</v>
      </c>
      <c r="G896" t="b">
        <v>1</v>
      </c>
      <c r="H896" t="s">
        <v>90</v>
      </c>
      <c r="K896" t="s">
        <v>203</v>
      </c>
      <c r="L896" t="s">
        <v>92</v>
      </c>
      <c r="N896" t="s">
        <v>93</v>
      </c>
      <c r="P896">
        <v>409.8</v>
      </c>
      <c r="Q896">
        <v>114.9</v>
      </c>
      <c r="R896">
        <v>0</v>
      </c>
      <c r="S896">
        <v>50.1</v>
      </c>
      <c r="T896">
        <v>0</v>
      </c>
      <c r="U896">
        <v>0</v>
      </c>
      <c r="V896">
        <v>194.9</v>
      </c>
      <c r="W896">
        <v>49.9</v>
      </c>
      <c r="X896">
        <v>49.9</v>
      </c>
      <c r="Y896">
        <v>0</v>
      </c>
      <c r="AG896" t="s">
        <v>165</v>
      </c>
      <c r="AK896" t="s">
        <v>165</v>
      </c>
      <c r="AL896" t="s">
        <v>95</v>
      </c>
      <c r="AM896">
        <v>99999</v>
      </c>
      <c r="AN896">
        <v>99999</v>
      </c>
      <c r="AO896">
        <v>799</v>
      </c>
      <c r="AP896" t="b">
        <v>1</v>
      </c>
      <c r="AQ896" t="b">
        <v>1</v>
      </c>
      <c r="AR896" t="b">
        <v>1</v>
      </c>
      <c r="AS896">
        <v>250</v>
      </c>
      <c r="AT896" t="s">
        <v>96</v>
      </c>
      <c r="AU896" t="b">
        <v>0</v>
      </c>
      <c r="AW896">
        <v>12</v>
      </c>
      <c r="AX896" t="s">
        <v>97</v>
      </c>
      <c r="AY896" t="s">
        <v>1057</v>
      </c>
    </row>
    <row r="897" spans="1:51" x14ac:dyDescent="0.25">
      <c r="A897" t="s">
        <v>3160</v>
      </c>
      <c r="B897" t="s">
        <v>109</v>
      </c>
      <c r="C897" t="s">
        <v>89</v>
      </c>
      <c r="D897">
        <v>99999</v>
      </c>
      <c r="F897">
        <v>0</v>
      </c>
      <c r="G897" t="b">
        <v>1</v>
      </c>
      <c r="H897" t="s">
        <v>90</v>
      </c>
      <c r="K897" t="s">
        <v>203</v>
      </c>
      <c r="L897" t="s">
        <v>110</v>
      </c>
      <c r="N897" t="s">
        <v>93</v>
      </c>
      <c r="P897">
        <v>369.8</v>
      </c>
      <c r="Q897">
        <v>74.900000000000006</v>
      </c>
      <c r="R897">
        <v>0</v>
      </c>
      <c r="S897">
        <v>50.1</v>
      </c>
      <c r="T897">
        <v>0</v>
      </c>
      <c r="U897">
        <v>0</v>
      </c>
      <c r="V897">
        <v>194.9</v>
      </c>
      <c r="W897">
        <v>49.9</v>
      </c>
      <c r="X897">
        <v>49.9</v>
      </c>
      <c r="Y897">
        <v>0</v>
      </c>
      <c r="AG897" t="s">
        <v>167</v>
      </c>
      <c r="AK897" t="s">
        <v>167</v>
      </c>
      <c r="AL897" t="s">
        <v>112</v>
      </c>
      <c r="AM897">
        <v>99999</v>
      </c>
      <c r="AN897">
        <v>99999</v>
      </c>
      <c r="AO897">
        <v>599</v>
      </c>
      <c r="AP897" t="b">
        <v>1</v>
      </c>
      <c r="AQ897" t="b">
        <v>1</v>
      </c>
      <c r="AR897" t="b">
        <v>1</v>
      </c>
      <c r="AS897">
        <v>50</v>
      </c>
      <c r="AT897" t="s">
        <v>96</v>
      </c>
      <c r="AU897" t="b">
        <v>0</v>
      </c>
      <c r="AW897">
        <v>12</v>
      </c>
      <c r="AX897" t="s">
        <v>97</v>
      </c>
      <c r="AY897" t="s">
        <v>1058</v>
      </c>
    </row>
    <row r="898" spans="1:51" x14ac:dyDescent="0.25">
      <c r="A898" t="s">
        <v>3160</v>
      </c>
      <c r="B898" t="s">
        <v>109</v>
      </c>
      <c r="C898" t="s">
        <v>89</v>
      </c>
      <c r="D898">
        <v>99999</v>
      </c>
      <c r="F898">
        <v>1000</v>
      </c>
      <c r="G898" t="b">
        <v>1</v>
      </c>
      <c r="H898" t="s">
        <v>90</v>
      </c>
      <c r="K898" t="s">
        <v>203</v>
      </c>
      <c r="L898" t="s">
        <v>110</v>
      </c>
      <c r="N898" t="s">
        <v>93</v>
      </c>
      <c r="P898">
        <v>354.8</v>
      </c>
      <c r="Q898">
        <v>59.9</v>
      </c>
      <c r="R898">
        <v>0</v>
      </c>
      <c r="S898">
        <v>50.1</v>
      </c>
      <c r="T898">
        <v>0</v>
      </c>
      <c r="U898">
        <v>0</v>
      </c>
      <c r="V898">
        <v>194.9</v>
      </c>
      <c r="W898">
        <v>49.9</v>
      </c>
      <c r="X898">
        <v>49.9</v>
      </c>
      <c r="Y898">
        <v>0</v>
      </c>
      <c r="AG898" t="s">
        <v>169</v>
      </c>
      <c r="AK898" t="s">
        <v>169</v>
      </c>
      <c r="AL898" t="s">
        <v>112</v>
      </c>
      <c r="AM898">
        <v>99999</v>
      </c>
      <c r="AN898">
        <v>99999</v>
      </c>
      <c r="AO898">
        <v>599</v>
      </c>
      <c r="AP898" t="b">
        <v>1</v>
      </c>
      <c r="AQ898" t="b">
        <v>1</v>
      </c>
      <c r="AR898" t="b">
        <v>1</v>
      </c>
      <c r="AS898">
        <v>50</v>
      </c>
      <c r="AT898" t="s">
        <v>96</v>
      </c>
      <c r="AU898" t="b">
        <v>0</v>
      </c>
      <c r="AW898">
        <v>12</v>
      </c>
      <c r="AX898" t="s">
        <v>97</v>
      </c>
      <c r="AY898" t="s">
        <v>1059</v>
      </c>
    </row>
    <row r="899" spans="1:51" x14ac:dyDescent="0.25">
      <c r="A899" t="s">
        <v>3160</v>
      </c>
      <c r="B899" t="s">
        <v>109</v>
      </c>
      <c r="C899" t="s">
        <v>89</v>
      </c>
      <c r="D899">
        <v>99999</v>
      </c>
      <c r="F899">
        <v>10000</v>
      </c>
      <c r="G899" t="b">
        <v>1</v>
      </c>
      <c r="H899" t="s">
        <v>90</v>
      </c>
      <c r="K899" t="s">
        <v>203</v>
      </c>
      <c r="L899" t="s">
        <v>110</v>
      </c>
      <c r="N899" t="s">
        <v>93</v>
      </c>
      <c r="P899">
        <v>419.8</v>
      </c>
      <c r="Q899">
        <v>124.9</v>
      </c>
      <c r="R899">
        <v>0</v>
      </c>
      <c r="S899">
        <v>50.1</v>
      </c>
      <c r="T899">
        <v>0</v>
      </c>
      <c r="U899">
        <v>0</v>
      </c>
      <c r="V899">
        <v>194.9</v>
      </c>
      <c r="W899">
        <v>49.9</v>
      </c>
      <c r="X899">
        <v>49.9</v>
      </c>
      <c r="Y899">
        <v>0</v>
      </c>
      <c r="AG899" t="s">
        <v>171</v>
      </c>
      <c r="AK899" t="s">
        <v>171</v>
      </c>
      <c r="AL899" t="s">
        <v>112</v>
      </c>
      <c r="AM899">
        <v>99999</v>
      </c>
      <c r="AN899">
        <v>99999</v>
      </c>
      <c r="AO899">
        <v>599</v>
      </c>
      <c r="AP899" t="b">
        <v>1</v>
      </c>
      <c r="AQ899" t="b">
        <v>1</v>
      </c>
      <c r="AR899" t="b">
        <v>1</v>
      </c>
      <c r="AS899">
        <v>50</v>
      </c>
      <c r="AT899" t="s">
        <v>96</v>
      </c>
      <c r="AU899" t="b">
        <v>0</v>
      </c>
      <c r="AW899">
        <v>12</v>
      </c>
      <c r="AX899" t="s">
        <v>97</v>
      </c>
      <c r="AY899" t="s">
        <v>1060</v>
      </c>
    </row>
    <row r="900" spans="1:51" x14ac:dyDescent="0.25">
      <c r="A900" t="s">
        <v>3160</v>
      </c>
      <c r="B900" t="s">
        <v>109</v>
      </c>
      <c r="C900" t="s">
        <v>89</v>
      </c>
      <c r="D900">
        <v>99999</v>
      </c>
      <c r="F900">
        <v>2000</v>
      </c>
      <c r="G900" t="b">
        <v>1</v>
      </c>
      <c r="H900" t="s">
        <v>90</v>
      </c>
      <c r="K900" t="s">
        <v>203</v>
      </c>
      <c r="L900" t="s">
        <v>110</v>
      </c>
      <c r="N900" t="s">
        <v>93</v>
      </c>
      <c r="P900">
        <v>364.8</v>
      </c>
      <c r="Q900">
        <v>69.900000000000006</v>
      </c>
      <c r="R900">
        <v>0</v>
      </c>
      <c r="S900">
        <v>50.1</v>
      </c>
      <c r="T900">
        <v>0</v>
      </c>
      <c r="U900">
        <v>0</v>
      </c>
      <c r="V900">
        <v>194.9</v>
      </c>
      <c r="W900">
        <v>49.9</v>
      </c>
      <c r="X900">
        <v>49.9</v>
      </c>
      <c r="Y900">
        <v>0</v>
      </c>
      <c r="AG900" t="s">
        <v>173</v>
      </c>
      <c r="AK900" t="s">
        <v>173</v>
      </c>
      <c r="AL900" t="s">
        <v>112</v>
      </c>
      <c r="AM900">
        <v>99999</v>
      </c>
      <c r="AN900">
        <v>99999</v>
      </c>
      <c r="AO900">
        <v>599</v>
      </c>
      <c r="AP900" t="b">
        <v>1</v>
      </c>
      <c r="AQ900" t="b">
        <v>1</v>
      </c>
      <c r="AR900" t="b">
        <v>1</v>
      </c>
      <c r="AS900">
        <v>50</v>
      </c>
      <c r="AT900" t="s">
        <v>96</v>
      </c>
      <c r="AU900" t="b">
        <v>0</v>
      </c>
      <c r="AW900">
        <v>12</v>
      </c>
      <c r="AX900" t="s">
        <v>97</v>
      </c>
      <c r="AY900" t="s">
        <v>1061</v>
      </c>
    </row>
    <row r="901" spans="1:51" x14ac:dyDescent="0.25">
      <c r="A901" t="s">
        <v>3160</v>
      </c>
      <c r="B901" t="s">
        <v>109</v>
      </c>
      <c r="C901" t="s">
        <v>89</v>
      </c>
      <c r="D901">
        <v>99999</v>
      </c>
      <c r="F901">
        <v>3000</v>
      </c>
      <c r="G901" t="b">
        <v>1</v>
      </c>
      <c r="H901" t="s">
        <v>90</v>
      </c>
      <c r="K901" t="s">
        <v>203</v>
      </c>
      <c r="L901" t="s">
        <v>110</v>
      </c>
      <c r="N901" t="s">
        <v>93</v>
      </c>
      <c r="P901">
        <v>374.8</v>
      </c>
      <c r="Q901">
        <v>79.899999999999991</v>
      </c>
      <c r="R901">
        <v>0</v>
      </c>
      <c r="S901">
        <v>50.1</v>
      </c>
      <c r="T901">
        <v>0</v>
      </c>
      <c r="U901">
        <v>0</v>
      </c>
      <c r="V901">
        <v>194.9</v>
      </c>
      <c r="W901">
        <v>49.9</v>
      </c>
      <c r="X901">
        <v>49.9</v>
      </c>
      <c r="Y901">
        <v>0</v>
      </c>
      <c r="AG901" t="s">
        <v>175</v>
      </c>
      <c r="AK901" t="s">
        <v>175</v>
      </c>
      <c r="AL901" t="s">
        <v>112</v>
      </c>
      <c r="AM901">
        <v>99999</v>
      </c>
      <c r="AN901">
        <v>99999</v>
      </c>
      <c r="AO901">
        <v>599</v>
      </c>
      <c r="AP901" t="b">
        <v>1</v>
      </c>
      <c r="AQ901" t="b">
        <v>1</v>
      </c>
      <c r="AR901" t="b">
        <v>1</v>
      </c>
      <c r="AS901">
        <v>50</v>
      </c>
      <c r="AT901" t="s">
        <v>96</v>
      </c>
      <c r="AU901" t="b">
        <v>0</v>
      </c>
      <c r="AW901">
        <v>12</v>
      </c>
      <c r="AX901" t="s">
        <v>97</v>
      </c>
      <c r="AY901" t="s">
        <v>1062</v>
      </c>
    </row>
    <row r="902" spans="1:51" x14ac:dyDescent="0.25">
      <c r="A902" t="s">
        <v>3160</v>
      </c>
      <c r="B902" t="s">
        <v>109</v>
      </c>
      <c r="C902" t="s">
        <v>89</v>
      </c>
      <c r="D902">
        <v>99999</v>
      </c>
      <c r="F902">
        <v>5000</v>
      </c>
      <c r="G902" t="b">
        <v>1</v>
      </c>
      <c r="H902" t="s">
        <v>90</v>
      </c>
      <c r="K902" t="s">
        <v>203</v>
      </c>
      <c r="L902" t="s">
        <v>110</v>
      </c>
      <c r="N902" t="s">
        <v>93</v>
      </c>
      <c r="P902">
        <v>389.8</v>
      </c>
      <c r="Q902">
        <v>94.9</v>
      </c>
      <c r="R902">
        <v>0</v>
      </c>
      <c r="S902">
        <v>50.1</v>
      </c>
      <c r="T902">
        <v>0</v>
      </c>
      <c r="U902">
        <v>0</v>
      </c>
      <c r="V902">
        <v>194.9</v>
      </c>
      <c r="W902">
        <v>49.9</v>
      </c>
      <c r="X902">
        <v>49.9</v>
      </c>
      <c r="Y902">
        <v>0</v>
      </c>
      <c r="AG902" t="s">
        <v>177</v>
      </c>
      <c r="AK902" t="s">
        <v>177</v>
      </c>
      <c r="AL902" t="s">
        <v>112</v>
      </c>
      <c r="AM902">
        <v>99999</v>
      </c>
      <c r="AN902">
        <v>99999</v>
      </c>
      <c r="AO902">
        <v>599</v>
      </c>
      <c r="AP902" t="b">
        <v>1</v>
      </c>
      <c r="AQ902" t="b">
        <v>1</v>
      </c>
      <c r="AR902" t="b">
        <v>1</v>
      </c>
      <c r="AS902">
        <v>50</v>
      </c>
      <c r="AT902" t="s">
        <v>96</v>
      </c>
      <c r="AU902" t="b">
        <v>0</v>
      </c>
      <c r="AW902">
        <v>12</v>
      </c>
      <c r="AX902" t="s">
        <v>97</v>
      </c>
      <c r="AY902" t="s">
        <v>1063</v>
      </c>
    </row>
    <row r="903" spans="1:51" x14ac:dyDescent="0.25">
      <c r="A903" t="s">
        <v>3160</v>
      </c>
      <c r="B903" t="s">
        <v>124</v>
      </c>
      <c r="C903" t="s">
        <v>89</v>
      </c>
      <c r="D903">
        <v>99999</v>
      </c>
      <c r="F903">
        <v>0</v>
      </c>
      <c r="G903" t="b">
        <v>1</v>
      </c>
      <c r="H903" t="s">
        <v>90</v>
      </c>
      <c r="K903" t="s">
        <v>203</v>
      </c>
      <c r="L903" t="s">
        <v>125</v>
      </c>
      <c r="N903" t="s">
        <v>93</v>
      </c>
      <c r="P903">
        <v>359.8</v>
      </c>
      <c r="Q903">
        <v>64.900000000000006</v>
      </c>
      <c r="R903">
        <v>0</v>
      </c>
      <c r="S903">
        <v>50.1</v>
      </c>
      <c r="T903">
        <v>0</v>
      </c>
      <c r="U903">
        <v>0</v>
      </c>
      <c r="V903">
        <v>194.9</v>
      </c>
      <c r="W903">
        <v>49.9</v>
      </c>
      <c r="X903">
        <v>49.9</v>
      </c>
      <c r="Y903">
        <v>0</v>
      </c>
      <c r="AG903" t="s">
        <v>179</v>
      </c>
      <c r="AK903" t="s">
        <v>179</v>
      </c>
      <c r="AL903" t="s">
        <v>127</v>
      </c>
      <c r="AM903">
        <v>99999</v>
      </c>
      <c r="AN903">
        <v>99999</v>
      </c>
      <c r="AO903">
        <v>699</v>
      </c>
      <c r="AP903" t="b">
        <v>1</v>
      </c>
      <c r="AQ903" t="b">
        <v>1</v>
      </c>
      <c r="AR903" t="b">
        <v>1</v>
      </c>
      <c r="AS903">
        <v>100</v>
      </c>
      <c r="AT903" t="s">
        <v>96</v>
      </c>
      <c r="AU903" t="b">
        <v>0</v>
      </c>
      <c r="AW903">
        <v>12</v>
      </c>
      <c r="AX903" t="s">
        <v>97</v>
      </c>
      <c r="AY903" t="s">
        <v>1064</v>
      </c>
    </row>
    <row r="904" spans="1:51" x14ac:dyDescent="0.25">
      <c r="A904" t="s">
        <v>3160</v>
      </c>
      <c r="B904" t="s">
        <v>124</v>
      </c>
      <c r="C904" t="s">
        <v>89</v>
      </c>
      <c r="D904">
        <v>99999</v>
      </c>
      <c r="F904">
        <v>1000</v>
      </c>
      <c r="G904" t="b">
        <v>1</v>
      </c>
      <c r="H904" t="s">
        <v>90</v>
      </c>
      <c r="K904" t="s">
        <v>203</v>
      </c>
      <c r="L904" t="s">
        <v>125</v>
      </c>
      <c r="N904" t="s">
        <v>93</v>
      </c>
      <c r="P904">
        <v>359.8</v>
      </c>
      <c r="Q904">
        <v>64.899999999999991</v>
      </c>
      <c r="R904">
        <v>0</v>
      </c>
      <c r="S904">
        <v>50.1</v>
      </c>
      <c r="T904">
        <v>0</v>
      </c>
      <c r="U904">
        <v>0</v>
      </c>
      <c r="V904">
        <v>194.9</v>
      </c>
      <c r="W904">
        <v>49.9</v>
      </c>
      <c r="X904">
        <v>49.9</v>
      </c>
      <c r="Y904">
        <v>0</v>
      </c>
      <c r="AG904" t="s">
        <v>181</v>
      </c>
      <c r="AK904" t="s">
        <v>181</v>
      </c>
      <c r="AL904" t="s">
        <v>127</v>
      </c>
      <c r="AM904">
        <v>99999</v>
      </c>
      <c r="AN904">
        <v>99999</v>
      </c>
      <c r="AO904">
        <v>699</v>
      </c>
      <c r="AP904" t="b">
        <v>1</v>
      </c>
      <c r="AQ904" t="b">
        <v>1</v>
      </c>
      <c r="AR904" t="b">
        <v>1</v>
      </c>
      <c r="AS904">
        <v>100</v>
      </c>
      <c r="AT904" t="s">
        <v>96</v>
      </c>
      <c r="AU904" t="b">
        <v>0</v>
      </c>
      <c r="AW904">
        <v>12</v>
      </c>
      <c r="AX904" t="s">
        <v>97</v>
      </c>
      <c r="AY904" t="s">
        <v>1065</v>
      </c>
    </row>
    <row r="905" spans="1:51" x14ac:dyDescent="0.25">
      <c r="A905" t="s">
        <v>3160</v>
      </c>
      <c r="B905" t="s">
        <v>124</v>
      </c>
      <c r="C905" t="s">
        <v>89</v>
      </c>
      <c r="D905">
        <v>99999</v>
      </c>
      <c r="F905">
        <v>10000</v>
      </c>
      <c r="G905" t="b">
        <v>1</v>
      </c>
      <c r="H905" t="s">
        <v>90</v>
      </c>
      <c r="K905" t="s">
        <v>203</v>
      </c>
      <c r="L905" t="s">
        <v>125</v>
      </c>
      <c r="N905" t="s">
        <v>93</v>
      </c>
      <c r="P905">
        <v>424.8</v>
      </c>
      <c r="Q905">
        <v>129.9</v>
      </c>
      <c r="R905">
        <v>0</v>
      </c>
      <c r="S905">
        <v>50.1</v>
      </c>
      <c r="T905">
        <v>0</v>
      </c>
      <c r="U905">
        <v>0</v>
      </c>
      <c r="V905">
        <v>194.9</v>
      </c>
      <c r="W905">
        <v>49.9</v>
      </c>
      <c r="X905">
        <v>49.9</v>
      </c>
      <c r="Y905">
        <v>0</v>
      </c>
      <c r="AG905" t="s">
        <v>183</v>
      </c>
      <c r="AK905" t="s">
        <v>183</v>
      </c>
      <c r="AL905" t="s">
        <v>127</v>
      </c>
      <c r="AM905">
        <v>99999</v>
      </c>
      <c r="AN905">
        <v>99999</v>
      </c>
      <c r="AO905">
        <v>699</v>
      </c>
      <c r="AP905" t="b">
        <v>1</v>
      </c>
      <c r="AQ905" t="b">
        <v>1</v>
      </c>
      <c r="AR905" t="b">
        <v>1</v>
      </c>
      <c r="AS905">
        <v>100</v>
      </c>
      <c r="AT905" t="s">
        <v>96</v>
      </c>
      <c r="AU905" t="b">
        <v>0</v>
      </c>
      <c r="AW905">
        <v>12</v>
      </c>
      <c r="AX905" t="s">
        <v>97</v>
      </c>
      <c r="AY905" t="s">
        <v>1066</v>
      </c>
    </row>
    <row r="906" spans="1:51" x14ac:dyDescent="0.25">
      <c r="A906" t="s">
        <v>3160</v>
      </c>
      <c r="B906" t="s">
        <v>124</v>
      </c>
      <c r="C906" t="s">
        <v>89</v>
      </c>
      <c r="D906">
        <v>99999</v>
      </c>
      <c r="F906">
        <v>2000</v>
      </c>
      <c r="G906" t="b">
        <v>1</v>
      </c>
      <c r="H906" t="s">
        <v>90</v>
      </c>
      <c r="K906" t="s">
        <v>203</v>
      </c>
      <c r="L906" t="s">
        <v>125</v>
      </c>
      <c r="N906" t="s">
        <v>93</v>
      </c>
      <c r="P906">
        <v>369.8</v>
      </c>
      <c r="Q906">
        <v>74.899999999999991</v>
      </c>
      <c r="R906">
        <v>0</v>
      </c>
      <c r="S906">
        <v>50.1</v>
      </c>
      <c r="T906">
        <v>0</v>
      </c>
      <c r="U906">
        <v>0</v>
      </c>
      <c r="V906">
        <v>194.9</v>
      </c>
      <c r="W906">
        <v>49.9</v>
      </c>
      <c r="X906">
        <v>49.9</v>
      </c>
      <c r="Y906">
        <v>0</v>
      </c>
      <c r="AG906" t="s">
        <v>185</v>
      </c>
      <c r="AK906" t="s">
        <v>185</v>
      </c>
      <c r="AL906" t="s">
        <v>127</v>
      </c>
      <c r="AM906">
        <v>99999</v>
      </c>
      <c r="AN906">
        <v>99999</v>
      </c>
      <c r="AO906">
        <v>699</v>
      </c>
      <c r="AP906" t="b">
        <v>1</v>
      </c>
      <c r="AQ906" t="b">
        <v>1</v>
      </c>
      <c r="AR906" t="b">
        <v>1</v>
      </c>
      <c r="AS906">
        <v>100</v>
      </c>
      <c r="AT906" t="s">
        <v>96</v>
      </c>
      <c r="AU906" t="b">
        <v>0</v>
      </c>
      <c r="AW906">
        <v>12</v>
      </c>
      <c r="AX906" t="s">
        <v>97</v>
      </c>
      <c r="AY906" t="s">
        <v>1067</v>
      </c>
    </row>
    <row r="907" spans="1:51" x14ac:dyDescent="0.25">
      <c r="A907" t="s">
        <v>3160</v>
      </c>
      <c r="B907" t="s">
        <v>124</v>
      </c>
      <c r="C907" t="s">
        <v>89</v>
      </c>
      <c r="D907">
        <v>99999</v>
      </c>
      <c r="F907">
        <v>3000</v>
      </c>
      <c r="G907" t="b">
        <v>1</v>
      </c>
      <c r="H907" t="s">
        <v>90</v>
      </c>
      <c r="K907" t="s">
        <v>203</v>
      </c>
      <c r="L907" t="s">
        <v>125</v>
      </c>
      <c r="N907" t="s">
        <v>93</v>
      </c>
      <c r="P907">
        <v>379.8</v>
      </c>
      <c r="Q907">
        <v>84.899999999999991</v>
      </c>
      <c r="R907">
        <v>0</v>
      </c>
      <c r="S907">
        <v>50.1</v>
      </c>
      <c r="T907">
        <v>0</v>
      </c>
      <c r="U907">
        <v>0</v>
      </c>
      <c r="V907">
        <v>194.9</v>
      </c>
      <c r="W907">
        <v>49.9</v>
      </c>
      <c r="X907">
        <v>49.9</v>
      </c>
      <c r="Y907">
        <v>0</v>
      </c>
      <c r="AG907" t="s">
        <v>187</v>
      </c>
      <c r="AK907" t="s">
        <v>187</v>
      </c>
      <c r="AL907" t="s">
        <v>127</v>
      </c>
      <c r="AM907">
        <v>99999</v>
      </c>
      <c r="AN907">
        <v>99999</v>
      </c>
      <c r="AO907">
        <v>699</v>
      </c>
      <c r="AP907" t="b">
        <v>1</v>
      </c>
      <c r="AQ907" t="b">
        <v>1</v>
      </c>
      <c r="AR907" t="b">
        <v>1</v>
      </c>
      <c r="AS907">
        <v>100</v>
      </c>
      <c r="AT907" t="s">
        <v>96</v>
      </c>
      <c r="AU907" t="b">
        <v>0</v>
      </c>
      <c r="AW907">
        <v>12</v>
      </c>
      <c r="AX907" t="s">
        <v>97</v>
      </c>
      <c r="AY907" t="s">
        <v>1068</v>
      </c>
    </row>
    <row r="908" spans="1:51" x14ac:dyDescent="0.25">
      <c r="A908" t="s">
        <v>3160</v>
      </c>
      <c r="B908" t="s">
        <v>124</v>
      </c>
      <c r="C908" t="s">
        <v>89</v>
      </c>
      <c r="D908">
        <v>99999</v>
      </c>
      <c r="F908">
        <v>5000</v>
      </c>
      <c r="G908" t="b">
        <v>1</v>
      </c>
      <c r="H908" t="s">
        <v>90</v>
      </c>
      <c r="K908" t="s">
        <v>203</v>
      </c>
      <c r="L908" t="s">
        <v>125</v>
      </c>
      <c r="N908" t="s">
        <v>93</v>
      </c>
      <c r="P908">
        <v>394.8</v>
      </c>
      <c r="Q908">
        <v>99.9</v>
      </c>
      <c r="R908">
        <v>0</v>
      </c>
      <c r="S908">
        <v>50.1</v>
      </c>
      <c r="T908">
        <v>0</v>
      </c>
      <c r="U908">
        <v>0</v>
      </c>
      <c r="V908">
        <v>194.9</v>
      </c>
      <c r="W908">
        <v>49.9</v>
      </c>
      <c r="X908">
        <v>49.9</v>
      </c>
      <c r="Y908">
        <v>0</v>
      </c>
      <c r="AG908" t="s">
        <v>189</v>
      </c>
      <c r="AK908" t="s">
        <v>189</v>
      </c>
      <c r="AL908" t="s">
        <v>127</v>
      </c>
      <c r="AM908">
        <v>99999</v>
      </c>
      <c r="AN908">
        <v>99999</v>
      </c>
      <c r="AO908">
        <v>699</v>
      </c>
      <c r="AP908" t="b">
        <v>1</v>
      </c>
      <c r="AQ908" t="b">
        <v>1</v>
      </c>
      <c r="AR908" t="b">
        <v>1</v>
      </c>
      <c r="AS908">
        <v>100</v>
      </c>
      <c r="AT908" t="s">
        <v>96</v>
      </c>
      <c r="AU908" t="b">
        <v>0</v>
      </c>
      <c r="AW908">
        <v>12</v>
      </c>
      <c r="AX908" t="s">
        <v>97</v>
      </c>
      <c r="AY908" t="s">
        <v>1069</v>
      </c>
    </row>
    <row r="909" spans="1:51" x14ac:dyDescent="0.25">
      <c r="A909" t="s">
        <v>3160</v>
      </c>
      <c r="B909" t="s">
        <v>139</v>
      </c>
      <c r="C909" t="s">
        <v>89</v>
      </c>
      <c r="D909">
        <v>99999</v>
      </c>
      <c r="F909">
        <v>0</v>
      </c>
      <c r="G909" t="b">
        <v>1</v>
      </c>
      <c r="H909" t="s">
        <v>90</v>
      </c>
      <c r="K909" t="s">
        <v>203</v>
      </c>
      <c r="L909" t="s">
        <v>140</v>
      </c>
      <c r="N909" t="s">
        <v>93</v>
      </c>
      <c r="P909">
        <v>394.8</v>
      </c>
      <c r="Q909">
        <v>99.9</v>
      </c>
      <c r="R909">
        <v>0</v>
      </c>
      <c r="S909">
        <v>50.1</v>
      </c>
      <c r="T909">
        <v>0</v>
      </c>
      <c r="U909">
        <v>0</v>
      </c>
      <c r="V909">
        <v>194.9</v>
      </c>
      <c r="W909">
        <v>49.9</v>
      </c>
      <c r="X909">
        <v>49.9</v>
      </c>
      <c r="Y909">
        <v>0</v>
      </c>
      <c r="AG909" t="s">
        <v>191</v>
      </c>
      <c r="AK909" t="s">
        <v>191</v>
      </c>
      <c r="AL909" t="s">
        <v>142</v>
      </c>
      <c r="AM909">
        <v>99999</v>
      </c>
      <c r="AN909">
        <v>99999</v>
      </c>
      <c r="AO909">
        <v>899</v>
      </c>
      <c r="AP909" t="b">
        <v>1</v>
      </c>
      <c r="AQ909" t="b">
        <v>1</v>
      </c>
      <c r="AR909" t="b">
        <v>1</v>
      </c>
      <c r="AS909">
        <v>500</v>
      </c>
      <c r="AT909" t="s">
        <v>96</v>
      </c>
      <c r="AU909" t="b">
        <v>0</v>
      </c>
      <c r="AW909">
        <v>12</v>
      </c>
      <c r="AX909" t="s">
        <v>97</v>
      </c>
      <c r="AY909" t="s">
        <v>1070</v>
      </c>
    </row>
    <row r="910" spans="1:51" x14ac:dyDescent="0.25">
      <c r="A910" t="s">
        <v>3160</v>
      </c>
      <c r="B910" t="s">
        <v>139</v>
      </c>
      <c r="C910" t="s">
        <v>89</v>
      </c>
      <c r="D910">
        <v>99999</v>
      </c>
      <c r="F910">
        <v>1000</v>
      </c>
      <c r="G910" t="b">
        <v>1</v>
      </c>
      <c r="H910" t="s">
        <v>90</v>
      </c>
      <c r="K910" t="s">
        <v>203</v>
      </c>
      <c r="L910" t="s">
        <v>140</v>
      </c>
      <c r="N910" t="s">
        <v>93</v>
      </c>
      <c r="P910">
        <v>394.8</v>
      </c>
      <c r="Q910">
        <v>99.899999999999991</v>
      </c>
      <c r="R910">
        <v>0</v>
      </c>
      <c r="S910">
        <v>50.1</v>
      </c>
      <c r="T910">
        <v>0</v>
      </c>
      <c r="U910">
        <v>0</v>
      </c>
      <c r="V910">
        <v>194.9</v>
      </c>
      <c r="W910">
        <v>49.9</v>
      </c>
      <c r="X910">
        <v>49.9</v>
      </c>
      <c r="Y910">
        <v>0</v>
      </c>
      <c r="AG910" t="s">
        <v>193</v>
      </c>
      <c r="AK910" t="s">
        <v>193</v>
      </c>
      <c r="AL910" t="s">
        <v>142</v>
      </c>
      <c r="AM910">
        <v>99999</v>
      </c>
      <c r="AN910">
        <v>99999</v>
      </c>
      <c r="AO910">
        <v>899</v>
      </c>
      <c r="AP910" t="b">
        <v>1</v>
      </c>
      <c r="AQ910" t="b">
        <v>1</v>
      </c>
      <c r="AR910" t="b">
        <v>1</v>
      </c>
      <c r="AS910">
        <v>500</v>
      </c>
      <c r="AT910" t="s">
        <v>96</v>
      </c>
      <c r="AU910" t="b">
        <v>0</v>
      </c>
      <c r="AW910">
        <v>12</v>
      </c>
      <c r="AX910" t="s">
        <v>97</v>
      </c>
      <c r="AY910" t="s">
        <v>1071</v>
      </c>
    </row>
    <row r="911" spans="1:51" x14ac:dyDescent="0.25">
      <c r="A911" t="s">
        <v>3160</v>
      </c>
      <c r="B911" t="s">
        <v>139</v>
      </c>
      <c r="C911" t="s">
        <v>89</v>
      </c>
      <c r="D911">
        <v>99999</v>
      </c>
      <c r="F911">
        <v>10000</v>
      </c>
      <c r="G911" t="b">
        <v>1</v>
      </c>
      <c r="H911" t="s">
        <v>90</v>
      </c>
      <c r="K911" t="s">
        <v>203</v>
      </c>
      <c r="L911" t="s">
        <v>140</v>
      </c>
      <c r="N911" t="s">
        <v>93</v>
      </c>
      <c r="P911">
        <v>459.8</v>
      </c>
      <c r="Q911">
        <v>164.9</v>
      </c>
      <c r="R911">
        <v>0</v>
      </c>
      <c r="S911">
        <v>50.1</v>
      </c>
      <c r="T911">
        <v>0</v>
      </c>
      <c r="U911">
        <v>0</v>
      </c>
      <c r="V911">
        <v>194.9</v>
      </c>
      <c r="W911">
        <v>49.9</v>
      </c>
      <c r="X911">
        <v>49.9</v>
      </c>
      <c r="Y911">
        <v>0</v>
      </c>
      <c r="AG911" t="s">
        <v>195</v>
      </c>
      <c r="AK911" t="s">
        <v>195</v>
      </c>
      <c r="AL911" t="s">
        <v>142</v>
      </c>
      <c r="AM911">
        <v>99999</v>
      </c>
      <c r="AN911">
        <v>99999</v>
      </c>
      <c r="AO911">
        <v>899</v>
      </c>
      <c r="AP911" t="b">
        <v>1</v>
      </c>
      <c r="AQ911" t="b">
        <v>1</v>
      </c>
      <c r="AR911" t="b">
        <v>1</v>
      </c>
      <c r="AS911">
        <v>500</v>
      </c>
      <c r="AT911" t="s">
        <v>96</v>
      </c>
      <c r="AU911" t="b">
        <v>0</v>
      </c>
      <c r="AW911">
        <v>12</v>
      </c>
      <c r="AX911" t="s">
        <v>97</v>
      </c>
      <c r="AY911" t="s">
        <v>1072</v>
      </c>
    </row>
    <row r="912" spans="1:51" x14ac:dyDescent="0.25">
      <c r="A912" t="s">
        <v>3160</v>
      </c>
      <c r="B912" t="s">
        <v>139</v>
      </c>
      <c r="C912" t="s">
        <v>89</v>
      </c>
      <c r="D912">
        <v>99999</v>
      </c>
      <c r="F912">
        <v>2000</v>
      </c>
      <c r="G912" t="b">
        <v>1</v>
      </c>
      <c r="H912" t="s">
        <v>90</v>
      </c>
      <c r="K912" t="s">
        <v>203</v>
      </c>
      <c r="L912" t="s">
        <v>140</v>
      </c>
      <c r="N912" t="s">
        <v>93</v>
      </c>
      <c r="P912">
        <v>404.8</v>
      </c>
      <c r="Q912">
        <v>109.89999999999999</v>
      </c>
      <c r="R912">
        <v>0</v>
      </c>
      <c r="S912">
        <v>50.1</v>
      </c>
      <c r="T912">
        <v>0</v>
      </c>
      <c r="U912">
        <v>0</v>
      </c>
      <c r="V912">
        <v>194.9</v>
      </c>
      <c r="W912">
        <v>49.9</v>
      </c>
      <c r="X912">
        <v>49.9</v>
      </c>
      <c r="Y912">
        <v>0</v>
      </c>
      <c r="AG912" t="s">
        <v>197</v>
      </c>
      <c r="AK912" t="s">
        <v>197</v>
      </c>
      <c r="AL912" t="s">
        <v>142</v>
      </c>
      <c r="AM912">
        <v>99999</v>
      </c>
      <c r="AN912">
        <v>99999</v>
      </c>
      <c r="AO912">
        <v>899</v>
      </c>
      <c r="AP912" t="b">
        <v>1</v>
      </c>
      <c r="AQ912" t="b">
        <v>1</v>
      </c>
      <c r="AR912" t="b">
        <v>1</v>
      </c>
      <c r="AS912">
        <v>500</v>
      </c>
      <c r="AT912" t="s">
        <v>96</v>
      </c>
      <c r="AU912" t="b">
        <v>0</v>
      </c>
      <c r="AW912">
        <v>12</v>
      </c>
      <c r="AX912" t="s">
        <v>97</v>
      </c>
      <c r="AY912" t="s">
        <v>1073</v>
      </c>
    </row>
    <row r="913" spans="1:51" x14ac:dyDescent="0.25">
      <c r="A913" t="s">
        <v>3160</v>
      </c>
      <c r="B913" t="s">
        <v>139</v>
      </c>
      <c r="C913" t="s">
        <v>89</v>
      </c>
      <c r="D913">
        <v>99999</v>
      </c>
      <c r="F913">
        <v>3000</v>
      </c>
      <c r="G913" t="b">
        <v>1</v>
      </c>
      <c r="H913" t="s">
        <v>90</v>
      </c>
      <c r="K913" t="s">
        <v>203</v>
      </c>
      <c r="L913" t="s">
        <v>140</v>
      </c>
      <c r="N913" t="s">
        <v>93</v>
      </c>
      <c r="P913">
        <v>414.8</v>
      </c>
      <c r="Q913">
        <v>119.89999999999999</v>
      </c>
      <c r="R913">
        <v>0</v>
      </c>
      <c r="S913">
        <v>50.1</v>
      </c>
      <c r="T913">
        <v>0</v>
      </c>
      <c r="U913">
        <v>0</v>
      </c>
      <c r="V913">
        <v>194.9</v>
      </c>
      <c r="W913">
        <v>49.9</v>
      </c>
      <c r="X913">
        <v>49.9</v>
      </c>
      <c r="Y913">
        <v>0</v>
      </c>
      <c r="AG913" t="s">
        <v>199</v>
      </c>
      <c r="AK913" t="s">
        <v>199</v>
      </c>
      <c r="AL913" t="s">
        <v>142</v>
      </c>
      <c r="AM913">
        <v>99999</v>
      </c>
      <c r="AN913">
        <v>99999</v>
      </c>
      <c r="AO913">
        <v>899</v>
      </c>
      <c r="AP913" t="b">
        <v>1</v>
      </c>
      <c r="AQ913" t="b">
        <v>1</v>
      </c>
      <c r="AR913" t="b">
        <v>1</v>
      </c>
      <c r="AS913">
        <v>500</v>
      </c>
      <c r="AT913" t="s">
        <v>96</v>
      </c>
      <c r="AU913" t="b">
        <v>0</v>
      </c>
      <c r="AW913">
        <v>12</v>
      </c>
      <c r="AX913" t="s">
        <v>97</v>
      </c>
      <c r="AY913" t="s">
        <v>1074</v>
      </c>
    </row>
    <row r="914" spans="1:51" x14ac:dyDescent="0.25">
      <c r="A914" t="s">
        <v>3160</v>
      </c>
      <c r="B914" t="s">
        <v>139</v>
      </c>
      <c r="C914" t="s">
        <v>89</v>
      </c>
      <c r="D914">
        <v>99999</v>
      </c>
      <c r="F914">
        <v>5000</v>
      </c>
      <c r="G914" t="b">
        <v>1</v>
      </c>
      <c r="H914" t="s">
        <v>90</v>
      </c>
      <c r="K914" t="s">
        <v>203</v>
      </c>
      <c r="L914" t="s">
        <v>140</v>
      </c>
      <c r="N914" t="s">
        <v>93</v>
      </c>
      <c r="P914">
        <v>429.8</v>
      </c>
      <c r="Q914">
        <v>134.9</v>
      </c>
      <c r="R914">
        <v>0</v>
      </c>
      <c r="S914">
        <v>50.1</v>
      </c>
      <c r="T914">
        <v>0</v>
      </c>
      <c r="U914">
        <v>0</v>
      </c>
      <c r="V914">
        <v>194.9</v>
      </c>
      <c r="W914">
        <v>49.9</v>
      </c>
      <c r="X914">
        <v>49.9</v>
      </c>
      <c r="Y914">
        <v>0</v>
      </c>
      <c r="AG914" t="s">
        <v>201</v>
      </c>
      <c r="AK914" t="s">
        <v>201</v>
      </c>
      <c r="AL914" t="s">
        <v>142</v>
      </c>
      <c r="AM914">
        <v>99999</v>
      </c>
      <c r="AN914">
        <v>99999</v>
      </c>
      <c r="AO914">
        <v>899</v>
      </c>
      <c r="AP914" t="b">
        <v>1</v>
      </c>
      <c r="AQ914" t="b">
        <v>1</v>
      </c>
      <c r="AR914" t="b">
        <v>1</v>
      </c>
      <c r="AS914">
        <v>500</v>
      </c>
      <c r="AT914" t="s">
        <v>96</v>
      </c>
      <c r="AU914" t="b">
        <v>0</v>
      </c>
      <c r="AW914">
        <v>12</v>
      </c>
      <c r="AX914" t="s">
        <v>97</v>
      </c>
      <c r="AY914" t="s">
        <v>1075</v>
      </c>
    </row>
    <row r="915" spans="1:51" x14ac:dyDescent="0.25">
      <c r="A915" t="s">
        <v>3160</v>
      </c>
      <c r="B915" t="s">
        <v>88</v>
      </c>
      <c r="C915" t="s">
        <v>89</v>
      </c>
      <c r="D915">
        <v>99999</v>
      </c>
      <c r="F915">
        <v>0</v>
      </c>
      <c r="G915" t="b">
        <v>1</v>
      </c>
      <c r="H915" t="s">
        <v>90</v>
      </c>
      <c r="K915" t="s">
        <v>228</v>
      </c>
      <c r="L915" t="s">
        <v>92</v>
      </c>
      <c r="N915" t="s">
        <v>93</v>
      </c>
      <c r="P915">
        <v>384.8</v>
      </c>
      <c r="Q915">
        <v>79.900000000000006</v>
      </c>
      <c r="R915">
        <v>0</v>
      </c>
      <c r="S915">
        <v>50.1</v>
      </c>
      <c r="T915">
        <v>0</v>
      </c>
      <c r="U915">
        <v>0</v>
      </c>
      <c r="V915">
        <v>194.9</v>
      </c>
      <c r="W915">
        <v>59.9</v>
      </c>
      <c r="X915">
        <v>59.9</v>
      </c>
      <c r="Y915">
        <v>0</v>
      </c>
      <c r="AG915" t="s">
        <v>155</v>
      </c>
      <c r="AK915" t="s">
        <v>155</v>
      </c>
      <c r="AL915" t="s">
        <v>95</v>
      </c>
      <c r="AM915">
        <v>99999</v>
      </c>
      <c r="AN915">
        <v>99999</v>
      </c>
      <c r="AO915">
        <v>799</v>
      </c>
      <c r="AP915" t="b">
        <v>1</v>
      </c>
      <c r="AQ915" t="b">
        <v>1</v>
      </c>
      <c r="AR915" t="b">
        <v>1</v>
      </c>
      <c r="AS915">
        <v>250</v>
      </c>
      <c r="AT915" t="s">
        <v>96</v>
      </c>
      <c r="AU915" t="b">
        <v>0</v>
      </c>
      <c r="AW915">
        <v>12</v>
      </c>
      <c r="AX915" t="s">
        <v>97</v>
      </c>
      <c r="AY915" t="s">
        <v>1076</v>
      </c>
    </row>
    <row r="916" spans="1:51" x14ac:dyDescent="0.25">
      <c r="A916" t="s">
        <v>3160</v>
      </c>
      <c r="B916" t="s">
        <v>88</v>
      </c>
      <c r="C916" t="s">
        <v>89</v>
      </c>
      <c r="D916">
        <v>99999</v>
      </c>
      <c r="F916">
        <v>1000</v>
      </c>
      <c r="G916" t="b">
        <v>1</v>
      </c>
      <c r="H916" t="s">
        <v>90</v>
      </c>
      <c r="K916" t="s">
        <v>228</v>
      </c>
      <c r="L916" t="s">
        <v>92</v>
      </c>
      <c r="N916" t="s">
        <v>93</v>
      </c>
      <c r="P916">
        <v>384.8</v>
      </c>
      <c r="Q916">
        <v>79.899999999999991</v>
      </c>
      <c r="R916">
        <v>0</v>
      </c>
      <c r="S916">
        <v>50.1</v>
      </c>
      <c r="T916">
        <v>0</v>
      </c>
      <c r="U916">
        <v>0</v>
      </c>
      <c r="V916">
        <v>194.9</v>
      </c>
      <c r="W916">
        <v>59.9</v>
      </c>
      <c r="X916">
        <v>59.9</v>
      </c>
      <c r="Y916">
        <v>0</v>
      </c>
      <c r="AG916" t="s">
        <v>157</v>
      </c>
      <c r="AK916" t="s">
        <v>157</v>
      </c>
      <c r="AL916" t="s">
        <v>95</v>
      </c>
      <c r="AM916">
        <v>99999</v>
      </c>
      <c r="AN916">
        <v>99999</v>
      </c>
      <c r="AO916">
        <v>799</v>
      </c>
      <c r="AP916" t="b">
        <v>1</v>
      </c>
      <c r="AQ916" t="b">
        <v>1</v>
      </c>
      <c r="AR916" t="b">
        <v>1</v>
      </c>
      <c r="AS916">
        <v>250</v>
      </c>
      <c r="AT916" t="s">
        <v>96</v>
      </c>
      <c r="AU916" t="b">
        <v>0</v>
      </c>
      <c r="AW916">
        <v>12</v>
      </c>
      <c r="AX916" t="s">
        <v>97</v>
      </c>
      <c r="AY916" t="s">
        <v>1077</v>
      </c>
    </row>
    <row r="917" spans="1:51" x14ac:dyDescent="0.25">
      <c r="A917" t="s">
        <v>3160</v>
      </c>
      <c r="B917" t="s">
        <v>88</v>
      </c>
      <c r="C917" t="s">
        <v>89</v>
      </c>
      <c r="D917">
        <v>99999</v>
      </c>
      <c r="F917">
        <v>10000</v>
      </c>
      <c r="G917" t="b">
        <v>1</v>
      </c>
      <c r="H917" t="s">
        <v>90</v>
      </c>
      <c r="K917" t="s">
        <v>228</v>
      </c>
      <c r="L917" t="s">
        <v>92</v>
      </c>
      <c r="N917" t="s">
        <v>93</v>
      </c>
      <c r="P917">
        <v>449.8</v>
      </c>
      <c r="Q917">
        <v>144.9</v>
      </c>
      <c r="R917">
        <v>0</v>
      </c>
      <c r="S917">
        <v>50.1</v>
      </c>
      <c r="T917">
        <v>0</v>
      </c>
      <c r="U917">
        <v>0</v>
      </c>
      <c r="V917">
        <v>194.9</v>
      </c>
      <c r="W917">
        <v>59.9</v>
      </c>
      <c r="X917">
        <v>59.9</v>
      </c>
      <c r="Y917">
        <v>0</v>
      </c>
      <c r="AG917" t="s">
        <v>159</v>
      </c>
      <c r="AK917" t="s">
        <v>159</v>
      </c>
      <c r="AL917" t="s">
        <v>95</v>
      </c>
      <c r="AM917">
        <v>99999</v>
      </c>
      <c r="AN917">
        <v>99999</v>
      </c>
      <c r="AO917">
        <v>799</v>
      </c>
      <c r="AP917" t="b">
        <v>1</v>
      </c>
      <c r="AQ917" t="b">
        <v>1</v>
      </c>
      <c r="AR917" t="b">
        <v>1</v>
      </c>
      <c r="AS917">
        <v>250</v>
      </c>
      <c r="AT917" t="s">
        <v>96</v>
      </c>
      <c r="AU917" t="b">
        <v>0</v>
      </c>
      <c r="AW917">
        <v>12</v>
      </c>
      <c r="AX917" t="s">
        <v>97</v>
      </c>
      <c r="AY917" t="s">
        <v>1078</v>
      </c>
    </row>
    <row r="918" spans="1:51" x14ac:dyDescent="0.25">
      <c r="A918" t="s">
        <v>3160</v>
      </c>
      <c r="B918" t="s">
        <v>88</v>
      </c>
      <c r="C918" t="s">
        <v>89</v>
      </c>
      <c r="D918">
        <v>99999</v>
      </c>
      <c r="F918">
        <v>2000</v>
      </c>
      <c r="G918" t="b">
        <v>1</v>
      </c>
      <c r="H918" t="s">
        <v>90</v>
      </c>
      <c r="K918" t="s">
        <v>228</v>
      </c>
      <c r="L918" t="s">
        <v>92</v>
      </c>
      <c r="N918" t="s">
        <v>93</v>
      </c>
      <c r="P918">
        <v>394.8</v>
      </c>
      <c r="Q918">
        <v>89.899999999999991</v>
      </c>
      <c r="R918">
        <v>0</v>
      </c>
      <c r="S918">
        <v>50.1</v>
      </c>
      <c r="T918">
        <v>0</v>
      </c>
      <c r="U918">
        <v>0</v>
      </c>
      <c r="V918">
        <v>194.9</v>
      </c>
      <c r="W918">
        <v>59.9</v>
      </c>
      <c r="X918">
        <v>59.9</v>
      </c>
      <c r="Y918">
        <v>0</v>
      </c>
      <c r="AG918" t="s">
        <v>161</v>
      </c>
      <c r="AK918" t="s">
        <v>161</v>
      </c>
      <c r="AL918" t="s">
        <v>95</v>
      </c>
      <c r="AM918">
        <v>99999</v>
      </c>
      <c r="AN918">
        <v>99999</v>
      </c>
      <c r="AO918">
        <v>799</v>
      </c>
      <c r="AP918" t="b">
        <v>1</v>
      </c>
      <c r="AQ918" t="b">
        <v>1</v>
      </c>
      <c r="AR918" t="b">
        <v>1</v>
      </c>
      <c r="AS918">
        <v>250</v>
      </c>
      <c r="AT918" t="s">
        <v>96</v>
      </c>
      <c r="AU918" t="b">
        <v>0</v>
      </c>
      <c r="AW918">
        <v>12</v>
      </c>
      <c r="AX918" t="s">
        <v>97</v>
      </c>
      <c r="AY918" t="s">
        <v>1079</v>
      </c>
    </row>
    <row r="919" spans="1:51" x14ac:dyDescent="0.25">
      <c r="A919" t="s">
        <v>3160</v>
      </c>
      <c r="B919" t="s">
        <v>88</v>
      </c>
      <c r="C919" t="s">
        <v>89</v>
      </c>
      <c r="D919">
        <v>99999</v>
      </c>
      <c r="F919">
        <v>3000</v>
      </c>
      <c r="G919" t="b">
        <v>1</v>
      </c>
      <c r="H919" t="s">
        <v>90</v>
      </c>
      <c r="K919" t="s">
        <v>228</v>
      </c>
      <c r="L919" t="s">
        <v>92</v>
      </c>
      <c r="N919" t="s">
        <v>93</v>
      </c>
      <c r="P919">
        <v>404.8</v>
      </c>
      <c r="Q919">
        <v>99.899999999999991</v>
      </c>
      <c r="R919">
        <v>0</v>
      </c>
      <c r="S919">
        <v>50.1</v>
      </c>
      <c r="T919">
        <v>0</v>
      </c>
      <c r="U919">
        <v>0</v>
      </c>
      <c r="V919">
        <v>194.9</v>
      </c>
      <c r="W919">
        <v>59.9</v>
      </c>
      <c r="X919">
        <v>59.9</v>
      </c>
      <c r="Y919">
        <v>0</v>
      </c>
      <c r="AG919" t="s">
        <v>163</v>
      </c>
      <c r="AK919" t="s">
        <v>163</v>
      </c>
      <c r="AL919" t="s">
        <v>95</v>
      </c>
      <c r="AM919">
        <v>99999</v>
      </c>
      <c r="AN919">
        <v>99999</v>
      </c>
      <c r="AO919">
        <v>799</v>
      </c>
      <c r="AP919" t="b">
        <v>1</v>
      </c>
      <c r="AQ919" t="b">
        <v>1</v>
      </c>
      <c r="AR919" t="b">
        <v>1</v>
      </c>
      <c r="AS919">
        <v>250</v>
      </c>
      <c r="AT919" t="s">
        <v>96</v>
      </c>
      <c r="AU919" t="b">
        <v>0</v>
      </c>
      <c r="AW919">
        <v>12</v>
      </c>
      <c r="AX919" t="s">
        <v>97</v>
      </c>
      <c r="AY919" t="s">
        <v>1080</v>
      </c>
    </row>
    <row r="920" spans="1:51" x14ac:dyDescent="0.25">
      <c r="A920" t="s">
        <v>3160</v>
      </c>
      <c r="B920" t="s">
        <v>88</v>
      </c>
      <c r="C920" t="s">
        <v>89</v>
      </c>
      <c r="D920">
        <v>99999</v>
      </c>
      <c r="F920">
        <v>5000</v>
      </c>
      <c r="G920" t="b">
        <v>1</v>
      </c>
      <c r="H920" t="s">
        <v>90</v>
      </c>
      <c r="K920" t="s">
        <v>228</v>
      </c>
      <c r="L920" t="s">
        <v>92</v>
      </c>
      <c r="N920" t="s">
        <v>93</v>
      </c>
      <c r="P920">
        <v>419.8</v>
      </c>
      <c r="Q920">
        <v>114.9</v>
      </c>
      <c r="R920">
        <v>0</v>
      </c>
      <c r="S920">
        <v>50.1</v>
      </c>
      <c r="T920">
        <v>0</v>
      </c>
      <c r="U920">
        <v>0</v>
      </c>
      <c r="V920">
        <v>194.9</v>
      </c>
      <c r="W920">
        <v>59.9</v>
      </c>
      <c r="X920">
        <v>59.9</v>
      </c>
      <c r="Y920">
        <v>0</v>
      </c>
      <c r="AG920" t="s">
        <v>165</v>
      </c>
      <c r="AK920" t="s">
        <v>165</v>
      </c>
      <c r="AL920" t="s">
        <v>95</v>
      </c>
      <c r="AM920">
        <v>99999</v>
      </c>
      <c r="AN920">
        <v>99999</v>
      </c>
      <c r="AO920">
        <v>799</v>
      </c>
      <c r="AP920" t="b">
        <v>1</v>
      </c>
      <c r="AQ920" t="b">
        <v>1</v>
      </c>
      <c r="AR920" t="b">
        <v>1</v>
      </c>
      <c r="AS920">
        <v>250</v>
      </c>
      <c r="AT920" t="s">
        <v>96</v>
      </c>
      <c r="AU920" t="b">
        <v>0</v>
      </c>
      <c r="AW920">
        <v>12</v>
      </c>
      <c r="AX920" t="s">
        <v>97</v>
      </c>
      <c r="AY920" t="s">
        <v>1081</v>
      </c>
    </row>
    <row r="921" spans="1:51" x14ac:dyDescent="0.25">
      <c r="A921" t="s">
        <v>3160</v>
      </c>
      <c r="B921" t="s">
        <v>109</v>
      </c>
      <c r="C921" t="s">
        <v>89</v>
      </c>
      <c r="D921">
        <v>99999</v>
      </c>
      <c r="F921">
        <v>0</v>
      </c>
      <c r="G921" t="b">
        <v>1</v>
      </c>
      <c r="H921" t="s">
        <v>90</v>
      </c>
      <c r="K921" t="s">
        <v>228</v>
      </c>
      <c r="L921" t="s">
        <v>110</v>
      </c>
      <c r="N921" t="s">
        <v>93</v>
      </c>
      <c r="P921">
        <v>379.8</v>
      </c>
      <c r="Q921">
        <v>74.900000000000006</v>
      </c>
      <c r="R921">
        <v>0</v>
      </c>
      <c r="S921">
        <v>50.1</v>
      </c>
      <c r="T921">
        <v>0</v>
      </c>
      <c r="U921">
        <v>0</v>
      </c>
      <c r="V921">
        <v>194.9</v>
      </c>
      <c r="W921">
        <v>59.9</v>
      </c>
      <c r="X921">
        <v>59.9</v>
      </c>
      <c r="Y921">
        <v>0</v>
      </c>
      <c r="AG921" t="s">
        <v>167</v>
      </c>
      <c r="AK921" t="s">
        <v>167</v>
      </c>
      <c r="AL921" t="s">
        <v>112</v>
      </c>
      <c r="AM921">
        <v>99999</v>
      </c>
      <c r="AN921">
        <v>99999</v>
      </c>
      <c r="AO921">
        <v>599</v>
      </c>
      <c r="AP921" t="b">
        <v>1</v>
      </c>
      <c r="AQ921" t="b">
        <v>1</v>
      </c>
      <c r="AR921" t="b">
        <v>1</v>
      </c>
      <c r="AS921">
        <v>50</v>
      </c>
      <c r="AT921" t="s">
        <v>96</v>
      </c>
      <c r="AU921" t="b">
        <v>0</v>
      </c>
      <c r="AW921">
        <v>12</v>
      </c>
      <c r="AX921" t="s">
        <v>97</v>
      </c>
      <c r="AY921" t="s">
        <v>1082</v>
      </c>
    </row>
    <row r="922" spans="1:51" x14ac:dyDescent="0.25">
      <c r="A922" t="s">
        <v>3160</v>
      </c>
      <c r="B922" t="s">
        <v>109</v>
      </c>
      <c r="C922" t="s">
        <v>89</v>
      </c>
      <c r="D922">
        <v>99999</v>
      </c>
      <c r="F922">
        <v>1000</v>
      </c>
      <c r="G922" t="b">
        <v>1</v>
      </c>
      <c r="H922" t="s">
        <v>90</v>
      </c>
      <c r="K922" t="s">
        <v>228</v>
      </c>
      <c r="L922" t="s">
        <v>110</v>
      </c>
      <c r="N922" t="s">
        <v>93</v>
      </c>
      <c r="P922">
        <v>364.8</v>
      </c>
      <c r="Q922">
        <v>59.9</v>
      </c>
      <c r="R922">
        <v>0</v>
      </c>
      <c r="S922">
        <v>50.1</v>
      </c>
      <c r="T922">
        <v>0</v>
      </c>
      <c r="U922">
        <v>0</v>
      </c>
      <c r="V922">
        <v>194.9</v>
      </c>
      <c r="W922">
        <v>59.9</v>
      </c>
      <c r="X922">
        <v>59.9</v>
      </c>
      <c r="Y922">
        <v>0</v>
      </c>
      <c r="AG922" t="s">
        <v>169</v>
      </c>
      <c r="AK922" t="s">
        <v>169</v>
      </c>
      <c r="AL922" t="s">
        <v>112</v>
      </c>
      <c r="AM922">
        <v>99999</v>
      </c>
      <c r="AN922">
        <v>99999</v>
      </c>
      <c r="AO922">
        <v>599</v>
      </c>
      <c r="AP922" t="b">
        <v>1</v>
      </c>
      <c r="AQ922" t="b">
        <v>1</v>
      </c>
      <c r="AR922" t="b">
        <v>1</v>
      </c>
      <c r="AS922">
        <v>50</v>
      </c>
      <c r="AT922" t="s">
        <v>96</v>
      </c>
      <c r="AU922" t="b">
        <v>0</v>
      </c>
      <c r="AW922">
        <v>12</v>
      </c>
      <c r="AX922" t="s">
        <v>97</v>
      </c>
      <c r="AY922" t="s">
        <v>1083</v>
      </c>
    </row>
    <row r="923" spans="1:51" x14ac:dyDescent="0.25">
      <c r="A923" t="s">
        <v>3160</v>
      </c>
      <c r="B923" t="s">
        <v>109</v>
      </c>
      <c r="C923" t="s">
        <v>89</v>
      </c>
      <c r="D923">
        <v>99999</v>
      </c>
      <c r="F923">
        <v>10000</v>
      </c>
      <c r="G923" t="b">
        <v>1</v>
      </c>
      <c r="H923" t="s">
        <v>90</v>
      </c>
      <c r="K923" t="s">
        <v>228</v>
      </c>
      <c r="L923" t="s">
        <v>110</v>
      </c>
      <c r="N923" t="s">
        <v>93</v>
      </c>
      <c r="P923">
        <v>429.8</v>
      </c>
      <c r="Q923">
        <v>124.9</v>
      </c>
      <c r="R923">
        <v>0</v>
      </c>
      <c r="S923">
        <v>50.1</v>
      </c>
      <c r="T923">
        <v>0</v>
      </c>
      <c r="U923">
        <v>0</v>
      </c>
      <c r="V923">
        <v>194.9</v>
      </c>
      <c r="W923">
        <v>59.9</v>
      </c>
      <c r="X923">
        <v>59.9</v>
      </c>
      <c r="Y923">
        <v>0</v>
      </c>
      <c r="AG923" t="s">
        <v>171</v>
      </c>
      <c r="AK923" t="s">
        <v>171</v>
      </c>
      <c r="AL923" t="s">
        <v>112</v>
      </c>
      <c r="AM923">
        <v>99999</v>
      </c>
      <c r="AN923">
        <v>99999</v>
      </c>
      <c r="AO923">
        <v>599</v>
      </c>
      <c r="AP923" t="b">
        <v>1</v>
      </c>
      <c r="AQ923" t="b">
        <v>1</v>
      </c>
      <c r="AR923" t="b">
        <v>1</v>
      </c>
      <c r="AS923">
        <v>50</v>
      </c>
      <c r="AT923" t="s">
        <v>96</v>
      </c>
      <c r="AU923" t="b">
        <v>0</v>
      </c>
      <c r="AW923">
        <v>12</v>
      </c>
      <c r="AX923" t="s">
        <v>97</v>
      </c>
      <c r="AY923" t="s">
        <v>1084</v>
      </c>
    </row>
    <row r="924" spans="1:51" x14ac:dyDescent="0.25">
      <c r="A924" t="s">
        <v>3160</v>
      </c>
      <c r="B924" t="s">
        <v>109</v>
      </c>
      <c r="C924" t="s">
        <v>89</v>
      </c>
      <c r="D924">
        <v>99999</v>
      </c>
      <c r="F924">
        <v>2000</v>
      </c>
      <c r="G924" t="b">
        <v>1</v>
      </c>
      <c r="H924" t="s">
        <v>90</v>
      </c>
      <c r="K924" t="s">
        <v>228</v>
      </c>
      <c r="L924" t="s">
        <v>110</v>
      </c>
      <c r="N924" t="s">
        <v>93</v>
      </c>
      <c r="P924">
        <v>374.8</v>
      </c>
      <c r="Q924">
        <v>69.900000000000006</v>
      </c>
      <c r="R924">
        <v>0</v>
      </c>
      <c r="S924">
        <v>50.1</v>
      </c>
      <c r="T924">
        <v>0</v>
      </c>
      <c r="U924">
        <v>0</v>
      </c>
      <c r="V924">
        <v>194.9</v>
      </c>
      <c r="W924">
        <v>59.9</v>
      </c>
      <c r="X924">
        <v>59.9</v>
      </c>
      <c r="Y924">
        <v>0</v>
      </c>
      <c r="AG924" t="s">
        <v>173</v>
      </c>
      <c r="AK924" t="s">
        <v>173</v>
      </c>
      <c r="AL924" t="s">
        <v>112</v>
      </c>
      <c r="AM924">
        <v>99999</v>
      </c>
      <c r="AN924">
        <v>99999</v>
      </c>
      <c r="AO924">
        <v>599</v>
      </c>
      <c r="AP924" t="b">
        <v>1</v>
      </c>
      <c r="AQ924" t="b">
        <v>1</v>
      </c>
      <c r="AR924" t="b">
        <v>1</v>
      </c>
      <c r="AS924">
        <v>50</v>
      </c>
      <c r="AT924" t="s">
        <v>96</v>
      </c>
      <c r="AU924" t="b">
        <v>0</v>
      </c>
      <c r="AW924">
        <v>12</v>
      </c>
      <c r="AX924" t="s">
        <v>97</v>
      </c>
      <c r="AY924" t="s">
        <v>1085</v>
      </c>
    </row>
    <row r="925" spans="1:51" x14ac:dyDescent="0.25">
      <c r="A925" t="s">
        <v>3160</v>
      </c>
      <c r="B925" t="s">
        <v>109</v>
      </c>
      <c r="C925" t="s">
        <v>89</v>
      </c>
      <c r="D925">
        <v>99999</v>
      </c>
      <c r="F925">
        <v>3000</v>
      </c>
      <c r="G925" t="b">
        <v>1</v>
      </c>
      <c r="H925" t="s">
        <v>90</v>
      </c>
      <c r="K925" t="s">
        <v>228</v>
      </c>
      <c r="L925" t="s">
        <v>110</v>
      </c>
      <c r="N925" t="s">
        <v>93</v>
      </c>
      <c r="P925">
        <v>384.8</v>
      </c>
      <c r="Q925">
        <v>79.899999999999991</v>
      </c>
      <c r="R925">
        <v>0</v>
      </c>
      <c r="S925">
        <v>50.1</v>
      </c>
      <c r="T925">
        <v>0</v>
      </c>
      <c r="U925">
        <v>0</v>
      </c>
      <c r="V925">
        <v>194.9</v>
      </c>
      <c r="W925">
        <v>59.9</v>
      </c>
      <c r="X925">
        <v>59.9</v>
      </c>
      <c r="Y925">
        <v>0</v>
      </c>
      <c r="AG925" t="s">
        <v>175</v>
      </c>
      <c r="AK925" t="s">
        <v>175</v>
      </c>
      <c r="AL925" t="s">
        <v>112</v>
      </c>
      <c r="AM925">
        <v>99999</v>
      </c>
      <c r="AN925">
        <v>99999</v>
      </c>
      <c r="AO925">
        <v>599</v>
      </c>
      <c r="AP925" t="b">
        <v>1</v>
      </c>
      <c r="AQ925" t="b">
        <v>1</v>
      </c>
      <c r="AR925" t="b">
        <v>1</v>
      </c>
      <c r="AS925">
        <v>50</v>
      </c>
      <c r="AT925" t="s">
        <v>96</v>
      </c>
      <c r="AU925" t="b">
        <v>0</v>
      </c>
      <c r="AW925">
        <v>12</v>
      </c>
      <c r="AX925" t="s">
        <v>97</v>
      </c>
      <c r="AY925" t="s">
        <v>1086</v>
      </c>
    </row>
    <row r="926" spans="1:51" x14ac:dyDescent="0.25">
      <c r="A926" t="s">
        <v>3160</v>
      </c>
      <c r="B926" t="s">
        <v>109</v>
      </c>
      <c r="C926" t="s">
        <v>89</v>
      </c>
      <c r="D926">
        <v>99999</v>
      </c>
      <c r="F926">
        <v>5000</v>
      </c>
      <c r="G926" t="b">
        <v>1</v>
      </c>
      <c r="H926" t="s">
        <v>90</v>
      </c>
      <c r="K926" t="s">
        <v>228</v>
      </c>
      <c r="L926" t="s">
        <v>110</v>
      </c>
      <c r="N926" t="s">
        <v>93</v>
      </c>
      <c r="P926">
        <v>399.8</v>
      </c>
      <c r="Q926">
        <v>94.9</v>
      </c>
      <c r="R926">
        <v>0</v>
      </c>
      <c r="S926">
        <v>50.1</v>
      </c>
      <c r="T926">
        <v>0</v>
      </c>
      <c r="U926">
        <v>0</v>
      </c>
      <c r="V926">
        <v>194.9</v>
      </c>
      <c r="W926">
        <v>59.9</v>
      </c>
      <c r="X926">
        <v>59.9</v>
      </c>
      <c r="Y926">
        <v>0</v>
      </c>
      <c r="AG926" t="s">
        <v>177</v>
      </c>
      <c r="AK926" t="s">
        <v>177</v>
      </c>
      <c r="AL926" t="s">
        <v>112</v>
      </c>
      <c r="AM926">
        <v>99999</v>
      </c>
      <c r="AN926">
        <v>99999</v>
      </c>
      <c r="AO926">
        <v>599</v>
      </c>
      <c r="AP926" t="b">
        <v>1</v>
      </c>
      <c r="AQ926" t="b">
        <v>1</v>
      </c>
      <c r="AR926" t="b">
        <v>1</v>
      </c>
      <c r="AS926">
        <v>50</v>
      </c>
      <c r="AT926" t="s">
        <v>96</v>
      </c>
      <c r="AU926" t="b">
        <v>0</v>
      </c>
      <c r="AW926">
        <v>12</v>
      </c>
      <c r="AX926" t="s">
        <v>97</v>
      </c>
      <c r="AY926" t="s">
        <v>1087</v>
      </c>
    </row>
    <row r="927" spans="1:51" x14ac:dyDescent="0.25">
      <c r="A927" t="s">
        <v>3160</v>
      </c>
      <c r="B927" t="s">
        <v>124</v>
      </c>
      <c r="C927" t="s">
        <v>89</v>
      </c>
      <c r="D927">
        <v>99999</v>
      </c>
      <c r="F927">
        <v>0</v>
      </c>
      <c r="G927" t="b">
        <v>1</v>
      </c>
      <c r="H927" t="s">
        <v>90</v>
      </c>
      <c r="K927" t="s">
        <v>228</v>
      </c>
      <c r="L927" t="s">
        <v>125</v>
      </c>
      <c r="N927" t="s">
        <v>93</v>
      </c>
      <c r="P927">
        <v>369.8</v>
      </c>
      <c r="Q927">
        <v>64.900000000000006</v>
      </c>
      <c r="R927">
        <v>0</v>
      </c>
      <c r="S927">
        <v>50.1</v>
      </c>
      <c r="T927">
        <v>0</v>
      </c>
      <c r="U927">
        <v>0</v>
      </c>
      <c r="V927">
        <v>194.9</v>
      </c>
      <c r="W927">
        <v>59.9</v>
      </c>
      <c r="X927">
        <v>59.9</v>
      </c>
      <c r="Y927">
        <v>0</v>
      </c>
      <c r="AG927" t="s">
        <v>179</v>
      </c>
      <c r="AK927" t="s">
        <v>179</v>
      </c>
      <c r="AL927" t="s">
        <v>127</v>
      </c>
      <c r="AM927">
        <v>99999</v>
      </c>
      <c r="AN927">
        <v>99999</v>
      </c>
      <c r="AO927">
        <v>699</v>
      </c>
      <c r="AP927" t="b">
        <v>1</v>
      </c>
      <c r="AQ927" t="b">
        <v>1</v>
      </c>
      <c r="AR927" t="b">
        <v>1</v>
      </c>
      <c r="AS927">
        <v>100</v>
      </c>
      <c r="AT927" t="s">
        <v>96</v>
      </c>
      <c r="AU927" t="b">
        <v>0</v>
      </c>
      <c r="AW927">
        <v>12</v>
      </c>
      <c r="AX927" t="s">
        <v>97</v>
      </c>
      <c r="AY927" t="s">
        <v>1088</v>
      </c>
    </row>
    <row r="928" spans="1:51" x14ac:dyDescent="0.25">
      <c r="A928" t="s">
        <v>3160</v>
      </c>
      <c r="B928" t="s">
        <v>124</v>
      </c>
      <c r="C928" t="s">
        <v>89</v>
      </c>
      <c r="D928">
        <v>99999</v>
      </c>
      <c r="F928">
        <v>1000</v>
      </c>
      <c r="G928" t="b">
        <v>1</v>
      </c>
      <c r="H928" t="s">
        <v>90</v>
      </c>
      <c r="K928" t="s">
        <v>228</v>
      </c>
      <c r="L928" t="s">
        <v>125</v>
      </c>
      <c r="N928" t="s">
        <v>93</v>
      </c>
      <c r="P928">
        <v>369.8</v>
      </c>
      <c r="Q928">
        <v>64.899999999999991</v>
      </c>
      <c r="R928">
        <v>0</v>
      </c>
      <c r="S928">
        <v>50.1</v>
      </c>
      <c r="T928">
        <v>0</v>
      </c>
      <c r="U928">
        <v>0</v>
      </c>
      <c r="V928">
        <v>194.9</v>
      </c>
      <c r="W928">
        <v>59.9</v>
      </c>
      <c r="X928">
        <v>59.9</v>
      </c>
      <c r="Y928">
        <v>0</v>
      </c>
      <c r="AG928" t="s">
        <v>181</v>
      </c>
      <c r="AK928" t="s">
        <v>181</v>
      </c>
      <c r="AL928" t="s">
        <v>127</v>
      </c>
      <c r="AM928">
        <v>99999</v>
      </c>
      <c r="AN928">
        <v>99999</v>
      </c>
      <c r="AO928">
        <v>699</v>
      </c>
      <c r="AP928" t="b">
        <v>1</v>
      </c>
      <c r="AQ928" t="b">
        <v>1</v>
      </c>
      <c r="AR928" t="b">
        <v>1</v>
      </c>
      <c r="AS928">
        <v>100</v>
      </c>
      <c r="AT928" t="s">
        <v>96</v>
      </c>
      <c r="AU928" t="b">
        <v>0</v>
      </c>
      <c r="AW928">
        <v>12</v>
      </c>
      <c r="AX928" t="s">
        <v>97</v>
      </c>
      <c r="AY928" t="s">
        <v>1089</v>
      </c>
    </row>
    <row r="929" spans="1:51" x14ac:dyDescent="0.25">
      <c r="A929" t="s">
        <v>3160</v>
      </c>
      <c r="B929" t="s">
        <v>124</v>
      </c>
      <c r="C929" t="s">
        <v>89</v>
      </c>
      <c r="D929">
        <v>99999</v>
      </c>
      <c r="F929">
        <v>10000</v>
      </c>
      <c r="G929" t="b">
        <v>1</v>
      </c>
      <c r="H929" t="s">
        <v>90</v>
      </c>
      <c r="K929" t="s">
        <v>228</v>
      </c>
      <c r="L929" t="s">
        <v>125</v>
      </c>
      <c r="N929" t="s">
        <v>93</v>
      </c>
      <c r="P929">
        <v>434.8</v>
      </c>
      <c r="Q929">
        <v>129.9</v>
      </c>
      <c r="R929">
        <v>0</v>
      </c>
      <c r="S929">
        <v>50.1</v>
      </c>
      <c r="T929">
        <v>0</v>
      </c>
      <c r="U929">
        <v>0</v>
      </c>
      <c r="V929">
        <v>194.9</v>
      </c>
      <c r="W929">
        <v>59.9</v>
      </c>
      <c r="X929">
        <v>59.9</v>
      </c>
      <c r="Y929">
        <v>0</v>
      </c>
      <c r="AG929" t="s">
        <v>183</v>
      </c>
      <c r="AK929" t="s">
        <v>183</v>
      </c>
      <c r="AL929" t="s">
        <v>127</v>
      </c>
      <c r="AM929">
        <v>99999</v>
      </c>
      <c r="AN929">
        <v>99999</v>
      </c>
      <c r="AO929">
        <v>699</v>
      </c>
      <c r="AP929" t="b">
        <v>1</v>
      </c>
      <c r="AQ929" t="b">
        <v>1</v>
      </c>
      <c r="AR929" t="b">
        <v>1</v>
      </c>
      <c r="AS929">
        <v>100</v>
      </c>
      <c r="AT929" t="s">
        <v>96</v>
      </c>
      <c r="AU929" t="b">
        <v>0</v>
      </c>
      <c r="AW929">
        <v>12</v>
      </c>
      <c r="AX929" t="s">
        <v>97</v>
      </c>
      <c r="AY929" t="s">
        <v>1090</v>
      </c>
    </row>
    <row r="930" spans="1:51" x14ac:dyDescent="0.25">
      <c r="A930" t="s">
        <v>3160</v>
      </c>
      <c r="B930" t="s">
        <v>124</v>
      </c>
      <c r="C930" t="s">
        <v>89</v>
      </c>
      <c r="D930">
        <v>99999</v>
      </c>
      <c r="F930">
        <v>2000</v>
      </c>
      <c r="G930" t="b">
        <v>1</v>
      </c>
      <c r="H930" t="s">
        <v>90</v>
      </c>
      <c r="K930" t="s">
        <v>228</v>
      </c>
      <c r="L930" t="s">
        <v>125</v>
      </c>
      <c r="N930" t="s">
        <v>93</v>
      </c>
      <c r="P930">
        <v>379.8</v>
      </c>
      <c r="Q930">
        <v>74.899999999999991</v>
      </c>
      <c r="R930">
        <v>0</v>
      </c>
      <c r="S930">
        <v>50.1</v>
      </c>
      <c r="T930">
        <v>0</v>
      </c>
      <c r="U930">
        <v>0</v>
      </c>
      <c r="V930">
        <v>194.9</v>
      </c>
      <c r="W930">
        <v>59.9</v>
      </c>
      <c r="X930">
        <v>59.9</v>
      </c>
      <c r="Y930">
        <v>0</v>
      </c>
      <c r="AG930" t="s">
        <v>185</v>
      </c>
      <c r="AK930" t="s">
        <v>185</v>
      </c>
      <c r="AL930" t="s">
        <v>127</v>
      </c>
      <c r="AM930">
        <v>99999</v>
      </c>
      <c r="AN930">
        <v>99999</v>
      </c>
      <c r="AO930">
        <v>699</v>
      </c>
      <c r="AP930" t="b">
        <v>1</v>
      </c>
      <c r="AQ930" t="b">
        <v>1</v>
      </c>
      <c r="AR930" t="b">
        <v>1</v>
      </c>
      <c r="AS930">
        <v>100</v>
      </c>
      <c r="AT930" t="s">
        <v>96</v>
      </c>
      <c r="AU930" t="b">
        <v>0</v>
      </c>
      <c r="AW930">
        <v>12</v>
      </c>
      <c r="AX930" t="s">
        <v>97</v>
      </c>
      <c r="AY930" t="s">
        <v>1091</v>
      </c>
    </row>
    <row r="931" spans="1:51" x14ac:dyDescent="0.25">
      <c r="A931" t="s">
        <v>3160</v>
      </c>
      <c r="B931" t="s">
        <v>124</v>
      </c>
      <c r="C931" t="s">
        <v>89</v>
      </c>
      <c r="D931">
        <v>99999</v>
      </c>
      <c r="F931">
        <v>3000</v>
      </c>
      <c r="G931" t="b">
        <v>1</v>
      </c>
      <c r="H931" t="s">
        <v>90</v>
      </c>
      <c r="K931" t="s">
        <v>228</v>
      </c>
      <c r="L931" t="s">
        <v>125</v>
      </c>
      <c r="N931" t="s">
        <v>93</v>
      </c>
      <c r="P931">
        <v>389.8</v>
      </c>
      <c r="Q931">
        <v>84.899999999999991</v>
      </c>
      <c r="R931">
        <v>0</v>
      </c>
      <c r="S931">
        <v>50.1</v>
      </c>
      <c r="T931">
        <v>0</v>
      </c>
      <c r="U931">
        <v>0</v>
      </c>
      <c r="V931">
        <v>194.9</v>
      </c>
      <c r="W931">
        <v>59.9</v>
      </c>
      <c r="X931">
        <v>59.9</v>
      </c>
      <c r="Y931">
        <v>0</v>
      </c>
      <c r="AG931" t="s">
        <v>187</v>
      </c>
      <c r="AK931" t="s">
        <v>187</v>
      </c>
      <c r="AL931" t="s">
        <v>127</v>
      </c>
      <c r="AM931">
        <v>99999</v>
      </c>
      <c r="AN931">
        <v>99999</v>
      </c>
      <c r="AO931">
        <v>699</v>
      </c>
      <c r="AP931" t="b">
        <v>1</v>
      </c>
      <c r="AQ931" t="b">
        <v>1</v>
      </c>
      <c r="AR931" t="b">
        <v>1</v>
      </c>
      <c r="AS931">
        <v>100</v>
      </c>
      <c r="AT931" t="s">
        <v>96</v>
      </c>
      <c r="AU931" t="b">
        <v>0</v>
      </c>
      <c r="AW931">
        <v>12</v>
      </c>
      <c r="AX931" t="s">
        <v>97</v>
      </c>
      <c r="AY931" t="s">
        <v>1092</v>
      </c>
    </row>
    <row r="932" spans="1:51" x14ac:dyDescent="0.25">
      <c r="A932" t="s">
        <v>3160</v>
      </c>
      <c r="B932" t="s">
        <v>124</v>
      </c>
      <c r="C932" t="s">
        <v>89</v>
      </c>
      <c r="D932">
        <v>99999</v>
      </c>
      <c r="F932">
        <v>5000</v>
      </c>
      <c r="G932" t="b">
        <v>1</v>
      </c>
      <c r="H932" t="s">
        <v>90</v>
      </c>
      <c r="K932" t="s">
        <v>228</v>
      </c>
      <c r="L932" t="s">
        <v>125</v>
      </c>
      <c r="N932" t="s">
        <v>93</v>
      </c>
      <c r="P932">
        <v>404.8</v>
      </c>
      <c r="Q932">
        <v>99.9</v>
      </c>
      <c r="R932">
        <v>0</v>
      </c>
      <c r="S932">
        <v>50.1</v>
      </c>
      <c r="T932">
        <v>0</v>
      </c>
      <c r="U932">
        <v>0</v>
      </c>
      <c r="V932">
        <v>194.9</v>
      </c>
      <c r="W932">
        <v>59.9</v>
      </c>
      <c r="X932">
        <v>59.9</v>
      </c>
      <c r="Y932">
        <v>0</v>
      </c>
      <c r="AG932" t="s">
        <v>189</v>
      </c>
      <c r="AK932" t="s">
        <v>189</v>
      </c>
      <c r="AL932" t="s">
        <v>127</v>
      </c>
      <c r="AM932">
        <v>99999</v>
      </c>
      <c r="AN932">
        <v>99999</v>
      </c>
      <c r="AO932">
        <v>699</v>
      </c>
      <c r="AP932" t="b">
        <v>1</v>
      </c>
      <c r="AQ932" t="b">
        <v>1</v>
      </c>
      <c r="AR932" t="b">
        <v>1</v>
      </c>
      <c r="AS932">
        <v>100</v>
      </c>
      <c r="AT932" t="s">
        <v>96</v>
      </c>
      <c r="AU932" t="b">
        <v>0</v>
      </c>
      <c r="AW932">
        <v>12</v>
      </c>
      <c r="AX932" t="s">
        <v>97</v>
      </c>
      <c r="AY932" t="s">
        <v>1093</v>
      </c>
    </row>
    <row r="933" spans="1:51" x14ac:dyDescent="0.25">
      <c r="A933" t="s">
        <v>3160</v>
      </c>
      <c r="B933" t="s">
        <v>139</v>
      </c>
      <c r="C933" t="s">
        <v>89</v>
      </c>
      <c r="D933">
        <v>99999</v>
      </c>
      <c r="F933">
        <v>0</v>
      </c>
      <c r="G933" t="b">
        <v>1</v>
      </c>
      <c r="H933" t="s">
        <v>90</v>
      </c>
      <c r="K933" t="s">
        <v>228</v>
      </c>
      <c r="L933" t="s">
        <v>140</v>
      </c>
      <c r="N933" t="s">
        <v>93</v>
      </c>
      <c r="P933">
        <v>404.8</v>
      </c>
      <c r="Q933">
        <v>99.9</v>
      </c>
      <c r="R933">
        <v>0</v>
      </c>
      <c r="S933">
        <v>50.1</v>
      </c>
      <c r="T933">
        <v>0</v>
      </c>
      <c r="U933">
        <v>0</v>
      </c>
      <c r="V933">
        <v>194.9</v>
      </c>
      <c r="W933">
        <v>59.9</v>
      </c>
      <c r="X933">
        <v>59.9</v>
      </c>
      <c r="Y933">
        <v>0</v>
      </c>
      <c r="AG933" t="s">
        <v>191</v>
      </c>
      <c r="AK933" t="s">
        <v>191</v>
      </c>
      <c r="AL933" t="s">
        <v>142</v>
      </c>
      <c r="AM933">
        <v>99999</v>
      </c>
      <c r="AN933">
        <v>99999</v>
      </c>
      <c r="AO933">
        <v>899</v>
      </c>
      <c r="AP933" t="b">
        <v>1</v>
      </c>
      <c r="AQ933" t="b">
        <v>1</v>
      </c>
      <c r="AR933" t="b">
        <v>1</v>
      </c>
      <c r="AS933">
        <v>500</v>
      </c>
      <c r="AT933" t="s">
        <v>96</v>
      </c>
      <c r="AU933" t="b">
        <v>0</v>
      </c>
      <c r="AW933">
        <v>12</v>
      </c>
      <c r="AX933" t="s">
        <v>97</v>
      </c>
      <c r="AY933" t="s">
        <v>1094</v>
      </c>
    </row>
    <row r="934" spans="1:51" x14ac:dyDescent="0.25">
      <c r="A934" t="s">
        <v>3160</v>
      </c>
      <c r="B934" t="s">
        <v>139</v>
      </c>
      <c r="C934" t="s">
        <v>89</v>
      </c>
      <c r="D934">
        <v>99999</v>
      </c>
      <c r="F934">
        <v>1000</v>
      </c>
      <c r="G934" t="b">
        <v>1</v>
      </c>
      <c r="H934" t="s">
        <v>90</v>
      </c>
      <c r="K934" t="s">
        <v>228</v>
      </c>
      <c r="L934" t="s">
        <v>140</v>
      </c>
      <c r="N934" t="s">
        <v>93</v>
      </c>
      <c r="P934">
        <v>404.8</v>
      </c>
      <c r="Q934">
        <v>99.899999999999991</v>
      </c>
      <c r="R934">
        <v>0</v>
      </c>
      <c r="S934">
        <v>50.1</v>
      </c>
      <c r="T934">
        <v>0</v>
      </c>
      <c r="U934">
        <v>0</v>
      </c>
      <c r="V934">
        <v>194.9</v>
      </c>
      <c r="W934">
        <v>59.9</v>
      </c>
      <c r="X934">
        <v>59.9</v>
      </c>
      <c r="Y934">
        <v>0</v>
      </c>
      <c r="AG934" t="s">
        <v>193</v>
      </c>
      <c r="AK934" t="s">
        <v>193</v>
      </c>
      <c r="AL934" t="s">
        <v>142</v>
      </c>
      <c r="AM934">
        <v>99999</v>
      </c>
      <c r="AN934">
        <v>99999</v>
      </c>
      <c r="AO934">
        <v>899</v>
      </c>
      <c r="AP934" t="b">
        <v>1</v>
      </c>
      <c r="AQ934" t="b">
        <v>1</v>
      </c>
      <c r="AR934" t="b">
        <v>1</v>
      </c>
      <c r="AS934">
        <v>500</v>
      </c>
      <c r="AT934" t="s">
        <v>96</v>
      </c>
      <c r="AU934" t="b">
        <v>0</v>
      </c>
      <c r="AW934">
        <v>12</v>
      </c>
      <c r="AX934" t="s">
        <v>97</v>
      </c>
      <c r="AY934" t="s">
        <v>1095</v>
      </c>
    </row>
    <row r="935" spans="1:51" x14ac:dyDescent="0.25">
      <c r="A935" t="s">
        <v>3160</v>
      </c>
      <c r="B935" t="s">
        <v>139</v>
      </c>
      <c r="C935" t="s">
        <v>89</v>
      </c>
      <c r="D935">
        <v>99999</v>
      </c>
      <c r="F935">
        <v>10000</v>
      </c>
      <c r="G935" t="b">
        <v>1</v>
      </c>
      <c r="H935" t="s">
        <v>90</v>
      </c>
      <c r="K935" t="s">
        <v>228</v>
      </c>
      <c r="L935" t="s">
        <v>140</v>
      </c>
      <c r="N935" t="s">
        <v>93</v>
      </c>
      <c r="P935">
        <v>469.8</v>
      </c>
      <c r="Q935">
        <v>164.9</v>
      </c>
      <c r="R935">
        <v>0</v>
      </c>
      <c r="S935">
        <v>50.1</v>
      </c>
      <c r="T935">
        <v>0</v>
      </c>
      <c r="U935">
        <v>0</v>
      </c>
      <c r="V935">
        <v>194.9</v>
      </c>
      <c r="W935">
        <v>59.9</v>
      </c>
      <c r="X935">
        <v>59.9</v>
      </c>
      <c r="Y935">
        <v>0</v>
      </c>
      <c r="AG935" t="s">
        <v>195</v>
      </c>
      <c r="AK935" t="s">
        <v>195</v>
      </c>
      <c r="AL935" t="s">
        <v>142</v>
      </c>
      <c r="AM935">
        <v>99999</v>
      </c>
      <c r="AN935">
        <v>99999</v>
      </c>
      <c r="AO935">
        <v>899</v>
      </c>
      <c r="AP935" t="b">
        <v>1</v>
      </c>
      <c r="AQ935" t="b">
        <v>1</v>
      </c>
      <c r="AR935" t="b">
        <v>1</v>
      </c>
      <c r="AS935">
        <v>500</v>
      </c>
      <c r="AT935" t="s">
        <v>96</v>
      </c>
      <c r="AU935" t="b">
        <v>0</v>
      </c>
      <c r="AW935">
        <v>12</v>
      </c>
      <c r="AX935" t="s">
        <v>97</v>
      </c>
      <c r="AY935" t="s">
        <v>1096</v>
      </c>
    </row>
    <row r="936" spans="1:51" x14ac:dyDescent="0.25">
      <c r="A936" t="s">
        <v>3160</v>
      </c>
      <c r="B936" t="s">
        <v>139</v>
      </c>
      <c r="C936" t="s">
        <v>89</v>
      </c>
      <c r="D936">
        <v>99999</v>
      </c>
      <c r="F936">
        <v>2000</v>
      </c>
      <c r="G936" t="b">
        <v>1</v>
      </c>
      <c r="H936" t="s">
        <v>90</v>
      </c>
      <c r="K936" t="s">
        <v>228</v>
      </c>
      <c r="L936" t="s">
        <v>140</v>
      </c>
      <c r="N936" t="s">
        <v>93</v>
      </c>
      <c r="P936">
        <v>414.8</v>
      </c>
      <c r="Q936">
        <v>109.89999999999999</v>
      </c>
      <c r="R936">
        <v>0</v>
      </c>
      <c r="S936">
        <v>50.1</v>
      </c>
      <c r="T936">
        <v>0</v>
      </c>
      <c r="U936">
        <v>0</v>
      </c>
      <c r="V936">
        <v>194.9</v>
      </c>
      <c r="W936">
        <v>59.9</v>
      </c>
      <c r="X936">
        <v>59.9</v>
      </c>
      <c r="Y936">
        <v>0</v>
      </c>
      <c r="AG936" t="s">
        <v>197</v>
      </c>
      <c r="AK936" t="s">
        <v>197</v>
      </c>
      <c r="AL936" t="s">
        <v>142</v>
      </c>
      <c r="AM936">
        <v>99999</v>
      </c>
      <c r="AN936">
        <v>99999</v>
      </c>
      <c r="AO936">
        <v>899</v>
      </c>
      <c r="AP936" t="b">
        <v>1</v>
      </c>
      <c r="AQ936" t="b">
        <v>1</v>
      </c>
      <c r="AR936" t="b">
        <v>1</v>
      </c>
      <c r="AS936">
        <v>500</v>
      </c>
      <c r="AT936" t="s">
        <v>96</v>
      </c>
      <c r="AU936" t="b">
        <v>0</v>
      </c>
      <c r="AW936">
        <v>12</v>
      </c>
      <c r="AX936" t="s">
        <v>97</v>
      </c>
      <c r="AY936" t="s">
        <v>1097</v>
      </c>
    </row>
    <row r="937" spans="1:51" x14ac:dyDescent="0.25">
      <c r="A937" t="s">
        <v>3160</v>
      </c>
      <c r="B937" t="s">
        <v>139</v>
      </c>
      <c r="C937" t="s">
        <v>89</v>
      </c>
      <c r="D937">
        <v>99999</v>
      </c>
      <c r="F937">
        <v>3000</v>
      </c>
      <c r="G937" t="b">
        <v>1</v>
      </c>
      <c r="H937" t="s">
        <v>90</v>
      </c>
      <c r="K937" t="s">
        <v>228</v>
      </c>
      <c r="L937" t="s">
        <v>140</v>
      </c>
      <c r="N937" t="s">
        <v>93</v>
      </c>
      <c r="P937">
        <v>424.8</v>
      </c>
      <c r="Q937">
        <v>119.89999999999999</v>
      </c>
      <c r="R937">
        <v>0</v>
      </c>
      <c r="S937">
        <v>50.1</v>
      </c>
      <c r="T937">
        <v>0</v>
      </c>
      <c r="U937">
        <v>0</v>
      </c>
      <c r="V937">
        <v>194.9</v>
      </c>
      <c r="W937">
        <v>59.9</v>
      </c>
      <c r="X937">
        <v>59.9</v>
      </c>
      <c r="Y937">
        <v>0</v>
      </c>
      <c r="AG937" t="s">
        <v>199</v>
      </c>
      <c r="AK937" t="s">
        <v>199</v>
      </c>
      <c r="AL937" t="s">
        <v>142</v>
      </c>
      <c r="AM937">
        <v>99999</v>
      </c>
      <c r="AN937">
        <v>99999</v>
      </c>
      <c r="AO937">
        <v>899</v>
      </c>
      <c r="AP937" t="b">
        <v>1</v>
      </c>
      <c r="AQ937" t="b">
        <v>1</v>
      </c>
      <c r="AR937" t="b">
        <v>1</v>
      </c>
      <c r="AS937">
        <v>500</v>
      </c>
      <c r="AT937" t="s">
        <v>96</v>
      </c>
      <c r="AU937" t="b">
        <v>0</v>
      </c>
      <c r="AW937">
        <v>12</v>
      </c>
      <c r="AX937" t="s">
        <v>97</v>
      </c>
      <c r="AY937" t="s">
        <v>1098</v>
      </c>
    </row>
    <row r="938" spans="1:51" x14ac:dyDescent="0.25">
      <c r="A938" t="s">
        <v>3160</v>
      </c>
      <c r="B938" t="s">
        <v>139</v>
      </c>
      <c r="C938" t="s">
        <v>89</v>
      </c>
      <c r="D938">
        <v>99999</v>
      </c>
      <c r="F938">
        <v>5000</v>
      </c>
      <c r="G938" t="b">
        <v>1</v>
      </c>
      <c r="H938" t="s">
        <v>90</v>
      </c>
      <c r="K938" t="s">
        <v>228</v>
      </c>
      <c r="L938" t="s">
        <v>140</v>
      </c>
      <c r="N938" t="s">
        <v>93</v>
      </c>
      <c r="P938">
        <v>439.8</v>
      </c>
      <c r="Q938">
        <v>134.9</v>
      </c>
      <c r="R938">
        <v>0</v>
      </c>
      <c r="S938">
        <v>50.1</v>
      </c>
      <c r="T938">
        <v>0</v>
      </c>
      <c r="U938">
        <v>0</v>
      </c>
      <c r="V938">
        <v>194.9</v>
      </c>
      <c r="W938">
        <v>59.9</v>
      </c>
      <c r="X938">
        <v>59.9</v>
      </c>
      <c r="Y938">
        <v>0</v>
      </c>
      <c r="AG938" t="s">
        <v>201</v>
      </c>
      <c r="AK938" t="s">
        <v>201</v>
      </c>
      <c r="AL938" t="s">
        <v>142</v>
      </c>
      <c r="AM938">
        <v>99999</v>
      </c>
      <c r="AN938">
        <v>99999</v>
      </c>
      <c r="AO938">
        <v>899</v>
      </c>
      <c r="AP938" t="b">
        <v>1</v>
      </c>
      <c r="AQ938" t="b">
        <v>1</v>
      </c>
      <c r="AR938" t="b">
        <v>1</v>
      </c>
      <c r="AS938">
        <v>500</v>
      </c>
      <c r="AT938" t="s">
        <v>96</v>
      </c>
      <c r="AU938" t="b">
        <v>0</v>
      </c>
      <c r="AW938">
        <v>12</v>
      </c>
      <c r="AX938" t="s">
        <v>97</v>
      </c>
      <c r="AY938" t="s">
        <v>1099</v>
      </c>
    </row>
    <row r="939" spans="1:51" x14ac:dyDescent="0.25">
      <c r="A939" t="s">
        <v>3160</v>
      </c>
      <c r="B939" t="s">
        <v>88</v>
      </c>
      <c r="C939" t="s">
        <v>89</v>
      </c>
      <c r="D939">
        <v>99999</v>
      </c>
      <c r="F939">
        <v>0</v>
      </c>
      <c r="G939" t="b">
        <v>1</v>
      </c>
      <c r="H939" t="s">
        <v>90</v>
      </c>
      <c r="K939" t="s">
        <v>253</v>
      </c>
      <c r="L939" t="s">
        <v>92</v>
      </c>
      <c r="N939" t="s">
        <v>93</v>
      </c>
      <c r="P939">
        <v>369.8</v>
      </c>
      <c r="Q939">
        <v>79.900000000000006</v>
      </c>
      <c r="R939">
        <v>0</v>
      </c>
      <c r="S939">
        <v>50.1</v>
      </c>
      <c r="T939">
        <v>0</v>
      </c>
      <c r="U939">
        <v>0</v>
      </c>
      <c r="V939">
        <v>194.9</v>
      </c>
      <c r="W939">
        <v>44.9</v>
      </c>
      <c r="X939">
        <v>44.9</v>
      </c>
      <c r="Y939">
        <v>0</v>
      </c>
      <c r="AG939" t="s">
        <v>94</v>
      </c>
      <c r="AK939" t="s">
        <v>94</v>
      </c>
      <c r="AL939" t="s">
        <v>95</v>
      </c>
      <c r="AM939">
        <v>99999</v>
      </c>
      <c r="AN939">
        <v>99999</v>
      </c>
      <c r="AO939">
        <v>799</v>
      </c>
      <c r="AP939" t="b">
        <v>1</v>
      </c>
      <c r="AQ939" t="b">
        <v>1</v>
      </c>
      <c r="AR939" t="b">
        <v>1</v>
      </c>
      <c r="AS939">
        <v>250</v>
      </c>
      <c r="AT939" t="s">
        <v>96</v>
      </c>
      <c r="AU939" t="b">
        <v>0</v>
      </c>
      <c r="AW939">
        <v>12</v>
      </c>
      <c r="AX939" t="s">
        <v>97</v>
      </c>
      <c r="AY939" t="s">
        <v>1100</v>
      </c>
    </row>
    <row r="940" spans="1:51" x14ac:dyDescent="0.25">
      <c r="A940" t="s">
        <v>3160</v>
      </c>
      <c r="B940" t="s">
        <v>88</v>
      </c>
      <c r="C940" t="s">
        <v>89</v>
      </c>
      <c r="D940">
        <v>99999</v>
      </c>
      <c r="F940">
        <v>1000</v>
      </c>
      <c r="G940" t="b">
        <v>1</v>
      </c>
      <c r="H940" t="s">
        <v>90</v>
      </c>
      <c r="K940" t="s">
        <v>253</v>
      </c>
      <c r="L940" t="s">
        <v>92</v>
      </c>
      <c r="N940" t="s">
        <v>93</v>
      </c>
      <c r="P940">
        <v>369.8</v>
      </c>
      <c r="Q940">
        <v>79.899999999999991</v>
      </c>
      <c r="R940">
        <v>0</v>
      </c>
      <c r="S940">
        <v>50.1</v>
      </c>
      <c r="T940">
        <v>0</v>
      </c>
      <c r="U940">
        <v>0</v>
      </c>
      <c r="V940">
        <v>194.9</v>
      </c>
      <c r="W940">
        <v>44.9</v>
      </c>
      <c r="X940">
        <v>44.9</v>
      </c>
      <c r="Y940">
        <v>0</v>
      </c>
      <c r="AG940" t="s">
        <v>99</v>
      </c>
      <c r="AK940" t="s">
        <v>99</v>
      </c>
      <c r="AL940" t="s">
        <v>95</v>
      </c>
      <c r="AM940">
        <v>99999</v>
      </c>
      <c r="AN940">
        <v>99999</v>
      </c>
      <c r="AO940">
        <v>799</v>
      </c>
      <c r="AP940" t="b">
        <v>1</v>
      </c>
      <c r="AQ940" t="b">
        <v>1</v>
      </c>
      <c r="AR940" t="b">
        <v>1</v>
      </c>
      <c r="AS940">
        <v>250</v>
      </c>
      <c r="AT940" t="s">
        <v>96</v>
      </c>
      <c r="AU940" t="b">
        <v>0</v>
      </c>
      <c r="AW940">
        <v>12</v>
      </c>
      <c r="AX940" t="s">
        <v>97</v>
      </c>
      <c r="AY940" t="s">
        <v>1101</v>
      </c>
    </row>
    <row r="941" spans="1:51" x14ac:dyDescent="0.25">
      <c r="A941" t="s">
        <v>3160</v>
      </c>
      <c r="B941" t="s">
        <v>88</v>
      </c>
      <c r="C941" t="s">
        <v>89</v>
      </c>
      <c r="D941">
        <v>99999</v>
      </c>
      <c r="F941">
        <v>10000</v>
      </c>
      <c r="G941" t="b">
        <v>1</v>
      </c>
      <c r="H941" t="s">
        <v>90</v>
      </c>
      <c r="K941" t="s">
        <v>253</v>
      </c>
      <c r="L941" t="s">
        <v>92</v>
      </c>
      <c r="N941" t="s">
        <v>93</v>
      </c>
      <c r="P941">
        <v>434.8</v>
      </c>
      <c r="Q941">
        <v>144.9</v>
      </c>
      <c r="R941">
        <v>0</v>
      </c>
      <c r="S941">
        <v>50.1</v>
      </c>
      <c r="T941">
        <v>0</v>
      </c>
      <c r="U941">
        <v>0</v>
      </c>
      <c r="V941">
        <v>194.9</v>
      </c>
      <c r="W941">
        <v>44.9</v>
      </c>
      <c r="X941">
        <v>44.9</v>
      </c>
      <c r="Y941">
        <v>0</v>
      </c>
      <c r="AG941" t="s">
        <v>101</v>
      </c>
      <c r="AK941" t="s">
        <v>101</v>
      </c>
      <c r="AL941" t="s">
        <v>95</v>
      </c>
      <c r="AM941">
        <v>99999</v>
      </c>
      <c r="AN941">
        <v>99999</v>
      </c>
      <c r="AO941">
        <v>799</v>
      </c>
      <c r="AP941" t="b">
        <v>1</v>
      </c>
      <c r="AQ941" t="b">
        <v>1</v>
      </c>
      <c r="AR941" t="b">
        <v>1</v>
      </c>
      <c r="AS941">
        <v>250</v>
      </c>
      <c r="AT941" t="s">
        <v>96</v>
      </c>
      <c r="AU941" t="b">
        <v>0</v>
      </c>
      <c r="AW941">
        <v>12</v>
      </c>
      <c r="AX941" t="s">
        <v>97</v>
      </c>
      <c r="AY941" t="s">
        <v>1102</v>
      </c>
    </row>
    <row r="942" spans="1:51" x14ac:dyDescent="0.25">
      <c r="A942" t="s">
        <v>3160</v>
      </c>
      <c r="B942" t="s">
        <v>88</v>
      </c>
      <c r="C942" t="s">
        <v>89</v>
      </c>
      <c r="D942">
        <v>99999</v>
      </c>
      <c r="F942">
        <v>2000</v>
      </c>
      <c r="G942" t="b">
        <v>1</v>
      </c>
      <c r="H942" t="s">
        <v>90</v>
      </c>
      <c r="K942" t="s">
        <v>253</v>
      </c>
      <c r="L942" t="s">
        <v>92</v>
      </c>
      <c r="N942" t="s">
        <v>93</v>
      </c>
      <c r="P942">
        <v>379.8</v>
      </c>
      <c r="Q942">
        <v>89.899999999999991</v>
      </c>
      <c r="R942">
        <v>0</v>
      </c>
      <c r="S942">
        <v>50.1</v>
      </c>
      <c r="T942">
        <v>0</v>
      </c>
      <c r="U942">
        <v>0</v>
      </c>
      <c r="V942">
        <v>194.9</v>
      </c>
      <c r="W942">
        <v>44.9</v>
      </c>
      <c r="X942">
        <v>44.9</v>
      </c>
      <c r="Y942">
        <v>0</v>
      </c>
      <c r="AG942" t="s">
        <v>103</v>
      </c>
      <c r="AK942" t="s">
        <v>103</v>
      </c>
      <c r="AL942" t="s">
        <v>95</v>
      </c>
      <c r="AM942">
        <v>99999</v>
      </c>
      <c r="AN942">
        <v>99999</v>
      </c>
      <c r="AO942">
        <v>799</v>
      </c>
      <c r="AP942" t="b">
        <v>1</v>
      </c>
      <c r="AQ942" t="b">
        <v>1</v>
      </c>
      <c r="AR942" t="b">
        <v>1</v>
      </c>
      <c r="AS942">
        <v>250</v>
      </c>
      <c r="AT942" t="s">
        <v>96</v>
      </c>
      <c r="AU942" t="b">
        <v>0</v>
      </c>
      <c r="AW942">
        <v>12</v>
      </c>
      <c r="AX942" t="s">
        <v>97</v>
      </c>
      <c r="AY942" t="s">
        <v>1103</v>
      </c>
    </row>
    <row r="943" spans="1:51" x14ac:dyDescent="0.25">
      <c r="A943" t="s">
        <v>3160</v>
      </c>
      <c r="B943" t="s">
        <v>88</v>
      </c>
      <c r="C943" t="s">
        <v>89</v>
      </c>
      <c r="D943">
        <v>99999</v>
      </c>
      <c r="F943">
        <v>3000</v>
      </c>
      <c r="G943" t="b">
        <v>1</v>
      </c>
      <c r="H943" t="s">
        <v>90</v>
      </c>
      <c r="K943" t="s">
        <v>253</v>
      </c>
      <c r="L943" t="s">
        <v>92</v>
      </c>
      <c r="N943" t="s">
        <v>93</v>
      </c>
      <c r="P943">
        <v>389.8</v>
      </c>
      <c r="Q943">
        <v>99.899999999999991</v>
      </c>
      <c r="R943">
        <v>0</v>
      </c>
      <c r="S943">
        <v>50.1</v>
      </c>
      <c r="T943">
        <v>0</v>
      </c>
      <c r="U943">
        <v>0</v>
      </c>
      <c r="V943">
        <v>194.9</v>
      </c>
      <c r="W943">
        <v>44.9</v>
      </c>
      <c r="X943">
        <v>44.9</v>
      </c>
      <c r="Y943">
        <v>0</v>
      </c>
      <c r="AG943" t="s">
        <v>105</v>
      </c>
      <c r="AK943" t="s">
        <v>105</v>
      </c>
      <c r="AL943" t="s">
        <v>95</v>
      </c>
      <c r="AM943">
        <v>99999</v>
      </c>
      <c r="AN943">
        <v>99999</v>
      </c>
      <c r="AO943">
        <v>799</v>
      </c>
      <c r="AP943" t="b">
        <v>1</v>
      </c>
      <c r="AQ943" t="b">
        <v>1</v>
      </c>
      <c r="AR943" t="b">
        <v>1</v>
      </c>
      <c r="AS943">
        <v>250</v>
      </c>
      <c r="AT943" t="s">
        <v>96</v>
      </c>
      <c r="AU943" t="b">
        <v>0</v>
      </c>
      <c r="AW943">
        <v>12</v>
      </c>
      <c r="AX943" t="s">
        <v>97</v>
      </c>
      <c r="AY943" t="s">
        <v>1104</v>
      </c>
    </row>
    <row r="944" spans="1:51" x14ac:dyDescent="0.25">
      <c r="A944" t="s">
        <v>3160</v>
      </c>
      <c r="B944" t="s">
        <v>88</v>
      </c>
      <c r="C944" t="s">
        <v>89</v>
      </c>
      <c r="D944">
        <v>99999</v>
      </c>
      <c r="F944">
        <v>5000</v>
      </c>
      <c r="G944" t="b">
        <v>1</v>
      </c>
      <c r="H944" t="s">
        <v>90</v>
      </c>
      <c r="K944" t="s">
        <v>253</v>
      </c>
      <c r="L944" t="s">
        <v>92</v>
      </c>
      <c r="N944" t="s">
        <v>93</v>
      </c>
      <c r="P944">
        <v>404.8</v>
      </c>
      <c r="Q944">
        <v>114.9</v>
      </c>
      <c r="R944">
        <v>0</v>
      </c>
      <c r="S944">
        <v>50.1</v>
      </c>
      <c r="T944">
        <v>0</v>
      </c>
      <c r="U944">
        <v>0</v>
      </c>
      <c r="V944">
        <v>194.9</v>
      </c>
      <c r="W944">
        <v>44.9</v>
      </c>
      <c r="X944">
        <v>44.9</v>
      </c>
      <c r="Y944">
        <v>0</v>
      </c>
      <c r="AG944" t="s">
        <v>107</v>
      </c>
      <c r="AK944" t="s">
        <v>107</v>
      </c>
      <c r="AL944" t="s">
        <v>95</v>
      </c>
      <c r="AM944">
        <v>99999</v>
      </c>
      <c r="AN944">
        <v>99999</v>
      </c>
      <c r="AO944">
        <v>799</v>
      </c>
      <c r="AP944" t="b">
        <v>1</v>
      </c>
      <c r="AQ944" t="b">
        <v>1</v>
      </c>
      <c r="AR944" t="b">
        <v>1</v>
      </c>
      <c r="AS944">
        <v>250</v>
      </c>
      <c r="AT944" t="s">
        <v>96</v>
      </c>
      <c r="AU944" t="b">
        <v>0</v>
      </c>
      <c r="AW944">
        <v>12</v>
      </c>
      <c r="AX944" t="s">
        <v>97</v>
      </c>
      <c r="AY944" t="s">
        <v>1105</v>
      </c>
    </row>
    <row r="945" spans="1:51" x14ac:dyDescent="0.25">
      <c r="A945" t="s">
        <v>3160</v>
      </c>
      <c r="B945" t="s">
        <v>109</v>
      </c>
      <c r="C945" t="s">
        <v>89</v>
      </c>
      <c r="D945">
        <v>99999</v>
      </c>
      <c r="F945">
        <v>0</v>
      </c>
      <c r="G945" t="b">
        <v>1</v>
      </c>
      <c r="H945" t="s">
        <v>90</v>
      </c>
      <c r="K945" t="s">
        <v>253</v>
      </c>
      <c r="L945" t="s">
        <v>110</v>
      </c>
      <c r="N945" t="s">
        <v>93</v>
      </c>
      <c r="P945">
        <v>364.8</v>
      </c>
      <c r="Q945">
        <v>74.900000000000006</v>
      </c>
      <c r="R945">
        <v>0</v>
      </c>
      <c r="S945">
        <v>50.1</v>
      </c>
      <c r="T945">
        <v>0</v>
      </c>
      <c r="U945">
        <v>0</v>
      </c>
      <c r="V945">
        <v>194.9</v>
      </c>
      <c r="W945">
        <v>44.9</v>
      </c>
      <c r="X945">
        <v>44.9</v>
      </c>
      <c r="Y945">
        <v>0</v>
      </c>
      <c r="AG945" t="s">
        <v>111</v>
      </c>
      <c r="AK945" t="s">
        <v>111</v>
      </c>
      <c r="AL945" t="s">
        <v>112</v>
      </c>
      <c r="AM945">
        <v>99999</v>
      </c>
      <c r="AN945">
        <v>99999</v>
      </c>
      <c r="AO945">
        <v>599</v>
      </c>
      <c r="AP945" t="b">
        <v>1</v>
      </c>
      <c r="AQ945" t="b">
        <v>1</v>
      </c>
      <c r="AR945" t="b">
        <v>1</v>
      </c>
      <c r="AS945">
        <v>50</v>
      </c>
      <c r="AT945" t="s">
        <v>96</v>
      </c>
      <c r="AU945" t="b">
        <v>0</v>
      </c>
      <c r="AW945">
        <v>12</v>
      </c>
      <c r="AX945" t="s">
        <v>97</v>
      </c>
      <c r="AY945" t="s">
        <v>1106</v>
      </c>
    </row>
    <row r="946" spans="1:51" x14ac:dyDescent="0.25">
      <c r="A946" t="s">
        <v>3160</v>
      </c>
      <c r="B946" t="s">
        <v>109</v>
      </c>
      <c r="C946" t="s">
        <v>89</v>
      </c>
      <c r="D946">
        <v>99999</v>
      </c>
      <c r="F946">
        <v>1000</v>
      </c>
      <c r="G946" t="b">
        <v>1</v>
      </c>
      <c r="H946" t="s">
        <v>90</v>
      </c>
      <c r="K946" t="s">
        <v>253</v>
      </c>
      <c r="L946" t="s">
        <v>110</v>
      </c>
      <c r="N946" t="s">
        <v>93</v>
      </c>
      <c r="P946">
        <v>349.8</v>
      </c>
      <c r="Q946">
        <v>59.9</v>
      </c>
      <c r="R946">
        <v>0</v>
      </c>
      <c r="S946">
        <v>50.1</v>
      </c>
      <c r="T946">
        <v>0</v>
      </c>
      <c r="U946">
        <v>0</v>
      </c>
      <c r="V946">
        <v>194.9</v>
      </c>
      <c r="W946">
        <v>44.9</v>
      </c>
      <c r="X946">
        <v>44.9</v>
      </c>
      <c r="Y946">
        <v>0</v>
      </c>
      <c r="AG946" t="s">
        <v>114</v>
      </c>
      <c r="AK946" t="s">
        <v>114</v>
      </c>
      <c r="AL946" t="s">
        <v>112</v>
      </c>
      <c r="AM946">
        <v>99999</v>
      </c>
      <c r="AN946">
        <v>99999</v>
      </c>
      <c r="AO946">
        <v>599</v>
      </c>
      <c r="AP946" t="b">
        <v>1</v>
      </c>
      <c r="AQ946" t="b">
        <v>1</v>
      </c>
      <c r="AR946" t="b">
        <v>1</v>
      </c>
      <c r="AS946">
        <v>50</v>
      </c>
      <c r="AT946" t="s">
        <v>96</v>
      </c>
      <c r="AU946" t="b">
        <v>0</v>
      </c>
      <c r="AW946">
        <v>12</v>
      </c>
      <c r="AX946" t="s">
        <v>97</v>
      </c>
      <c r="AY946" t="s">
        <v>1107</v>
      </c>
    </row>
    <row r="947" spans="1:51" x14ac:dyDescent="0.25">
      <c r="A947" t="s">
        <v>3160</v>
      </c>
      <c r="B947" t="s">
        <v>109</v>
      </c>
      <c r="C947" t="s">
        <v>89</v>
      </c>
      <c r="D947">
        <v>99999</v>
      </c>
      <c r="F947">
        <v>10000</v>
      </c>
      <c r="G947" t="b">
        <v>1</v>
      </c>
      <c r="H947" t="s">
        <v>90</v>
      </c>
      <c r="K947" t="s">
        <v>253</v>
      </c>
      <c r="L947" t="s">
        <v>110</v>
      </c>
      <c r="N947" t="s">
        <v>93</v>
      </c>
      <c r="P947">
        <v>414.8</v>
      </c>
      <c r="Q947">
        <v>124.9</v>
      </c>
      <c r="R947">
        <v>0</v>
      </c>
      <c r="S947">
        <v>50.1</v>
      </c>
      <c r="T947">
        <v>0</v>
      </c>
      <c r="U947">
        <v>0</v>
      </c>
      <c r="V947">
        <v>194.9</v>
      </c>
      <c r="W947">
        <v>44.9</v>
      </c>
      <c r="X947">
        <v>44.9</v>
      </c>
      <c r="Y947">
        <v>0</v>
      </c>
      <c r="AG947" t="s">
        <v>116</v>
      </c>
      <c r="AK947" t="s">
        <v>116</v>
      </c>
      <c r="AL947" t="s">
        <v>112</v>
      </c>
      <c r="AM947">
        <v>99999</v>
      </c>
      <c r="AN947">
        <v>99999</v>
      </c>
      <c r="AO947">
        <v>599</v>
      </c>
      <c r="AP947" t="b">
        <v>1</v>
      </c>
      <c r="AQ947" t="b">
        <v>1</v>
      </c>
      <c r="AR947" t="b">
        <v>1</v>
      </c>
      <c r="AS947">
        <v>50</v>
      </c>
      <c r="AT947" t="s">
        <v>96</v>
      </c>
      <c r="AU947" t="b">
        <v>0</v>
      </c>
      <c r="AW947">
        <v>12</v>
      </c>
      <c r="AX947" t="s">
        <v>97</v>
      </c>
      <c r="AY947" t="s">
        <v>1108</v>
      </c>
    </row>
    <row r="948" spans="1:51" x14ac:dyDescent="0.25">
      <c r="A948" t="s">
        <v>3160</v>
      </c>
      <c r="B948" t="s">
        <v>109</v>
      </c>
      <c r="C948" t="s">
        <v>89</v>
      </c>
      <c r="D948">
        <v>99999</v>
      </c>
      <c r="F948">
        <v>2000</v>
      </c>
      <c r="G948" t="b">
        <v>1</v>
      </c>
      <c r="H948" t="s">
        <v>90</v>
      </c>
      <c r="K948" t="s">
        <v>253</v>
      </c>
      <c r="L948" t="s">
        <v>110</v>
      </c>
      <c r="N948" t="s">
        <v>93</v>
      </c>
      <c r="P948">
        <v>359.8</v>
      </c>
      <c r="Q948">
        <v>69.900000000000006</v>
      </c>
      <c r="R948">
        <v>0</v>
      </c>
      <c r="S948">
        <v>50.1</v>
      </c>
      <c r="T948">
        <v>0</v>
      </c>
      <c r="U948">
        <v>0</v>
      </c>
      <c r="V948">
        <v>194.9</v>
      </c>
      <c r="W948">
        <v>44.9</v>
      </c>
      <c r="X948">
        <v>44.9</v>
      </c>
      <c r="Y948">
        <v>0</v>
      </c>
      <c r="AG948" t="s">
        <v>118</v>
      </c>
      <c r="AK948" t="s">
        <v>118</v>
      </c>
      <c r="AL948" t="s">
        <v>112</v>
      </c>
      <c r="AM948">
        <v>99999</v>
      </c>
      <c r="AN948">
        <v>99999</v>
      </c>
      <c r="AO948">
        <v>599</v>
      </c>
      <c r="AP948" t="b">
        <v>1</v>
      </c>
      <c r="AQ948" t="b">
        <v>1</v>
      </c>
      <c r="AR948" t="b">
        <v>1</v>
      </c>
      <c r="AS948">
        <v>50</v>
      </c>
      <c r="AT948" t="s">
        <v>96</v>
      </c>
      <c r="AU948" t="b">
        <v>0</v>
      </c>
      <c r="AW948">
        <v>12</v>
      </c>
      <c r="AX948" t="s">
        <v>97</v>
      </c>
      <c r="AY948" t="s">
        <v>1109</v>
      </c>
    </row>
    <row r="949" spans="1:51" x14ac:dyDescent="0.25">
      <c r="A949" t="s">
        <v>3160</v>
      </c>
      <c r="B949" t="s">
        <v>109</v>
      </c>
      <c r="C949" t="s">
        <v>89</v>
      </c>
      <c r="D949">
        <v>99999</v>
      </c>
      <c r="F949">
        <v>3000</v>
      </c>
      <c r="G949" t="b">
        <v>1</v>
      </c>
      <c r="H949" t="s">
        <v>90</v>
      </c>
      <c r="K949" t="s">
        <v>253</v>
      </c>
      <c r="L949" t="s">
        <v>110</v>
      </c>
      <c r="N949" t="s">
        <v>93</v>
      </c>
      <c r="P949">
        <v>369.8</v>
      </c>
      <c r="Q949">
        <v>79.899999999999991</v>
      </c>
      <c r="R949">
        <v>0</v>
      </c>
      <c r="S949">
        <v>50.1</v>
      </c>
      <c r="T949">
        <v>0</v>
      </c>
      <c r="U949">
        <v>0</v>
      </c>
      <c r="V949">
        <v>194.9</v>
      </c>
      <c r="W949">
        <v>44.9</v>
      </c>
      <c r="X949">
        <v>44.9</v>
      </c>
      <c r="Y949">
        <v>0</v>
      </c>
      <c r="AG949" t="s">
        <v>120</v>
      </c>
      <c r="AK949" t="s">
        <v>120</v>
      </c>
      <c r="AL949" t="s">
        <v>112</v>
      </c>
      <c r="AM949">
        <v>99999</v>
      </c>
      <c r="AN949">
        <v>99999</v>
      </c>
      <c r="AO949">
        <v>599</v>
      </c>
      <c r="AP949" t="b">
        <v>1</v>
      </c>
      <c r="AQ949" t="b">
        <v>1</v>
      </c>
      <c r="AR949" t="b">
        <v>1</v>
      </c>
      <c r="AS949">
        <v>50</v>
      </c>
      <c r="AT949" t="s">
        <v>96</v>
      </c>
      <c r="AU949" t="b">
        <v>0</v>
      </c>
      <c r="AW949">
        <v>12</v>
      </c>
      <c r="AX949" t="s">
        <v>97</v>
      </c>
      <c r="AY949" t="s">
        <v>1110</v>
      </c>
    </row>
    <row r="950" spans="1:51" x14ac:dyDescent="0.25">
      <c r="A950" t="s">
        <v>3160</v>
      </c>
      <c r="B950" t="s">
        <v>109</v>
      </c>
      <c r="C950" t="s">
        <v>89</v>
      </c>
      <c r="D950">
        <v>99999</v>
      </c>
      <c r="F950">
        <v>5000</v>
      </c>
      <c r="G950" t="b">
        <v>1</v>
      </c>
      <c r="H950" t="s">
        <v>90</v>
      </c>
      <c r="K950" t="s">
        <v>253</v>
      </c>
      <c r="L950" t="s">
        <v>110</v>
      </c>
      <c r="N950" t="s">
        <v>93</v>
      </c>
      <c r="P950">
        <v>384.8</v>
      </c>
      <c r="Q950">
        <v>94.9</v>
      </c>
      <c r="R950">
        <v>0</v>
      </c>
      <c r="S950">
        <v>50.1</v>
      </c>
      <c r="T950">
        <v>0</v>
      </c>
      <c r="U950">
        <v>0</v>
      </c>
      <c r="V950">
        <v>194.9</v>
      </c>
      <c r="W950">
        <v>44.9</v>
      </c>
      <c r="X950">
        <v>44.9</v>
      </c>
      <c r="Y950">
        <v>0</v>
      </c>
      <c r="AG950" t="s">
        <v>122</v>
      </c>
      <c r="AK950" t="s">
        <v>122</v>
      </c>
      <c r="AL950" t="s">
        <v>112</v>
      </c>
      <c r="AM950">
        <v>99999</v>
      </c>
      <c r="AN950">
        <v>99999</v>
      </c>
      <c r="AO950">
        <v>599</v>
      </c>
      <c r="AP950" t="b">
        <v>1</v>
      </c>
      <c r="AQ950" t="b">
        <v>1</v>
      </c>
      <c r="AR950" t="b">
        <v>1</v>
      </c>
      <c r="AS950">
        <v>50</v>
      </c>
      <c r="AT950" t="s">
        <v>96</v>
      </c>
      <c r="AU950" t="b">
        <v>0</v>
      </c>
      <c r="AW950">
        <v>12</v>
      </c>
      <c r="AX950" t="s">
        <v>97</v>
      </c>
      <c r="AY950" t="s">
        <v>1111</v>
      </c>
    </row>
    <row r="951" spans="1:51" x14ac:dyDescent="0.25">
      <c r="A951" t="s">
        <v>3160</v>
      </c>
      <c r="B951" t="s">
        <v>124</v>
      </c>
      <c r="C951" t="s">
        <v>89</v>
      </c>
      <c r="D951">
        <v>99999</v>
      </c>
      <c r="F951">
        <v>0</v>
      </c>
      <c r="G951" t="b">
        <v>1</v>
      </c>
      <c r="H951" t="s">
        <v>90</v>
      </c>
      <c r="K951" t="s">
        <v>253</v>
      </c>
      <c r="L951" t="s">
        <v>125</v>
      </c>
      <c r="N951" t="s">
        <v>93</v>
      </c>
      <c r="P951">
        <v>354.8</v>
      </c>
      <c r="Q951">
        <v>64.900000000000006</v>
      </c>
      <c r="R951">
        <v>0</v>
      </c>
      <c r="S951">
        <v>50.1</v>
      </c>
      <c r="T951">
        <v>0</v>
      </c>
      <c r="U951">
        <v>0</v>
      </c>
      <c r="V951">
        <v>194.9</v>
      </c>
      <c r="W951">
        <v>44.9</v>
      </c>
      <c r="X951">
        <v>44.9</v>
      </c>
      <c r="Y951">
        <v>0</v>
      </c>
      <c r="AG951" t="s">
        <v>126</v>
      </c>
      <c r="AK951" t="s">
        <v>126</v>
      </c>
      <c r="AL951" t="s">
        <v>127</v>
      </c>
      <c r="AM951">
        <v>99999</v>
      </c>
      <c r="AN951">
        <v>99999</v>
      </c>
      <c r="AO951">
        <v>699</v>
      </c>
      <c r="AP951" t="b">
        <v>1</v>
      </c>
      <c r="AQ951" t="b">
        <v>1</v>
      </c>
      <c r="AR951" t="b">
        <v>1</v>
      </c>
      <c r="AS951">
        <v>100</v>
      </c>
      <c r="AT951" t="s">
        <v>96</v>
      </c>
      <c r="AU951" t="b">
        <v>0</v>
      </c>
      <c r="AW951">
        <v>12</v>
      </c>
      <c r="AX951" t="s">
        <v>97</v>
      </c>
      <c r="AY951" t="s">
        <v>1112</v>
      </c>
    </row>
    <row r="952" spans="1:51" x14ac:dyDescent="0.25">
      <c r="A952" t="s">
        <v>3160</v>
      </c>
      <c r="B952" t="s">
        <v>124</v>
      </c>
      <c r="C952" t="s">
        <v>89</v>
      </c>
      <c r="D952">
        <v>99999</v>
      </c>
      <c r="F952">
        <v>1000</v>
      </c>
      <c r="G952" t="b">
        <v>1</v>
      </c>
      <c r="H952" t="s">
        <v>90</v>
      </c>
      <c r="K952" t="s">
        <v>253</v>
      </c>
      <c r="L952" t="s">
        <v>125</v>
      </c>
      <c r="N952" t="s">
        <v>93</v>
      </c>
      <c r="P952">
        <v>354.8</v>
      </c>
      <c r="Q952">
        <v>64.899999999999991</v>
      </c>
      <c r="R952">
        <v>0</v>
      </c>
      <c r="S952">
        <v>50.1</v>
      </c>
      <c r="T952">
        <v>0</v>
      </c>
      <c r="U952">
        <v>0</v>
      </c>
      <c r="V952">
        <v>194.9</v>
      </c>
      <c r="W952">
        <v>44.9</v>
      </c>
      <c r="X952">
        <v>44.9</v>
      </c>
      <c r="Y952">
        <v>0</v>
      </c>
      <c r="AG952" t="s">
        <v>129</v>
      </c>
      <c r="AK952" t="s">
        <v>129</v>
      </c>
      <c r="AL952" t="s">
        <v>127</v>
      </c>
      <c r="AM952">
        <v>99999</v>
      </c>
      <c r="AN952">
        <v>99999</v>
      </c>
      <c r="AO952">
        <v>699</v>
      </c>
      <c r="AP952" t="b">
        <v>1</v>
      </c>
      <c r="AQ952" t="b">
        <v>1</v>
      </c>
      <c r="AR952" t="b">
        <v>1</v>
      </c>
      <c r="AS952">
        <v>100</v>
      </c>
      <c r="AT952" t="s">
        <v>96</v>
      </c>
      <c r="AU952" t="b">
        <v>0</v>
      </c>
      <c r="AW952">
        <v>12</v>
      </c>
      <c r="AX952" t="s">
        <v>97</v>
      </c>
      <c r="AY952" t="s">
        <v>1113</v>
      </c>
    </row>
    <row r="953" spans="1:51" x14ac:dyDescent="0.25">
      <c r="A953" t="s">
        <v>3160</v>
      </c>
      <c r="B953" t="s">
        <v>124</v>
      </c>
      <c r="C953" t="s">
        <v>89</v>
      </c>
      <c r="D953">
        <v>99999</v>
      </c>
      <c r="F953">
        <v>10000</v>
      </c>
      <c r="G953" t="b">
        <v>1</v>
      </c>
      <c r="H953" t="s">
        <v>90</v>
      </c>
      <c r="K953" t="s">
        <v>253</v>
      </c>
      <c r="L953" t="s">
        <v>125</v>
      </c>
      <c r="N953" t="s">
        <v>93</v>
      </c>
      <c r="P953">
        <v>419.8</v>
      </c>
      <c r="Q953">
        <v>129.9</v>
      </c>
      <c r="R953">
        <v>0</v>
      </c>
      <c r="S953">
        <v>50.1</v>
      </c>
      <c r="T953">
        <v>0</v>
      </c>
      <c r="U953">
        <v>0</v>
      </c>
      <c r="V953">
        <v>194.9</v>
      </c>
      <c r="W953">
        <v>44.9</v>
      </c>
      <c r="X953">
        <v>44.9</v>
      </c>
      <c r="Y953">
        <v>0</v>
      </c>
      <c r="AG953" t="s">
        <v>131</v>
      </c>
      <c r="AK953" t="s">
        <v>131</v>
      </c>
      <c r="AL953" t="s">
        <v>127</v>
      </c>
      <c r="AM953">
        <v>99999</v>
      </c>
      <c r="AN953">
        <v>99999</v>
      </c>
      <c r="AO953">
        <v>699</v>
      </c>
      <c r="AP953" t="b">
        <v>1</v>
      </c>
      <c r="AQ953" t="b">
        <v>1</v>
      </c>
      <c r="AR953" t="b">
        <v>1</v>
      </c>
      <c r="AS953">
        <v>100</v>
      </c>
      <c r="AT953" t="s">
        <v>96</v>
      </c>
      <c r="AU953" t="b">
        <v>0</v>
      </c>
      <c r="AW953">
        <v>12</v>
      </c>
      <c r="AX953" t="s">
        <v>97</v>
      </c>
      <c r="AY953" t="s">
        <v>1114</v>
      </c>
    </row>
    <row r="954" spans="1:51" x14ac:dyDescent="0.25">
      <c r="A954" t="s">
        <v>3160</v>
      </c>
      <c r="B954" t="s">
        <v>124</v>
      </c>
      <c r="C954" t="s">
        <v>89</v>
      </c>
      <c r="D954">
        <v>99999</v>
      </c>
      <c r="F954">
        <v>2000</v>
      </c>
      <c r="G954" t="b">
        <v>1</v>
      </c>
      <c r="H954" t="s">
        <v>90</v>
      </c>
      <c r="K954" t="s">
        <v>253</v>
      </c>
      <c r="L954" t="s">
        <v>125</v>
      </c>
      <c r="N954" t="s">
        <v>93</v>
      </c>
      <c r="P954">
        <v>364.8</v>
      </c>
      <c r="Q954">
        <v>74.899999999999991</v>
      </c>
      <c r="R954">
        <v>0</v>
      </c>
      <c r="S954">
        <v>50.1</v>
      </c>
      <c r="T954">
        <v>0</v>
      </c>
      <c r="U954">
        <v>0</v>
      </c>
      <c r="V954">
        <v>194.9</v>
      </c>
      <c r="W954">
        <v>44.9</v>
      </c>
      <c r="X954">
        <v>44.9</v>
      </c>
      <c r="Y954">
        <v>0</v>
      </c>
      <c r="AG954" t="s">
        <v>133</v>
      </c>
      <c r="AK954" t="s">
        <v>133</v>
      </c>
      <c r="AL954" t="s">
        <v>127</v>
      </c>
      <c r="AM954">
        <v>99999</v>
      </c>
      <c r="AN954">
        <v>99999</v>
      </c>
      <c r="AO954">
        <v>699</v>
      </c>
      <c r="AP954" t="b">
        <v>1</v>
      </c>
      <c r="AQ954" t="b">
        <v>1</v>
      </c>
      <c r="AR954" t="b">
        <v>1</v>
      </c>
      <c r="AS954">
        <v>100</v>
      </c>
      <c r="AT954" t="s">
        <v>96</v>
      </c>
      <c r="AU954" t="b">
        <v>0</v>
      </c>
      <c r="AW954">
        <v>12</v>
      </c>
      <c r="AX954" t="s">
        <v>97</v>
      </c>
      <c r="AY954" t="s">
        <v>1115</v>
      </c>
    </row>
    <row r="955" spans="1:51" x14ac:dyDescent="0.25">
      <c r="A955" t="s">
        <v>3160</v>
      </c>
      <c r="B955" t="s">
        <v>124</v>
      </c>
      <c r="C955" t="s">
        <v>89</v>
      </c>
      <c r="D955">
        <v>99999</v>
      </c>
      <c r="F955">
        <v>3000</v>
      </c>
      <c r="G955" t="b">
        <v>1</v>
      </c>
      <c r="H955" t="s">
        <v>90</v>
      </c>
      <c r="K955" t="s">
        <v>253</v>
      </c>
      <c r="L955" t="s">
        <v>125</v>
      </c>
      <c r="N955" t="s">
        <v>93</v>
      </c>
      <c r="P955">
        <v>374.8</v>
      </c>
      <c r="Q955">
        <v>84.899999999999991</v>
      </c>
      <c r="R955">
        <v>0</v>
      </c>
      <c r="S955">
        <v>50.1</v>
      </c>
      <c r="T955">
        <v>0</v>
      </c>
      <c r="U955">
        <v>0</v>
      </c>
      <c r="V955">
        <v>194.9</v>
      </c>
      <c r="W955">
        <v>44.9</v>
      </c>
      <c r="X955">
        <v>44.9</v>
      </c>
      <c r="Y955">
        <v>0</v>
      </c>
      <c r="AG955" t="s">
        <v>135</v>
      </c>
      <c r="AK955" t="s">
        <v>135</v>
      </c>
      <c r="AL955" t="s">
        <v>127</v>
      </c>
      <c r="AM955">
        <v>99999</v>
      </c>
      <c r="AN955">
        <v>99999</v>
      </c>
      <c r="AO955">
        <v>699</v>
      </c>
      <c r="AP955" t="b">
        <v>1</v>
      </c>
      <c r="AQ955" t="b">
        <v>1</v>
      </c>
      <c r="AR955" t="b">
        <v>1</v>
      </c>
      <c r="AS955">
        <v>100</v>
      </c>
      <c r="AT955" t="s">
        <v>96</v>
      </c>
      <c r="AU955" t="b">
        <v>0</v>
      </c>
      <c r="AW955">
        <v>12</v>
      </c>
      <c r="AX955" t="s">
        <v>97</v>
      </c>
      <c r="AY955" t="s">
        <v>1116</v>
      </c>
    </row>
    <row r="956" spans="1:51" x14ac:dyDescent="0.25">
      <c r="A956" t="s">
        <v>3160</v>
      </c>
      <c r="B956" t="s">
        <v>124</v>
      </c>
      <c r="C956" t="s">
        <v>89</v>
      </c>
      <c r="D956">
        <v>99999</v>
      </c>
      <c r="F956">
        <v>5000</v>
      </c>
      <c r="G956" t="b">
        <v>1</v>
      </c>
      <c r="H956" t="s">
        <v>90</v>
      </c>
      <c r="K956" t="s">
        <v>253</v>
      </c>
      <c r="L956" t="s">
        <v>125</v>
      </c>
      <c r="N956" t="s">
        <v>93</v>
      </c>
      <c r="P956">
        <v>389.8</v>
      </c>
      <c r="Q956">
        <v>99.9</v>
      </c>
      <c r="R956">
        <v>0</v>
      </c>
      <c r="S956">
        <v>50.1</v>
      </c>
      <c r="T956">
        <v>0</v>
      </c>
      <c r="U956">
        <v>0</v>
      </c>
      <c r="V956">
        <v>194.9</v>
      </c>
      <c r="W956">
        <v>44.9</v>
      </c>
      <c r="X956">
        <v>44.9</v>
      </c>
      <c r="Y956">
        <v>0</v>
      </c>
      <c r="AG956" t="s">
        <v>137</v>
      </c>
      <c r="AK956" t="s">
        <v>137</v>
      </c>
      <c r="AL956" t="s">
        <v>127</v>
      </c>
      <c r="AM956">
        <v>99999</v>
      </c>
      <c r="AN956">
        <v>99999</v>
      </c>
      <c r="AO956">
        <v>699</v>
      </c>
      <c r="AP956" t="b">
        <v>1</v>
      </c>
      <c r="AQ956" t="b">
        <v>1</v>
      </c>
      <c r="AR956" t="b">
        <v>1</v>
      </c>
      <c r="AS956">
        <v>100</v>
      </c>
      <c r="AT956" t="s">
        <v>96</v>
      </c>
      <c r="AU956" t="b">
        <v>0</v>
      </c>
      <c r="AW956">
        <v>12</v>
      </c>
      <c r="AX956" t="s">
        <v>97</v>
      </c>
      <c r="AY956" t="s">
        <v>1117</v>
      </c>
    </row>
    <row r="957" spans="1:51" x14ac:dyDescent="0.25">
      <c r="A957" t="s">
        <v>3160</v>
      </c>
      <c r="B957" t="s">
        <v>139</v>
      </c>
      <c r="C957" t="s">
        <v>89</v>
      </c>
      <c r="D957">
        <v>99999</v>
      </c>
      <c r="F957">
        <v>0</v>
      </c>
      <c r="G957" t="b">
        <v>1</v>
      </c>
      <c r="H957" t="s">
        <v>90</v>
      </c>
      <c r="K957" t="s">
        <v>253</v>
      </c>
      <c r="L957" t="s">
        <v>140</v>
      </c>
      <c r="N957" t="s">
        <v>93</v>
      </c>
      <c r="P957">
        <v>389.8</v>
      </c>
      <c r="Q957">
        <v>99.9</v>
      </c>
      <c r="R957">
        <v>0</v>
      </c>
      <c r="S957">
        <v>50.1</v>
      </c>
      <c r="T957">
        <v>0</v>
      </c>
      <c r="U957">
        <v>0</v>
      </c>
      <c r="V957">
        <v>194.9</v>
      </c>
      <c r="W957">
        <v>44.9</v>
      </c>
      <c r="X957">
        <v>44.9</v>
      </c>
      <c r="Y957">
        <v>0</v>
      </c>
      <c r="AG957" t="s">
        <v>141</v>
      </c>
      <c r="AK957" t="s">
        <v>141</v>
      </c>
      <c r="AL957" t="s">
        <v>142</v>
      </c>
      <c r="AM957">
        <v>99999</v>
      </c>
      <c r="AN957">
        <v>99999</v>
      </c>
      <c r="AO957">
        <v>899</v>
      </c>
      <c r="AP957" t="b">
        <v>1</v>
      </c>
      <c r="AQ957" t="b">
        <v>1</v>
      </c>
      <c r="AR957" t="b">
        <v>1</v>
      </c>
      <c r="AS957">
        <v>500</v>
      </c>
      <c r="AT957" t="s">
        <v>96</v>
      </c>
      <c r="AU957" t="b">
        <v>0</v>
      </c>
      <c r="AW957">
        <v>12</v>
      </c>
      <c r="AX957" t="s">
        <v>97</v>
      </c>
      <c r="AY957" t="s">
        <v>1118</v>
      </c>
    </row>
    <row r="958" spans="1:51" x14ac:dyDescent="0.25">
      <c r="A958" t="s">
        <v>3160</v>
      </c>
      <c r="B958" t="s">
        <v>139</v>
      </c>
      <c r="C958" t="s">
        <v>89</v>
      </c>
      <c r="D958">
        <v>99999</v>
      </c>
      <c r="F958">
        <v>1000</v>
      </c>
      <c r="G958" t="b">
        <v>1</v>
      </c>
      <c r="H958" t="s">
        <v>90</v>
      </c>
      <c r="K958" t="s">
        <v>253</v>
      </c>
      <c r="L958" t="s">
        <v>140</v>
      </c>
      <c r="N958" t="s">
        <v>93</v>
      </c>
      <c r="P958">
        <v>389.8</v>
      </c>
      <c r="Q958">
        <v>99.899999999999991</v>
      </c>
      <c r="R958">
        <v>0</v>
      </c>
      <c r="S958">
        <v>50.1</v>
      </c>
      <c r="T958">
        <v>0</v>
      </c>
      <c r="U958">
        <v>0</v>
      </c>
      <c r="V958">
        <v>194.9</v>
      </c>
      <c r="W958">
        <v>44.9</v>
      </c>
      <c r="X958">
        <v>44.9</v>
      </c>
      <c r="Y958">
        <v>0</v>
      </c>
      <c r="AG958" t="s">
        <v>144</v>
      </c>
      <c r="AK958" t="s">
        <v>144</v>
      </c>
      <c r="AL958" t="s">
        <v>142</v>
      </c>
      <c r="AM958">
        <v>99999</v>
      </c>
      <c r="AN958">
        <v>99999</v>
      </c>
      <c r="AO958">
        <v>899</v>
      </c>
      <c r="AP958" t="b">
        <v>1</v>
      </c>
      <c r="AQ958" t="b">
        <v>1</v>
      </c>
      <c r="AR958" t="b">
        <v>1</v>
      </c>
      <c r="AS958">
        <v>500</v>
      </c>
      <c r="AT958" t="s">
        <v>96</v>
      </c>
      <c r="AU958" t="b">
        <v>0</v>
      </c>
      <c r="AW958">
        <v>12</v>
      </c>
      <c r="AX958" t="s">
        <v>97</v>
      </c>
      <c r="AY958" t="s">
        <v>1119</v>
      </c>
    </row>
    <row r="959" spans="1:51" x14ac:dyDescent="0.25">
      <c r="A959" t="s">
        <v>3160</v>
      </c>
      <c r="B959" t="s">
        <v>139</v>
      </c>
      <c r="C959" t="s">
        <v>89</v>
      </c>
      <c r="D959">
        <v>99999</v>
      </c>
      <c r="F959">
        <v>10000</v>
      </c>
      <c r="G959" t="b">
        <v>1</v>
      </c>
      <c r="H959" t="s">
        <v>90</v>
      </c>
      <c r="K959" t="s">
        <v>253</v>
      </c>
      <c r="L959" t="s">
        <v>140</v>
      </c>
      <c r="N959" t="s">
        <v>93</v>
      </c>
      <c r="P959">
        <v>454.8</v>
      </c>
      <c r="Q959">
        <v>164.9</v>
      </c>
      <c r="R959">
        <v>0</v>
      </c>
      <c r="S959">
        <v>50.1</v>
      </c>
      <c r="T959">
        <v>0</v>
      </c>
      <c r="U959">
        <v>0</v>
      </c>
      <c r="V959">
        <v>194.9</v>
      </c>
      <c r="W959">
        <v>44.9</v>
      </c>
      <c r="X959">
        <v>44.9</v>
      </c>
      <c r="Y959">
        <v>0</v>
      </c>
      <c r="AG959" t="s">
        <v>146</v>
      </c>
      <c r="AK959" t="s">
        <v>146</v>
      </c>
      <c r="AL959" t="s">
        <v>142</v>
      </c>
      <c r="AM959">
        <v>99999</v>
      </c>
      <c r="AN959">
        <v>99999</v>
      </c>
      <c r="AO959">
        <v>899</v>
      </c>
      <c r="AP959" t="b">
        <v>1</v>
      </c>
      <c r="AQ959" t="b">
        <v>1</v>
      </c>
      <c r="AR959" t="b">
        <v>1</v>
      </c>
      <c r="AS959">
        <v>500</v>
      </c>
      <c r="AT959" t="s">
        <v>96</v>
      </c>
      <c r="AU959" t="b">
        <v>0</v>
      </c>
      <c r="AW959">
        <v>12</v>
      </c>
      <c r="AX959" t="s">
        <v>97</v>
      </c>
      <c r="AY959" t="s">
        <v>1120</v>
      </c>
    </row>
    <row r="960" spans="1:51" x14ac:dyDescent="0.25">
      <c r="A960" t="s">
        <v>3160</v>
      </c>
      <c r="B960" t="s">
        <v>139</v>
      </c>
      <c r="C960" t="s">
        <v>89</v>
      </c>
      <c r="D960">
        <v>99999</v>
      </c>
      <c r="F960">
        <v>2000</v>
      </c>
      <c r="G960" t="b">
        <v>1</v>
      </c>
      <c r="H960" t="s">
        <v>90</v>
      </c>
      <c r="K960" t="s">
        <v>253</v>
      </c>
      <c r="L960" t="s">
        <v>140</v>
      </c>
      <c r="N960" t="s">
        <v>93</v>
      </c>
      <c r="P960">
        <v>399.8</v>
      </c>
      <c r="Q960">
        <v>109.89999999999999</v>
      </c>
      <c r="R960">
        <v>0</v>
      </c>
      <c r="S960">
        <v>50.1</v>
      </c>
      <c r="T960">
        <v>0</v>
      </c>
      <c r="U960">
        <v>0</v>
      </c>
      <c r="V960">
        <v>194.9</v>
      </c>
      <c r="W960">
        <v>44.9</v>
      </c>
      <c r="X960">
        <v>44.9</v>
      </c>
      <c r="Y960">
        <v>0</v>
      </c>
      <c r="AG960" t="s">
        <v>148</v>
      </c>
      <c r="AK960" t="s">
        <v>148</v>
      </c>
      <c r="AL960" t="s">
        <v>142</v>
      </c>
      <c r="AM960">
        <v>99999</v>
      </c>
      <c r="AN960">
        <v>99999</v>
      </c>
      <c r="AO960">
        <v>899</v>
      </c>
      <c r="AP960" t="b">
        <v>1</v>
      </c>
      <c r="AQ960" t="b">
        <v>1</v>
      </c>
      <c r="AR960" t="b">
        <v>1</v>
      </c>
      <c r="AS960">
        <v>500</v>
      </c>
      <c r="AT960" t="s">
        <v>96</v>
      </c>
      <c r="AU960" t="b">
        <v>0</v>
      </c>
      <c r="AW960">
        <v>12</v>
      </c>
      <c r="AX960" t="s">
        <v>97</v>
      </c>
      <c r="AY960" t="s">
        <v>1121</v>
      </c>
    </row>
    <row r="961" spans="1:51" x14ac:dyDescent="0.25">
      <c r="A961" t="s">
        <v>3160</v>
      </c>
      <c r="B961" t="s">
        <v>139</v>
      </c>
      <c r="C961" t="s">
        <v>89</v>
      </c>
      <c r="D961">
        <v>99999</v>
      </c>
      <c r="F961">
        <v>3000</v>
      </c>
      <c r="G961" t="b">
        <v>1</v>
      </c>
      <c r="H961" t="s">
        <v>90</v>
      </c>
      <c r="K961" t="s">
        <v>253</v>
      </c>
      <c r="L961" t="s">
        <v>140</v>
      </c>
      <c r="N961" t="s">
        <v>93</v>
      </c>
      <c r="P961">
        <v>409.8</v>
      </c>
      <c r="Q961">
        <v>119.89999999999999</v>
      </c>
      <c r="R961">
        <v>0</v>
      </c>
      <c r="S961">
        <v>50.1</v>
      </c>
      <c r="T961">
        <v>0</v>
      </c>
      <c r="U961">
        <v>0</v>
      </c>
      <c r="V961">
        <v>194.9</v>
      </c>
      <c r="W961">
        <v>44.9</v>
      </c>
      <c r="X961">
        <v>44.9</v>
      </c>
      <c r="Y961">
        <v>0</v>
      </c>
      <c r="AG961" t="s">
        <v>150</v>
      </c>
      <c r="AK961" t="s">
        <v>150</v>
      </c>
      <c r="AL961" t="s">
        <v>142</v>
      </c>
      <c r="AM961">
        <v>99999</v>
      </c>
      <c r="AN961">
        <v>99999</v>
      </c>
      <c r="AO961">
        <v>899</v>
      </c>
      <c r="AP961" t="b">
        <v>1</v>
      </c>
      <c r="AQ961" t="b">
        <v>1</v>
      </c>
      <c r="AR961" t="b">
        <v>1</v>
      </c>
      <c r="AS961">
        <v>500</v>
      </c>
      <c r="AT961" t="s">
        <v>96</v>
      </c>
      <c r="AU961" t="b">
        <v>0</v>
      </c>
      <c r="AW961">
        <v>12</v>
      </c>
      <c r="AX961" t="s">
        <v>97</v>
      </c>
      <c r="AY961" t="s">
        <v>1122</v>
      </c>
    </row>
    <row r="962" spans="1:51" x14ac:dyDescent="0.25">
      <c r="A962" t="s">
        <v>3160</v>
      </c>
      <c r="B962" t="s">
        <v>139</v>
      </c>
      <c r="C962" t="s">
        <v>89</v>
      </c>
      <c r="D962">
        <v>99999</v>
      </c>
      <c r="F962">
        <v>5000</v>
      </c>
      <c r="G962" t="b">
        <v>1</v>
      </c>
      <c r="H962" t="s">
        <v>90</v>
      </c>
      <c r="K962" t="s">
        <v>253</v>
      </c>
      <c r="L962" t="s">
        <v>140</v>
      </c>
      <c r="N962" t="s">
        <v>93</v>
      </c>
      <c r="P962">
        <v>424.8</v>
      </c>
      <c r="Q962">
        <v>134.9</v>
      </c>
      <c r="R962">
        <v>0</v>
      </c>
      <c r="S962">
        <v>50.1</v>
      </c>
      <c r="T962">
        <v>0</v>
      </c>
      <c r="U962">
        <v>0</v>
      </c>
      <c r="V962">
        <v>194.9</v>
      </c>
      <c r="W962">
        <v>44.9</v>
      </c>
      <c r="X962">
        <v>44.9</v>
      </c>
      <c r="Y962">
        <v>0</v>
      </c>
      <c r="AG962" t="s">
        <v>152</v>
      </c>
      <c r="AK962" t="s">
        <v>152</v>
      </c>
      <c r="AL962" t="s">
        <v>142</v>
      </c>
      <c r="AM962">
        <v>99999</v>
      </c>
      <c r="AN962">
        <v>99999</v>
      </c>
      <c r="AO962">
        <v>899</v>
      </c>
      <c r="AP962" t="b">
        <v>1</v>
      </c>
      <c r="AQ962" t="b">
        <v>1</v>
      </c>
      <c r="AR962" t="b">
        <v>1</v>
      </c>
      <c r="AS962">
        <v>500</v>
      </c>
      <c r="AT962" t="s">
        <v>96</v>
      </c>
      <c r="AU962" t="b">
        <v>0</v>
      </c>
      <c r="AW962">
        <v>12</v>
      </c>
      <c r="AX962" t="s">
        <v>97</v>
      </c>
      <c r="AY962" t="s">
        <v>1123</v>
      </c>
    </row>
    <row r="963" spans="1:51" x14ac:dyDescent="0.25">
      <c r="A963" t="s">
        <v>3160</v>
      </c>
      <c r="B963" t="s">
        <v>88</v>
      </c>
      <c r="C963" t="s">
        <v>89</v>
      </c>
      <c r="D963">
        <v>99999</v>
      </c>
      <c r="F963">
        <v>0</v>
      </c>
      <c r="G963" t="b">
        <v>1</v>
      </c>
      <c r="H963" t="s">
        <v>278</v>
      </c>
      <c r="K963" t="s">
        <v>91</v>
      </c>
      <c r="L963" t="s">
        <v>92</v>
      </c>
      <c r="N963" t="s">
        <v>93</v>
      </c>
      <c r="P963">
        <v>324.8</v>
      </c>
      <c r="Q963">
        <v>79.900000000000006</v>
      </c>
      <c r="R963">
        <v>0</v>
      </c>
      <c r="S963">
        <v>50.1</v>
      </c>
      <c r="T963">
        <v>0</v>
      </c>
      <c r="U963">
        <v>0</v>
      </c>
      <c r="V963">
        <v>149.9</v>
      </c>
      <c r="W963">
        <v>44.9</v>
      </c>
      <c r="X963">
        <v>44.9</v>
      </c>
      <c r="Y963">
        <v>0</v>
      </c>
      <c r="AG963" t="s">
        <v>94</v>
      </c>
      <c r="AK963" t="s">
        <v>94</v>
      </c>
      <c r="AL963" t="s">
        <v>95</v>
      </c>
      <c r="AM963">
        <v>99999</v>
      </c>
      <c r="AN963">
        <v>99999</v>
      </c>
      <c r="AO963">
        <v>799</v>
      </c>
      <c r="AP963" t="b">
        <v>1</v>
      </c>
      <c r="AQ963" t="b">
        <v>1</v>
      </c>
      <c r="AR963" t="b">
        <v>1</v>
      </c>
      <c r="AS963">
        <v>250</v>
      </c>
      <c r="AT963" t="s">
        <v>96</v>
      </c>
      <c r="AU963" t="b">
        <v>0</v>
      </c>
      <c r="AW963">
        <v>12</v>
      </c>
      <c r="AX963" t="s">
        <v>97</v>
      </c>
      <c r="AY963" t="s">
        <v>1124</v>
      </c>
    </row>
    <row r="964" spans="1:51" x14ac:dyDescent="0.25">
      <c r="A964" t="s">
        <v>3160</v>
      </c>
      <c r="B964" t="s">
        <v>88</v>
      </c>
      <c r="C964" t="s">
        <v>89</v>
      </c>
      <c r="D964">
        <v>99999</v>
      </c>
      <c r="F964">
        <v>1000</v>
      </c>
      <c r="G964" t="b">
        <v>1</v>
      </c>
      <c r="H964" t="s">
        <v>278</v>
      </c>
      <c r="K964" t="s">
        <v>91</v>
      </c>
      <c r="L964" t="s">
        <v>92</v>
      </c>
      <c r="N964" t="s">
        <v>93</v>
      </c>
      <c r="P964">
        <v>324.8</v>
      </c>
      <c r="Q964">
        <v>79.899999999999991</v>
      </c>
      <c r="R964">
        <v>0</v>
      </c>
      <c r="S964">
        <v>50.1</v>
      </c>
      <c r="T964">
        <v>0</v>
      </c>
      <c r="U964">
        <v>0</v>
      </c>
      <c r="V964">
        <v>149.9</v>
      </c>
      <c r="W964">
        <v>44.9</v>
      </c>
      <c r="X964">
        <v>44.9</v>
      </c>
      <c r="Y964">
        <v>0</v>
      </c>
      <c r="AG964" t="s">
        <v>99</v>
      </c>
      <c r="AK964" t="s">
        <v>99</v>
      </c>
      <c r="AL964" t="s">
        <v>95</v>
      </c>
      <c r="AM964">
        <v>99999</v>
      </c>
      <c r="AN964">
        <v>99999</v>
      </c>
      <c r="AO964">
        <v>799</v>
      </c>
      <c r="AP964" t="b">
        <v>1</v>
      </c>
      <c r="AQ964" t="b">
        <v>1</v>
      </c>
      <c r="AR964" t="b">
        <v>1</v>
      </c>
      <c r="AS964">
        <v>250</v>
      </c>
      <c r="AT964" t="s">
        <v>96</v>
      </c>
      <c r="AU964" t="b">
        <v>0</v>
      </c>
      <c r="AW964">
        <v>12</v>
      </c>
      <c r="AX964" t="s">
        <v>97</v>
      </c>
      <c r="AY964" t="s">
        <v>1125</v>
      </c>
    </row>
    <row r="965" spans="1:51" x14ac:dyDescent="0.25">
      <c r="A965" t="s">
        <v>3160</v>
      </c>
      <c r="B965" t="s">
        <v>88</v>
      </c>
      <c r="C965" t="s">
        <v>89</v>
      </c>
      <c r="D965">
        <v>99999</v>
      </c>
      <c r="F965">
        <v>10000</v>
      </c>
      <c r="G965" t="b">
        <v>1</v>
      </c>
      <c r="H965" t="s">
        <v>278</v>
      </c>
      <c r="K965" t="s">
        <v>91</v>
      </c>
      <c r="L965" t="s">
        <v>92</v>
      </c>
      <c r="N965" t="s">
        <v>93</v>
      </c>
      <c r="P965">
        <v>389.8</v>
      </c>
      <c r="Q965">
        <v>144.9</v>
      </c>
      <c r="R965">
        <v>0</v>
      </c>
      <c r="S965">
        <v>50.1</v>
      </c>
      <c r="T965">
        <v>0</v>
      </c>
      <c r="U965">
        <v>0</v>
      </c>
      <c r="V965">
        <v>149.9</v>
      </c>
      <c r="W965">
        <v>44.9</v>
      </c>
      <c r="X965">
        <v>44.9</v>
      </c>
      <c r="Y965">
        <v>0</v>
      </c>
      <c r="AG965" t="s">
        <v>101</v>
      </c>
      <c r="AK965" t="s">
        <v>101</v>
      </c>
      <c r="AL965" t="s">
        <v>95</v>
      </c>
      <c r="AM965">
        <v>99999</v>
      </c>
      <c r="AN965">
        <v>99999</v>
      </c>
      <c r="AO965">
        <v>799</v>
      </c>
      <c r="AP965" t="b">
        <v>1</v>
      </c>
      <c r="AQ965" t="b">
        <v>1</v>
      </c>
      <c r="AR965" t="b">
        <v>1</v>
      </c>
      <c r="AS965">
        <v>250</v>
      </c>
      <c r="AT965" t="s">
        <v>96</v>
      </c>
      <c r="AU965" t="b">
        <v>0</v>
      </c>
      <c r="AW965">
        <v>12</v>
      </c>
      <c r="AX965" t="s">
        <v>97</v>
      </c>
      <c r="AY965" t="s">
        <v>1126</v>
      </c>
    </row>
    <row r="966" spans="1:51" x14ac:dyDescent="0.25">
      <c r="A966" t="s">
        <v>3160</v>
      </c>
      <c r="B966" t="s">
        <v>88</v>
      </c>
      <c r="C966" t="s">
        <v>89</v>
      </c>
      <c r="D966">
        <v>99999</v>
      </c>
      <c r="F966">
        <v>2000</v>
      </c>
      <c r="G966" t="b">
        <v>1</v>
      </c>
      <c r="H966" t="s">
        <v>278</v>
      </c>
      <c r="K966" t="s">
        <v>91</v>
      </c>
      <c r="L966" t="s">
        <v>92</v>
      </c>
      <c r="N966" t="s">
        <v>93</v>
      </c>
      <c r="P966">
        <v>334.8</v>
      </c>
      <c r="Q966">
        <v>89.899999999999991</v>
      </c>
      <c r="R966">
        <v>0</v>
      </c>
      <c r="S966">
        <v>50.1</v>
      </c>
      <c r="T966">
        <v>0</v>
      </c>
      <c r="U966">
        <v>0</v>
      </c>
      <c r="V966">
        <v>149.9</v>
      </c>
      <c r="W966">
        <v>44.9</v>
      </c>
      <c r="X966">
        <v>44.9</v>
      </c>
      <c r="Y966">
        <v>0</v>
      </c>
      <c r="AG966" t="s">
        <v>103</v>
      </c>
      <c r="AK966" t="s">
        <v>103</v>
      </c>
      <c r="AL966" t="s">
        <v>95</v>
      </c>
      <c r="AM966">
        <v>99999</v>
      </c>
      <c r="AN966">
        <v>99999</v>
      </c>
      <c r="AO966">
        <v>799</v>
      </c>
      <c r="AP966" t="b">
        <v>1</v>
      </c>
      <c r="AQ966" t="b">
        <v>1</v>
      </c>
      <c r="AR966" t="b">
        <v>1</v>
      </c>
      <c r="AS966">
        <v>250</v>
      </c>
      <c r="AT966" t="s">
        <v>96</v>
      </c>
      <c r="AU966" t="b">
        <v>0</v>
      </c>
      <c r="AW966">
        <v>12</v>
      </c>
      <c r="AX966" t="s">
        <v>97</v>
      </c>
      <c r="AY966" t="s">
        <v>1127</v>
      </c>
    </row>
    <row r="967" spans="1:51" x14ac:dyDescent="0.25">
      <c r="A967" t="s">
        <v>3160</v>
      </c>
      <c r="B967" t="s">
        <v>88</v>
      </c>
      <c r="C967" t="s">
        <v>89</v>
      </c>
      <c r="D967">
        <v>99999</v>
      </c>
      <c r="F967">
        <v>3000</v>
      </c>
      <c r="G967" t="b">
        <v>1</v>
      </c>
      <c r="H967" t="s">
        <v>278</v>
      </c>
      <c r="K967" t="s">
        <v>91</v>
      </c>
      <c r="L967" t="s">
        <v>92</v>
      </c>
      <c r="N967" t="s">
        <v>93</v>
      </c>
      <c r="P967">
        <v>344.8</v>
      </c>
      <c r="Q967">
        <v>99.899999999999991</v>
      </c>
      <c r="R967">
        <v>0</v>
      </c>
      <c r="S967">
        <v>50.1</v>
      </c>
      <c r="T967">
        <v>0</v>
      </c>
      <c r="U967">
        <v>0</v>
      </c>
      <c r="V967">
        <v>149.9</v>
      </c>
      <c r="W967">
        <v>44.9</v>
      </c>
      <c r="X967">
        <v>44.9</v>
      </c>
      <c r="Y967">
        <v>0</v>
      </c>
      <c r="AG967" t="s">
        <v>105</v>
      </c>
      <c r="AK967" t="s">
        <v>105</v>
      </c>
      <c r="AL967" t="s">
        <v>95</v>
      </c>
      <c r="AM967">
        <v>99999</v>
      </c>
      <c r="AN967">
        <v>99999</v>
      </c>
      <c r="AO967">
        <v>799</v>
      </c>
      <c r="AP967" t="b">
        <v>1</v>
      </c>
      <c r="AQ967" t="b">
        <v>1</v>
      </c>
      <c r="AR967" t="b">
        <v>1</v>
      </c>
      <c r="AS967">
        <v>250</v>
      </c>
      <c r="AT967" t="s">
        <v>96</v>
      </c>
      <c r="AU967" t="b">
        <v>0</v>
      </c>
      <c r="AW967">
        <v>12</v>
      </c>
      <c r="AX967" t="s">
        <v>97</v>
      </c>
      <c r="AY967" t="s">
        <v>1128</v>
      </c>
    </row>
    <row r="968" spans="1:51" x14ac:dyDescent="0.25">
      <c r="A968" t="s">
        <v>3160</v>
      </c>
      <c r="B968" t="s">
        <v>88</v>
      </c>
      <c r="C968" t="s">
        <v>89</v>
      </c>
      <c r="D968">
        <v>99999</v>
      </c>
      <c r="F968">
        <v>5000</v>
      </c>
      <c r="G968" t="b">
        <v>1</v>
      </c>
      <c r="H968" t="s">
        <v>278</v>
      </c>
      <c r="K968" t="s">
        <v>91</v>
      </c>
      <c r="L968" t="s">
        <v>92</v>
      </c>
      <c r="N968" t="s">
        <v>93</v>
      </c>
      <c r="P968">
        <v>359.8</v>
      </c>
      <c r="Q968">
        <v>114.9</v>
      </c>
      <c r="R968">
        <v>0</v>
      </c>
      <c r="S968">
        <v>50.1</v>
      </c>
      <c r="T968">
        <v>0</v>
      </c>
      <c r="U968">
        <v>0</v>
      </c>
      <c r="V968">
        <v>149.9</v>
      </c>
      <c r="W968">
        <v>44.9</v>
      </c>
      <c r="X968">
        <v>44.9</v>
      </c>
      <c r="Y968">
        <v>0</v>
      </c>
      <c r="AG968" t="s">
        <v>107</v>
      </c>
      <c r="AK968" t="s">
        <v>107</v>
      </c>
      <c r="AL968" t="s">
        <v>95</v>
      </c>
      <c r="AM968">
        <v>99999</v>
      </c>
      <c r="AN968">
        <v>99999</v>
      </c>
      <c r="AO968">
        <v>799</v>
      </c>
      <c r="AP968" t="b">
        <v>1</v>
      </c>
      <c r="AQ968" t="b">
        <v>1</v>
      </c>
      <c r="AR968" t="b">
        <v>1</v>
      </c>
      <c r="AS968">
        <v>250</v>
      </c>
      <c r="AT968" t="s">
        <v>96</v>
      </c>
      <c r="AU968" t="b">
        <v>0</v>
      </c>
      <c r="AW968">
        <v>12</v>
      </c>
      <c r="AX968" t="s">
        <v>97</v>
      </c>
      <c r="AY968" t="s">
        <v>1129</v>
      </c>
    </row>
    <row r="969" spans="1:51" x14ac:dyDescent="0.25">
      <c r="A969" t="s">
        <v>3160</v>
      </c>
      <c r="B969" t="s">
        <v>109</v>
      </c>
      <c r="C969" t="s">
        <v>89</v>
      </c>
      <c r="D969">
        <v>99999</v>
      </c>
      <c r="F969">
        <v>0</v>
      </c>
      <c r="G969" t="b">
        <v>1</v>
      </c>
      <c r="H969" t="s">
        <v>278</v>
      </c>
      <c r="K969" t="s">
        <v>91</v>
      </c>
      <c r="L969" t="s">
        <v>110</v>
      </c>
      <c r="N969" t="s">
        <v>93</v>
      </c>
      <c r="P969">
        <v>319.8</v>
      </c>
      <c r="Q969">
        <v>74.900000000000006</v>
      </c>
      <c r="R969">
        <v>0</v>
      </c>
      <c r="S969">
        <v>50.1</v>
      </c>
      <c r="T969">
        <v>0</v>
      </c>
      <c r="U969">
        <v>0</v>
      </c>
      <c r="V969">
        <v>149.9</v>
      </c>
      <c r="W969">
        <v>44.9</v>
      </c>
      <c r="X969">
        <v>44.9</v>
      </c>
      <c r="Y969">
        <v>0</v>
      </c>
      <c r="AG969" t="s">
        <v>111</v>
      </c>
      <c r="AK969" t="s">
        <v>111</v>
      </c>
      <c r="AL969" t="s">
        <v>112</v>
      </c>
      <c r="AM969">
        <v>99999</v>
      </c>
      <c r="AN969">
        <v>99999</v>
      </c>
      <c r="AO969">
        <v>599</v>
      </c>
      <c r="AP969" t="b">
        <v>1</v>
      </c>
      <c r="AQ969" t="b">
        <v>1</v>
      </c>
      <c r="AR969" t="b">
        <v>1</v>
      </c>
      <c r="AS969">
        <v>50</v>
      </c>
      <c r="AT969" t="s">
        <v>96</v>
      </c>
      <c r="AU969" t="b">
        <v>0</v>
      </c>
      <c r="AW969">
        <v>12</v>
      </c>
      <c r="AX969" t="s">
        <v>97</v>
      </c>
      <c r="AY969" t="s">
        <v>1130</v>
      </c>
    </row>
    <row r="970" spans="1:51" x14ac:dyDescent="0.25">
      <c r="A970" t="s">
        <v>3160</v>
      </c>
      <c r="B970" t="s">
        <v>109</v>
      </c>
      <c r="C970" t="s">
        <v>89</v>
      </c>
      <c r="D970">
        <v>99999</v>
      </c>
      <c r="F970">
        <v>1000</v>
      </c>
      <c r="G970" t="b">
        <v>1</v>
      </c>
      <c r="H970" t="s">
        <v>278</v>
      </c>
      <c r="K970" t="s">
        <v>91</v>
      </c>
      <c r="L970" t="s">
        <v>110</v>
      </c>
      <c r="N970" t="s">
        <v>93</v>
      </c>
      <c r="P970">
        <v>304.8</v>
      </c>
      <c r="Q970">
        <v>59.9</v>
      </c>
      <c r="R970">
        <v>0</v>
      </c>
      <c r="S970">
        <v>50.1</v>
      </c>
      <c r="T970">
        <v>0</v>
      </c>
      <c r="U970">
        <v>0</v>
      </c>
      <c r="V970">
        <v>149.9</v>
      </c>
      <c r="W970">
        <v>44.9</v>
      </c>
      <c r="X970">
        <v>44.9</v>
      </c>
      <c r="Y970">
        <v>0</v>
      </c>
      <c r="AG970" t="s">
        <v>114</v>
      </c>
      <c r="AK970" t="s">
        <v>114</v>
      </c>
      <c r="AL970" t="s">
        <v>112</v>
      </c>
      <c r="AM970">
        <v>99999</v>
      </c>
      <c r="AN970">
        <v>99999</v>
      </c>
      <c r="AO970">
        <v>599</v>
      </c>
      <c r="AP970" t="b">
        <v>1</v>
      </c>
      <c r="AQ970" t="b">
        <v>1</v>
      </c>
      <c r="AR970" t="b">
        <v>1</v>
      </c>
      <c r="AS970">
        <v>50</v>
      </c>
      <c r="AT970" t="s">
        <v>96</v>
      </c>
      <c r="AU970" t="b">
        <v>0</v>
      </c>
      <c r="AW970">
        <v>12</v>
      </c>
      <c r="AX970" t="s">
        <v>97</v>
      </c>
      <c r="AY970" t="s">
        <v>1131</v>
      </c>
    </row>
    <row r="971" spans="1:51" x14ac:dyDescent="0.25">
      <c r="A971" t="s">
        <v>3160</v>
      </c>
      <c r="B971" t="s">
        <v>109</v>
      </c>
      <c r="C971" t="s">
        <v>89</v>
      </c>
      <c r="D971">
        <v>99999</v>
      </c>
      <c r="F971">
        <v>10000</v>
      </c>
      <c r="G971" t="b">
        <v>1</v>
      </c>
      <c r="H971" t="s">
        <v>278</v>
      </c>
      <c r="K971" t="s">
        <v>91</v>
      </c>
      <c r="L971" t="s">
        <v>110</v>
      </c>
      <c r="N971" t="s">
        <v>93</v>
      </c>
      <c r="P971">
        <v>369.8</v>
      </c>
      <c r="Q971">
        <v>124.9</v>
      </c>
      <c r="R971">
        <v>0</v>
      </c>
      <c r="S971">
        <v>50.1</v>
      </c>
      <c r="T971">
        <v>0</v>
      </c>
      <c r="U971">
        <v>0</v>
      </c>
      <c r="V971">
        <v>149.9</v>
      </c>
      <c r="W971">
        <v>44.9</v>
      </c>
      <c r="X971">
        <v>44.9</v>
      </c>
      <c r="Y971">
        <v>0</v>
      </c>
      <c r="AG971" t="s">
        <v>116</v>
      </c>
      <c r="AK971" t="s">
        <v>116</v>
      </c>
      <c r="AL971" t="s">
        <v>112</v>
      </c>
      <c r="AM971">
        <v>99999</v>
      </c>
      <c r="AN971">
        <v>99999</v>
      </c>
      <c r="AO971">
        <v>599</v>
      </c>
      <c r="AP971" t="b">
        <v>1</v>
      </c>
      <c r="AQ971" t="b">
        <v>1</v>
      </c>
      <c r="AR971" t="b">
        <v>1</v>
      </c>
      <c r="AS971">
        <v>50</v>
      </c>
      <c r="AT971" t="s">
        <v>96</v>
      </c>
      <c r="AU971" t="b">
        <v>0</v>
      </c>
      <c r="AW971">
        <v>12</v>
      </c>
      <c r="AX971" t="s">
        <v>97</v>
      </c>
      <c r="AY971" t="s">
        <v>1132</v>
      </c>
    </row>
    <row r="972" spans="1:51" x14ac:dyDescent="0.25">
      <c r="A972" t="s">
        <v>3160</v>
      </c>
      <c r="B972" t="s">
        <v>109</v>
      </c>
      <c r="C972" t="s">
        <v>89</v>
      </c>
      <c r="D972">
        <v>99999</v>
      </c>
      <c r="F972">
        <v>2000</v>
      </c>
      <c r="G972" t="b">
        <v>1</v>
      </c>
      <c r="H972" t="s">
        <v>278</v>
      </c>
      <c r="K972" t="s">
        <v>91</v>
      </c>
      <c r="L972" t="s">
        <v>110</v>
      </c>
      <c r="N972" t="s">
        <v>93</v>
      </c>
      <c r="P972">
        <v>314.8</v>
      </c>
      <c r="Q972">
        <v>69.900000000000006</v>
      </c>
      <c r="R972">
        <v>0</v>
      </c>
      <c r="S972">
        <v>50.1</v>
      </c>
      <c r="T972">
        <v>0</v>
      </c>
      <c r="U972">
        <v>0</v>
      </c>
      <c r="V972">
        <v>149.9</v>
      </c>
      <c r="W972">
        <v>44.9</v>
      </c>
      <c r="X972">
        <v>44.9</v>
      </c>
      <c r="Y972">
        <v>0</v>
      </c>
      <c r="AG972" t="s">
        <v>118</v>
      </c>
      <c r="AK972" t="s">
        <v>118</v>
      </c>
      <c r="AL972" t="s">
        <v>112</v>
      </c>
      <c r="AM972">
        <v>99999</v>
      </c>
      <c r="AN972">
        <v>99999</v>
      </c>
      <c r="AO972">
        <v>599</v>
      </c>
      <c r="AP972" t="b">
        <v>1</v>
      </c>
      <c r="AQ972" t="b">
        <v>1</v>
      </c>
      <c r="AR972" t="b">
        <v>1</v>
      </c>
      <c r="AS972">
        <v>50</v>
      </c>
      <c r="AT972" t="s">
        <v>96</v>
      </c>
      <c r="AU972" t="b">
        <v>0</v>
      </c>
      <c r="AW972">
        <v>12</v>
      </c>
      <c r="AX972" t="s">
        <v>97</v>
      </c>
      <c r="AY972" t="s">
        <v>1133</v>
      </c>
    </row>
    <row r="973" spans="1:51" x14ac:dyDescent="0.25">
      <c r="A973" t="s">
        <v>3160</v>
      </c>
      <c r="B973" t="s">
        <v>109</v>
      </c>
      <c r="C973" t="s">
        <v>89</v>
      </c>
      <c r="D973">
        <v>99999</v>
      </c>
      <c r="F973">
        <v>3000</v>
      </c>
      <c r="G973" t="b">
        <v>1</v>
      </c>
      <c r="H973" t="s">
        <v>278</v>
      </c>
      <c r="K973" t="s">
        <v>91</v>
      </c>
      <c r="L973" t="s">
        <v>110</v>
      </c>
      <c r="N973" t="s">
        <v>93</v>
      </c>
      <c r="P973">
        <v>324.8</v>
      </c>
      <c r="Q973">
        <v>79.899999999999991</v>
      </c>
      <c r="R973">
        <v>0</v>
      </c>
      <c r="S973">
        <v>50.1</v>
      </c>
      <c r="T973">
        <v>0</v>
      </c>
      <c r="U973">
        <v>0</v>
      </c>
      <c r="V973">
        <v>149.9</v>
      </c>
      <c r="W973">
        <v>44.9</v>
      </c>
      <c r="X973">
        <v>44.9</v>
      </c>
      <c r="Y973">
        <v>0</v>
      </c>
      <c r="AG973" t="s">
        <v>120</v>
      </c>
      <c r="AK973" t="s">
        <v>120</v>
      </c>
      <c r="AL973" t="s">
        <v>112</v>
      </c>
      <c r="AM973">
        <v>99999</v>
      </c>
      <c r="AN973">
        <v>99999</v>
      </c>
      <c r="AO973">
        <v>599</v>
      </c>
      <c r="AP973" t="b">
        <v>1</v>
      </c>
      <c r="AQ973" t="b">
        <v>1</v>
      </c>
      <c r="AR973" t="b">
        <v>1</v>
      </c>
      <c r="AS973">
        <v>50</v>
      </c>
      <c r="AT973" t="s">
        <v>96</v>
      </c>
      <c r="AU973" t="b">
        <v>0</v>
      </c>
      <c r="AW973">
        <v>12</v>
      </c>
      <c r="AX973" t="s">
        <v>97</v>
      </c>
      <c r="AY973" t="s">
        <v>1134</v>
      </c>
    </row>
    <row r="974" spans="1:51" x14ac:dyDescent="0.25">
      <c r="A974" t="s">
        <v>3160</v>
      </c>
      <c r="B974" t="s">
        <v>109</v>
      </c>
      <c r="C974" t="s">
        <v>89</v>
      </c>
      <c r="D974">
        <v>99999</v>
      </c>
      <c r="F974">
        <v>5000</v>
      </c>
      <c r="G974" t="b">
        <v>1</v>
      </c>
      <c r="H974" t="s">
        <v>278</v>
      </c>
      <c r="K974" t="s">
        <v>91</v>
      </c>
      <c r="L974" t="s">
        <v>110</v>
      </c>
      <c r="N974" t="s">
        <v>93</v>
      </c>
      <c r="P974">
        <v>339.8</v>
      </c>
      <c r="Q974">
        <v>94.9</v>
      </c>
      <c r="R974">
        <v>0</v>
      </c>
      <c r="S974">
        <v>50.1</v>
      </c>
      <c r="T974">
        <v>0</v>
      </c>
      <c r="U974">
        <v>0</v>
      </c>
      <c r="V974">
        <v>149.9</v>
      </c>
      <c r="W974">
        <v>44.9</v>
      </c>
      <c r="X974">
        <v>44.9</v>
      </c>
      <c r="Y974">
        <v>0</v>
      </c>
      <c r="AG974" t="s">
        <v>122</v>
      </c>
      <c r="AK974" t="s">
        <v>122</v>
      </c>
      <c r="AL974" t="s">
        <v>112</v>
      </c>
      <c r="AM974">
        <v>99999</v>
      </c>
      <c r="AN974">
        <v>99999</v>
      </c>
      <c r="AO974">
        <v>599</v>
      </c>
      <c r="AP974" t="b">
        <v>1</v>
      </c>
      <c r="AQ974" t="b">
        <v>1</v>
      </c>
      <c r="AR974" t="b">
        <v>1</v>
      </c>
      <c r="AS974">
        <v>50</v>
      </c>
      <c r="AT974" t="s">
        <v>96</v>
      </c>
      <c r="AU974" t="b">
        <v>0</v>
      </c>
      <c r="AW974">
        <v>12</v>
      </c>
      <c r="AX974" t="s">
        <v>97</v>
      </c>
      <c r="AY974" t="s">
        <v>1135</v>
      </c>
    </row>
    <row r="975" spans="1:51" x14ac:dyDescent="0.25">
      <c r="A975" t="s">
        <v>3160</v>
      </c>
      <c r="B975" t="s">
        <v>124</v>
      </c>
      <c r="C975" t="s">
        <v>89</v>
      </c>
      <c r="D975">
        <v>99999</v>
      </c>
      <c r="F975">
        <v>0</v>
      </c>
      <c r="G975" t="b">
        <v>1</v>
      </c>
      <c r="H975" t="s">
        <v>278</v>
      </c>
      <c r="K975" t="s">
        <v>91</v>
      </c>
      <c r="L975" t="s">
        <v>125</v>
      </c>
      <c r="N975" t="s">
        <v>93</v>
      </c>
      <c r="P975">
        <v>309.8</v>
      </c>
      <c r="Q975">
        <v>64.900000000000006</v>
      </c>
      <c r="R975">
        <v>0</v>
      </c>
      <c r="S975">
        <v>50.1</v>
      </c>
      <c r="T975">
        <v>0</v>
      </c>
      <c r="U975">
        <v>0</v>
      </c>
      <c r="V975">
        <v>149.9</v>
      </c>
      <c r="W975">
        <v>44.9</v>
      </c>
      <c r="X975">
        <v>44.9</v>
      </c>
      <c r="Y975">
        <v>0</v>
      </c>
      <c r="AG975" t="s">
        <v>126</v>
      </c>
      <c r="AK975" t="s">
        <v>126</v>
      </c>
      <c r="AL975" t="s">
        <v>127</v>
      </c>
      <c r="AM975">
        <v>99999</v>
      </c>
      <c r="AN975">
        <v>99999</v>
      </c>
      <c r="AO975">
        <v>699</v>
      </c>
      <c r="AP975" t="b">
        <v>1</v>
      </c>
      <c r="AQ975" t="b">
        <v>1</v>
      </c>
      <c r="AR975" t="b">
        <v>1</v>
      </c>
      <c r="AS975">
        <v>100</v>
      </c>
      <c r="AT975" t="s">
        <v>96</v>
      </c>
      <c r="AU975" t="b">
        <v>0</v>
      </c>
      <c r="AW975">
        <v>12</v>
      </c>
      <c r="AX975" t="s">
        <v>97</v>
      </c>
      <c r="AY975" t="s">
        <v>1136</v>
      </c>
    </row>
    <row r="976" spans="1:51" x14ac:dyDescent="0.25">
      <c r="A976" t="s">
        <v>3160</v>
      </c>
      <c r="B976" t="s">
        <v>124</v>
      </c>
      <c r="C976" t="s">
        <v>89</v>
      </c>
      <c r="D976">
        <v>99999</v>
      </c>
      <c r="F976">
        <v>1000</v>
      </c>
      <c r="G976" t="b">
        <v>1</v>
      </c>
      <c r="H976" t="s">
        <v>278</v>
      </c>
      <c r="K976" t="s">
        <v>91</v>
      </c>
      <c r="L976" t="s">
        <v>125</v>
      </c>
      <c r="N976" t="s">
        <v>93</v>
      </c>
      <c r="P976">
        <v>309.8</v>
      </c>
      <c r="Q976">
        <v>64.899999999999991</v>
      </c>
      <c r="R976">
        <v>0</v>
      </c>
      <c r="S976">
        <v>50.1</v>
      </c>
      <c r="T976">
        <v>0</v>
      </c>
      <c r="U976">
        <v>0</v>
      </c>
      <c r="V976">
        <v>149.9</v>
      </c>
      <c r="W976">
        <v>44.9</v>
      </c>
      <c r="X976">
        <v>44.9</v>
      </c>
      <c r="Y976">
        <v>0</v>
      </c>
      <c r="AG976" t="s">
        <v>129</v>
      </c>
      <c r="AK976" t="s">
        <v>129</v>
      </c>
      <c r="AL976" t="s">
        <v>127</v>
      </c>
      <c r="AM976">
        <v>99999</v>
      </c>
      <c r="AN976">
        <v>99999</v>
      </c>
      <c r="AO976">
        <v>699</v>
      </c>
      <c r="AP976" t="b">
        <v>1</v>
      </c>
      <c r="AQ976" t="b">
        <v>1</v>
      </c>
      <c r="AR976" t="b">
        <v>1</v>
      </c>
      <c r="AS976">
        <v>100</v>
      </c>
      <c r="AT976" t="s">
        <v>96</v>
      </c>
      <c r="AU976" t="b">
        <v>0</v>
      </c>
      <c r="AW976">
        <v>12</v>
      </c>
      <c r="AX976" t="s">
        <v>97</v>
      </c>
      <c r="AY976" t="s">
        <v>1137</v>
      </c>
    </row>
    <row r="977" spans="1:51" x14ac:dyDescent="0.25">
      <c r="A977" t="s">
        <v>3160</v>
      </c>
      <c r="B977" t="s">
        <v>124</v>
      </c>
      <c r="C977" t="s">
        <v>89</v>
      </c>
      <c r="D977">
        <v>99999</v>
      </c>
      <c r="F977">
        <v>10000</v>
      </c>
      <c r="G977" t="b">
        <v>1</v>
      </c>
      <c r="H977" t="s">
        <v>278</v>
      </c>
      <c r="K977" t="s">
        <v>91</v>
      </c>
      <c r="L977" t="s">
        <v>125</v>
      </c>
      <c r="N977" t="s">
        <v>93</v>
      </c>
      <c r="P977">
        <v>374.8</v>
      </c>
      <c r="Q977">
        <v>129.9</v>
      </c>
      <c r="R977">
        <v>0</v>
      </c>
      <c r="S977">
        <v>50.1</v>
      </c>
      <c r="T977">
        <v>0</v>
      </c>
      <c r="U977">
        <v>0</v>
      </c>
      <c r="V977">
        <v>149.9</v>
      </c>
      <c r="W977">
        <v>44.9</v>
      </c>
      <c r="X977">
        <v>44.9</v>
      </c>
      <c r="Y977">
        <v>0</v>
      </c>
      <c r="AG977" t="s">
        <v>131</v>
      </c>
      <c r="AK977" t="s">
        <v>131</v>
      </c>
      <c r="AL977" t="s">
        <v>127</v>
      </c>
      <c r="AM977">
        <v>99999</v>
      </c>
      <c r="AN977">
        <v>99999</v>
      </c>
      <c r="AO977">
        <v>699</v>
      </c>
      <c r="AP977" t="b">
        <v>1</v>
      </c>
      <c r="AQ977" t="b">
        <v>1</v>
      </c>
      <c r="AR977" t="b">
        <v>1</v>
      </c>
      <c r="AS977">
        <v>100</v>
      </c>
      <c r="AT977" t="s">
        <v>96</v>
      </c>
      <c r="AU977" t="b">
        <v>0</v>
      </c>
      <c r="AW977">
        <v>12</v>
      </c>
      <c r="AX977" t="s">
        <v>97</v>
      </c>
      <c r="AY977" t="s">
        <v>1138</v>
      </c>
    </row>
    <row r="978" spans="1:51" x14ac:dyDescent="0.25">
      <c r="A978" t="s">
        <v>3160</v>
      </c>
      <c r="B978" t="s">
        <v>124</v>
      </c>
      <c r="C978" t="s">
        <v>89</v>
      </c>
      <c r="D978">
        <v>99999</v>
      </c>
      <c r="F978">
        <v>2000</v>
      </c>
      <c r="G978" t="b">
        <v>1</v>
      </c>
      <c r="H978" t="s">
        <v>278</v>
      </c>
      <c r="K978" t="s">
        <v>91</v>
      </c>
      <c r="L978" t="s">
        <v>125</v>
      </c>
      <c r="N978" t="s">
        <v>93</v>
      </c>
      <c r="P978">
        <v>319.8</v>
      </c>
      <c r="Q978">
        <v>74.899999999999991</v>
      </c>
      <c r="R978">
        <v>0</v>
      </c>
      <c r="S978">
        <v>50.1</v>
      </c>
      <c r="T978">
        <v>0</v>
      </c>
      <c r="U978">
        <v>0</v>
      </c>
      <c r="V978">
        <v>149.9</v>
      </c>
      <c r="W978">
        <v>44.9</v>
      </c>
      <c r="X978">
        <v>44.9</v>
      </c>
      <c r="Y978">
        <v>0</v>
      </c>
      <c r="AG978" t="s">
        <v>133</v>
      </c>
      <c r="AK978" t="s">
        <v>133</v>
      </c>
      <c r="AL978" t="s">
        <v>127</v>
      </c>
      <c r="AM978">
        <v>99999</v>
      </c>
      <c r="AN978">
        <v>99999</v>
      </c>
      <c r="AO978">
        <v>699</v>
      </c>
      <c r="AP978" t="b">
        <v>1</v>
      </c>
      <c r="AQ978" t="b">
        <v>1</v>
      </c>
      <c r="AR978" t="b">
        <v>1</v>
      </c>
      <c r="AS978">
        <v>100</v>
      </c>
      <c r="AT978" t="s">
        <v>96</v>
      </c>
      <c r="AU978" t="b">
        <v>0</v>
      </c>
      <c r="AW978">
        <v>12</v>
      </c>
      <c r="AX978" t="s">
        <v>97</v>
      </c>
      <c r="AY978" t="s">
        <v>1139</v>
      </c>
    </row>
    <row r="979" spans="1:51" x14ac:dyDescent="0.25">
      <c r="A979" t="s">
        <v>3160</v>
      </c>
      <c r="B979" t="s">
        <v>124</v>
      </c>
      <c r="C979" t="s">
        <v>89</v>
      </c>
      <c r="D979">
        <v>99999</v>
      </c>
      <c r="F979">
        <v>3000</v>
      </c>
      <c r="G979" t="b">
        <v>1</v>
      </c>
      <c r="H979" t="s">
        <v>278</v>
      </c>
      <c r="K979" t="s">
        <v>91</v>
      </c>
      <c r="L979" t="s">
        <v>125</v>
      </c>
      <c r="N979" t="s">
        <v>93</v>
      </c>
      <c r="P979">
        <v>329.8</v>
      </c>
      <c r="Q979">
        <v>84.899999999999991</v>
      </c>
      <c r="R979">
        <v>0</v>
      </c>
      <c r="S979">
        <v>50.1</v>
      </c>
      <c r="T979">
        <v>0</v>
      </c>
      <c r="U979">
        <v>0</v>
      </c>
      <c r="V979">
        <v>149.9</v>
      </c>
      <c r="W979">
        <v>44.9</v>
      </c>
      <c r="X979">
        <v>44.9</v>
      </c>
      <c r="Y979">
        <v>0</v>
      </c>
      <c r="AG979" t="s">
        <v>135</v>
      </c>
      <c r="AK979" t="s">
        <v>135</v>
      </c>
      <c r="AL979" t="s">
        <v>127</v>
      </c>
      <c r="AM979">
        <v>99999</v>
      </c>
      <c r="AN979">
        <v>99999</v>
      </c>
      <c r="AO979">
        <v>699</v>
      </c>
      <c r="AP979" t="b">
        <v>1</v>
      </c>
      <c r="AQ979" t="b">
        <v>1</v>
      </c>
      <c r="AR979" t="b">
        <v>1</v>
      </c>
      <c r="AS979">
        <v>100</v>
      </c>
      <c r="AT979" t="s">
        <v>96</v>
      </c>
      <c r="AU979" t="b">
        <v>0</v>
      </c>
      <c r="AW979">
        <v>12</v>
      </c>
      <c r="AX979" t="s">
        <v>97</v>
      </c>
      <c r="AY979" t="s">
        <v>1140</v>
      </c>
    </row>
    <row r="980" spans="1:51" x14ac:dyDescent="0.25">
      <c r="A980" t="s">
        <v>3160</v>
      </c>
      <c r="B980" t="s">
        <v>124</v>
      </c>
      <c r="C980" t="s">
        <v>89</v>
      </c>
      <c r="D980">
        <v>99999</v>
      </c>
      <c r="F980">
        <v>5000</v>
      </c>
      <c r="G980" t="b">
        <v>1</v>
      </c>
      <c r="H980" t="s">
        <v>278</v>
      </c>
      <c r="K980" t="s">
        <v>91</v>
      </c>
      <c r="L980" t="s">
        <v>125</v>
      </c>
      <c r="N980" t="s">
        <v>93</v>
      </c>
      <c r="P980">
        <v>344.8</v>
      </c>
      <c r="Q980">
        <v>99.9</v>
      </c>
      <c r="R980">
        <v>0</v>
      </c>
      <c r="S980">
        <v>50.1</v>
      </c>
      <c r="T980">
        <v>0</v>
      </c>
      <c r="U980">
        <v>0</v>
      </c>
      <c r="V980">
        <v>149.9</v>
      </c>
      <c r="W980">
        <v>44.9</v>
      </c>
      <c r="X980">
        <v>44.9</v>
      </c>
      <c r="Y980">
        <v>0</v>
      </c>
      <c r="AG980" t="s">
        <v>137</v>
      </c>
      <c r="AK980" t="s">
        <v>137</v>
      </c>
      <c r="AL980" t="s">
        <v>127</v>
      </c>
      <c r="AM980">
        <v>99999</v>
      </c>
      <c r="AN980">
        <v>99999</v>
      </c>
      <c r="AO980">
        <v>699</v>
      </c>
      <c r="AP980" t="b">
        <v>1</v>
      </c>
      <c r="AQ980" t="b">
        <v>1</v>
      </c>
      <c r="AR980" t="b">
        <v>1</v>
      </c>
      <c r="AS980">
        <v>100</v>
      </c>
      <c r="AT980" t="s">
        <v>96</v>
      </c>
      <c r="AU980" t="b">
        <v>0</v>
      </c>
      <c r="AW980">
        <v>12</v>
      </c>
      <c r="AX980" t="s">
        <v>97</v>
      </c>
      <c r="AY980" t="s">
        <v>1141</v>
      </c>
    </row>
    <row r="981" spans="1:51" x14ac:dyDescent="0.25">
      <c r="A981" t="s">
        <v>3160</v>
      </c>
      <c r="B981" t="s">
        <v>139</v>
      </c>
      <c r="C981" t="s">
        <v>89</v>
      </c>
      <c r="D981">
        <v>99999</v>
      </c>
      <c r="F981">
        <v>0</v>
      </c>
      <c r="G981" t="b">
        <v>1</v>
      </c>
      <c r="H981" t="s">
        <v>278</v>
      </c>
      <c r="K981" t="s">
        <v>91</v>
      </c>
      <c r="L981" t="s">
        <v>140</v>
      </c>
      <c r="N981" t="s">
        <v>93</v>
      </c>
      <c r="P981">
        <v>344.8</v>
      </c>
      <c r="Q981">
        <v>99.9</v>
      </c>
      <c r="R981">
        <v>0</v>
      </c>
      <c r="S981">
        <v>50.1</v>
      </c>
      <c r="T981">
        <v>0</v>
      </c>
      <c r="U981">
        <v>0</v>
      </c>
      <c r="V981">
        <v>149.9</v>
      </c>
      <c r="W981">
        <v>44.9</v>
      </c>
      <c r="X981">
        <v>44.9</v>
      </c>
      <c r="Y981">
        <v>0</v>
      </c>
      <c r="AG981" t="s">
        <v>141</v>
      </c>
      <c r="AK981" t="s">
        <v>141</v>
      </c>
      <c r="AL981" t="s">
        <v>142</v>
      </c>
      <c r="AM981">
        <v>99999</v>
      </c>
      <c r="AN981">
        <v>99999</v>
      </c>
      <c r="AO981">
        <v>899</v>
      </c>
      <c r="AP981" t="b">
        <v>1</v>
      </c>
      <c r="AQ981" t="b">
        <v>1</v>
      </c>
      <c r="AR981" t="b">
        <v>1</v>
      </c>
      <c r="AS981">
        <v>500</v>
      </c>
      <c r="AT981" t="s">
        <v>96</v>
      </c>
      <c r="AU981" t="b">
        <v>0</v>
      </c>
      <c r="AW981">
        <v>12</v>
      </c>
      <c r="AX981" t="s">
        <v>97</v>
      </c>
      <c r="AY981" t="s">
        <v>1142</v>
      </c>
    </row>
    <row r="982" spans="1:51" x14ac:dyDescent="0.25">
      <c r="A982" t="s">
        <v>3160</v>
      </c>
      <c r="B982" t="s">
        <v>139</v>
      </c>
      <c r="C982" t="s">
        <v>89</v>
      </c>
      <c r="D982">
        <v>99999</v>
      </c>
      <c r="F982">
        <v>1000</v>
      </c>
      <c r="G982" t="b">
        <v>1</v>
      </c>
      <c r="H982" t="s">
        <v>278</v>
      </c>
      <c r="K982" t="s">
        <v>91</v>
      </c>
      <c r="L982" t="s">
        <v>140</v>
      </c>
      <c r="N982" t="s">
        <v>93</v>
      </c>
      <c r="P982">
        <v>344.8</v>
      </c>
      <c r="Q982">
        <v>99.899999999999991</v>
      </c>
      <c r="R982">
        <v>0</v>
      </c>
      <c r="S982">
        <v>50.1</v>
      </c>
      <c r="T982">
        <v>0</v>
      </c>
      <c r="U982">
        <v>0</v>
      </c>
      <c r="V982">
        <v>149.9</v>
      </c>
      <c r="W982">
        <v>44.9</v>
      </c>
      <c r="X982">
        <v>44.9</v>
      </c>
      <c r="Y982">
        <v>0</v>
      </c>
      <c r="AG982" t="s">
        <v>144</v>
      </c>
      <c r="AK982" t="s">
        <v>144</v>
      </c>
      <c r="AL982" t="s">
        <v>142</v>
      </c>
      <c r="AM982">
        <v>99999</v>
      </c>
      <c r="AN982">
        <v>99999</v>
      </c>
      <c r="AO982">
        <v>899</v>
      </c>
      <c r="AP982" t="b">
        <v>1</v>
      </c>
      <c r="AQ982" t="b">
        <v>1</v>
      </c>
      <c r="AR982" t="b">
        <v>1</v>
      </c>
      <c r="AS982">
        <v>500</v>
      </c>
      <c r="AT982" t="s">
        <v>96</v>
      </c>
      <c r="AU982" t="b">
        <v>0</v>
      </c>
      <c r="AW982">
        <v>12</v>
      </c>
      <c r="AX982" t="s">
        <v>97</v>
      </c>
      <c r="AY982" t="s">
        <v>1143</v>
      </c>
    </row>
    <row r="983" spans="1:51" x14ac:dyDescent="0.25">
      <c r="A983" t="s">
        <v>3160</v>
      </c>
      <c r="B983" t="s">
        <v>139</v>
      </c>
      <c r="C983" t="s">
        <v>89</v>
      </c>
      <c r="D983">
        <v>99999</v>
      </c>
      <c r="F983">
        <v>10000</v>
      </c>
      <c r="G983" t="b">
        <v>1</v>
      </c>
      <c r="H983" t="s">
        <v>278</v>
      </c>
      <c r="K983" t="s">
        <v>91</v>
      </c>
      <c r="L983" t="s">
        <v>140</v>
      </c>
      <c r="N983" t="s">
        <v>93</v>
      </c>
      <c r="P983">
        <v>409.8</v>
      </c>
      <c r="Q983">
        <v>164.9</v>
      </c>
      <c r="R983">
        <v>0</v>
      </c>
      <c r="S983">
        <v>50.1</v>
      </c>
      <c r="T983">
        <v>0</v>
      </c>
      <c r="U983">
        <v>0</v>
      </c>
      <c r="V983">
        <v>149.9</v>
      </c>
      <c r="W983">
        <v>44.9</v>
      </c>
      <c r="X983">
        <v>44.9</v>
      </c>
      <c r="Y983">
        <v>0</v>
      </c>
      <c r="AG983" t="s">
        <v>146</v>
      </c>
      <c r="AK983" t="s">
        <v>146</v>
      </c>
      <c r="AL983" t="s">
        <v>142</v>
      </c>
      <c r="AM983">
        <v>99999</v>
      </c>
      <c r="AN983">
        <v>99999</v>
      </c>
      <c r="AO983">
        <v>899</v>
      </c>
      <c r="AP983" t="b">
        <v>1</v>
      </c>
      <c r="AQ983" t="b">
        <v>1</v>
      </c>
      <c r="AR983" t="b">
        <v>1</v>
      </c>
      <c r="AS983">
        <v>500</v>
      </c>
      <c r="AT983" t="s">
        <v>96</v>
      </c>
      <c r="AU983" t="b">
        <v>0</v>
      </c>
      <c r="AW983">
        <v>12</v>
      </c>
      <c r="AX983" t="s">
        <v>97</v>
      </c>
      <c r="AY983" t="s">
        <v>1144</v>
      </c>
    </row>
    <row r="984" spans="1:51" x14ac:dyDescent="0.25">
      <c r="A984" t="s">
        <v>3160</v>
      </c>
      <c r="B984" t="s">
        <v>139</v>
      </c>
      <c r="C984" t="s">
        <v>89</v>
      </c>
      <c r="D984">
        <v>99999</v>
      </c>
      <c r="F984">
        <v>2000</v>
      </c>
      <c r="G984" t="b">
        <v>1</v>
      </c>
      <c r="H984" t="s">
        <v>278</v>
      </c>
      <c r="K984" t="s">
        <v>91</v>
      </c>
      <c r="L984" t="s">
        <v>140</v>
      </c>
      <c r="N984" t="s">
        <v>93</v>
      </c>
      <c r="P984">
        <v>354.8</v>
      </c>
      <c r="Q984">
        <v>109.89999999999999</v>
      </c>
      <c r="R984">
        <v>0</v>
      </c>
      <c r="S984">
        <v>50.1</v>
      </c>
      <c r="T984">
        <v>0</v>
      </c>
      <c r="U984">
        <v>0</v>
      </c>
      <c r="V984">
        <v>149.9</v>
      </c>
      <c r="W984">
        <v>44.9</v>
      </c>
      <c r="X984">
        <v>44.9</v>
      </c>
      <c r="Y984">
        <v>0</v>
      </c>
      <c r="AG984" t="s">
        <v>148</v>
      </c>
      <c r="AK984" t="s">
        <v>148</v>
      </c>
      <c r="AL984" t="s">
        <v>142</v>
      </c>
      <c r="AM984">
        <v>99999</v>
      </c>
      <c r="AN984">
        <v>99999</v>
      </c>
      <c r="AO984">
        <v>899</v>
      </c>
      <c r="AP984" t="b">
        <v>1</v>
      </c>
      <c r="AQ984" t="b">
        <v>1</v>
      </c>
      <c r="AR984" t="b">
        <v>1</v>
      </c>
      <c r="AS984">
        <v>500</v>
      </c>
      <c r="AT984" t="s">
        <v>96</v>
      </c>
      <c r="AU984" t="b">
        <v>0</v>
      </c>
      <c r="AW984">
        <v>12</v>
      </c>
      <c r="AX984" t="s">
        <v>97</v>
      </c>
      <c r="AY984" t="s">
        <v>1145</v>
      </c>
    </row>
    <row r="985" spans="1:51" x14ac:dyDescent="0.25">
      <c r="A985" t="s">
        <v>3160</v>
      </c>
      <c r="B985" t="s">
        <v>139</v>
      </c>
      <c r="C985" t="s">
        <v>89</v>
      </c>
      <c r="D985">
        <v>99999</v>
      </c>
      <c r="F985">
        <v>3000</v>
      </c>
      <c r="G985" t="b">
        <v>1</v>
      </c>
      <c r="H985" t="s">
        <v>278</v>
      </c>
      <c r="K985" t="s">
        <v>91</v>
      </c>
      <c r="L985" t="s">
        <v>140</v>
      </c>
      <c r="N985" t="s">
        <v>93</v>
      </c>
      <c r="P985">
        <v>364.8</v>
      </c>
      <c r="Q985">
        <v>119.89999999999999</v>
      </c>
      <c r="R985">
        <v>0</v>
      </c>
      <c r="S985">
        <v>50.1</v>
      </c>
      <c r="T985">
        <v>0</v>
      </c>
      <c r="U985">
        <v>0</v>
      </c>
      <c r="V985">
        <v>149.9</v>
      </c>
      <c r="W985">
        <v>44.9</v>
      </c>
      <c r="X985">
        <v>44.9</v>
      </c>
      <c r="Y985">
        <v>0</v>
      </c>
      <c r="AG985" t="s">
        <v>150</v>
      </c>
      <c r="AK985" t="s">
        <v>150</v>
      </c>
      <c r="AL985" t="s">
        <v>142</v>
      </c>
      <c r="AM985">
        <v>99999</v>
      </c>
      <c r="AN985">
        <v>99999</v>
      </c>
      <c r="AO985">
        <v>899</v>
      </c>
      <c r="AP985" t="b">
        <v>1</v>
      </c>
      <c r="AQ985" t="b">
        <v>1</v>
      </c>
      <c r="AR985" t="b">
        <v>1</v>
      </c>
      <c r="AS985">
        <v>500</v>
      </c>
      <c r="AT985" t="s">
        <v>96</v>
      </c>
      <c r="AU985" t="b">
        <v>0</v>
      </c>
      <c r="AW985">
        <v>12</v>
      </c>
      <c r="AX985" t="s">
        <v>97</v>
      </c>
      <c r="AY985" t="s">
        <v>1146</v>
      </c>
    </row>
    <row r="986" spans="1:51" x14ac:dyDescent="0.25">
      <c r="A986" t="s">
        <v>3160</v>
      </c>
      <c r="B986" t="s">
        <v>139</v>
      </c>
      <c r="C986" t="s">
        <v>89</v>
      </c>
      <c r="D986">
        <v>99999</v>
      </c>
      <c r="F986">
        <v>5000</v>
      </c>
      <c r="G986" t="b">
        <v>1</v>
      </c>
      <c r="H986" t="s">
        <v>278</v>
      </c>
      <c r="K986" t="s">
        <v>91</v>
      </c>
      <c r="L986" t="s">
        <v>140</v>
      </c>
      <c r="N986" t="s">
        <v>93</v>
      </c>
      <c r="P986">
        <v>379.8</v>
      </c>
      <c r="Q986">
        <v>134.9</v>
      </c>
      <c r="R986">
        <v>0</v>
      </c>
      <c r="S986">
        <v>50.1</v>
      </c>
      <c r="T986">
        <v>0</v>
      </c>
      <c r="U986">
        <v>0</v>
      </c>
      <c r="V986">
        <v>149.9</v>
      </c>
      <c r="W986">
        <v>44.9</v>
      </c>
      <c r="X986">
        <v>44.9</v>
      </c>
      <c r="Y986">
        <v>0</v>
      </c>
      <c r="AG986" t="s">
        <v>152</v>
      </c>
      <c r="AK986" t="s">
        <v>152</v>
      </c>
      <c r="AL986" t="s">
        <v>142</v>
      </c>
      <c r="AM986">
        <v>99999</v>
      </c>
      <c r="AN986">
        <v>99999</v>
      </c>
      <c r="AO986">
        <v>899</v>
      </c>
      <c r="AP986" t="b">
        <v>1</v>
      </c>
      <c r="AQ986" t="b">
        <v>1</v>
      </c>
      <c r="AR986" t="b">
        <v>1</v>
      </c>
      <c r="AS986">
        <v>500</v>
      </c>
      <c r="AT986" t="s">
        <v>96</v>
      </c>
      <c r="AU986" t="b">
        <v>0</v>
      </c>
      <c r="AW986">
        <v>12</v>
      </c>
      <c r="AX986" t="s">
        <v>97</v>
      </c>
      <c r="AY986" t="s">
        <v>1147</v>
      </c>
    </row>
    <row r="987" spans="1:51" x14ac:dyDescent="0.25">
      <c r="A987" t="s">
        <v>3160</v>
      </c>
      <c r="B987" t="s">
        <v>88</v>
      </c>
      <c r="C987" t="s">
        <v>89</v>
      </c>
      <c r="D987">
        <v>99999</v>
      </c>
      <c r="F987">
        <v>0</v>
      </c>
      <c r="G987" t="b">
        <v>1</v>
      </c>
      <c r="H987" t="s">
        <v>278</v>
      </c>
      <c r="K987" t="s">
        <v>154</v>
      </c>
      <c r="L987" t="s">
        <v>92</v>
      </c>
      <c r="N987" t="s">
        <v>93</v>
      </c>
      <c r="P987">
        <v>349.8</v>
      </c>
      <c r="Q987">
        <v>79.900000000000006</v>
      </c>
      <c r="R987">
        <v>0</v>
      </c>
      <c r="S987">
        <v>50.1</v>
      </c>
      <c r="T987">
        <v>0</v>
      </c>
      <c r="U987">
        <v>0</v>
      </c>
      <c r="V987">
        <v>149.9</v>
      </c>
      <c r="W987">
        <v>69.900000000000006</v>
      </c>
      <c r="X987">
        <v>69.900000000000006</v>
      </c>
      <c r="Y987">
        <v>0</v>
      </c>
      <c r="AG987" t="s">
        <v>155</v>
      </c>
      <c r="AK987" t="s">
        <v>155</v>
      </c>
      <c r="AL987" t="s">
        <v>95</v>
      </c>
      <c r="AM987">
        <v>99999</v>
      </c>
      <c r="AN987">
        <v>99999</v>
      </c>
      <c r="AO987">
        <v>799</v>
      </c>
      <c r="AP987" t="b">
        <v>1</v>
      </c>
      <c r="AQ987" t="b">
        <v>1</v>
      </c>
      <c r="AR987" t="b">
        <v>1</v>
      </c>
      <c r="AS987">
        <v>250</v>
      </c>
      <c r="AT987" t="s">
        <v>96</v>
      </c>
      <c r="AU987" t="b">
        <v>0</v>
      </c>
      <c r="AW987">
        <v>12</v>
      </c>
      <c r="AX987" t="s">
        <v>97</v>
      </c>
      <c r="AY987" t="s">
        <v>1148</v>
      </c>
    </row>
    <row r="988" spans="1:51" x14ac:dyDescent="0.25">
      <c r="A988" t="s">
        <v>3160</v>
      </c>
      <c r="B988" t="s">
        <v>88</v>
      </c>
      <c r="C988" t="s">
        <v>89</v>
      </c>
      <c r="D988">
        <v>99999</v>
      </c>
      <c r="F988">
        <v>1000</v>
      </c>
      <c r="G988" t="b">
        <v>1</v>
      </c>
      <c r="H988" t="s">
        <v>278</v>
      </c>
      <c r="K988" t="s">
        <v>154</v>
      </c>
      <c r="L988" t="s">
        <v>92</v>
      </c>
      <c r="N988" t="s">
        <v>93</v>
      </c>
      <c r="P988">
        <v>349.8</v>
      </c>
      <c r="Q988">
        <v>79.899999999999991</v>
      </c>
      <c r="R988">
        <v>0</v>
      </c>
      <c r="S988">
        <v>50.1</v>
      </c>
      <c r="T988">
        <v>0</v>
      </c>
      <c r="U988">
        <v>0</v>
      </c>
      <c r="V988">
        <v>149.9</v>
      </c>
      <c r="W988">
        <v>69.900000000000006</v>
      </c>
      <c r="X988">
        <v>69.900000000000006</v>
      </c>
      <c r="Y988">
        <v>0</v>
      </c>
      <c r="AG988" t="s">
        <v>157</v>
      </c>
      <c r="AK988" t="s">
        <v>157</v>
      </c>
      <c r="AL988" t="s">
        <v>95</v>
      </c>
      <c r="AM988">
        <v>99999</v>
      </c>
      <c r="AN988">
        <v>99999</v>
      </c>
      <c r="AO988">
        <v>799</v>
      </c>
      <c r="AP988" t="b">
        <v>1</v>
      </c>
      <c r="AQ988" t="b">
        <v>1</v>
      </c>
      <c r="AR988" t="b">
        <v>1</v>
      </c>
      <c r="AS988">
        <v>250</v>
      </c>
      <c r="AT988" t="s">
        <v>96</v>
      </c>
      <c r="AU988" t="b">
        <v>0</v>
      </c>
      <c r="AW988">
        <v>12</v>
      </c>
      <c r="AX988" t="s">
        <v>97</v>
      </c>
      <c r="AY988" t="s">
        <v>1149</v>
      </c>
    </row>
    <row r="989" spans="1:51" x14ac:dyDescent="0.25">
      <c r="A989" t="s">
        <v>3160</v>
      </c>
      <c r="B989" t="s">
        <v>88</v>
      </c>
      <c r="C989" t="s">
        <v>89</v>
      </c>
      <c r="D989">
        <v>99999</v>
      </c>
      <c r="F989">
        <v>10000</v>
      </c>
      <c r="G989" t="b">
        <v>1</v>
      </c>
      <c r="H989" t="s">
        <v>278</v>
      </c>
      <c r="K989" t="s">
        <v>154</v>
      </c>
      <c r="L989" t="s">
        <v>92</v>
      </c>
      <c r="N989" t="s">
        <v>93</v>
      </c>
      <c r="P989">
        <v>414.8</v>
      </c>
      <c r="Q989">
        <v>144.9</v>
      </c>
      <c r="R989">
        <v>0</v>
      </c>
      <c r="S989">
        <v>50.1</v>
      </c>
      <c r="T989">
        <v>0</v>
      </c>
      <c r="U989">
        <v>0</v>
      </c>
      <c r="V989">
        <v>149.9</v>
      </c>
      <c r="W989">
        <v>69.900000000000006</v>
      </c>
      <c r="X989">
        <v>69.900000000000006</v>
      </c>
      <c r="Y989">
        <v>0</v>
      </c>
      <c r="AG989" t="s">
        <v>159</v>
      </c>
      <c r="AK989" t="s">
        <v>159</v>
      </c>
      <c r="AL989" t="s">
        <v>95</v>
      </c>
      <c r="AM989">
        <v>99999</v>
      </c>
      <c r="AN989">
        <v>99999</v>
      </c>
      <c r="AO989">
        <v>799</v>
      </c>
      <c r="AP989" t="b">
        <v>1</v>
      </c>
      <c r="AQ989" t="b">
        <v>1</v>
      </c>
      <c r="AR989" t="b">
        <v>1</v>
      </c>
      <c r="AS989">
        <v>250</v>
      </c>
      <c r="AT989" t="s">
        <v>96</v>
      </c>
      <c r="AU989" t="b">
        <v>0</v>
      </c>
      <c r="AW989">
        <v>12</v>
      </c>
      <c r="AX989" t="s">
        <v>97</v>
      </c>
      <c r="AY989" t="s">
        <v>1150</v>
      </c>
    </row>
    <row r="990" spans="1:51" x14ac:dyDescent="0.25">
      <c r="A990" t="s">
        <v>3160</v>
      </c>
      <c r="B990" t="s">
        <v>88</v>
      </c>
      <c r="C990" t="s">
        <v>89</v>
      </c>
      <c r="D990">
        <v>99999</v>
      </c>
      <c r="F990">
        <v>2000</v>
      </c>
      <c r="G990" t="b">
        <v>1</v>
      </c>
      <c r="H990" t="s">
        <v>278</v>
      </c>
      <c r="K990" t="s">
        <v>154</v>
      </c>
      <c r="L990" t="s">
        <v>92</v>
      </c>
      <c r="N990" t="s">
        <v>93</v>
      </c>
      <c r="P990">
        <v>359.8</v>
      </c>
      <c r="Q990">
        <v>89.899999999999991</v>
      </c>
      <c r="R990">
        <v>0</v>
      </c>
      <c r="S990">
        <v>50.1</v>
      </c>
      <c r="T990">
        <v>0</v>
      </c>
      <c r="U990">
        <v>0</v>
      </c>
      <c r="V990">
        <v>149.9</v>
      </c>
      <c r="W990">
        <v>69.900000000000006</v>
      </c>
      <c r="X990">
        <v>69.900000000000006</v>
      </c>
      <c r="Y990">
        <v>0</v>
      </c>
      <c r="AG990" t="s">
        <v>161</v>
      </c>
      <c r="AK990" t="s">
        <v>161</v>
      </c>
      <c r="AL990" t="s">
        <v>95</v>
      </c>
      <c r="AM990">
        <v>99999</v>
      </c>
      <c r="AN990">
        <v>99999</v>
      </c>
      <c r="AO990">
        <v>799</v>
      </c>
      <c r="AP990" t="b">
        <v>1</v>
      </c>
      <c r="AQ990" t="b">
        <v>1</v>
      </c>
      <c r="AR990" t="b">
        <v>1</v>
      </c>
      <c r="AS990">
        <v>250</v>
      </c>
      <c r="AT990" t="s">
        <v>96</v>
      </c>
      <c r="AU990" t="b">
        <v>0</v>
      </c>
      <c r="AW990">
        <v>12</v>
      </c>
      <c r="AX990" t="s">
        <v>97</v>
      </c>
      <c r="AY990" t="s">
        <v>1151</v>
      </c>
    </row>
    <row r="991" spans="1:51" x14ac:dyDescent="0.25">
      <c r="A991" t="s">
        <v>3160</v>
      </c>
      <c r="B991" t="s">
        <v>88</v>
      </c>
      <c r="C991" t="s">
        <v>89</v>
      </c>
      <c r="D991">
        <v>99999</v>
      </c>
      <c r="F991">
        <v>3000</v>
      </c>
      <c r="G991" t="b">
        <v>1</v>
      </c>
      <c r="H991" t="s">
        <v>278</v>
      </c>
      <c r="K991" t="s">
        <v>154</v>
      </c>
      <c r="L991" t="s">
        <v>92</v>
      </c>
      <c r="N991" t="s">
        <v>93</v>
      </c>
      <c r="P991">
        <v>369.8</v>
      </c>
      <c r="Q991">
        <v>99.899999999999991</v>
      </c>
      <c r="R991">
        <v>0</v>
      </c>
      <c r="S991">
        <v>50.1</v>
      </c>
      <c r="T991">
        <v>0</v>
      </c>
      <c r="U991">
        <v>0</v>
      </c>
      <c r="V991">
        <v>149.9</v>
      </c>
      <c r="W991">
        <v>69.900000000000006</v>
      </c>
      <c r="X991">
        <v>69.900000000000006</v>
      </c>
      <c r="Y991">
        <v>0</v>
      </c>
      <c r="AG991" t="s">
        <v>163</v>
      </c>
      <c r="AK991" t="s">
        <v>163</v>
      </c>
      <c r="AL991" t="s">
        <v>95</v>
      </c>
      <c r="AM991">
        <v>99999</v>
      </c>
      <c r="AN991">
        <v>99999</v>
      </c>
      <c r="AO991">
        <v>799</v>
      </c>
      <c r="AP991" t="b">
        <v>1</v>
      </c>
      <c r="AQ991" t="b">
        <v>1</v>
      </c>
      <c r="AR991" t="b">
        <v>1</v>
      </c>
      <c r="AS991">
        <v>250</v>
      </c>
      <c r="AT991" t="s">
        <v>96</v>
      </c>
      <c r="AU991" t="b">
        <v>0</v>
      </c>
      <c r="AW991">
        <v>12</v>
      </c>
      <c r="AX991" t="s">
        <v>97</v>
      </c>
      <c r="AY991" t="s">
        <v>1152</v>
      </c>
    </row>
    <row r="992" spans="1:51" x14ac:dyDescent="0.25">
      <c r="A992" t="s">
        <v>3160</v>
      </c>
      <c r="B992" t="s">
        <v>88</v>
      </c>
      <c r="C992" t="s">
        <v>89</v>
      </c>
      <c r="D992">
        <v>99999</v>
      </c>
      <c r="F992">
        <v>5000</v>
      </c>
      <c r="G992" t="b">
        <v>1</v>
      </c>
      <c r="H992" t="s">
        <v>278</v>
      </c>
      <c r="K992" t="s">
        <v>154</v>
      </c>
      <c r="L992" t="s">
        <v>92</v>
      </c>
      <c r="N992" t="s">
        <v>93</v>
      </c>
      <c r="P992">
        <v>384.8</v>
      </c>
      <c r="Q992">
        <v>114.9</v>
      </c>
      <c r="R992">
        <v>0</v>
      </c>
      <c r="S992">
        <v>50.1</v>
      </c>
      <c r="T992">
        <v>0</v>
      </c>
      <c r="U992">
        <v>0</v>
      </c>
      <c r="V992">
        <v>149.9</v>
      </c>
      <c r="W992">
        <v>69.900000000000006</v>
      </c>
      <c r="X992">
        <v>69.900000000000006</v>
      </c>
      <c r="Y992">
        <v>0</v>
      </c>
      <c r="AG992" t="s">
        <v>165</v>
      </c>
      <c r="AK992" t="s">
        <v>165</v>
      </c>
      <c r="AL992" t="s">
        <v>95</v>
      </c>
      <c r="AM992">
        <v>99999</v>
      </c>
      <c r="AN992">
        <v>99999</v>
      </c>
      <c r="AO992">
        <v>799</v>
      </c>
      <c r="AP992" t="b">
        <v>1</v>
      </c>
      <c r="AQ992" t="b">
        <v>1</v>
      </c>
      <c r="AR992" t="b">
        <v>1</v>
      </c>
      <c r="AS992">
        <v>250</v>
      </c>
      <c r="AT992" t="s">
        <v>96</v>
      </c>
      <c r="AU992" t="b">
        <v>0</v>
      </c>
      <c r="AW992">
        <v>12</v>
      </c>
      <c r="AX992" t="s">
        <v>97</v>
      </c>
      <c r="AY992" t="s">
        <v>1153</v>
      </c>
    </row>
    <row r="993" spans="1:51" x14ac:dyDescent="0.25">
      <c r="A993" t="s">
        <v>3160</v>
      </c>
      <c r="B993" t="s">
        <v>109</v>
      </c>
      <c r="C993" t="s">
        <v>89</v>
      </c>
      <c r="D993">
        <v>99999</v>
      </c>
      <c r="F993">
        <v>0</v>
      </c>
      <c r="G993" t="b">
        <v>1</v>
      </c>
      <c r="H993" t="s">
        <v>278</v>
      </c>
      <c r="K993" t="s">
        <v>154</v>
      </c>
      <c r="L993" t="s">
        <v>110</v>
      </c>
      <c r="N993" t="s">
        <v>93</v>
      </c>
      <c r="P993">
        <v>344.8</v>
      </c>
      <c r="Q993">
        <v>74.900000000000006</v>
      </c>
      <c r="R993">
        <v>0</v>
      </c>
      <c r="S993">
        <v>50.1</v>
      </c>
      <c r="T993">
        <v>0</v>
      </c>
      <c r="U993">
        <v>0</v>
      </c>
      <c r="V993">
        <v>149.9</v>
      </c>
      <c r="W993">
        <v>69.900000000000006</v>
      </c>
      <c r="X993">
        <v>69.900000000000006</v>
      </c>
      <c r="Y993">
        <v>0</v>
      </c>
      <c r="AG993" t="s">
        <v>167</v>
      </c>
      <c r="AK993" t="s">
        <v>167</v>
      </c>
      <c r="AL993" t="s">
        <v>112</v>
      </c>
      <c r="AM993">
        <v>99999</v>
      </c>
      <c r="AN993">
        <v>99999</v>
      </c>
      <c r="AO993">
        <v>599</v>
      </c>
      <c r="AP993" t="b">
        <v>1</v>
      </c>
      <c r="AQ993" t="b">
        <v>1</v>
      </c>
      <c r="AR993" t="b">
        <v>1</v>
      </c>
      <c r="AS993">
        <v>50</v>
      </c>
      <c r="AT993" t="s">
        <v>96</v>
      </c>
      <c r="AU993" t="b">
        <v>0</v>
      </c>
      <c r="AW993">
        <v>12</v>
      </c>
      <c r="AX993" t="s">
        <v>97</v>
      </c>
      <c r="AY993" t="s">
        <v>1154</v>
      </c>
    </row>
    <row r="994" spans="1:51" x14ac:dyDescent="0.25">
      <c r="A994" t="s">
        <v>3160</v>
      </c>
      <c r="B994" t="s">
        <v>109</v>
      </c>
      <c r="C994" t="s">
        <v>89</v>
      </c>
      <c r="D994">
        <v>99999</v>
      </c>
      <c r="F994">
        <v>1000</v>
      </c>
      <c r="G994" t="b">
        <v>1</v>
      </c>
      <c r="H994" t="s">
        <v>278</v>
      </c>
      <c r="K994" t="s">
        <v>154</v>
      </c>
      <c r="L994" t="s">
        <v>110</v>
      </c>
      <c r="N994" t="s">
        <v>93</v>
      </c>
      <c r="P994">
        <v>329.8</v>
      </c>
      <c r="Q994">
        <v>59.9</v>
      </c>
      <c r="R994">
        <v>0</v>
      </c>
      <c r="S994">
        <v>50.1</v>
      </c>
      <c r="T994">
        <v>0</v>
      </c>
      <c r="U994">
        <v>0</v>
      </c>
      <c r="V994">
        <v>149.9</v>
      </c>
      <c r="W994">
        <v>69.900000000000006</v>
      </c>
      <c r="X994">
        <v>69.900000000000006</v>
      </c>
      <c r="Y994">
        <v>0</v>
      </c>
      <c r="AG994" t="s">
        <v>169</v>
      </c>
      <c r="AK994" t="s">
        <v>169</v>
      </c>
      <c r="AL994" t="s">
        <v>112</v>
      </c>
      <c r="AM994">
        <v>99999</v>
      </c>
      <c r="AN994">
        <v>99999</v>
      </c>
      <c r="AO994">
        <v>599</v>
      </c>
      <c r="AP994" t="b">
        <v>1</v>
      </c>
      <c r="AQ994" t="b">
        <v>1</v>
      </c>
      <c r="AR994" t="b">
        <v>1</v>
      </c>
      <c r="AS994">
        <v>50</v>
      </c>
      <c r="AT994" t="s">
        <v>96</v>
      </c>
      <c r="AU994" t="b">
        <v>0</v>
      </c>
      <c r="AW994">
        <v>12</v>
      </c>
      <c r="AX994" t="s">
        <v>97</v>
      </c>
      <c r="AY994" t="s">
        <v>1155</v>
      </c>
    </row>
    <row r="995" spans="1:51" x14ac:dyDescent="0.25">
      <c r="A995" t="s">
        <v>3160</v>
      </c>
      <c r="B995" t="s">
        <v>109</v>
      </c>
      <c r="C995" t="s">
        <v>89</v>
      </c>
      <c r="D995">
        <v>99999</v>
      </c>
      <c r="F995">
        <v>10000</v>
      </c>
      <c r="G995" t="b">
        <v>1</v>
      </c>
      <c r="H995" t="s">
        <v>278</v>
      </c>
      <c r="K995" t="s">
        <v>154</v>
      </c>
      <c r="L995" t="s">
        <v>110</v>
      </c>
      <c r="N995" t="s">
        <v>93</v>
      </c>
      <c r="P995">
        <v>394.8</v>
      </c>
      <c r="Q995">
        <v>124.9</v>
      </c>
      <c r="R995">
        <v>0</v>
      </c>
      <c r="S995">
        <v>50.1</v>
      </c>
      <c r="T995">
        <v>0</v>
      </c>
      <c r="U995">
        <v>0</v>
      </c>
      <c r="V995">
        <v>149.9</v>
      </c>
      <c r="W995">
        <v>69.900000000000006</v>
      </c>
      <c r="X995">
        <v>69.900000000000006</v>
      </c>
      <c r="Y995">
        <v>0</v>
      </c>
      <c r="AG995" t="s">
        <v>171</v>
      </c>
      <c r="AK995" t="s">
        <v>171</v>
      </c>
      <c r="AL995" t="s">
        <v>112</v>
      </c>
      <c r="AM995">
        <v>99999</v>
      </c>
      <c r="AN995">
        <v>99999</v>
      </c>
      <c r="AO995">
        <v>599</v>
      </c>
      <c r="AP995" t="b">
        <v>1</v>
      </c>
      <c r="AQ995" t="b">
        <v>1</v>
      </c>
      <c r="AR995" t="b">
        <v>1</v>
      </c>
      <c r="AS995">
        <v>50</v>
      </c>
      <c r="AT995" t="s">
        <v>96</v>
      </c>
      <c r="AU995" t="b">
        <v>0</v>
      </c>
      <c r="AW995">
        <v>12</v>
      </c>
      <c r="AX995" t="s">
        <v>97</v>
      </c>
      <c r="AY995" t="s">
        <v>1156</v>
      </c>
    </row>
    <row r="996" spans="1:51" x14ac:dyDescent="0.25">
      <c r="A996" t="s">
        <v>3160</v>
      </c>
      <c r="B996" t="s">
        <v>109</v>
      </c>
      <c r="C996" t="s">
        <v>89</v>
      </c>
      <c r="D996">
        <v>99999</v>
      </c>
      <c r="F996">
        <v>2000</v>
      </c>
      <c r="G996" t="b">
        <v>1</v>
      </c>
      <c r="H996" t="s">
        <v>278</v>
      </c>
      <c r="K996" t="s">
        <v>154</v>
      </c>
      <c r="L996" t="s">
        <v>110</v>
      </c>
      <c r="N996" t="s">
        <v>93</v>
      </c>
      <c r="P996">
        <v>339.8</v>
      </c>
      <c r="Q996">
        <v>69.900000000000006</v>
      </c>
      <c r="R996">
        <v>0</v>
      </c>
      <c r="S996">
        <v>50.1</v>
      </c>
      <c r="T996">
        <v>0</v>
      </c>
      <c r="U996">
        <v>0</v>
      </c>
      <c r="V996">
        <v>149.9</v>
      </c>
      <c r="W996">
        <v>69.900000000000006</v>
      </c>
      <c r="X996">
        <v>69.900000000000006</v>
      </c>
      <c r="Y996">
        <v>0</v>
      </c>
      <c r="AG996" t="s">
        <v>173</v>
      </c>
      <c r="AK996" t="s">
        <v>173</v>
      </c>
      <c r="AL996" t="s">
        <v>112</v>
      </c>
      <c r="AM996">
        <v>99999</v>
      </c>
      <c r="AN996">
        <v>99999</v>
      </c>
      <c r="AO996">
        <v>599</v>
      </c>
      <c r="AP996" t="b">
        <v>1</v>
      </c>
      <c r="AQ996" t="b">
        <v>1</v>
      </c>
      <c r="AR996" t="b">
        <v>1</v>
      </c>
      <c r="AS996">
        <v>50</v>
      </c>
      <c r="AT996" t="s">
        <v>96</v>
      </c>
      <c r="AU996" t="b">
        <v>0</v>
      </c>
      <c r="AW996">
        <v>12</v>
      </c>
      <c r="AX996" t="s">
        <v>97</v>
      </c>
      <c r="AY996" t="s">
        <v>1157</v>
      </c>
    </row>
    <row r="997" spans="1:51" x14ac:dyDescent="0.25">
      <c r="A997" t="s">
        <v>3160</v>
      </c>
      <c r="B997" t="s">
        <v>109</v>
      </c>
      <c r="C997" t="s">
        <v>89</v>
      </c>
      <c r="D997">
        <v>99999</v>
      </c>
      <c r="F997">
        <v>3000</v>
      </c>
      <c r="G997" t="b">
        <v>1</v>
      </c>
      <c r="H997" t="s">
        <v>278</v>
      </c>
      <c r="K997" t="s">
        <v>154</v>
      </c>
      <c r="L997" t="s">
        <v>110</v>
      </c>
      <c r="N997" t="s">
        <v>93</v>
      </c>
      <c r="P997">
        <v>349.8</v>
      </c>
      <c r="Q997">
        <v>79.899999999999991</v>
      </c>
      <c r="R997">
        <v>0</v>
      </c>
      <c r="S997">
        <v>50.1</v>
      </c>
      <c r="T997">
        <v>0</v>
      </c>
      <c r="U997">
        <v>0</v>
      </c>
      <c r="V997">
        <v>149.9</v>
      </c>
      <c r="W997">
        <v>69.900000000000006</v>
      </c>
      <c r="X997">
        <v>69.900000000000006</v>
      </c>
      <c r="Y997">
        <v>0</v>
      </c>
      <c r="AG997" t="s">
        <v>175</v>
      </c>
      <c r="AK997" t="s">
        <v>175</v>
      </c>
      <c r="AL997" t="s">
        <v>112</v>
      </c>
      <c r="AM997">
        <v>99999</v>
      </c>
      <c r="AN997">
        <v>99999</v>
      </c>
      <c r="AO997">
        <v>599</v>
      </c>
      <c r="AP997" t="b">
        <v>1</v>
      </c>
      <c r="AQ997" t="b">
        <v>1</v>
      </c>
      <c r="AR997" t="b">
        <v>1</v>
      </c>
      <c r="AS997">
        <v>50</v>
      </c>
      <c r="AT997" t="s">
        <v>96</v>
      </c>
      <c r="AU997" t="b">
        <v>0</v>
      </c>
      <c r="AW997">
        <v>12</v>
      </c>
      <c r="AX997" t="s">
        <v>97</v>
      </c>
      <c r="AY997" t="s">
        <v>1158</v>
      </c>
    </row>
    <row r="998" spans="1:51" x14ac:dyDescent="0.25">
      <c r="A998" t="s">
        <v>3160</v>
      </c>
      <c r="B998" t="s">
        <v>109</v>
      </c>
      <c r="C998" t="s">
        <v>89</v>
      </c>
      <c r="D998">
        <v>99999</v>
      </c>
      <c r="F998">
        <v>5000</v>
      </c>
      <c r="G998" t="b">
        <v>1</v>
      </c>
      <c r="H998" t="s">
        <v>278</v>
      </c>
      <c r="K998" t="s">
        <v>154</v>
      </c>
      <c r="L998" t="s">
        <v>110</v>
      </c>
      <c r="N998" t="s">
        <v>93</v>
      </c>
      <c r="P998">
        <v>364.8</v>
      </c>
      <c r="Q998">
        <v>94.9</v>
      </c>
      <c r="R998">
        <v>0</v>
      </c>
      <c r="S998">
        <v>50.1</v>
      </c>
      <c r="T998">
        <v>0</v>
      </c>
      <c r="U998">
        <v>0</v>
      </c>
      <c r="V998">
        <v>149.9</v>
      </c>
      <c r="W998">
        <v>69.900000000000006</v>
      </c>
      <c r="X998">
        <v>69.900000000000006</v>
      </c>
      <c r="Y998">
        <v>0</v>
      </c>
      <c r="AG998" t="s">
        <v>177</v>
      </c>
      <c r="AK998" t="s">
        <v>177</v>
      </c>
      <c r="AL998" t="s">
        <v>112</v>
      </c>
      <c r="AM998">
        <v>99999</v>
      </c>
      <c r="AN998">
        <v>99999</v>
      </c>
      <c r="AO998">
        <v>599</v>
      </c>
      <c r="AP998" t="b">
        <v>1</v>
      </c>
      <c r="AQ998" t="b">
        <v>1</v>
      </c>
      <c r="AR998" t="b">
        <v>1</v>
      </c>
      <c r="AS998">
        <v>50</v>
      </c>
      <c r="AT998" t="s">
        <v>96</v>
      </c>
      <c r="AU998" t="b">
        <v>0</v>
      </c>
      <c r="AW998">
        <v>12</v>
      </c>
      <c r="AX998" t="s">
        <v>97</v>
      </c>
      <c r="AY998" t="s">
        <v>1159</v>
      </c>
    </row>
    <row r="999" spans="1:51" x14ac:dyDescent="0.25">
      <c r="A999" t="s">
        <v>3160</v>
      </c>
      <c r="B999" t="s">
        <v>124</v>
      </c>
      <c r="C999" t="s">
        <v>89</v>
      </c>
      <c r="D999">
        <v>99999</v>
      </c>
      <c r="F999">
        <v>0</v>
      </c>
      <c r="G999" t="b">
        <v>1</v>
      </c>
      <c r="H999" t="s">
        <v>278</v>
      </c>
      <c r="K999" t="s">
        <v>154</v>
      </c>
      <c r="L999" t="s">
        <v>125</v>
      </c>
      <c r="N999" t="s">
        <v>93</v>
      </c>
      <c r="P999">
        <v>334.8</v>
      </c>
      <c r="Q999">
        <v>64.900000000000006</v>
      </c>
      <c r="R999">
        <v>0</v>
      </c>
      <c r="S999">
        <v>50.1</v>
      </c>
      <c r="T999">
        <v>0</v>
      </c>
      <c r="U999">
        <v>0</v>
      </c>
      <c r="V999">
        <v>149.9</v>
      </c>
      <c r="W999">
        <v>69.900000000000006</v>
      </c>
      <c r="X999">
        <v>69.900000000000006</v>
      </c>
      <c r="Y999">
        <v>0</v>
      </c>
      <c r="AG999" t="s">
        <v>179</v>
      </c>
      <c r="AK999" t="s">
        <v>179</v>
      </c>
      <c r="AL999" t="s">
        <v>127</v>
      </c>
      <c r="AM999">
        <v>99999</v>
      </c>
      <c r="AN999">
        <v>99999</v>
      </c>
      <c r="AO999">
        <v>699</v>
      </c>
      <c r="AP999" t="b">
        <v>1</v>
      </c>
      <c r="AQ999" t="b">
        <v>1</v>
      </c>
      <c r="AR999" t="b">
        <v>1</v>
      </c>
      <c r="AS999">
        <v>100</v>
      </c>
      <c r="AT999" t="s">
        <v>96</v>
      </c>
      <c r="AU999" t="b">
        <v>0</v>
      </c>
      <c r="AW999">
        <v>12</v>
      </c>
      <c r="AX999" t="s">
        <v>97</v>
      </c>
      <c r="AY999" t="s">
        <v>1160</v>
      </c>
    </row>
    <row r="1000" spans="1:51" x14ac:dyDescent="0.25">
      <c r="A1000" t="s">
        <v>3160</v>
      </c>
      <c r="B1000" t="s">
        <v>124</v>
      </c>
      <c r="C1000" t="s">
        <v>89</v>
      </c>
      <c r="D1000">
        <v>99999</v>
      </c>
      <c r="F1000">
        <v>1000</v>
      </c>
      <c r="G1000" t="b">
        <v>1</v>
      </c>
      <c r="H1000" t="s">
        <v>278</v>
      </c>
      <c r="K1000" t="s">
        <v>154</v>
      </c>
      <c r="L1000" t="s">
        <v>125</v>
      </c>
      <c r="N1000" t="s">
        <v>93</v>
      </c>
      <c r="P1000">
        <v>334.8</v>
      </c>
      <c r="Q1000">
        <v>64.899999999999991</v>
      </c>
      <c r="R1000">
        <v>0</v>
      </c>
      <c r="S1000">
        <v>50.1</v>
      </c>
      <c r="T1000">
        <v>0</v>
      </c>
      <c r="U1000">
        <v>0</v>
      </c>
      <c r="V1000">
        <v>149.9</v>
      </c>
      <c r="W1000">
        <v>69.900000000000006</v>
      </c>
      <c r="X1000">
        <v>69.900000000000006</v>
      </c>
      <c r="Y1000">
        <v>0</v>
      </c>
      <c r="AG1000" t="s">
        <v>181</v>
      </c>
      <c r="AK1000" t="s">
        <v>181</v>
      </c>
      <c r="AL1000" t="s">
        <v>127</v>
      </c>
      <c r="AM1000">
        <v>99999</v>
      </c>
      <c r="AN1000">
        <v>99999</v>
      </c>
      <c r="AO1000">
        <v>699</v>
      </c>
      <c r="AP1000" t="b">
        <v>1</v>
      </c>
      <c r="AQ1000" t="b">
        <v>1</v>
      </c>
      <c r="AR1000" t="b">
        <v>1</v>
      </c>
      <c r="AS1000">
        <v>100</v>
      </c>
      <c r="AT1000" t="s">
        <v>96</v>
      </c>
      <c r="AU1000" t="b">
        <v>0</v>
      </c>
      <c r="AW1000">
        <v>12</v>
      </c>
      <c r="AX1000" t="s">
        <v>97</v>
      </c>
      <c r="AY1000" t="s">
        <v>1161</v>
      </c>
    </row>
    <row r="1001" spans="1:51" x14ac:dyDescent="0.25">
      <c r="A1001" t="s">
        <v>3160</v>
      </c>
      <c r="B1001" t="s">
        <v>124</v>
      </c>
      <c r="C1001" t="s">
        <v>89</v>
      </c>
      <c r="D1001">
        <v>99999</v>
      </c>
      <c r="F1001">
        <v>10000</v>
      </c>
      <c r="G1001" t="b">
        <v>1</v>
      </c>
      <c r="H1001" t="s">
        <v>278</v>
      </c>
      <c r="K1001" t="s">
        <v>154</v>
      </c>
      <c r="L1001" t="s">
        <v>125</v>
      </c>
      <c r="N1001" t="s">
        <v>93</v>
      </c>
      <c r="P1001">
        <v>399.8</v>
      </c>
      <c r="Q1001">
        <v>129.9</v>
      </c>
      <c r="R1001">
        <v>0</v>
      </c>
      <c r="S1001">
        <v>50.1</v>
      </c>
      <c r="T1001">
        <v>0</v>
      </c>
      <c r="U1001">
        <v>0</v>
      </c>
      <c r="V1001">
        <v>149.9</v>
      </c>
      <c r="W1001">
        <v>69.900000000000006</v>
      </c>
      <c r="X1001">
        <v>69.900000000000006</v>
      </c>
      <c r="Y1001">
        <v>0</v>
      </c>
      <c r="AG1001" t="s">
        <v>183</v>
      </c>
      <c r="AK1001" t="s">
        <v>183</v>
      </c>
      <c r="AL1001" t="s">
        <v>127</v>
      </c>
      <c r="AM1001">
        <v>99999</v>
      </c>
      <c r="AN1001">
        <v>99999</v>
      </c>
      <c r="AO1001">
        <v>699</v>
      </c>
      <c r="AP1001" t="b">
        <v>1</v>
      </c>
      <c r="AQ1001" t="b">
        <v>1</v>
      </c>
      <c r="AR1001" t="b">
        <v>1</v>
      </c>
      <c r="AS1001">
        <v>100</v>
      </c>
      <c r="AT1001" t="s">
        <v>96</v>
      </c>
      <c r="AU1001" t="b">
        <v>0</v>
      </c>
      <c r="AW1001">
        <v>12</v>
      </c>
      <c r="AX1001" t="s">
        <v>97</v>
      </c>
      <c r="AY1001" t="s">
        <v>1162</v>
      </c>
    </row>
    <row r="1002" spans="1:51" x14ac:dyDescent="0.25">
      <c r="A1002" t="s">
        <v>3160</v>
      </c>
      <c r="B1002" t="s">
        <v>124</v>
      </c>
      <c r="C1002" t="s">
        <v>89</v>
      </c>
      <c r="D1002">
        <v>99999</v>
      </c>
      <c r="F1002">
        <v>2000</v>
      </c>
      <c r="G1002" t="b">
        <v>1</v>
      </c>
      <c r="H1002" t="s">
        <v>278</v>
      </c>
      <c r="K1002" t="s">
        <v>154</v>
      </c>
      <c r="L1002" t="s">
        <v>125</v>
      </c>
      <c r="N1002" t="s">
        <v>93</v>
      </c>
      <c r="P1002">
        <v>344.8</v>
      </c>
      <c r="Q1002">
        <v>74.899999999999991</v>
      </c>
      <c r="R1002">
        <v>0</v>
      </c>
      <c r="S1002">
        <v>50.1</v>
      </c>
      <c r="T1002">
        <v>0</v>
      </c>
      <c r="U1002">
        <v>0</v>
      </c>
      <c r="V1002">
        <v>149.9</v>
      </c>
      <c r="W1002">
        <v>69.900000000000006</v>
      </c>
      <c r="X1002">
        <v>69.900000000000006</v>
      </c>
      <c r="Y1002">
        <v>0</v>
      </c>
      <c r="AG1002" t="s">
        <v>185</v>
      </c>
      <c r="AK1002" t="s">
        <v>185</v>
      </c>
      <c r="AL1002" t="s">
        <v>127</v>
      </c>
      <c r="AM1002">
        <v>99999</v>
      </c>
      <c r="AN1002">
        <v>99999</v>
      </c>
      <c r="AO1002">
        <v>699</v>
      </c>
      <c r="AP1002" t="b">
        <v>1</v>
      </c>
      <c r="AQ1002" t="b">
        <v>1</v>
      </c>
      <c r="AR1002" t="b">
        <v>1</v>
      </c>
      <c r="AS1002">
        <v>100</v>
      </c>
      <c r="AT1002" t="s">
        <v>96</v>
      </c>
      <c r="AU1002" t="b">
        <v>0</v>
      </c>
      <c r="AW1002">
        <v>12</v>
      </c>
      <c r="AX1002" t="s">
        <v>97</v>
      </c>
      <c r="AY1002" t="s">
        <v>1163</v>
      </c>
    </row>
    <row r="1003" spans="1:51" x14ac:dyDescent="0.25">
      <c r="A1003" t="s">
        <v>3160</v>
      </c>
      <c r="B1003" t="s">
        <v>124</v>
      </c>
      <c r="C1003" t="s">
        <v>89</v>
      </c>
      <c r="D1003">
        <v>99999</v>
      </c>
      <c r="F1003">
        <v>3000</v>
      </c>
      <c r="G1003" t="b">
        <v>1</v>
      </c>
      <c r="H1003" t="s">
        <v>278</v>
      </c>
      <c r="K1003" t="s">
        <v>154</v>
      </c>
      <c r="L1003" t="s">
        <v>125</v>
      </c>
      <c r="N1003" t="s">
        <v>93</v>
      </c>
      <c r="P1003">
        <v>354.8</v>
      </c>
      <c r="Q1003">
        <v>84.899999999999991</v>
      </c>
      <c r="R1003">
        <v>0</v>
      </c>
      <c r="S1003">
        <v>50.1</v>
      </c>
      <c r="T1003">
        <v>0</v>
      </c>
      <c r="U1003">
        <v>0</v>
      </c>
      <c r="V1003">
        <v>149.9</v>
      </c>
      <c r="W1003">
        <v>69.900000000000006</v>
      </c>
      <c r="X1003">
        <v>69.900000000000006</v>
      </c>
      <c r="Y1003">
        <v>0</v>
      </c>
      <c r="AG1003" t="s">
        <v>187</v>
      </c>
      <c r="AK1003" t="s">
        <v>187</v>
      </c>
      <c r="AL1003" t="s">
        <v>127</v>
      </c>
      <c r="AM1003">
        <v>99999</v>
      </c>
      <c r="AN1003">
        <v>99999</v>
      </c>
      <c r="AO1003">
        <v>699</v>
      </c>
      <c r="AP1003" t="b">
        <v>1</v>
      </c>
      <c r="AQ1003" t="b">
        <v>1</v>
      </c>
      <c r="AR1003" t="b">
        <v>1</v>
      </c>
      <c r="AS1003">
        <v>100</v>
      </c>
      <c r="AT1003" t="s">
        <v>96</v>
      </c>
      <c r="AU1003" t="b">
        <v>0</v>
      </c>
      <c r="AW1003">
        <v>12</v>
      </c>
      <c r="AX1003" t="s">
        <v>97</v>
      </c>
      <c r="AY1003" t="s">
        <v>1164</v>
      </c>
    </row>
    <row r="1004" spans="1:51" x14ac:dyDescent="0.25">
      <c r="A1004" t="s">
        <v>3160</v>
      </c>
      <c r="B1004" t="s">
        <v>124</v>
      </c>
      <c r="C1004" t="s">
        <v>89</v>
      </c>
      <c r="D1004">
        <v>99999</v>
      </c>
      <c r="F1004">
        <v>5000</v>
      </c>
      <c r="G1004" t="b">
        <v>1</v>
      </c>
      <c r="H1004" t="s">
        <v>278</v>
      </c>
      <c r="K1004" t="s">
        <v>154</v>
      </c>
      <c r="L1004" t="s">
        <v>125</v>
      </c>
      <c r="N1004" t="s">
        <v>93</v>
      </c>
      <c r="P1004">
        <v>369.8</v>
      </c>
      <c r="Q1004">
        <v>99.9</v>
      </c>
      <c r="R1004">
        <v>0</v>
      </c>
      <c r="S1004">
        <v>50.1</v>
      </c>
      <c r="T1004">
        <v>0</v>
      </c>
      <c r="U1004">
        <v>0</v>
      </c>
      <c r="V1004">
        <v>149.9</v>
      </c>
      <c r="W1004">
        <v>69.900000000000006</v>
      </c>
      <c r="X1004">
        <v>69.900000000000006</v>
      </c>
      <c r="Y1004">
        <v>0</v>
      </c>
      <c r="AG1004" t="s">
        <v>189</v>
      </c>
      <c r="AK1004" t="s">
        <v>189</v>
      </c>
      <c r="AL1004" t="s">
        <v>127</v>
      </c>
      <c r="AM1004">
        <v>99999</v>
      </c>
      <c r="AN1004">
        <v>99999</v>
      </c>
      <c r="AO1004">
        <v>699</v>
      </c>
      <c r="AP1004" t="b">
        <v>1</v>
      </c>
      <c r="AQ1004" t="b">
        <v>1</v>
      </c>
      <c r="AR1004" t="b">
        <v>1</v>
      </c>
      <c r="AS1004">
        <v>100</v>
      </c>
      <c r="AT1004" t="s">
        <v>96</v>
      </c>
      <c r="AU1004" t="b">
        <v>0</v>
      </c>
      <c r="AW1004">
        <v>12</v>
      </c>
      <c r="AX1004" t="s">
        <v>97</v>
      </c>
      <c r="AY1004" t="s">
        <v>1165</v>
      </c>
    </row>
    <row r="1005" spans="1:51" x14ac:dyDescent="0.25">
      <c r="A1005" t="s">
        <v>3160</v>
      </c>
      <c r="B1005" t="s">
        <v>139</v>
      </c>
      <c r="C1005" t="s">
        <v>89</v>
      </c>
      <c r="D1005">
        <v>99999</v>
      </c>
      <c r="F1005">
        <v>0</v>
      </c>
      <c r="G1005" t="b">
        <v>1</v>
      </c>
      <c r="H1005" t="s">
        <v>278</v>
      </c>
      <c r="K1005" t="s">
        <v>154</v>
      </c>
      <c r="L1005" t="s">
        <v>140</v>
      </c>
      <c r="N1005" t="s">
        <v>93</v>
      </c>
      <c r="P1005">
        <v>369.8</v>
      </c>
      <c r="Q1005">
        <v>99.9</v>
      </c>
      <c r="R1005">
        <v>0</v>
      </c>
      <c r="S1005">
        <v>50.1</v>
      </c>
      <c r="T1005">
        <v>0</v>
      </c>
      <c r="U1005">
        <v>0</v>
      </c>
      <c r="V1005">
        <v>149.9</v>
      </c>
      <c r="W1005">
        <v>69.900000000000006</v>
      </c>
      <c r="X1005">
        <v>69.900000000000006</v>
      </c>
      <c r="Y1005">
        <v>0</v>
      </c>
      <c r="AG1005" t="s">
        <v>191</v>
      </c>
      <c r="AK1005" t="s">
        <v>191</v>
      </c>
      <c r="AL1005" t="s">
        <v>142</v>
      </c>
      <c r="AM1005">
        <v>99999</v>
      </c>
      <c r="AN1005">
        <v>99999</v>
      </c>
      <c r="AO1005">
        <v>899</v>
      </c>
      <c r="AP1005" t="b">
        <v>1</v>
      </c>
      <c r="AQ1005" t="b">
        <v>1</v>
      </c>
      <c r="AR1005" t="b">
        <v>1</v>
      </c>
      <c r="AS1005">
        <v>500</v>
      </c>
      <c r="AT1005" t="s">
        <v>96</v>
      </c>
      <c r="AU1005" t="b">
        <v>0</v>
      </c>
      <c r="AW1005">
        <v>12</v>
      </c>
      <c r="AX1005" t="s">
        <v>97</v>
      </c>
      <c r="AY1005" t="s">
        <v>1166</v>
      </c>
    </row>
    <row r="1006" spans="1:51" x14ac:dyDescent="0.25">
      <c r="A1006" t="s">
        <v>3160</v>
      </c>
      <c r="B1006" t="s">
        <v>139</v>
      </c>
      <c r="C1006" t="s">
        <v>89</v>
      </c>
      <c r="D1006">
        <v>99999</v>
      </c>
      <c r="F1006">
        <v>1000</v>
      </c>
      <c r="G1006" t="b">
        <v>1</v>
      </c>
      <c r="H1006" t="s">
        <v>278</v>
      </c>
      <c r="K1006" t="s">
        <v>154</v>
      </c>
      <c r="L1006" t="s">
        <v>140</v>
      </c>
      <c r="N1006" t="s">
        <v>93</v>
      </c>
      <c r="P1006">
        <v>369.8</v>
      </c>
      <c r="Q1006">
        <v>99.899999999999991</v>
      </c>
      <c r="R1006">
        <v>0</v>
      </c>
      <c r="S1006">
        <v>50.1</v>
      </c>
      <c r="T1006">
        <v>0</v>
      </c>
      <c r="U1006">
        <v>0</v>
      </c>
      <c r="V1006">
        <v>149.9</v>
      </c>
      <c r="W1006">
        <v>69.900000000000006</v>
      </c>
      <c r="X1006">
        <v>69.900000000000006</v>
      </c>
      <c r="Y1006">
        <v>0</v>
      </c>
      <c r="AG1006" t="s">
        <v>193</v>
      </c>
      <c r="AK1006" t="s">
        <v>193</v>
      </c>
      <c r="AL1006" t="s">
        <v>142</v>
      </c>
      <c r="AM1006">
        <v>99999</v>
      </c>
      <c r="AN1006">
        <v>99999</v>
      </c>
      <c r="AO1006">
        <v>899</v>
      </c>
      <c r="AP1006" t="b">
        <v>1</v>
      </c>
      <c r="AQ1006" t="b">
        <v>1</v>
      </c>
      <c r="AR1006" t="b">
        <v>1</v>
      </c>
      <c r="AS1006">
        <v>500</v>
      </c>
      <c r="AT1006" t="s">
        <v>96</v>
      </c>
      <c r="AU1006" t="b">
        <v>0</v>
      </c>
      <c r="AW1006">
        <v>12</v>
      </c>
      <c r="AX1006" t="s">
        <v>97</v>
      </c>
      <c r="AY1006" t="s">
        <v>1167</v>
      </c>
    </row>
    <row r="1007" spans="1:51" x14ac:dyDescent="0.25">
      <c r="A1007" t="s">
        <v>3160</v>
      </c>
      <c r="B1007" t="s">
        <v>139</v>
      </c>
      <c r="C1007" t="s">
        <v>89</v>
      </c>
      <c r="D1007">
        <v>99999</v>
      </c>
      <c r="F1007">
        <v>10000</v>
      </c>
      <c r="G1007" t="b">
        <v>1</v>
      </c>
      <c r="H1007" t="s">
        <v>278</v>
      </c>
      <c r="K1007" t="s">
        <v>154</v>
      </c>
      <c r="L1007" t="s">
        <v>140</v>
      </c>
      <c r="N1007" t="s">
        <v>93</v>
      </c>
      <c r="P1007">
        <v>434.8</v>
      </c>
      <c r="Q1007">
        <v>164.9</v>
      </c>
      <c r="R1007">
        <v>0</v>
      </c>
      <c r="S1007">
        <v>50.1</v>
      </c>
      <c r="T1007">
        <v>0</v>
      </c>
      <c r="U1007">
        <v>0</v>
      </c>
      <c r="V1007">
        <v>149.9</v>
      </c>
      <c r="W1007">
        <v>69.900000000000006</v>
      </c>
      <c r="X1007">
        <v>69.900000000000006</v>
      </c>
      <c r="Y1007">
        <v>0</v>
      </c>
      <c r="AG1007" t="s">
        <v>195</v>
      </c>
      <c r="AK1007" t="s">
        <v>195</v>
      </c>
      <c r="AL1007" t="s">
        <v>142</v>
      </c>
      <c r="AM1007">
        <v>99999</v>
      </c>
      <c r="AN1007">
        <v>99999</v>
      </c>
      <c r="AO1007">
        <v>899</v>
      </c>
      <c r="AP1007" t="b">
        <v>1</v>
      </c>
      <c r="AQ1007" t="b">
        <v>1</v>
      </c>
      <c r="AR1007" t="b">
        <v>1</v>
      </c>
      <c r="AS1007">
        <v>500</v>
      </c>
      <c r="AT1007" t="s">
        <v>96</v>
      </c>
      <c r="AU1007" t="b">
        <v>0</v>
      </c>
      <c r="AW1007">
        <v>12</v>
      </c>
      <c r="AX1007" t="s">
        <v>97</v>
      </c>
      <c r="AY1007" t="s">
        <v>1168</v>
      </c>
    </row>
    <row r="1008" spans="1:51" x14ac:dyDescent="0.25">
      <c r="A1008" t="s">
        <v>3160</v>
      </c>
      <c r="B1008" t="s">
        <v>139</v>
      </c>
      <c r="C1008" t="s">
        <v>89</v>
      </c>
      <c r="D1008">
        <v>99999</v>
      </c>
      <c r="F1008">
        <v>2000</v>
      </c>
      <c r="G1008" t="b">
        <v>1</v>
      </c>
      <c r="H1008" t="s">
        <v>278</v>
      </c>
      <c r="K1008" t="s">
        <v>154</v>
      </c>
      <c r="L1008" t="s">
        <v>140</v>
      </c>
      <c r="N1008" t="s">
        <v>93</v>
      </c>
      <c r="P1008">
        <v>379.8</v>
      </c>
      <c r="Q1008">
        <v>109.89999999999999</v>
      </c>
      <c r="R1008">
        <v>0</v>
      </c>
      <c r="S1008">
        <v>50.1</v>
      </c>
      <c r="T1008">
        <v>0</v>
      </c>
      <c r="U1008">
        <v>0</v>
      </c>
      <c r="V1008">
        <v>149.9</v>
      </c>
      <c r="W1008">
        <v>69.900000000000006</v>
      </c>
      <c r="X1008">
        <v>69.900000000000006</v>
      </c>
      <c r="Y1008">
        <v>0</v>
      </c>
      <c r="AG1008" t="s">
        <v>197</v>
      </c>
      <c r="AK1008" t="s">
        <v>197</v>
      </c>
      <c r="AL1008" t="s">
        <v>142</v>
      </c>
      <c r="AM1008">
        <v>99999</v>
      </c>
      <c r="AN1008">
        <v>99999</v>
      </c>
      <c r="AO1008">
        <v>899</v>
      </c>
      <c r="AP1008" t="b">
        <v>1</v>
      </c>
      <c r="AQ1008" t="b">
        <v>1</v>
      </c>
      <c r="AR1008" t="b">
        <v>1</v>
      </c>
      <c r="AS1008">
        <v>500</v>
      </c>
      <c r="AT1008" t="s">
        <v>96</v>
      </c>
      <c r="AU1008" t="b">
        <v>0</v>
      </c>
      <c r="AW1008">
        <v>12</v>
      </c>
      <c r="AX1008" t="s">
        <v>97</v>
      </c>
      <c r="AY1008" t="s">
        <v>1169</v>
      </c>
    </row>
    <row r="1009" spans="1:51" x14ac:dyDescent="0.25">
      <c r="A1009" t="s">
        <v>3160</v>
      </c>
      <c r="B1009" t="s">
        <v>139</v>
      </c>
      <c r="C1009" t="s">
        <v>89</v>
      </c>
      <c r="D1009">
        <v>99999</v>
      </c>
      <c r="F1009">
        <v>3000</v>
      </c>
      <c r="G1009" t="b">
        <v>1</v>
      </c>
      <c r="H1009" t="s">
        <v>278</v>
      </c>
      <c r="K1009" t="s">
        <v>154</v>
      </c>
      <c r="L1009" t="s">
        <v>140</v>
      </c>
      <c r="N1009" t="s">
        <v>93</v>
      </c>
      <c r="P1009">
        <v>389.8</v>
      </c>
      <c r="Q1009">
        <v>119.89999999999999</v>
      </c>
      <c r="R1009">
        <v>0</v>
      </c>
      <c r="S1009">
        <v>50.1</v>
      </c>
      <c r="T1009">
        <v>0</v>
      </c>
      <c r="U1009">
        <v>0</v>
      </c>
      <c r="V1009">
        <v>149.9</v>
      </c>
      <c r="W1009">
        <v>69.900000000000006</v>
      </c>
      <c r="X1009">
        <v>69.900000000000006</v>
      </c>
      <c r="Y1009">
        <v>0</v>
      </c>
      <c r="AG1009" t="s">
        <v>199</v>
      </c>
      <c r="AK1009" t="s">
        <v>199</v>
      </c>
      <c r="AL1009" t="s">
        <v>142</v>
      </c>
      <c r="AM1009">
        <v>99999</v>
      </c>
      <c r="AN1009">
        <v>99999</v>
      </c>
      <c r="AO1009">
        <v>899</v>
      </c>
      <c r="AP1009" t="b">
        <v>1</v>
      </c>
      <c r="AQ1009" t="b">
        <v>1</v>
      </c>
      <c r="AR1009" t="b">
        <v>1</v>
      </c>
      <c r="AS1009">
        <v>500</v>
      </c>
      <c r="AT1009" t="s">
        <v>96</v>
      </c>
      <c r="AU1009" t="b">
        <v>0</v>
      </c>
      <c r="AW1009">
        <v>12</v>
      </c>
      <c r="AX1009" t="s">
        <v>97</v>
      </c>
      <c r="AY1009" t="s">
        <v>1170</v>
      </c>
    </row>
    <row r="1010" spans="1:51" x14ac:dyDescent="0.25">
      <c r="A1010" t="s">
        <v>3160</v>
      </c>
      <c r="B1010" t="s">
        <v>139</v>
      </c>
      <c r="C1010" t="s">
        <v>89</v>
      </c>
      <c r="D1010">
        <v>99999</v>
      </c>
      <c r="F1010">
        <v>5000</v>
      </c>
      <c r="G1010" t="b">
        <v>1</v>
      </c>
      <c r="H1010" t="s">
        <v>278</v>
      </c>
      <c r="K1010" t="s">
        <v>154</v>
      </c>
      <c r="L1010" t="s">
        <v>140</v>
      </c>
      <c r="N1010" t="s">
        <v>93</v>
      </c>
      <c r="P1010">
        <v>404.8</v>
      </c>
      <c r="Q1010">
        <v>134.9</v>
      </c>
      <c r="R1010">
        <v>0</v>
      </c>
      <c r="S1010">
        <v>50.1</v>
      </c>
      <c r="T1010">
        <v>0</v>
      </c>
      <c r="U1010">
        <v>0</v>
      </c>
      <c r="V1010">
        <v>149.9</v>
      </c>
      <c r="W1010">
        <v>69.900000000000006</v>
      </c>
      <c r="X1010">
        <v>69.900000000000006</v>
      </c>
      <c r="Y1010">
        <v>0</v>
      </c>
      <c r="AG1010" t="s">
        <v>201</v>
      </c>
      <c r="AK1010" t="s">
        <v>201</v>
      </c>
      <c r="AL1010" t="s">
        <v>142</v>
      </c>
      <c r="AM1010">
        <v>99999</v>
      </c>
      <c r="AN1010">
        <v>99999</v>
      </c>
      <c r="AO1010">
        <v>899</v>
      </c>
      <c r="AP1010" t="b">
        <v>1</v>
      </c>
      <c r="AQ1010" t="b">
        <v>1</v>
      </c>
      <c r="AR1010" t="b">
        <v>1</v>
      </c>
      <c r="AS1010">
        <v>500</v>
      </c>
      <c r="AT1010" t="s">
        <v>96</v>
      </c>
      <c r="AU1010" t="b">
        <v>0</v>
      </c>
      <c r="AW1010">
        <v>12</v>
      </c>
      <c r="AX1010" t="s">
        <v>97</v>
      </c>
      <c r="AY1010" t="s">
        <v>1171</v>
      </c>
    </row>
    <row r="1011" spans="1:51" x14ac:dyDescent="0.25">
      <c r="A1011" t="s">
        <v>3160</v>
      </c>
      <c r="B1011" t="s">
        <v>88</v>
      </c>
      <c r="C1011" t="s">
        <v>89</v>
      </c>
      <c r="D1011">
        <v>99999</v>
      </c>
      <c r="F1011">
        <v>0</v>
      </c>
      <c r="G1011" t="b">
        <v>1</v>
      </c>
      <c r="H1011" t="s">
        <v>278</v>
      </c>
      <c r="K1011" t="s">
        <v>203</v>
      </c>
      <c r="L1011" t="s">
        <v>92</v>
      </c>
      <c r="N1011" t="s">
        <v>93</v>
      </c>
      <c r="P1011">
        <v>329.8</v>
      </c>
      <c r="Q1011">
        <v>79.900000000000006</v>
      </c>
      <c r="R1011">
        <v>0</v>
      </c>
      <c r="S1011">
        <v>50.1</v>
      </c>
      <c r="T1011">
        <v>0</v>
      </c>
      <c r="U1011">
        <v>0</v>
      </c>
      <c r="V1011">
        <v>149.9</v>
      </c>
      <c r="W1011">
        <v>49.9</v>
      </c>
      <c r="X1011">
        <v>49.9</v>
      </c>
      <c r="Y1011">
        <v>0</v>
      </c>
      <c r="AG1011" t="s">
        <v>155</v>
      </c>
      <c r="AK1011" t="s">
        <v>155</v>
      </c>
      <c r="AL1011" t="s">
        <v>95</v>
      </c>
      <c r="AM1011">
        <v>99999</v>
      </c>
      <c r="AN1011">
        <v>99999</v>
      </c>
      <c r="AO1011">
        <v>799</v>
      </c>
      <c r="AP1011" t="b">
        <v>1</v>
      </c>
      <c r="AQ1011" t="b">
        <v>1</v>
      </c>
      <c r="AR1011" t="b">
        <v>1</v>
      </c>
      <c r="AS1011">
        <v>250</v>
      </c>
      <c r="AT1011" t="s">
        <v>96</v>
      </c>
      <c r="AU1011" t="b">
        <v>0</v>
      </c>
      <c r="AW1011">
        <v>12</v>
      </c>
      <c r="AX1011" t="s">
        <v>97</v>
      </c>
      <c r="AY1011" t="s">
        <v>1172</v>
      </c>
    </row>
    <row r="1012" spans="1:51" x14ac:dyDescent="0.25">
      <c r="A1012" t="s">
        <v>3160</v>
      </c>
      <c r="B1012" t="s">
        <v>88</v>
      </c>
      <c r="C1012" t="s">
        <v>89</v>
      </c>
      <c r="D1012">
        <v>99999</v>
      </c>
      <c r="F1012">
        <v>1000</v>
      </c>
      <c r="G1012" t="b">
        <v>1</v>
      </c>
      <c r="H1012" t="s">
        <v>278</v>
      </c>
      <c r="K1012" t="s">
        <v>203</v>
      </c>
      <c r="L1012" t="s">
        <v>92</v>
      </c>
      <c r="N1012" t="s">
        <v>93</v>
      </c>
      <c r="P1012">
        <v>329.8</v>
      </c>
      <c r="Q1012">
        <v>79.899999999999991</v>
      </c>
      <c r="R1012">
        <v>0</v>
      </c>
      <c r="S1012">
        <v>50.1</v>
      </c>
      <c r="T1012">
        <v>0</v>
      </c>
      <c r="U1012">
        <v>0</v>
      </c>
      <c r="V1012">
        <v>149.9</v>
      </c>
      <c r="W1012">
        <v>49.9</v>
      </c>
      <c r="X1012">
        <v>49.9</v>
      </c>
      <c r="Y1012">
        <v>0</v>
      </c>
      <c r="AG1012" t="s">
        <v>157</v>
      </c>
      <c r="AK1012" t="s">
        <v>157</v>
      </c>
      <c r="AL1012" t="s">
        <v>95</v>
      </c>
      <c r="AM1012">
        <v>99999</v>
      </c>
      <c r="AN1012">
        <v>99999</v>
      </c>
      <c r="AO1012">
        <v>799</v>
      </c>
      <c r="AP1012" t="b">
        <v>1</v>
      </c>
      <c r="AQ1012" t="b">
        <v>1</v>
      </c>
      <c r="AR1012" t="b">
        <v>1</v>
      </c>
      <c r="AS1012">
        <v>250</v>
      </c>
      <c r="AT1012" t="s">
        <v>96</v>
      </c>
      <c r="AU1012" t="b">
        <v>0</v>
      </c>
      <c r="AW1012">
        <v>12</v>
      </c>
      <c r="AX1012" t="s">
        <v>97</v>
      </c>
      <c r="AY1012" t="s">
        <v>1173</v>
      </c>
    </row>
    <row r="1013" spans="1:51" x14ac:dyDescent="0.25">
      <c r="A1013" t="s">
        <v>3160</v>
      </c>
      <c r="B1013" t="s">
        <v>88</v>
      </c>
      <c r="C1013" t="s">
        <v>89</v>
      </c>
      <c r="D1013">
        <v>99999</v>
      </c>
      <c r="F1013">
        <v>10000</v>
      </c>
      <c r="G1013" t="b">
        <v>1</v>
      </c>
      <c r="H1013" t="s">
        <v>278</v>
      </c>
      <c r="K1013" t="s">
        <v>203</v>
      </c>
      <c r="L1013" t="s">
        <v>92</v>
      </c>
      <c r="N1013" t="s">
        <v>93</v>
      </c>
      <c r="P1013">
        <v>394.8</v>
      </c>
      <c r="Q1013">
        <v>144.9</v>
      </c>
      <c r="R1013">
        <v>0</v>
      </c>
      <c r="S1013">
        <v>50.1</v>
      </c>
      <c r="T1013">
        <v>0</v>
      </c>
      <c r="U1013">
        <v>0</v>
      </c>
      <c r="V1013">
        <v>149.9</v>
      </c>
      <c r="W1013">
        <v>49.9</v>
      </c>
      <c r="X1013">
        <v>49.9</v>
      </c>
      <c r="Y1013">
        <v>0</v>
      </c>
      <c r="AG1013" t="s">
        <v>159</v>
      </c>
      <c r="AK1013" t="s">
        <v>159</v>
      </c>
      <c r="AL1013" t="s">
        <v>95</v>
      </c>
      <c r="AM1013">
        <v>99999</v>
      </c>
      <c r="AN1013">
        <v>99999</v>
      </c>
      <c r="AO1013">
        <v>799</v>
      </c>
      <c r="AP1013" t="b">
        <v>1</v>
      </c>
      <c r="AQ1013" t="b">
        <v>1</v>
      </c>
      <c r="AR1013" t="b">
        <v>1</v>
      </c>
      <c r="AS1013">
        <v>250</v>
      </c>
      <c r="AT1013" t="s">
        <v>96</v>
      </c>
      <c r="AU1013" t="b">
        <v>0</v>
      </c>
      <c r="AW1013">
        <v>12</v>
      </c>
      <c r="AX1013" t="s">
        <v>97</v>
      </c>
      <c r="AY1013" t="s">
        <v>1174</v>
      </c>
    </row>
    <row r="1014" spans="1:51" x14ac:dyDescent="0.25">
      <c r="A1014" t="s">
        <v>3160</v>
      </c>
      <c r="B1014" t="s">
        <v>88</v>
      </c>
      <c r="C1014" t="s">
        <v>89</v>
      </c>
      <c r="D1014">
        <v>99999</v>
      </c>
      <c r="F1014">
        <v>2000</v>
      </c>
      <c r="G1014" t="b">
        <v>1</v>
      </c>
      <c r="H1014" t="s">
        <v>278</v>
      </c>
      <c r="K1014" t="s">
        <v>203</v>
      </c>
      <c r="L1014" t="s">
        <v>92</v>
      </c>
      <c r="N1014" t="s">
        <v>93</v>
      </c>
      <c r="P1014">
        <v>339.8</v>
      </c>
      <c r="Q1014">
        <v>89.899999999999991</v>
      </c>
      <c r="R1014">
        <v>0</v>
      </c>
      <c r="S1014">
        <v>50.1</v>
      </c>
      <c r="T1014">
        <v>0</v>
      </c>
      <c r="U1014">
        <v>0</v>
      </c>
      <c r="V1014">
        <v>149.9</v>
      </c>
      <c r="W1014">
        <v>49.9</v>
      </c>
      <c r="X1014">
        <v>49.9</v>
      </c>
      <c r="Y1014">
        <v>0</v>
      </c>
      <c r="AG1014" t="s">
        <v>161</v>
      </c>
      <c r="AK1014" t="s">
        <v>161</v>
      </c>
      <c r="AL1014" t="s">
        <v>95</v>
      </c>
      <c r="AM1014">
        <v>99999</v>
      </c>
      <c r="AN1014">
        <v>99999</v>
      </c>
      <c r="AO1014">
        <v>799</v>
      </c>
      <c r="AP1014" t="b">
        <v>1</v>
      </c>
      <c r="AQ1014" t="b">
        <v>1</v>
      </c>
      <c r="AR1014" t="b">
        <v>1</v>
      </c>
      <c r="AS1014">
        <v>250</v>
      </c>
      <c r="AT1014" t="s">
        <v>96</v>
      </c>
      <c r="AU1014" t="b">
        <v>0</v>
      </c>
      <c r="AW1014">
        <v>12</v>
      </c>
      <c r="AX1014" t="s">
        <v>97</v>
      </c>
      <c r="AY1014" t="s">
        <v>1175</v>
      </c>
    </row>
    <row r="1015" spans="1:51" x14ac:dyDescent="0.25">
      <c r="A1015" t="s">
        <v>3160</v>
      </c>
      <c r="B1015" t="s">
        <v>88</v>
      </c>
      <c r="C1015" t="s">
        <v>89</v>
      </c>
      <c r="D1015">
        <v>99999</v>
      </c>
      <c r="F1015">
        <v>3000</v>
      </c>
      <c r="G1015" t="b">
        <v>1</v>
      </c>
      <c r="H1015" t="s">
        <v>278</v>
      </c>
      <c r="K1015" t="s">
        <v>203</v>
      </c>
      <c r="L1015" t="s">
        <v>92</v>
      </c>
      <c r="N1015" t="s">
        <v>93</v>
      </c>
      <c r="P1015">
        <v>349.8</v>
      </c>
      <c r="Q1015">
        <v>99.899999999999991</v>
      </c>
      <c r="R1015">
        <v>0</v>
      </c>
      <c r="S1015">
        <v>50.1</v>
      </c>
      <c r="T1015">
        <v>0</v>
      </c>
      <c r="U1015">
        <v>0</v>
      </c>
      <c r="V1015">
        <v>149.9</v>
      </c>
      <c r="W1015">
        <v>49.9</v>
      </c>
      <c r="X1015">
        <v>49.9</v>
      </c>
      <c r="Y1015">
        <v>0</v>
      </c>
      <c r="AG1015" t="s">
        <v>163</v>
      </c>
      <c r="AK1015" t="s">
        <v>163</v>
      </c>
      <c r="AL1015" t="s">
        <v>95</v>
      </c>
      <c r="AM1015">
        <v>99999</v>
      </c>
      <c r="AN1015">
        <v>99999</v>
      </c>
      <c r="AO1015">
        <v>799</v>
      </c>
      <c r="AP1015" t="b">
        <v>1</v>
      </c>
      <c r="AQ1015" t="b">
        <v>1</v>
      </c>
      <c r="AR1015" t="b">
        <v>1</v>
      </c>
      <c r="AS1015">
        <v>250</v>
      </c>
      <c r="AT1015" t="s">
        <v>96</v>
      </c>
      <c r="AU1015" t="b">
        <v>0</v>
      </c>
      <c r="AW1015">
        <v>12</v>
      </c>
      <c r="AX1015" t="s">
        <v>97</v>
      </c>
      <c r="AY1015" t="s">
        <v>1176</v>
      </c>
    </row>
    <row r="1016" spans="1:51" x14ac:dyDescent="0.25">
      <c r="A1016" t="s">
        <v>3160</v>
      </c>
      <c r="B1016" t="s">
        <v>88</v>
      </c>
      <c r="C1016" t="s">
        <v>89</v>
      </c>
      <c r="D1016">
        <v>99999</v>
      </c>
      <c r="F1016">
        <v>5000</v>
      </c>
      <c r="G1016" t="b">
        <v>1</v>
      </c>
      <c r="H1016" t="s">
        <v>278</v>
      </c>
      <c r="K1016" t="s">
        <v>203</v>
      </c>
      <c r="L1016" t="s">
        <v>92</v>
      </c>
      <c r="N1016" t="s">
        <v>93</v>
      </c>
      <c r="P1016">
        <v>364.8</v>
      </c>
      <c r="Q1016">
        <v>114.9</v>
      </c>
      <c r="R1016">
        <v>0</v>
      </c>
      <c r="S1016">
        <v>50.1</v>
      </c>
      <c r="T1016">
        <v>0</v>
      </c>
      <c r="U1016">
        <v>0</v>
      </c>
      <c r="V1016">
        <v>149.9</v>
      </c>
      <c r="W1016">
        <v>49.9</v>
      </c>
      <c r="X1016">
        <v>49.9</v>
      </c>
      <c r="Y1016">
        <v>0</v>
      </c>
      <c r="AG1016" t="s">
        <v>165</v>
      </c>
      <c r="AK1016" t="s">
        <v>165</v>
      </c>
      <c r="AL1016" t="s">
        <v>95</v>
      </c>
      <c r="AM1016">
        <v>99999</v>
      </c>
      <c r="AN1016">
        <v>99999</v>
      </c>
      <c r="AO1016">
        <v>799</v>
      </c>
      <c r="AP1016" t="b">
        <v>1</v>
      </c>
      <c r="AQ1016" t="b">
        <v>1</v>
      </c>
      <c r="AR1016" t="b">
        <v>1</v>
      </c>
      <c r="AS1016">
        <v>250</v>
      </c>
      <c r="AT1016" t="s">
        <v>96</v>
      </c>
      <c r="AU1016" t="b">
        <v>0</v>
      </c>
      <c r="AW1016">
        <v>12</v>
      </c>
      <c r="AX1016" t="s">
        <v>97</v>
      </c>
      <c r="AY1016" t="s">
        <v>1177</v>
      </c>
    </row>
    <row r="1017" spans="1:51" x14ac:dyDescent="0.25">
      <c r="A1017" t="s">
        <v>3160</v>
      </c>
      <c r="B1017" t="s">
        <v>109</v>
      </c>
      <c r="C1017" t="s">
        <v>89</v>
      </c>
      <c r="D1017">
        <v>99999</v>
      </c>
      <c r="F1017">
        <v>0</v>
      </c>
      <c r="G1017" t="b">
        <v>1</v>
      </c>
      <c r="H1017" t="s">
        <v>278</v>
      </c>
      <c r="K1017" t="s">
        <v>203</v>
      </c>
      <c r="L1017" t="s">
        <v>110</v>
      </c>
      <c r="N1017" t="s">
        <v>93</v>
      </c>
      <c r="P1017">
        <v>324.8</v>
      </c>
      <c r="Q1017">
        <v>74.900000000000006</v>
      </c>
      <c r="R1017">
        <v>0</v>
      </c>
      <c r="S1017">
        <v>50.1</v>
      </c>
      <c r="T1017">
        <v>0</v>
      </c>
      <c r="U1017">
        <v>0</v>
      </c>
      <c r="V1017">
        <v>149.9</v>
      </c>
      <c r="W1017">
        <v>49.9</v>
      </c>
      <c r="X1017">
        <v>49.9</v>
      </c>
      <c r="Y1017">
        <v>0</v>
      </c>
      <c r="AG1017" t="s">
        <v>167</v>
      </c>
      <c r="AK1017" t="s">
        <v>167</v>
      </c>
      <c r="AL1017" t="s">
        <v>112</v>
      </c>
      <c r="AM1017">
        <v>99999</v>
      </c>
      <c r="AN1017">
        <v>99999</v>
      </c>
      <c r="AO1017">
        <v>599</v>
      </c>
      <c r="AP1017" t="b">
        <v>1</v>
      </c>
      <c r="AQ1017" t="b">
        <v>1</v>
      </c>
      <c r="AR1017" t="b">
        <v>1</v>
      </c>
      <c r="AS1017">
        <v>50</v>
      </c>
      <c r="AT1017" t="s">
        <v>96</v>
      </c>
      <c r="AU1017" t="b">
        <v>0</v>
      </c>
      <c r="AW1017">
        <v>12</v>
      </c>
      <c r="AX1017" t="s">
        <v>97</v>
      </c>
      <c r="AY1017" t="s">
        <v>1178</v>
      </c>
    </row>
    <row r="1018" spans="1:51" x14ac:dyDescent="0.25">
      <c r="A1018" t="s">
        <v>3160</v>
      </c>
      <c r="B1018" t="s">
        <v>109</v>
      </c>
      <c r="C1018" t="s">
        <v>89</v>
      </c>
      <c r="D1018">
        <v>99999</v>
      </c>
      <c r="F1018">
        <v>1000</v>
      </c>
      <c r="G1018" t="b">
        <v>1</v>
      </c>
      <c r="H1018" t="s">
        <v>278</v>
      </c>
      <c r="K1018" t="s">
        <v>203</v>
      </c>
      <c r="L1018" t="s">
        <v>110</v>
      </c>
      <c r="N1018" t="s">
        <v>93</v>
      </c>
      <c r="P1018">
        <v>309.8</v>
      </c>
      <c r="Q1018">
        <v>59.9</v>
      </c>
      <c r="R1018">
        <v>0</v>
      </c>
      <c r="S1018">
        <v>50.1</v>
      </c>
      <c r="T1018">
        <v>0</v>
      </c>
      <c r="U1018">
        <v>0</v>
      </c>
      <c r="V1018">
        <v>149.9</v>
      </c>
      <c r="W1018">
        <v>49.9</v>
      </c>
      <c r="X1018">
        <v>49.9</v>
      </c>
      <c r="Y1018">
        <v>0</v>
      </c>
      <c r="AG1018" t="s">
        <v>169</v>
      </c>
      <c r="AK1018" t="s">
        <v>169</v>
      </c>
      <c r="AL1018" t="s">
        <v>112</v>
      </c>
      <c r="AM1018">
        <v>99999</v>
      </c>
      <c r="AN1018">
        <v>99999</v>
      </c>
      <c r="AO1018">
        <v>599</v>
      </c>
      <c r="AP1018" t="b">
        <v>1</v>
      </c>
      <c r="AQ1018" t="b">
        <v>1</v>
      </c>
      <c r="AR1018" t="b">
        <v>1</v>
      </c>
      <c r="AS1018">
        <v>50</v>
      </c>
      <c r="AT1018" t="s">
        <v>96</v>
      </c>
      <c r="AU1018" t="b">
        <v>0</v>
      </c>
      <c r="AW1018">
        <v>12</v>
      </c>
      <c r="AX1018" t="s">
        <v>97</v>
      </c>
      <c r="AY1018" t="s">
        <v>1179</v>
      </c>
    </row>
    <row r="1019" spans="1:51" x14ac:dyDescent="0.25">
      <c r="A1019" t="s">
        <v>3160</v>
      </c>
      <c r="B1019" t="s">
        <v>109</v>
      </c>
      <c r="C1019" t="s">
        <v>89</v>
      </c>
      <c r="D1019">
        <v>99999</v>
      </c>
      <c r="F1019">
        <v>10000</v>
      </c>
      <c r="G1019" t="b">
        <v>1</v>
      </c>
      <c r="H1019" t="s">
        <v>278</v>
      </c>
      <c r="K1019" t="s">
        <v>203</v>
      </c>
      <c r="L1019" t="s">
        <v>110</v>
      </c>
      <c r="N1019" t="s">
        <v>93</v>
      </c>
      <c r="P1019">
        <v>374.8</v>
      </c>
      <c r="Q1019">
        <v>124.9</v>
      </c>
      <c r="R1019">
        <v>0</v>
      </c>
      <c r="S1019">
        <v>50.1</v>
      </c>
      <c r="T1019">
        <v>0</v>
      </c>
      <c r="U1019">
        <v>0</v>
      </c>
      <c r="V1019">
        <v>149.9</v>
      </c>
      <c r="W1019">
        <v>49.9</v>
      </c>
      <c r="X1019">
        <v>49.9</v>
      </c>
      <c r="Y1019">
        <v>0</v>
      </c>
      <c r="AG1019" t="s">
        <v>171</v>
      </c>
      <c r="AK1019" t="s">
        <v>171</v>
      </c>
      <c r="AL1019" t="s">
        <v>112</v>
      </c>
      <c r="AM1019">
        <v>99999</v>
      </c>
      <c r="AN1019">
        <v>99999</v>
      </c>
      <c r="AO1019">
        <v>599</v>
      </c>
      <c r="AP1019" t="b">
        <v>1</v>
      </c>
      <c r="AQ1019" t="b">
        <v>1</v>
      </c>
      <c r="AR1019" t="b">
        <v>1</v>
      </c>
      <c r="AS1019">
        <v>50</v>
      </c>
      <c r="AT1019" t="s">
        <v>96</v>
      </c>
      <c r="AU1019" t="b">
        <v>0</v>
      </c>
      <c r="AW1019">
        <v>12</v>
      </c>
      <c r="AX1019" t="s">
        <v>97</v>
      </c>
      <c r="AY1019" t="s">
        <v>1180</v>
      </c>
    </row>
    <row r="1020" spans="1:51" x14ac:dyDescent="0.25">
      <c r="A1020" t="s">
        <v>3160</v>
      </c>
      <c r="B1020" t="s">
        <v>109</v>
      </c>
      <c r="C1020" t="s">
        <v>89</v>
      </c>
      <c r="D1020">
        <v>99999</v>
      </c>
      <c r="F1020">
        <v>2000</v>
      </c>
      <c r="G1020" t="b">
        <v>1</v>
      </c>
      <c r="H1020" t="s">
        <v>278</v>
      </c>
      <c r="K1020" t="s">
        <v>203</v>
      </c>
      <c r="L1020" t="s">
        <v>110</v>
      </c>
      <c r="N1020" t="s">
        <v>93</v>
      </c>
      <c r="P1020">
        <v>319.8</v>
      </c>
      <c r="Q1020">
        <v>69.900000000000006</v>
      </c>
      <c r="R1020">
        <v>0</v>
      </c>
      <c r="S1020">
        <v>50.1</v>
      </c>
      <c r="T1020">
        <v>0</v>
      </c>
      <c r="U1020">
        <v>0</v>
      </c>
      <c r="V1020">
        <v>149.9</v>
      </c>
      <c r="W1020">
        <v>49.9</v>
      </c>
      <c r="X1020">
        <v>49.9</v>
      </c>
      <c r="Y1020">
        <v>0</v>
      </c>
      <c r="AG1020" t="s">
        <v>173</v>
      </c>
      <c r="AK1020" t="s">
        <v>173</v>
      </c>
      <c r="AL1020" t="s">
        <v>112</v>
      </c>
      <c r="AM1020">
        <v>99999</v>
      </c>
      <c r="AN1020">
        <v>99999</v>
      </c>
      <c r="AO1020">
        <v>599</v>
      </c>
      <c r="AP1020" t="b">
        <v>1</v>
      </c>
      <c r="AQ1020" t="b">
        <v>1</v>
      </c>
      <c r="AR1020" t="b">
        <v>1</v>
      </c>
      <c r="AS1020">
        <v>50</v>
      </c>
      <c r="AT1020" t="s">
        <v>96</v>
      </c>
      <c r="AU1020" t="b">
        <v>0</v>
      </c>
      <c r="AW1020">
        <v>12</v>
      </c>
      <c r="AX1020" t="s">
        <v>97</v>
      </c>
      <c r="AY1020" t="s">
        <v>1181</v>
      </c>
    </row>
    <row r="1021" spans="1:51" x14ac:dyDescent="0.25">
      <c r="A1021" t="s">
        <v>3160</v>
      </c>
      <c r="B1021" t="s">
        <v>109</v>
      </c>
      <c r="C1021" t="s">
        <v>89</v>
      </c>
      <c r="D1021">
        <v>99999</v>
      </c>
      <c r="F1021">
        <v>3000</v>
      </c>
      <c r="G1021" t="b">
        <v>1</v>
      </c>
      <c r="H1021" t="s">
        <v>278</v>
      </c>
      <c r="K1021" t="s">
        <v>203</v>
      </c>
      <c r="L1021" t="s">
        <v>110</v>
      </c>
      <c r="N1021" t="s">
        <v>93</v>
      </c>
      <c r="P1021">
        <v>329.8</v>
      </c>
      <c r="Q1021">
        <v>79.899999999999991</v>
      </c>
      <c r="R1021">
        <v>0</v>
      </c>
      <c r="S1021">
        <v>50.1</v>
      </c>
      <c r="T1021">
        <v>0</v>
      </c>
      <c r="U1021">
        <v>0</v>
      </c>
      <c r="V1021">
        <v>149.9</v>
      </c>
      <c r="W1021">
        <v>49.9</v>
      </c>
      <c r="X1021">
        <v>49.9</v>
      </c>
      <c r="Y1021">
        <v>0</v>
      </c>
      <c r="AG1021" t="s">
        <v>175</v>
      </c>
      <c r="AK1021" t="s">
        <v>175</v>
      </c>
      <c r="AL1021" t="s">
        <v>112</v>
      </c>
      <c r="AM1021">
        <v>99999</v>
      </c>
      <c r="AN1021">
        <v>99999</v>
      </c>
      <c r="AO1021">
        <v>599</v>
      </c>
      <c r="AP1021" t="b">
        <v>1</v>
      </c>
      <c r="AQ1021" t="b">
        <v>1</v>
      </c>
      <c r="AR1021" t="b">
        <v>1</v>
      </c>
      <c r="AS1021">
        <v>50</v>
      </c>
      <c r="AT1021" t="s">
        <v>96</v>
      </c>
      <c r="AU1021" t="b">
        <v>0</v>
      </c>
      <c r="AW1021">
        <v>12</v>
      </c>
      <c r="AX1021" t="s">
        <v>97</v>
      </c>
      <c r="AY1021" t="s">
        <v>1182</v>
      </c>
    </row>
    <row r="1022" spans="1:51" x14ac:dyDescent="0.25">
      <c r="A1022" t="s">
        <v>3160</v>
      </c>
      <c r="B1022" t="s">
        <v>109</v>
      </c>
      <c r="C1022" t="s">
        <v>89</v>
      </c>
      <c r="D1022">
        <v>99999</v>
      </c>
      <c r="F1022">
        <v>5000</v>
      </c>
      <c r="G1022" t="b">
        <v>1</v>
      </c>
      <c r="H1022" t="s">
        <v>278</v>
      </c>
      <c r="K1022" t="s">
        <v>203</v>
      </c>
      <c r="L1022" t="s">
        <v>110</v>
      </c>
      <c r="N1022" t="s">
        <v>93</v>
      </c>
      <c r="P1022">
        <v>344.8</v>
      </c>
      <c r="Q1022">
        <v>94.9</v>
      </c>
      <c r="R1022">
        <v>0</v>
      </c>
      <c r="S1022">
        <v>50.1</v>
      </c>
      <c r="T1022">
        <v>0</v>
      </c>
      <c r="U1022">
        <v>0</v>
      </c>
      <c r="V1022">
        <v>149.9</v>
      </c>
      <c r="W1022">
        <v>49.9</v>
      </c>
      <c r="X1022">
        <v>49.9</v>
      </c>
      <c r="Y1022">
        <v>0</v>
      </c>
      <c r="AG1022" t="s">
        <v>177</v>
      </c>
      <c r="AK1022" t="s">
        <v>177</v>
      </c>
      <c r="AL1022" t="s">
        <v>112</v>
      </c>
      <c r="AM1022">
        <v>99999</v>
      </c>
      <c r="AN1022">
        <v>99999</v>
      </c>
      <c r="AO1022">
        <v>599</v>
      </c>
      <c r="AP1022" t="b">
        <v>1</v>
      </c>
      <c r="AQ1022" t="b">
        <v>1</v>
      </c>
      <c r="AR1022" t="b">
        <v>1</v>
      </c>
      <c r="AS1022">
        <v>50</v>
      </c>
      <c r="AT1022" t="s">
        <v>96</v>
      </c>
      <c r="AU1022" t="b">
        <v>0</v>
      </c>
      <c r="AW1022">
        <v>12</v>
      </c>
      <c r="AX1022" t="s">
        <v>97</v>
      </c>
      <c r="AY1022" t="s">
        <v>1183</v>
      </c>
    </row>
    <row r="1023" spans="1:51" x14ac:dyDescent="0.25">
      <c r="A1023" t="s">
        <v>3160</v>
      </c>
      <c r="B1023" t="s">
        <v>124</v>
      </c>
      <c r="C1023" t="s">
        <v>89</v>
      </c>
      <c r="D1023">
        <v>99999</v>
      </c>
      <c r="F1023">
        <v>0</v>
      </c>
      <c r="G1023" t="b">
        <v>1</v>
      </c>
      <c r="H1023" t="s">
        <v>278</v>
      </c>
      <c r="K1023" t="s">
        <v>203</v>
      </c>
      <c r="L1023" t="s">
        <v>125</v>
      </c>
      <c r="N1023" t="s">
        <v>93</v>
      </c>
      <c r="P1023">
        <v>314.8</v>
      </c>
      <c r="Q1023">
        <v>64.900000000000006</v>
      </c>
      <c r="R1023">
        <v>0</v>
      </c>
      <c r="S1023">
        <v>50.1</v>
      </c>
      <c r="T1023">
        <v>0</v>
      </c>
      <c r="U1023">
        <v>0</v>
      </c>
      <c r="V1023">
        <v>149.9</v>
      </c>
      <c r="W1023">
        <v>49.9</v>
      </c>
      <c r="X1023">
        <v>49.9</v>
      </c>
      <c r="Y1023">
        <v>0</v>
      </c>
      <c r="AG1023" t="s">
        <v>179</v>
      </c>
      <c r="AK1023" t="s">
        <v>179</v>
      </c>
      <c r="AL1023" t="s">
        <v>127</v>
      </c>
      <c r="AM1023">
        <v>99999</v>
      </c>
      <c r="AN1023">
        <v>99999</v>
      </c>
      <c r="AO1023">
        <v>699</v>
      </c>
      <c r="AP1023" t="b">
        <v>1</v>
      </c>
      <c r="AQ1023" t="b">
        <v>1</v>
      </c>
      <c r="AR1023" t="b">
        <v>1</v>
      </c>
      <c r="AS1023">
        <v>100</v>
      </c>
      <c r="AT1023" t="s">
        <v>96</v>
      </c>
      <c r="AU1023" t="b">
        <v>0</v>
      </c>
      <c r="AW1023">
        <v>12</v>
      </c>
      <c r="AX1023" t="s">
        <v>97</v>
      </c>
      <c r="AY1023" t="s">
        <v>1184</v>
      </c>
    </row>
    <row r="1024" spans="1:51" x14ac:dyDescent="0.25">
      <c r="A1024" t="s">
        <v>3160</v>
      </c>
      <c r="B1024" t="s">
        <v>124</v>
      </c>
      <c r="C1024" t="s">
        <v>89</v>
      </c>
      <c r="D1024">
        <v>99999</v>
      </c>
      <c r="F1024">
        <v>1000</v>
      </c>
      <c r="G1024" t="b">
        <v>1</v>
      </c>
      <c r="H1024" t="s">
        <v>278</v>
      </c>
      <c r="K1024" t="s">
        <v>203</v>
      </c>
      <c r="L1024" t="s">
        <v>125</v>
      </c>
      <c r="N1024" t="s">
        <v>93</v>
      </c>
      <c r="P1024">
        <v>314.8</v>
      </c>
      <c r="Q1024">
        <v>64.899999999999991</v>
      </c>
      <c r="R1024">
        <v>0</v>
      </c>
      <c r="S1024">
        <v>50.1</v>
      </c>
      <c r="T1024">
        <v>0</v>
      </c>
      <c r="U1024">
        <v>0</v>
      </c>
      <c r="V1024">
        <v>149.9</v>
      </c>
      <c r="W1024">
        <v>49.9</v>
      </c>
      <c r="X1024">
        <v>49.9</v>
      </c>
      <c r="Y1024">
        <v>0</v>
      </c>
      <c r="AG1024" t="s">
        <v>181</v>
      </c>
      <c r="AK1024" t="s">
        <v>181</v>
      </c>
      <c r="AL1024" t="s">
        <v>127</v>
      </c>
      <c r="AM1024">
        <v>99999</v>
      </c>
      <c r="AN1024">
        <v>99999</v>
      </c>
      <c r="AO1024">
        <v>699</v>
      </c>
      <c r="AP1024" t="b">
        <v>1</v>
      </c>
      <c r="AQ1024" t="b">
        <v>1</v>
      </c>
      <c r="AR1024" t="b">
        <v>1</v>
      </c>
      <c r="AS1024">
        <v>100</v>
      </c>
      <c r="AT1024" t="s">
        <v>96</v>
      </c>
      <c r="AU1024" t="b">
        <v>0</v>
      </c>
      <c r="AW1024">
        <v>12</v>
      </c>
      <c r="AX1024" t="s">
        <v>97</v>
      </c>
      <c r="AY1024" t="s">
        <v>1185</v>
      </c>
    </row>
    <row r="1025" spans="1:51" x14ac:dyDescent="0.25">
      <c r="A1025" t="s">
        <v>3160</v>
      </c>
      <c r="B1025" t="s">
        <v>124</v>
      </c>
      <c r="C1025" t="s">
        <v>89</v>
      </c>
      <c r="D1025">
        <v>99999</v>
      </c>
      <c r="F1025">
        <v>10000</v>
      </c>
      <c r="G1025" t="b">
        <v>1</v>
      </c>
      <c r="H1025" t="s">
        <v>278</v>
      </c>
      <c r="K1025" t="s">
        <v>203</v>
      </c>
      <c r="L1025" t="s">
        <v>125</v>
      </c>
      <c r="N1025" t="s">
        <v>93</v>
      </c>
      <c r="P1025">
        <v>379.8</v>
      </c>
      <c r="Q1025">
        <v>129.9</v>
      </c>
      <c r="R1025">
        <v>0</v>
      </c>
      <c r="S1025">
        <v>50.1</v>
      </c>
      <c r="T1025">
        <v>0</v>
      </c>
      <c r="U1025">
        <v>0</v>
      </c>
      <c r="V1025">
        <v>149.9</v>
      </c>
      <c r="W1025">
        <v>49.9</v>
      </c>
      <c r="X1025">
        <v>49.9</v>
      </c>
      <c r="Y1025">
        <v>0</v>
      </c>
      <c r="AG1025" t="s">
        <v>183</v>
      </c>
      <c r="AK1025" t="s">
        <v>183</v>
      </c>
      <c r="AL1025" t="s">
        <v>127</v>
      </c>
      <c r="AM1025">
        <v>99999</v>
      </c>
      <c r="AN1025">
        <v>99999</v>
      </c>
      <c r="AO1025">
        <v>699</v>
      </c>
      <c r="AP1025" t="b">
        <v>1</v>
      </c>
      <c r="AQ1025" t="b">
        <v>1</v>
      </c>
      <c r="AR1025" t="b">
        <v>1</v>
      </c>
      <c r="AS1025">
        <v>100</v>
      </c>
      <c r="AT1025" t="s">
        <v>96</v>
      </c>
      <c r="AU1025" t="b">
        <v>0</v>
      </c>
      <c r="AW1025">
        <v>12</v>
      </c>
      <c r="AX1025" t="s">
        <v>97</v>
      </c>
      <c r="AY1025" t="s">
        <v>1186</v>
      </c>
    </row>
    <row r="1026" spans="1:51" x14ac:dyDescent="0.25">
      <c r="A1026" t="s">
        <v>3160</v>
      </c>
      <c r="B1026" t="s">
        <v>124</v>
      </c>
      <c r="C1026" t="s">
        <v>89</v>
      </c>
      <c r="D1026">
        <v>99999</v>
      </c>
      <c r="F1026">
        <v>2000</v>
      </c>
      <c r="G1026" t="b">
        <v>1</v>
      </c>
      <c r="H1026" t="s">
        <v>278</v>
      </c>
      <c r="K1026" t="s">
        <v>203</v>
      </c>
      <c r="L1026" t="s">
        <v>125</v>
      </c>
      <c r="N1026" t="s">
        <v>93</v>
      </c>
      <c r="P1026">
        <v>324.8</v>
      </c>
      <c r="Q1026">
        <v>74.899999999999991</v>
      </c>
      <c r="R1026">
        <v>0</v>
      </c>
      <c r="S1026">
        <v>50.1</v>
      </c>
      <c r="T1026">
        <v>0</v>
      </c>
      <c r="U1026">
        <v>0</v>
      </c>
      <c r="V1026">
        <v>149.9</v>
      </c>
      <c r="W1026">
        <v>49.9</v>
      </c>
      <c r="X1026">
        <v>49.9</v>
      </c>
      <c r="Y1026">
        <v>0</v>
      </c>
      <c r="AG1026" t="s">
        <v>185</v>
      </c>
      <c r="AK1026" t="s">
        <v>185</v>
      </c>
      <c r="AL1026" t="s">
        <v>127</v>
      </c>
      <c r="AM1026">
        <v>99999</v>
      </c>
      <c r="AN1026">
        <v>99999</v>
      </c>
      <c r="AO1026">
        <v>699</v>
      </c>
      <c r="AP1026" t="b">
        <v>1</v>
      </c>
      <c r="AQ1026" t="b">
        <v>1</v>
      </c>
      <c r="AR1026" t="b">
        <v>1</v>
      </c>
      <c r="AS1026">
        <v>100</v>
      </c>
      <c r="AT1026" t="s">
        <v>96</v>
      </c>
      <c r="AU1026" t="b">
        <v>0</v>
      </c>
      <c r="AW1026">
        <v>12</v>
      </c>
      <c r="AX1026" t="s">
        <v>97</v>
      </c>
      <c r="AY1026" t="s">
        <v>1187</v>
      </c>
    </row>
    <row r="1027" spans="1:51" x14ac:dyDescent="0.25">
      <c r="A1027" t="s">
        <v>3160</v>
      </c>
      <c r="B1027" t="s">
        <v>124</v>
      </c>
      <c r="C1027" t="s">
        <v>89</v>
      </c>
      <c r="D1027">
        <v>99999</v>
      </c>
      <c r="F1027">
        <v>3000</v>
      </c>
      <c r="G1027" t="b">
        <v>1</v>
      </c>
      <c r="H1027" t="s">
        <v>278</v>
      </c>
      <c r="K1027" t="s">
        <v>203</v>
      </c>
      <c r="L1027" t="s">
        <v>125</v>
      </c>
      <c r="N1027" t="s">
        <v>93</v>
      </c>
      <c r="P1027">
        <v>334.8</v>
      </c>
      <c r="Q1027">
        <v>84.899999999999991</v>
      </c>
      <c r="R1027">
        <v>0</v>
      </c>
      <c r="S1027">
        <v>50.1</v>
      </c>
      <c r="T1027">
        <v>0</v>
      </c>
      <c r="U1027">
        <v>0</v>
      </c>
      <c r="V1027">
        <v>149.9</v>
      </c>
      <c r="W1027">
        <v>49.9</v>
      </c>
      <c r="X1027">
        <v>49.9</v>
      </c>
      <c r="Y1027">
        <v>0</v>
      </c>
      <c r="AG1027" t="s">
        <v>187</v>
      </c>
      <c r="AK1027" t="s">
        <v>187</v>
      </c>
      <c r="AL1027" t="s">
        <v>127</v>
      </c>
      <c r="AM1027">
        <v>99999</v>
      </c>
      <c r="AN1027">
        <v>99999</v>
      </c>
      <c r="AO1027">
        <v>699</v>
      </c>
      <c r="AP1027" t="b">
        <v>1</v>
      </c>
      <c r="AQ1027" t="b">
        <v>1</v>
      </c>
      <c r="AR1027" t="b">
        <v>1</v>
      </c>
      <c r="AS1027">
        <v>100</v>
      </c>
      <c r="AT1027" t="s">
        <v>96</v>
      </c>
      <c r="AU1027" t="b">
        <v>0</v>
      </c>
      <c r="AW1027">
        <v>12</v>
      </c>
      <c r="AX1027" t="s">
        <v>97</v>
      </c>
      <c r="AY1027" t="s">
        <v>1188</v>
      </c>
    </row>
    <row r="1028" spans="1:51" x14ac:dyDescent="0.25">
      <c r="A1028" t="s">
        <v>3160</v>
      </c>
      <c r="B1028" t="s">
        <v>124</v>
      </c>
      <c r="C1028" t="s">
        <v>89</v>
      </c>
      <c r="D1028">
        <v>99999</v>
      </c>
      <c r="F1028">
        <v>5000</v>
      </c>
      <c r="G1028" t="b">
        <v>1</v>
      </c>
      <c r="H1028" t="s">
        <v>278</v>
      </c>
      <c r="K1028" t="s">
        <v>203</v>
      </c>
      <c r="L1028" t="s">
        <v>125</v>
      </c>
      <c r="N1028" t="s">
        <v>93</v>
      </c>
      <c r="P1028">
        <v>349.8</v>
      </c>
      <c r="Q1028">
        <v>99.9</v>
      </c>
      <c r="R1028">
        <v>0</v>
      </c>
      <c r="S1028">
        <v>50.1</v>
      </c>
      <c r="T1028">
        <v>0</v>
      </c>
      <c r="U1028">
        <v>0</v>
      </c>
      <c r="V1028">
        <v>149.9</v>
      </c>
      <c r="W1028">
        <v>49.9</v>
      </c>
      <c r="X1028">
        <v>49.9</v>
      </c>
      <c r="Y1028">
        <v>0</v>
      </c>
      <c r="AG1028" t="s">
        <v>189</v>
      </c>
      <c r="AK1028" t="s">
        <v>189</v>
      </c>
      <c r="AL1028" t="s">
        <v>127</v>
      </c>
      <c r="AM1028">
        <v>99999</v>
      </c>
      <c r="AN1028">
        <v>99999</v>
      </c>
      <c r="AO1028">
        <v>699</v>
      </c>
      <c r="AP1028" t="b">
        <v>1</v>
      </c>
      <c r="AQ1028" t="b">
        <v>1</v>
      </c>
      <c r="AR1028" t="b">
        <v>1</v>
      </c>
      <c r="AS1028">
        <v>100</v>
      </c>
      <c r="AT1028" t="s">
        <v>96</v>
      </c>
      <c r="AU1028" t="b">
        <v>0</v>
      </c>
      <c r="AW1028">
        <v>12</v>
      </c>
      <c r="AX1028" t="s">
        <v>97</v>
      </c>
      <c r="AY1028" t="s">
        <v>1189</v>
      </c>
    </row>
    <row r="1029" spans="1:51" x14ac:dyDescent="0.25">
      <c r="A1029" t="s">
        <v>3160</v>
      </c>
      <c r="B1029" t="s">
        <v>139</v>
      </c>
      <c r="C1029" t="s">
        <v>89</v>
      </c>
      <c r="D1029">
        <v>99999</v>
      </c>
      <c r="F1029">
        <v>0</v>
      </c>
      <c r="G1029" t="b">
        <v>1</v>
      </c>
      <c r="H1029" t="s">
        <v>278</v>
      </c>
      <c r="K1029" t="s">
        <v>203</v>
      </c>
      <c r="L1029" t="s">
        <v>140</v>
      </c>
      <c r="N1029" t="s">
        <v>93</v>
      </c>
      <c r="P1029">
        <v>349.8</v>
      </c>
      <c r="Q1029">
        <v>99.9</v>
      </c>
      <c r="R1029">
        <v>0</v>
      </c>
      <c r="S1029">
        <v>50.1</v>
      </c>
      <c r="T1029">
        <v>0</v>
      </c>
      <c r="U1029">
        <v>0</v>
      </c>
      <c r="V1029">
        <v>149.9</v>
      </c>
      <c r="W1029">
        <v>49.9</v>
      </c>
      <c r="X1029">
        <v>49.9</v>
      </c>
      <c r="Y1029">
        <v>0</v>
      </c>
      <c r="AG1029" t="s">
        <v>191</v>
      </c>
      <c r="AK1029" t="s">
        <v>191</v>
      </c>
      <c r="AL1029" t="s">
        <v>142</v>
      </c>
      <c r="AM1029">
        <v>99999</v>
      </c>
      <c r="AN1029">
        <v>99999</v>
      </c>
      <c r="AO1029">
        <v>899</v>
      </c>
      <c r="AP1029" t="b">
        <v>1</v>
      </c>
      <c r="AQ1029" t="b">
        <v>1</v>
      </c>
      <c r="AR1029" t="b">
        <v>1</v>
      </c>
      <c r="AS1029">
        <v>500</v>
      </c>
      <c r="AT1029" t="s">
        <v>96</v>
      </c>
      <c r="AU1029" t="b">
        <v>0</v>
      </c>
      <c r="AW1029">
        <v>12</v>
      </c>
      <c r="AX1029" t="s">
        <v>97</v>
      </c>
      <c r="AY1029" t="s">
        <v>1190</v>
      </c>
    </row>
    <row r="1030" spans="1:51" x14ac:dyDescent="0.25">
      <c r="A1030" t="s">
        <v>3160</v>
      </c>
      <c r="B1030" t="s">
        <v>139</v>
      </c>
      <c r="C1030" t="s">
        <v>89</v>
      </c>
      <c r="D1030">
        <v>99999</v>
      </c>
      <c r="F1030">
        <v>1000</v>
      </c>
      <c r="G1030" t="b">
        <v>1</v>
      </c>
      <c r="H1030" t="s">
        <v>278</v>
      </c>
      <c r="K1030" t="s">
        <v>203</v>
      </c>
      <c r="L1030" t="s">
        <v>140</v>
      </c>
      <c r="N1030" t="s">
        <v>93</v>
      </c>
      <c r="P1030">
        <v>349.8</v>
      </c>
      <c r="Q1030">
        <v>99.899999999999991</v>
      </c>
      <c r="R1030">
        <v>0</v>
      </c>
      <c r="S1030">
        <v>50.1</v>
      </c>
      <c r="T1030">
        <v>0</v>
      </c>
      <c r="U1030">
        <v>0</v>
      </c>
      <c r="V1030">
        <v>149.9</v>
      </c>
      <c r="W1030">
        <v>49.9</v>
      </c>
      <c r="X1030">
        <v>49.9</v>
      </c>
      <c r="Y1030">
        <v>0</v>
      </c>
      <c r="AG1030" t="s">
        <v>193</v>
      </c>
      <c r="AK1030" t="s">
        <v>193</v>
      </c>
      <c r="AL1030" t="s">
        <v>142</v>
      </c>
      <c r="AM1030">
        <v>99999</v>
      </c>
      <c r="AN1030">
        <v>99999</v>
      </c>
      <c r="AO1030">
        <v>899</v>
      </c>
      <c r="AP1030" t="b">
        <v>1</v>
      </c>
      <c r="AQ1030" t="b">
        <v>1</v>
      </c>
      <c r="AR1030" t="b">
        <v>1</v>
      </c>
      <c r="AS1030">
        <v>500</v>
      </c>
      <c r="AT1030" t="s">
        <v>96</v>
      </c>
      <c r="AU1030" t="b">
        <v>0</v>
      </c>
      <c r="AW1030">
        <v>12</v>
      </c>
      <c r="AX1030" t="s">
        <v>97</v>
      </c>
      <c r="AY1030" t="s">
        <v>1191</v>
      </c>
    </row>
    <row r="1031" spans="1:51" x14ac:dyDescent="0.25">
      <c r="A1031" t="s">
        <v>3160</v>
      </c>
      <c r="B1031" t="s">
        <v>139</v>
      </c>
      <c r="C1031" t="s">
        <v>89</v>
      </c>
      <c r="D1031">
        <v>99999</v>
      </c>
      <c r="F1031">
        <v>10000</v>
      </c>
      <c r="G1031" t="b">
        <v>1</v>
      </c>
      <c r="H1031" t="s">
        <v>278</v>
      </c>
      <c r="K1031" t="s">
        <v>203</v>
      </c>
      <c r="L1031" t="s">
        <v>140</v>
      </c>
      <c r="N1031" t="s">
        <v>93</v>
      </c>
      <c r="P1031">
        <v>414.8</v>
      </c>
      <c r="Q1031">
        <v>164.9</v>
      </c>
      <c r="R1031">
        <v>0</v>
      </c>
      <c r="S1031">
        <v>50.1</v>
      </c>
      <c r="T1031">
        <v>0</v>
      </c>
      <c r="U1031">
        <v>0</v>
      </c>
      <c r="V1031">
        <v>149.9</v>
      </c>
      <c r="W1031">
        <v>49.9</v>
      </c>
      <c r="X1031">
        <v>49.9</v>
      </c>
      <c r="Y1031">
        <v>0</v>
      </c>
      <c r="AG1031" t="s">
        <v>195</v>
      </c>
      <c r="AK1031" t="s">
        <v>195</v>
      </c>
      <c r="AL1031" t="s">
        <v>142</v>
      </c>
      <c r="AM1031">
        <v>99999</v>
      </c>
      <c r="AN1031">
        <v>99999</v>
      </c>
      <c r="AO1031">
        <v>899</v>
      </c>
      <c r="AP1031" t="b">
        <v>1</v>
      </c>
      <c r="AQ1031" t="b">
        <v>1</v>
      </c>
      <c r="AR1031" t="b">
        <v>1</v>
      </c>
      <c r="AS1031">
        <v>500</v>
      </c>
      <c r="AT1031" t="s">
        <v>96</v>
      </c>
      <c r="AU1031" t="b">
        <v>0</v>
      </c>
      <c r="AW1031">
        <v>12</v>
      </c>
      <c r="AX1031" t="s">
        <v>97</v>
      </c>
      <c r="AY1031" t="s">
        <v>1192</v>
      </c>
    </row>
    <row r="1032" spans="1:51" x14ac:dyDescent="0.25">
      <c r="A1032" t="s">
        <v>3160</v>
      </c>
      <c r="B1032" t="s">
        <v>139</v>
      </c>
      <c r="C1032" t="s">
        <v>89</v>
      </c>
      <c r="D1032">
        <v>99999</v>
      </c>
      <c r="F1032">
        <v>2000</v>
      </c>
      <c r="G1032" t="b">
        <v>1</v>
      </c>
      <c r="H1032" t="s">
        <v>278</v>
      </c>
      <c r="K1032" t="s">
        <v>203</v>
      </c>
      <c r="L1032" t="s">
        <v>140</v>
      </c>
      <c r="N1032" t="s">
        <v>93</v>
      </c>
      <c r="P1032">
        <v>359.8</v>
      </c>
      <c r="Q1032">
        <v>109.89999999999999</v>
      </c>
      <c r="R1032">
        <v>0</v>
      </c>
      <c r="S1032">
        <v>50.1</v>
      </c>
      <c r="T1032">
        <v>0</v>
      </c>
      <c r="U1032">
        <v>0</v>
      </c>
      <c r="V1032">
        <v>149.9</v>
      </c>
      <c r="W1032">
        <v>49.9</v>
      </c>
      <c r="X1032">
        <v>49.9</v>
      </c>
      <c r="Y1032">
        <v>0</v>
      </c>
      <c r="AG1032" t="s">
        <v>197</v>
      </c>
      <c r="AK1032" t="s">
        <v>197</v>
      </c>
      <c r="AL1032" t="s">
        <v>142</v>
      </c>
      <c r="AM1032">
        <v>99999</v>
      </c>
      <c r="AN1032">
        <v>99999</v>
      </c>
      <c r="AO1032">
        <v>899</v>
      </c>
      <c r="AP1032" t="b">
        <v>1</v>
      </c>
      <c r="AQ1032" t="b">
        <v>1</v>
      </c>
      <c r="AR1032" t="b">
        <v>1</v>
      </c>
      <c r="AS1032">
        <v>500</v>
      </c>
      <c r="AT1032" t="s">
        <v>96</v>
      </c>
      <c r="AU1032" t="b">
        <v>0</v>
      </c>
      <c r="AW1032">
        <v>12</v>
      </c>
      <c r="AX1032" t="s">
        <v>97</v>
      </c>
      <c r="AY1032" t="s">
        <v>1193</v>
      </c>
    </row>
    <row r="1033" spans="1:51" x14ac:dyDescent="0.25">
      <c r="A1033" t="s">
        <v>3160</v>
      </c>
      <c r="B1033" t="s">
        <v>139</v>
      </c>
      <c r="C1033" t="s">
        <v>89</v>
      </c>
      <c r="D1033">
        <v>99999</v>
      </c>
      <c r="F1033">
        <v>3000</v>
      </c>
      <c r="G1033" t="b">
        <v>1</v>
      </c>
      <c r="H1033" t="s">
        <v>278</v>
      </c>
      <c r="K1033" t="s">
        <v>203</v>
      </c>
      <c r="L1033" t="s">
        <v>140</v>
      </c>
      <c r="N1033" t="s">
        <v>93</v>
      </c>
      <c r="P1033">
        <v>369.8</v>
      </c>
      <c r="Q1033">
        <v>119.89999999999999</v>
      </c>
      <c r="R1033">
        <v>0</v>
      </c>
      <c r="S1033">
        <v>50.1</v>
      </c>
      <c r="T1033">
        <v>0</v>
      </c>
      <c r="U1033">
        <v>0</v>
      </c>
      <c r="V1033">
        <v>149.9</v>
      </c>
      <c r="W1033">
        <v>49.9</v>
      </c>
      <c r="X1033">
        <v>49.9</v>
      </c>
      <c r="Y1033">
        <v>0</v>
      </c>
      <c r="AG1033" t="s">
        <v>199</v>
      </c>
      <c r="AK1033" t="s">
        <v>199</v>
      </c>
      <c r="AL1033" t="s">
        <v>142</v>
      </c>
      <c r="AM1033">
        <v>99999</v>
      </c>
      <c r="AN1033">
        <v>99999</v>
      </c>
      <c r="AO1033">
        <v>899</v>
      </c>
      <c r="AP1033" t="b">
        <v>1</v>
      </c>
      <c r="AQ1033" t="b">
        <v>1</v>
      </c>
      <c r="AR1033" t="b">
        <v>1</v>
      </c>
      <c r="AS1033">
        <v>500</v>
      </c>
      <c r="AT1033" t="s">
        <v>96</v>
      </c>
      <c r="AU1033" t="b">
        <v>0</v>
      </c>
      <c r="AW1033">
        <v>12</v>
      </c>
      <c r="AX1033" t="s">
        <v>97</v>
      </c>
      <c r="AY1033" t="s">
        <v>1194</v>
      </c>
    </row>
    <row r="1034" spans="1:51" x14ac:dyDescent="0.25">
      <c r="A1034" t="s">
        <v>3160</v>
      </c>
      <c r="B1034" t="s">
        <v>139</v>
      </c>
      <c r="C1034" t="s">
        <v>89</v>
      </c>
      <c r="D1034">
        <v>99999</v>
      </c>
      <c r="F1034">
        <v>5000</v>
      </c>
      <c r="G1034" t="b">
        <v>1</v>
      </c>
      <c r="H1034" t="s">
        <v>278</v>
      </c>
      <c r="K1034" t="s">
        <v>203</v>
      </c>
      <c r="L1034" t="s">
        <v>140</v>
      </c>
      <c r="N1034" t="s">
        <v>93</v>
      </c>
      <c r="P1034">
        <v>384.8</v>
      </c>
      <c r="Q1034">
        <v>134.9</v>
      </c>
      <c r="R1034">
        <v>0</v>
      </c>
      <c r="S1034">
        <v>50.1</v>
      </c>
      <c r="T1034">
        <v>0</v>
      </c>
      <c r="U1034">
        <v>0</v>
      </c>
      <c r="V1034">
        <v>149.9</v>
      </c>
      <c r="W1034">
        <v>49.9</v>
      </c>
      <c r="X1034">
        <v>49.9</v>
      </c>
      <c r="Y1034">
        <v>0</v>
      </c>
      <c r="AG1034" t="s">
        <v>201</v>
      </c>
      <c r="AK1034" t="s">
        <v>201</v>
      </c>
      <c r="AL1034" t="s">
        <v>142</v>
      </c>
      <c r="AM1034">
        <v>99999</v>
      </c>
      <c r="AN1034">
        <v>99999</v>
      </c>
      <c r="AO1034">
        <v>899</v>
      </c>
      <c r="AP1034" t="b">
        <v>1</v>
      </c>
      <c r="AQ1034" t="b">
        <v>1</v>
      </c>
      <c r="AR1034" t="b">
        <v>1</v>
      </c>
      <c r="AS1034">
        <v>500</v>
      </c>
      <c r="AT1034" t="s">
        <v>96</v>
      </c>
      <c r="AU1034" t="b">
        <v>0</v>
      </c>
      <c r="AW1034">
        <v>12</v>
      </c>
      <c r="AX1034" t="s">
        <v>97</v>
      </c>
      <c r="AY1034" t="s">
        <v>1195</v>
      </c>
    </row>
    <row r="1035" spans="1:51" x14ac:dyDescent="0.25">
      <c r="A1035" t="s">
        <v>3160</v>
      </c>
      <c r="B1035" t="s">
        <v>88</v>
      </c>
      <c r="C1035" t="s">
        <v>89</v>
      </c>
      <c r="D1035">
        <v>99999</v>
      </c>
      <c r="F1035">
        <v>0</v>
      </c>
      <c r="G1035" t="b">
        <v>1</v>
      </c>
      <c r="H1035" t="s">
        <v>278</v>
      </c>
      <c r="K1035" t="s">
        <v>228</v>
      </c>
      <c r="L1035" t="s">
        <v>92</v>
      </c>
      <c r="N1035" t="s">
        <v>93</v>
      </c>
      <c r="P1035">
        <v>339.8</v>
      </c>
      <c r="Q1035">
        <v>79.900000000000006</v>
      </c>
      <c r="R1035">
        <v>0</v>
      </c>
      <c r="S1035">
        <v>50.1</v>
      </c>
      <c r="T1035">
        <v>0</v>
      </c>
      <c r="U1035">
        <v>0</v>
      </c>
      <c r="V1035">
        <v>149.9</v>
      </c>
      <c r="W1035">
        <v>59.9</v>
      </c>
      <c r="X1035">
        <v>59.9</v>
      </c>
      <c r="Y1035">
        <v>0</v>
      </c>
      <c r="AG1035" t="s">
        <v>155</v>
      </c>
      <c r="AK1035" t="s">
        <v>155</v>
      </c>
      <c r="AL1035" t="s">
        <v>95</v>
      </c>
      <c r="AM1035">
        <v>99999</v>
      </c>
      <c r="AN1035">
        <v>99999</v>
      </c>
      <c r="AO1035">
        <v>799</v>
      </c>
      <c r="AP1035" t="b">
        <v>1</v>
      </c>
      <c r="AQ1035" t="b">
        <v>1</v>
      </c>
      <c r="AR1035" t="b">
        <v>1</v>
      </c>
      <c r="AS1035">
        <v>250</v>
      </c>
      <c r="AT1035" t="s">
        <v>96</v>
      </c>
      <c r="AU1035" t="b">
        <v>0</v>
      </c>
      <c r="AW1035">
        <v>12</v>
      </c>
      <c r="AX1035" t="s">
        <v>97</v>
      </c>
      <c r="AY1035" t="s">
        <v>1196</v>
      </c>
    </row>
    <row r="1036" spans="1:51" x14ac:dyDescent="0.25">
      <c r="A1036" t="s">
        <v>3160</v>
      </c>
      <c r="B1036" t="s">
        <v>88</v>
      </c>
      <c r="C1036" t="s">
        <v>89</v>
      </c>
      <c r="D1036">
        <v>99999</v>
      </c>
      <c r="F1036">
        <v>1000</v>
      </c>
      <c r="G1036" t="b">
        <v>1</v>
      </c>
      <c r="H1036" t="s">
        <v>278</v>
      </c>
      <c r="K1036" t="s">
        <v>228</v>
      </c>
      <c r="L1036" t="s">
        <v>92</v>
      </c>
      <c r="N1036" t="s">
        <v>93</v>
      </c>
      <c r="P1036">
        <v>339.8</v>
      </c>
      <c r="Q1036">
        <v>79.899999999999991</v>
      </c>
      <c r="R1036">
        <v>0</v>
      </c>
      <c r="S1036">
        <v>50.1</v>
      </c>
      <c r="T1036">
        <v>0</v>
      </c>
      <c r="U1036">
        <v>0</v>
      </c>
      <c r="V1036">
        <v>149.9</v>
      </c>
      <c r="W1036">
        <v>59.9</v>
      </c>
      <c r="X1036">
        <v>59.9</v>
      </c>
      <c r="Y1036">
        <v>0</v>
      </c>
      <c r="AG1036" t="s">
        <v>157</v>
      </c>
      <c r="AK1036" t="s">
        <v>157</v>
      </c>
      <c r="AL1036" t="s">
        <v>95</v>
      </c>
      <c r="AM1036">
        <v>99999</v>
      </c>
      <c r="AN1036">
        <v>99999</v>
      </c>
      <c r="AO1036">
        <v>799</v>
      </c>
      <c r="AP1036" t="b">
        <v>1</v>
      </c>
      <c r="AQ1036" t="b">
        <v>1</v>
      </c>
      <c r="AR1036" t="b">
        <v>1</v>
      </c>
      <c r="AS1036">
        <v>250</v>
      </c>
      <c r="AT1036" t="s">
        <v>96</v>
      </c>
      <c r="AU1036" t="b">
        <v>0</v>
      </c>
      <c r="AW1036">
        <v>12</v>
      </c>
      <c r="AX1036" t="s">
        <v>97</v>
      </c>
      <c r="AY1036" t="s">
        <v>1197</v>
      </c>
    </row>
    <row r="1037" spans="1:51" x14ac:dyDescent="0.25">
      <c r="A1037" t="s">
        <v>3160</v>
      </c>
      <c r="B1037" t="s">
        <v>88</v>
      </c>
      <c r="C1037" t="s">
        <v>89</v>
      </c>
      <c r="D1037">
        <v>99999</v>
      </c>
      <c r="F1037">
        <v>10000</v>
      </c>
      <c r="G1037" t="b">
        <v>1</v>
      </c>
      <c r="H1037" t="s">
        <v>278</v>
      </c>
      <c r="K1037" t="s">
        <v>228</v>
      </c>
      <c r="L1037" t="s">
        <v>92</v>
      </c>
      <c r="N1037" t="s">
        <v>93</v>
      </c>
      <c r="P1037">
        <v>404.8</v>
      </c>
      <c r="Q1037">
        <v>144.9</v>
      </c>
      <c r="R1037">
        <v>0</v>
      </c>
      <c r="S1037">
        <v>50.1</v>
      </c>
      <c r="T1037">
        <v>0</v>
      </c>
      <c r="U1037">
        <v>0</v>
      </c>
      <c r="V1037">
        <v>149.9</v>
      </c>
      <c r="W1037">
        <v>59.9</v>
      </c>
      <c r="X1037">
        <v>59.9</v>
      </c>
      <c r="Y1037">
        <v>0</v>
      </c>
      <c r="AG1037" t="s">
        <v>159</v>
      </c>
      <c r="AK1037" t="s">
        <v>159</v>
      </c>
      <c r="AL1037" t="s">
        <v>95</v>
      </c>
      <c r="AM1037">
        <v>99999</v>
      </c>
      <c r="AN1037">
        <v>99999</v>
      </c>
      <c r="AO1037">
        <v>799</v>
      </c>
      <c r="AP1037" t="b">
        <v>1</v>
      </c>
      <c r="AQ1037" t="b">
        <v>1</v>
      </c>
      <c r="AR1037" t="b">
        <v>1</v>
      </c>
      <c r="AS1037">
        <v>250</v>
      </c>
      <c r="AT1037" t="s">
        <v>96</v>
      </c>
      <c r="AU1037" t="b">
        <v>0</v>
      </c>
      <c r="AW1037">
        <v>12</v>
      </c>
      <c r="AX1037" t="s">
        <v>97</v>
      </c>
      <c r="AY1037" t="s">
        <v>1198</v>
      </c>
    </row>
    <row r="1038" spans="1:51" x14ac:dyDescent="0.25">
      <c r="A1038" t="s">
        <v>3160</v>
      </c>
      <c r="B1038" t="s">
        <v>88</v>
      </c>
      <c r="C1038" t="s">
        <v>89</v>
      </c>
      <c r="D1038">
        <v>99999</v>
      </c>
      <c r="F1038">
        <v>2000</v>
      </c>
      <c r="G1038" t="b">
        <v>1</v>
      </c>
      <c r="H1038" t="s">
        <v>278</v>
      </c>
      <c r="K1038" t="s">
        <v>228</v>
      </c>
      <c r="L1038" t="s">
        <v>92</v>
      </c>
      <c r="N1038" t="s">
        <v>93</v>
      </c>
      <c r="P1038">
        <v>349.8</v>
      </c>
      <c r="Q1038">
        <v>89.899999999999991</v>
      </c>
      <c r="R1038">
        <v>0</v>
      </c>
      <c r="S1038">
        <v>50.1</v>
      </c>
      <c r="T1038">
        <v>0</v>
      </c>
      <c r="U1038">
        <v>0</v>
      </c>
      <c r="V1038">
        <v>149.9</v>
      </c>
      <c r="W1038">
        <v>59.9</v>
      </c>
      <c r="X1038">
        <v>59.9</v>
      </c>
      <c r="Y1038">
        <v>0</v>
      </c>
      <c r="AG1038" t="s">
        <v>161</v>
      </c>
      <c r="AK1038" t="s">
        <v>161</v>
      </c>
      <c r="AL1038" t="s">
        <v>95</v>
      </c>
      <c r="AM1038">
        <v>99999</v>
      </c>
      <c r="AN1038">
        <v>99999</v>
      </c>
      <c r="AO1038">
        <v>799</v>
      </c>
      <c r="AP1038" t="b">
        <v>1</v>
      </c>
      <c r="AQ1038" t="b">
        <v>1</v>
      </c>
      <c r="AR1038" t="b">
        <v>1</v>
      </c>
      <c r="AS1038">
        <v>250</v>
      </c>
      <c r="AT1038" t="s">
        <v>96</v>
      </c>
      <c r="AU1038" t="b">
        <v>0</v>
      </c>
      <c r="AW1038">
        <v>12</v>
      </c>
      <c r="AX1038" t="s">
        <v>97</v>
      </c>
      <c r="AY1038" t="s">
        <v>1199</v>
      </c>
    </row>
    <row r="1039" spans="1:51" x14ac:dyDescent="0.25">
      <c r="A1039" t="s">
        <v>3160</v>
      </c>
      <c r="B1039" t="s">
        <v>88</v>
      </c>
      <c r="C1039" t="s">
        <v>89</v>
      </c>
      <c r="D1039">
        <v>99999</v>
      </c>
      <c r="F1039">
        <v>3000</v>
      </c>
      <c r="G1039" t="b">
        <v>1</v>
      </c>
      <c r="H1039" t="s">
        <v>278</v>
      </c>
      <c r="K1039" t="s">
        <v>228</v>
      </c>
      <c r="L1039" t="s">
        <v>92</v>
      </c>
      <c r="N1039" t="s">
        <v>93</v>
      </c>
      <c r="P1039">
        <v>359.8</v>
      </c>
      <c r="Q1039">
        <v>99.899999999999991</v>
      </c>
      <c r="R1039">
        <v>0</v>
      </c>
      <c r="S1039">
        <v>50.1</v>
      </c>
      <c r="T1039">
        <v>0</v>
      </c>
      <c r="U1039">
        <v>0</v>
      </c>
      <c r="V1039">
        <v>149.9</v>
      </c>
      <c r="W1039">
        <v>59.9</v>
      </c>
      <c r="X1039">
        <v>59.9</v>
      </c>
      <c r="Y1039">
        <v>0</v>
      </c>
      <c r="AG1039" t="s">
        <v>163</v>
      </c>
      <c r="AK1039" t="s">
        <v>163</v>
      </c>
      <c r="AL1039" t="s">
        <v>95</v>
      </c>
      <c r="AM1039">
        <v>99999</v>
      </c>
      <c r="AN1039">
        <v>99999</v>
      </c>
      <c r="AO1039">
        <v>799</v>
      </c>
      <c r="AP1039" t="b">
        <v>1</v>
      </c>
      <c r="AQ1039" t="b">
        <v>1</v>
      </c>
      <c r="AR1039" t="b">
        <v>1</v>
      </c>
      <c r="AS1039">
        <v>250</v>
      </c>
      <c r="AT1039" t="s">
        <v>96</v>
      </c>
      <c r="AU1039" t="b">
        <v>0</v>
      </c>
      <c r="AW1039">
        <v>12</v>
      </c>
      <c r="AX1039" t="s">
        <v>97</v>
      </c>
      <c r="AY1039" t="s">
        <v>1200</v>
      </c>
    </row>
    <row r="1040" spans="1:51" x14ac:dyDescent="0.25">
      <c r="A1040" t="s">
        <v>3160</v>
      </c>
      <c r="B1040" t="s">
        <v>88</v>
      </c>
      <c r="C1040" t="s">
        <v>89</v>
      </c>
      <c r="D1040">
        <v>99999</v>
      </c>
      <c r="F1040">
        <v>5000</v>
      </c>
      <c r="G1040" t="b">
        <v>1</v>
      </c>
      <c r="H1040" t="s">
        <v>278</v>
      </c>
      <c r="K1040" t="s">
        <v>228</v>
      </c>
      <c r="L1040" t="s">
        <v>92</v>
      </c>
      <c r="N1040" t="s">
        <v>93</v>
      </c>
      <c r="P1040">
        <v>374.8</v>
      </c>
      <c r="Q1040">
        <v>114.9</v>
      </c>
      <c r="R1040">
        <v>0</v>
      </c>
      <c r="S1040">
        <v>50.1</v>
      </c>
      <c r="T1040">
        <v>0</v>
      </c>
      <c r="U1040">
        <v>0</v>
      </c>
      <c r="V1040">
        <v>149.9</v>
      </c>
      <c r="W1040">
        <v>59.9</v>
      </c>
      <c r="X1040">
        <v>59.9</v>
      </c>
      <c r="Y1040">
        <v>0</v>
      </c>
      <c r="AG1040" t="s">
        <v>165</v>
      </c>
      <c r="AK1040" t="s">
        <v>165</v>
      </c>
      <c r="AL1040" t="s">
        <v>95</v>
      </c>
      <c r="AM1040">
        <v>99999</v>
      </c>
      <c r="AN1040">
        <v>99999</v>
      </c>
      <c r="AO1040">
        <v>799</v>
      </c>
      <c r="AP1040" t="b">
        <v>1</v>
      </c>
      <c r="AQ1040" t="b">
        <v>1</v>
      </c>
      <c r="AR1040" t="b">
        <v>1</v>
      </c>
      <c r="AS1040">
        <v>250</v>
      </c>
      <c r="AT1040" t="s">
        <v>96</v>
      </c>
      <c r="AU1040" t="b">
        <v>0</v>
      </c>
      <c r="AW1040">
        <v>12</v>
      </c>
      <c r="AX1040" t="s">
        <v>97</v>
      </c>
      <c r="AY1040" t="s">
        <v>1201</v>
      </c>
    </row>
    <row r="1041" spans="1:51" x14ac:dyDescent="0.25">
      <c r="A1041" t="s">
        <v>3160</v>
      </c>
      <c r="B1041" t="s">
        <v>109</v>
      </c>
      <c r="C1041" t="s">
        <v>89</v>
      </c>
      <c r="D1041">
        <v>99999</v>
      </c>
      <c r="F1041">
        <v>0</v>
      </c>
      <c r="G1041" t="b">
        <v>1</v>
      </c>
      <c r="H1041" t="s">
        <v>278</v>
      </c>
      <c r="K1041" t="s">
        <v>228</v>
      </c>
      <c r="L1041" t="s">
        <v>110</v>
      </c>
      <c r="N1041" t="s">
        <v>93</v>
      </c>
      <c r="P1041">
        <v>334.8</v>
      </c>
      <c r="Q1041">
        <v>74.900000000000006</v>
      </c>
      <c r="R1041">
        <v>0</v>
      </c>
      <c r="S1041">
        <v>50.1</v>
      </c>
      <c r="T1041">
        <v>0</v>
      </c>
      <c r="U1041">
        <v>0</v>
      </c>
      <c r="V1041">
        <v>149.9</v>
      </c>
      <c r="W1041">
        <v>59.9</v>
      </c>
      <c r="X1041">
        <v>59.9</v>
      </c>
      <c r="Y1041">
        <v>0</v>
      </c>
      <c r="AG1041" t="s">
        <v>167</v>
      </c>
      <c r="AK1041" t="s">
        <v>167</v>
      </c>
      <c r="AL1041" t="s">
        <v>112</v>
      </c>
      <c r="AM1041">
        <v>99999</v>
      </c>
      <c r="AN1041">
        <v>99999</v>
      </c>
      <c r="AO1041">
        <v>599</v>
      </c>
      <c r="AP1041" t="b">
        <v>1</v>
      </c>
      <c r="AQ1041" t="b">
        <v>1</v>
      </c>
      <c r="AR1041" t="b">
        <v>1</v>
      </c>
      <c r="AS1041">
        <v>50</v>
      </c>
      <c r="AT1041" t="s">
        <v>96</v>
      </c>
      <c r="AU1041" t="b">
        <v>0</v>
      </c>
      <c r="AW1041">
        <v>12</v>
      </c>
      <c r="AX1041" t="s">
        <v>97</v>
      </c>
      <c r="AY1041" t="s">
        <v>1202</v>
      </c>
    </row>
    <row r="1042" spans="1:51" x14ac:dyDescent="0.25">
      <c r="A1042" t="s">
        <v>3160</v>
      </c>
      <c r="B1042" t="s">
        <v>109</v>
      </c>
      <c r="C1042" t="s">
        <v>89</v>
      </c>
      <c r="D1042">
        <v>99999</v>
      </c>
      <c r="F1042">
        <v>1000</v>
      </c>
      <c r="G1042" t="b">
        <v>1</v>
      </c>
      <c r="H1042" t="s">
        <v>278</v>
      </c>
      <c r="K1042" t="s">
        <v>228</v>
      </c>
      <c r="L1042" t="s">
        <v>110</v>
      </c>
      <c r="N1042" t="s">
        <v>93</v>
      </c>
      <c r="P1042">
        <v>319.8</v>
      </c>
      <c r="Q1042">
        <v>59.9</v>
      </c>
      <c r="R1042">
        <v>0</v>
      </c>
      <c r="S1042">
        <v>50.1</v>
      </c>
      <c r="T1042">
        <v>0</v>
      </c>
      <c r="U1042">
        <v>0</v>
      </c>
      <c r="V1042">
        <v>149.9</v>
      </c>
      <c r="W1042">
        <v>59.9</v>
      </c>
      <c r="X1042">
        <v>59.9</v>
      </c>
      <c r="Y1042">
        <v>0</v>
      </c>
      <c r="AG1042" t="s">
        <v>169</v>
      </c>
      <c r="AK1042" t="s">
        <v>169</v>
      </c>
      <c r="AL1042" t="s">
        <v>112</v>
      </c>
      <c r="AM1042">
        <v>99999</v>
      </c>
      <c r="AN1042">
        <v>99999</v>
      </c>
      <c r="AO1042">
        <v>599</v>
      </c>
      <c r="AP1042" t="b">
        <v>1</v>
      </c>
      <c r="AQ1042" t="b">
        <v>1</v>
      </c>
      <c r="AR1042" t="b">
        <v>1</v>
      </c>
      <c r="AS1042">
        <v>50</v>
      </c>
      <c r="AT1042" t="s">
        <v>96</v>
      </c>
      <c r="AU1042" t="b">
        <v>0</v>
      </c>
      <c r="AW1042">
        <v>12</v>
      </c>
      <c r="AX1042" t="s">
        <v>97</v>
      </c>
      <c r="AY1042" t="s">
        <v>1203</v>
      </c>
    </row>
    <row r="1043" spans="1:51" x14ac:dyDescent="0.25">
      <c r="A1043" t="s">
        <v>3160</v>
      </c>
      <c r="B1043" t="s">
        <v>109</v>
      </c>
      <c r="C1043" t="s">
        <v>89</v>
      </c>
      <c r="D1043">
        <v>99999</v>
      </c>
      <c r="F1043">
        <v>10000</v>
      </c>
      <c r="G1043" t="b">
        <v>1</v>
      </c>
      <c r="H1043" t="s">
        <v>278</v>
      </c>
      <c r="K1043" t="s">
        <v>228</v>
      </c>
      <c r="L1043" t="s">
        <v>110</v>
      </c>
      <c r="N1043" t="s">
        <v>93</v>
      </c>
      <c r="P1043">
        <v>384.8</v>
      </c>
      <c r="Q1043">
        <v>124.9</v>
      </c>
      <c r="R1043">
        <v>0</v>
      </c>
      <c r="S1043">
        <v>50.1</v>
      </c>
      <c r="T1043">
        <v>0</v>
      </c>
      <c r="U1043">
        <v>0</v>
      </c>
      <c r="V1043">
        <v>149.9</v>
      </c>
      <c r="W1043">
        <v>59.9</v>
      </c>
      <c r="X1043">
        <v>59.9</v>
      </c>
      <c r="Y1043">
        <v>0</v>
      </c>
      <c r="AG1043" t="s">
        <v>171</v>
      </c>
      <c r="AK1043" t="s">
        <v>171</v>
      </c>
      <c r="AL1043" t="s">
        <v>112</v>
      </c>
      <c r="AM1043">
        <v>99999</v>
      </c>
      <c r="AN1043">
        <v>99999</v>
      </c>
      <c r="AO1043">
        <v>599</v>
      </c>
      <c r="AP1043" t="b">
        <v>1</v>
      </c>
      <c r="AQ1043" t="b">
        <v>1</v>
      </c>
      <c r="AR1043" t="b">
        <v>1</v>
      </c>
      <c r="AS1043">
        <v>50</v>
      </c>
      <c r="AT1043" t="s">
        <v>96</v>
      </c>
      <c r="AU1043" t="b">
        <v>0</v>
      </c>
      <c r="AW1043">
        <v>12</v>
      </c>
      <c r="AX1043" t="s">
        <v>97</v>
      </c>
      <c r="AY1043" t="s">
        <v>1204</v>
      </c>
    </row>
    <row r="1044" spans="1:51" x14ac:dyDescent="0.25">
      <c r="A1044" t="s">
        <v>3160</v>
      </c>
      <c r="B1044" t="s">
        <v>109</v>
      </c>
      <c r="C1044" t="s">
        <v>89</v>
      </c>
      <c r="D1044">
        <v>99999</v>
      </c>
      <c r="F1044">
        <v>2000</v>
      </c>
      <c r="G1044" t="b">
        <v>1</v>
      </c>
      <c r="H1044" t="s">
        <v>278</v>
      </c>
      <c r="K1044" t="s">
        <v>228</v>
      </c>
      <c r="L1044" t="s">
        <v>110</v>
      </c>
      <c r="N1044" t="s">
        <v>93</v>
      </c>
      <c r="P1044">
        <v>329.8</v>
      </c>
      <c r="Q1044">
        <v>69.900000000000006</v>
      </c>
      <c r="R1044">
        <v>0</v>
      </c>
      <c r="S1044">
        <v>50.1</v>
      </c>
      <c r="T1044">
        <v>0</v>
      </c>
      <c r="U1044">
        <v>0</v>
      </c>
      <c r="V1044">
        <v>149.9</v>
      </c>
      <c r="W1044">
        <v>59.9</v>
      </c>
      <c r="X1044">
        <v>59.9</v>
      </c>
      <c r="Y1044">
        <v>0</v>
      </c>
      <c r="AG1044" t="s">
        <v>173</v>
      </c>
      <c r="AK1044" t="s">
        <v>173</v>
      </c>
      <c r="AL1044" t="s">
        <v>112</v>
      </c>
      <c r="AM1044">
        <v>99999</v>
      </c>
      <c r="AN1044">
        <v>99999</v>
      </c>
      <c r="AO1044">
        <v>599</v>
      </c>
      <c r="AP1044" t="b">
        <v>1</v>
      </c>
      <c r="AQ1044" t="b">
        <v>1</v>
      </c>
      <c r="AR1044" t="b">
        <v>1</v>
      </c>
      <c r="AS1044">
        <v>50</v>
      </c>
      <c r="AT1044" t="s">
        <v>96</v>
      </c>
      <c r="AU1044" t="b">
        <v>0</v>
      </c>
      <c r="AW1044">
        <v>12</v>
      </c>
      <c r="AX1044" t="s">
        <v>97</v>
      </c>
      <c r="AY1044" t="s">
        <v>1205</v>
      </c>
    </row>
    <row r="1045" spans="1:51" x14ac:dyDescent="0.25">
      <c r="A1045" t="s">
        <v>3160</v>
      </c>
      <c r="B1045" t="s">
        <v>109</v>
      </c>
      <c r="C1045" t="s">
        <v>89</v>
      </c>
      <c r="D1045">
        <v>99999</v>
      </c>
      <c r="F1045">
        <v>3000</v>
      </c>
      <c r="G1045" t="b">
        <v>1</v>
      </c>
      <c r="H1045" t="s">
        <v>278</v>
      </c>
      <c r="K1045" t="s">
        <v>228</v>
      </c>
      <c r="L1045" t="s">
        <v>110</v>
      </c>
      <c r="N1045" t="s">
        <v>93</v>
      </c>
      <c r="P1045">
        <v>339.8</v>
      </c>
      <c r="Q1045">
        <v>79.899999999999991</v>
      </c>
      <c r="R1045">
        <v>0</v>
      </c>
      <c r="S1045">
        <v>50.1</v>
      </c>
      <c r="T1045">
        <v>0</v>
      </c>
      <c r="U1045">
        <v>0</v>
      </c>
      <c r="V1045">
        <v>149.9</v>
      </c>
      <c r="W1045">
        <v>59.9</v>
      </c>
      <c r="X1045">
        <v>59.9</v>
      </c>
      <c r="Y1045">
        <v>0</v>
      </c>
      <c r="AG1045" t="s">
        <v>175</v>
      </c>
      <c r="AK1045" t="s">
        <v>175</v>
      </c>
      <c r="AL1045" t="s">
        <v>112</v>
      </c>
      <c r="AM1045">
        <v>99999</v>
      </c>
      <c r="AN1045">
        <v>99999</v>
      </c>
      <c r="AO1045">
        <v>599</v>
      </c>
      <c r="AP1045" t="b">
        <v>1</v>
      </c>
      <c r="AQ1045" t="b">
        <v>1</v>
      </c>
      <c r="AR1045" t="b">
        <v>1</v>
      </c>
      <c r="AS1045">
        <v>50</v>
      </c>
      <c r="AT1045" t="s">
        <v>96</v>
      </c>
      <c r="AU1045" t="b">
        <v>0</v>
      </c>
      <c r="AW1045">
        <v>12</v>
      </c>
      <c r="AX1045" t="s">
        <v>97</v>
      </c>
      <c r="AY1045" t="s">
        <v>1206</v>
      </c>
    </row>
    <row r="1046" spans="1:51" x14ac:dyDescent="0.25">
      <c r="A1046" t="s">
        <v>3160</v>
      </c>
      <c r="B1046" t="s">
        <v>109</v>
      </c>
      <c r="C1046" t="s">
        <v>89</v>
      </c>
      <c r="D1046">
        <v>99999</v>
      </c>
      <c r="F1046">
        <v>5000</v>
      </c>
      <c r="G1046" t="b">
        <v>1</v>
      </c>
      <c r="H1046" t="s">
        <v>278</v>
      </c>
      <c r="K1046" t="s">
        <v>228</v>
      </c>
      <c r="L1046" t="s">
        <v>110</v>
      </c>
      <c r="N1046" t="s">
        <v>93</v>
      </c>
      <c r="P1046">
        <v>354.8</v>
      </c>
      <c r="Q1046">
        <v>94.9</v>
      </c>
      <c r="R1046">
        <v>0</v>
      </c>
      <c r="S1046">
        <v>50.1</v>
      </c>
      <c r="T1046">
        <v>0</v>
      </c>
      <c r="U1046">
        <v>0</v>
      </c>
      <c r="V1046">
        <v>149.9</v>
      </c>
      <c r="W1046">
        <v>59.9</v>
      </c>
      <c r="X1046">
        <v>59.9</v>
      </c>
      <c r="Y1046">
        <v>0</v>
      </c>
      <c r="AG1046" t="s">
        <v>177</v>
      </c>
      <c r="AK1046" t="s">
        <v>177</v>
      </c>
      <c r="AL1046" t="s">
        <v>112</v>
      </c>
      <c r="AM1046">
        <v>99999</v>
      </c>
      <c r="AN1046">
        <v>99999</v>
      </c>
      <c r="AO1046">
        <v>599</v>
      </c>
      <c r="AP1046" t="b">
        <v>1</v>
      </c>
      <c r="AQ1046" t="b">
        <v>1</v>
      </c>
      <c r="AR1046" t="b">
        <v>1</v>
      </c>
      <c r="AS1046">
        <v>50</v>
      </c>
      <c r="AT1046" t="s">
        <v>96</v>
      </c>
      <c r="AU1046" t="b">
        <v>0</v>
      </c>
      <c r="AW1046">
        <v>12</v>
      </c>
      <c r="AX1046" t="s">
        <v>97</v>
      </c>
      <c r="AY1046" t="s">
        <v>1207</v>
      </c>
    </row>
    <row r="1047" spans="1:51" x14ac:dyDescent="0.25">
      <c r="A1047" t="s">
        <v>3160</v>
      </c>
      <c r="B1047" t="s">
        <v>124</v>
      </c>
      <c r="C1047" t="s">
        <v>89</v>
      </c>
      <c r="D1047">
        <v>99999</v>
      </c>
      <c r="F1047">
        <v>0</v>
      </c>
      <c r="G1047" t="b">
        <v>1</v>
      </c>
      <c r="H1047" t="s">
        <v>278</v>
      </c>
      <c r="K1047" t="s">
        <v>228</v>
      </c>
      <c r="L1047" t="s">
        <v>125</v>
      </c>
      <c r="N1047" t="s">
        <v>93</v>
      </c>
      <c r="P1047">
        <v>324.8</v>
      </c>
      <c r="Q1047">
        <v>64.900000000000006</v>
      </c>
      <c r="R1047">
        <v>0</v>
      </c>
      <c r="S1047">
        <v>50.1</v>
      </c>
      <c r="T1047">
        <v>0</v>
      </c>
      <c r="U1047">
        <v>0</v>
      </c>
      <c r="V1047">
        <v>149.9</v>
      </c>
      <c r="W1047">
        <v>59.9</v>
      </c>
      <c r="X1047">
        <v>59.9</v>
      </c>
      <c r="Y1047">
        <v>0</v>
      </c>
      <c r="AG1047" t="s">
        <v>179</v>
      </c>
      <c r="AK1047" t="s">
        <v>179</v>
      </c>
      <c r="AL1047" t="s">
        <v>127</v>
      </c>
      <c r="AM1047">
        <v>99999</v>
      </c>
      <c r="AN1047">
        <v>99999</v>
      </c>
      <c r="AO1047">
        <v>699</v>
      </c>
      <c r="AP1047" t="b">
        <v>1</v>
      </c>
      <c r="AQ1047" t="b">
        <v>1</v>
      </c>
      <c r="AR1047" t="b">
        <v>1</v>
      </c>
      <c r="AS1047">
        <v>100</v>
      </c>
      <c r="AT1047" t="s">
        <v>96</v>
      </c>
      <c r="AU1047" t="b">
        <v>0</v>
      </c>
      <c r="AW1047">
        <v>12</v>
      </c>
      <c r="AX1047" t="s">
        <v>97</v>
      </c>
      <c r="AY1047" t="s">
        <v>1208</v>
      </c>
    </row>
    <row r="1048" spans="1:51" x14ac:dyDescent="0.25">
      <c r="A1048" t="s">
        <v>3160</v>
      </c>
      <c r="B1048" t="s">
        <v>124</v>
      </c>
      <c r="C1048" t="s">
        <v>89</v>
      </c>
      <c r="D1048">
        <v>99999</v>
      </c>
      <c r="F1048">
        <v>1000</v>
      </c>
      <c r="G1048" t="b">
        <v>1</v>
      </c>
      <c r="H1048" t="s">
        <v>278</v>
      </c>
      <c r="K1048" t="s">
        <v>228</v>
      </c>
      <c r="L1048" t="s">
        <v>125</v>
      </c>
      <c r="N1048" t="s">
        <v>93</v>
      </c>
      <c r="P1048">
        <v>324.8</v>
      </c>
      <c r="Q1048">
        <v>64.899999999999991</v>
      </c>
      <c r="R1048">
        <v>0</v>
      </c>
      <c r="S1048">
        <v>50.1</v>
      </c>
      <c r="T1048">
        <v>0</v>
      </c>
      <c r="U1048">
        <v>0</v>
      </c>
      <c r="V1048">
        <v>149.9</v>
      </c>
      <c r="W1048">
        <v>59.9</v>
      </c>
      <c r="X1048">
        <v>59.9</v>
      </c>
      <c r="Y1048">
        <v>0</v>
      </c>
      <c r="AG1048" t="s">
        <v>181</v>
      </c>
      <c r="AK1048" t="s">
        <v>181</v>
      </c>
      <c r="AL1048" t="s">
        <v>127</v>
      </c>
      <c r="AM1048">
        <v>99999</v>
      </c>
      <c r="AN1048">
        <v>99999</v>
      </c>
      <c r="AO1048">
        <v>699</v>
      </c>
      <c r="AP1048" t="b">
        <v>1</v>
      </c>
      <c r="AQ1048" t="b">
        <v>1</v>
      </c>
      <c r="AR1048" t="b">
        <v>1</v>
      </c>
      <c r="AS1048">
        <v>100</v>
      </c>
      <c r="AT1048" t="s">
        <v>96</v>
      </c>
      <c r="AU1048" t="b">
        <v>0</v>
      </c>
      <c r="AW1048">
        <v>12</v>
      </c>
      <c r="AX1048" t="s">
        <v>97</v>
      </c>
      <c r="AY1048" t="s">
        <v>1209</v>
      </c>
    </row>
    <row r="1049" spans="1:51" x14ac:dyDescent="0.25">
      <c r="A1049" t="s">
        <v>3160</v>
      </c>
      <c r="B1049" t="s">
        <v>124</v>
      </c>
      <c r="C1049" t="s">
        <v>89</v>
      </c>
      <c r="D1049">
        <v>99999</v>
      </c>
      <c r="F1049">
        <v>10000</v>
      </c>
      <c r="G1049" t="b">
        <v>1</v>
      </c>
      <c r="H1049" t="s">
        <v>278</v>
      </c>
      <c r="K1049" t="s">
        <v>228</v>
      </c>
      <c r="L1049" t="s">
        <v>125</v>
      </c>
      <c r="N1049" t="s">
        <v>93</v>
      </c>
      <c r="P1049">
        <v>389.8</v>
      </c>
      <c r="Q1049">
        <v>129.9</v>
      </c>
      <c r="R1049">
        <v>0</v>
      </c>
      <c r="S1049">
        <v>50.1</v>
      </c>
      <c r="T1049">
        <v>0</v>
      </c>
      <c r="U1049">
        <v>0</v>
      </c>
      <c r="V1049">
        <v>149.9</v>
      </c>
      <c r="W1049">
        <v>59.9</v>
      </c>
      <c r="X1049">
        <v>59.9</v>
      </c>
      <c r="Y1049">
        <v>0</v>
      </c>
      <c r="AG1049" t="s">
        <v>183</v>
      </c>
      <c r="AK1049" t="s">
        <v>183</v>
      </c>
      <c r="AL1049" t="s">
        <v>127</v>
      </c>
      <c r="AM1049">
        <v>99999</v>
      </c>
      <c r="AN1049">
        <v>99999</v>
      </c>
      <c r="AO1049">
        <v>699</v>
      </c>
      <c r="AP1049" t="b">
        <v>1</v>
      </c>
      <c r="AQ1049" t="b">
        <v>1</v>
      </c>
      <c r="AR1049" t="b">
        <v>1</v>
      </c>
      <c r="AS1049">
        <v>100</v>
      </c>
      <c r="AT1049" t="s">
        <v>96</v>
      </c>
      <c r="AU1049" t="b">
        <v>0</v>
      </c>
      <c r="AW1049">
        <v>12</v>
      </c>
      <c r="AX1049" t="s">
        <v>97</v>
      </c>
      <c r="AY1049" t="s">
        <v>1210</v>
      </c>
    </row>
    <row r="1050" spans="1:51" x14ac:dyDescent="0.25">
      <c r="A1050" t="s">
        <v>3160</v>
      </c>
      <c r="B1050" t="s">
        <v>124</v>
      </c>
      <c r="C1050" t="s">
        <v>89</v>
      </c>
      <c r="D1050">
        <v>99999</v>
      </c>
      <c r="F1050">
        <v>2000</v>
      </c>
      <c r="G1050" t="b">
        <v>1</v>
      </c>
      <c r="H1050" t="s">
        <v>278</v>
      </c>
      <c r="K1050" t="s">
        <v>228</v>
      </c>
      <c r="L1050" t="s">
        <v>125</v>
      </c>
      <c r="N1050" t="s">
        <v>93</v>
      </c>
      <c r="P1050">
        <v>334.8</v>
      </c>
      <c r="Q1050">
        <v>74.899999999999991</v>
      </c>
      <c r="R1050">
        <v>0</v>
      </c>
      <c r="S1050">
        <v>50.1</v>
      </c>
      <c r="T1050">
        <v>0</v>
      </c>
      <c r="U1050">
        <v>0</v>
      </c>
      <c r="V1050">
        <v>149.9</v>
      </c>
      <c r="W1050">
        <v>59.9</v>
      </c>
      <c r="X1050">
        <v>59.9</v>
      </c>
      <c r="Y1050">
        <v>0</v>
      </c>
      <c r="AG1050" t="s">
        <v>185</v>
      </c>
      <c r="AK1050" t="s">
        <v>185</v>
      </c>
      <c r="AL1050" t="s">
        <v>127</v>
      </c>
      <c r="AM1050">
        <v>99999</v>
      </c>
      <c r="AN1050">
        <v>99999</v>
      </c>
      <c r="AO1050">
        <v>699</v>
      </c>
      <c r="AP1050" t="b">
        <v>1</v>
      </c>
      <c r="AQ1050" t="b">
        <v>1</v>
      </c>
      <c r="AR1050" t="b">
        <v>1</v>
      </c>
      <c r="AS1050">
        <v>100</v>
      </c>
      <c r="AT1050" t="s">
        <v>96</v>
      </c>
      <c r="AU1050" t="b">
        <v>0</v>
      </c>
      <c r="AW1050">
        <v>12</v>
      </c>
      <c r="AX1050" t="s">
        <v>97</v>
      </c>
      <c r="AY1050" t="s">
        <v>1211</v>
      </c>
    </row>
    <row r="1051" spans="1:51" x14ac:dyDescent="0.25">
      <c r="A1051" t="s">
        <v>3160</v>
      </c>
      <c r="B1051" t="s">
        <v>124</v>
      </c>
      <c r="C1051" t="s">
        <v>89</v>
      </c>
      <c r="D1051">
        <v>99999</v>
      </c>
      <c r="F1051">
        <v>3000</v>
      </c>
      <c r="G1051" t="b">
        <v>1</v>
      </c>
      <c r="H1051" t="s">
        <v>278</v>
      </c>
      <c r="K1051" t="s">
        <v>228</v>
      </c>
      <c r="L1051" t="s">
        <v>125</v>
      </c>
      <c r="N1051" t="s">
        <v>93</v>
      </c>
      <c r="P1051">
        <v>344.8</v>
      </c>
      <c r="Q1051">
        <v>84.899999999999991</v>
      </c>
      <c r="R1051">
        <v>0</v>
      </c>
      <c r="S1051">
        <v>50.1</v>
      </c>
      <c r="T1051">
        <v>0</v>
      </c>
      <c r="U1051">
        <v>0</v>
      </c>
      <c r="V1051">
        <v>149.9</v>
      </c>
      <c r="W1051">
        <v>59.9</v>
      </c>
      <c r="X1051">
        <v>59.9</v>
      </c>
      <c r="Y1051">
        <v>0</v>
      </c>
      <c r="AG1051" t="s">
        <v>187</v>
      </c>
      <c r="AK1051" t="s">
        <v>187</v>
      </c>
      <c r="AL1051" t="s">
        <v>127</v>
      </c>
      <c r="AM1051">
        <v>99999</v>
      </c>
      <c r="AN1051">
        <v>99999</v>
      </c>
      <c r="AO1051">
        <v>699</v>
      </c>
      <c r="AP1051" t="b">
        <v>1</v>
      </c>
      <c r="AQ1051" t="b">
        <v>1</v>
      </c>
      <c r="AR1051" t="b">
        <v>1</v>
      </c>
      <c r="AS1051">
        <v>100</v>
      </c>
      <c r="AT1051" t="s">
        <v>96</v>
      </c>
      <c r="AU1051" t="b">
        <v>0</v>
      </c>
      <c r="AW1051">
        <v>12</v>
      </c>
      <c r="AX1051" t="s">
        <v>97</v>
      </c>
      <c r="AY1051" t="s">
        <v>1212</v>
      </c>
    </row>
    <row r="1052" spans="1:51" x14ac:dyDescent="0.25">
      <c r="A1052" t="s">
        <v>3160</v>
      </c>
      <c r="B1052" t="s">
        <v>124</v>
      </c>
      <c r="C1052" t="s">
        <v>89</v>
      </c>
      <c r="D1052">
        <v>99999</v>
      </c>
      <c r="F1052">
        <v>5000</v>
      </c>
      <c r="G1052" t="b">
        <v>1</v>
      </c>
      <c r="H1052" t="s">
        <v>278</v>
      </c>
      <c r="K1052" t="s">
        <v>228</v>
      </c>
      <c r="L1052" t="s">
        <v>125</v>
      </c>
      <c r="N1052" t="s">
        <v>93</v>
      </c>
      <c r="P1052">
        <v>359.8</v>
      </c>
      <c r="Q1052">
        <v>99.9</v>
      </c>
      <c r="R1052">
        <v>0</v>
      </c>
      <c r="S1052">
        <v>50.1</v>
      </c>
      <c r="T1052">
        <v>0</v>
      </c>
      <c r="U1052">
        <v>0</v>
      </c>
      <c r="V1052">
        <v>149.9</v>
      </c>
      <c r="W1052">
        <v>59.9</v>
      </c>
      <c r="X1052">
        <v>59.9</v>
      </c>
      <c r="Y1052">
        <v>0</v>
      </c>
      <c r="AG1052" t="s">
        <v>189</v>
      </c>
      <c r="AK1052" t="s">
        <v>189</v>
      </c>
      <c r="AL1052" t="s">
        <v>127</v>
      </c>
      <c r="AM1052">
        <v>99999</v>
      </c>
      <c r="AN1052">
        <v>99999</v>
      </c>
      <c r="AO1052">
        <v>699</v>
      </c>
      <c r="AP1052" t="b">
        <v>1</v>
      </c>
      <c r="AQ1052" t="b">
        <v>1</v>
      </c>
      <c r="AR1052" t="b">
        <v>1</v>
      </c>
      <c r="AS1052">
        <v>100</v>
      </c>
      <c r="AT1052" t="s">
        <v>96</v>
      </c>
      <c r="AU1052" t="b">
        <v>0</v>
      </c>
      <c r="AW1052">
        <v>12</v>
      </c>
      <c r="AX1052" t="s">
        <v>97</v>
      </c>
      <c r="AY1052" t="s">
        <v>1213</v>
      </c>
    </row>
    <row r="1053" spans="1:51" x14ac:dyDescent="0.25">
      <c r="A1053" t="s">
        <v>3160</v>
      </c>
      <c r="B1053" t="s">
        <v>139</v>
      </c>
      <c r="C1053" t="s">
        <v>89</v>
      </c>
      <c r="D1053">
        <v>99999</v>
      </c>
      <c r="F1053">
        <v>0</v>
      </c>
      <c r="G1053" t="b">
        <v>1</v>
      </c>
      <c r="H1053" t="s">
        <v>278</v>
      </c>
      <c r="K1053" t="s">
        <v>228</v>
      </c>
      <c r="L1053" t="s">
        <v>140</v>
      </c>
      <c r="N1053" t="s">
        <v>93</v>
      </c>
      <c r="P1053">
        <v>359.8</v>
      </c>
      <c r="Q1053">
        <v>99.9</v>
      </c>
      <c r="R1053">
        <v>0</v>
      </c>
      <c r="S1053">
        <v>50.1</v>
      </c>
      <c r="T1053">
        <v>0</v>
      </c>
      <c r="U1053">
        <v>0</v>
      </c>
      <c r="V1053">
        <v>149.9</v>
      </c>
      <c r="W1053">
        <v>59.9</v>
      </c>
      <c r="X1053">
        <v>59.9</v>
      </c>
      <c r="Y1053">
        <v>0</v>
      </c>
      <c r="AG1053" t="s">
        <v>191</v>
      </c>
      <c r="AK1053" t="s">
        <v>191</v>
      </c>
      <c r="AL1053" t="s">
        <v>142</v>
      </c>
      <c r="AM1053">
        <v>99999</v>
      </c>
      <c r="AN1053">
        <v>99999</v>
      </c>
      <c r="AO1053">
        <v>899</v>
      </c>
      <c r="AP1053" t="b">
        <v>1</v>
      </c>
      <c r="AQ1053" t="b">
        <v>1</v>
      </c>
      <c r="AR1053" t="b">
        <v>1</v>
      </c>
      <c r="AS1053">
        <v>500</v>
      </c>
      <c r="AT1053" t="s">
        <v>96</v>
      </c>
      <c r="AU1053" t="b">
        <v>0</v>
      </c>
      <c r="AW1053">
        <v>12</v>
      </c>
      <c r="AX1053" t="s">
        <v>97</v>
      </c>
      <c r="AY1053" t="s">
        <v>1214</v>
      </c>
    </row>
    <row r="1054" spans="1:51" x14ac:dyDescent="0.25">
      <c r="A1054" t="s">
        <v>3160</v>
      </c>
      <c r="B1054" t="s">
        <v>139</v>
      </c>
      <c r="C1054" t="s">
        <v>89</v>
      </c>
      <c r="D1054">
        <v>99999</v>
      </c>
      <c r="F1054">
        <v>1000</v>
      </c>
      <c r="G1054" t="b">
        <v>1</v>
      </c>
      <c r="H1054" t="s">
        <v>278</v>
      </c>
      <c r="K1054" t="s">
        <v>228</v>
      </c>
      <c r="L1054" t="s">
        <v>140</v>
      </c>
      <c r="N1054" t="s">
        <v>93</v>
      </c>
      <c r="P1054">
        <v>359.8</v>
      </c>
      <c r="Q1054">
        <v>99.899999999999991</v>
      </c>
      <c r="R1054">
        <v>0</v>
      </c>
      <c r="S1054">
        <v>50.1</v>
      </c>
      <c r="T1054">
        <v>0</v>
      </c>
      <c r="U1054">
        <v>0</v>
      </c>
      <c r="V1054">
        <v>149.9</v>
      </c>
      <c r="W1054">
        <v>59.9</v>
      </c>
      <c r="X1054">
        <v>59.9</v>
      </c>
      <c r="Y1054">
        <v>0</v>
      </c>
      <c r="AG1054" t="s">
        <v>193</v>
      </c>
      <c r="AK1054" t="s">
        <v>193</v>
      </c>
      <c r="AL1054" t="s">
        <v>142</v>
      </c>
      <c r="AM1054">
        <v>99999</v>
      </c>
      <c r="AN1054">
        <v>99999</v>
      </c>
      <c r="AO1054">
        <v>899</v>
      </c>
      <c r="AP1054" t="b">
        <v>1</v>
      </c>
      <c r="AQ1054" t="b">
        <v>1</v>
      </c>
      <c r="AR1054" t="b">
        <v>1</v>
      </c>
      <c r="AS1054">
        <v>500</v>
      </c>
      <c r="AT1054" t="s">
        <v>96</v>
      </c>
      <c r="AU1054" t="b">
        <v>0</v>
      </c>
      <c r="AW1054">
        <v>12</v>
      </c>
      <c r="AX1054" t="s">
        <v>97</v>
      </c>
      <c r="AY1054" t="s">
        <v>1215</v>
      </c>
    </row>
    <row r="1055" spans="1:51" x14ac:dyDescent="0.25">
      <c r="A1055" t="s">
        <v>3160</v>
      </c>
      <c r="B1055" t="s">
        <v>139</v>
      </c>
      <c r="C1055" t="s">
        <v>89</v>
      </c>
      <c r="D1055">
        <v>99999</v>
      </c>
      <c r="F1055">
        <v>10000</v>
      </c>
      <c r="G1055" t="b">
        <v>1</v>
      </c>
      <c r="H1055" t="s">
        <v>278</v>
      </c>
      <c r="K1055" t="s">
        <v>228</v>
      </c>
      <c r="L1055" t="s">
        <v>140</v>
      </c>
      <c r="N1055" t="s">
        <v>93</v>
      </c>
      <c r="P1055">
        <v>424.8</v>
      </c>
      <c r="Q1055">
        <v>164.9</v>
      </c>
      <c r="R1055">
        <v>0</v>
      </c>
      <c r="S1055">
        <v>50.1</v>
      </c>
      <c r="T1055">
        <v>0</v>
      </c>
      <c r="U1055">
        <v>0</v>
      </c>
      <c r="V1055">
        <v>149.9</v>
      </c>
      <c r="W1055">
        <v>59.9</v>
      </c>
      <c r="X1055">
        <v>59.9</v>
      </c>
      <c r="Y1055">
        <v>0</v>
      </c>
      <c r="AG1055" t="s">
        <v>195</v>
      </c>
      <c r="AK1055" t="s">
        <v>195</v>
      </c>
      <c r="AL1055" t="s">
        <v>142</v>
      </c>
      <c r="AM1055">
        <v>99999</v>
      </c>
      <c r="AN1055">
        <v>99999</v>
      </c>
      <c r="AO1055">
        <v>899</v>
      </c>
      <c r="AP1055" t="b">
        <v>1</v>
      </c>
      <c r="AQ1055" t="b">
        <v>1</v>
      </c>
      <c r="AR1055" t="b">
        <v>1</v>
      </c>
      <c r="AS1055">
        <v>500</v>
      </c>
      <c r="AT1055" t="s">
        <v>96</v>
      </c>
      <c r="AU1055" t="b">
        <v>0</v>
      </c>
      <c r="AW1055">
        <v>12</v>
      </c>
      <c r="AX1055" t="s">
        <v>97</v>
      </c>
      <c r="AY1055" t="s">
        <v>1216</v>
      </c>
    </row>
    <row r="1056" spans="1:51" x14ac:dyDescent="0.25">
      <c r="A1056" t="s">
        <v>3160</v>
      </c>
      <c r="B1056" t="s">
        <v>139</v>
      </c>
      <c r="C1056" t="s">
        <v>89</v>
      </c>
      <c r="D1056">
        <v>99999</v>
      </c>
      <c r="F1056">
        <v>2000</v>
      </c>
      <c r="G1056" t="b">
        <v>1</v>
      </c>
      <c r="H1056" t="s">
        <v>278</v>
      </c>
      <c r="K1056" t="s">
        <v>228</v>
      </c>
      <c r="L1056" t="s">
        <v>140</v>
      </c>
      <c r="N1056" t="s">
        <v>93</v>
      </c>
      <c r="P1056">
        <v>369.8</v>
      </c>
      <c r="Q1056">
        <v>109.89999999999999</v>
      </c>
      <c r="R1056">
        <v>0</v>
      </c>
      <c r="S1056">
        <v>50.1</v>
      </c>
      <c r="T1056">
        <v>0</v>
      </c>
      <c r="U1056">
        <v>0</v>
      </c>
      <c r="V1056">
        <v>149.9</v>
      </c>
      <c r="W1056">
        <v>59.9</v>
      </c>
      <c r="X1056">
        <v>59.9</v>
      </c>
      <c r="Y1056">
        <v>0</v>
      </c>
      <c r="AG1056" t="s">
        <v>197</v>
      </c>
      <c r="AK1056" t="s">
        <v>197</v>
      </c>
      <c r="AL1056" t="s">
        <v>142</v>
      </c>
      <c r="AM1056">
        <v>99999</v>
      </c>
      <c r="AN1056">
        <v>99999</v>
      </c>
      <c r="AO1056">
        <v>899</v>
      </c>
      <c r="AP1056" t="b">
        <v>1</v>
      </c>
      <c r="AQ1056" t="b">
        <v>1</v>
      </c>
      <c r="AR1056" t="b">
        <v>1</v>
      </c>
      <c r="AS1056">
        <v>500</v>
      </c>
      <c r="AT1056" t="s">
        <v>96</v>
      </c>
      <c r="AU1056" t="b">
        <v>0</v>
      </c>
      <c r="AW1056">
        <v>12</v>
      </c>
      <c r="AX1056" t="s">
        <v>97</v>
      </c>
      <c r="AY1056" t="s">
        <v>1217</v>
      </c>
    </row>
    <row r="1057" spans="1:51" x14ac:dyDescent="0.25">
      <c r="A1057" t="s">
        <v>3160</v>
      </c>
      <c r="B1057" t="s">
        <v>139</v>
      </c>
      <c r="C1057" t="s">
        <v>89</v>
      </c>
      <c r="D1057">
        <v>99999</v>
      </c>
      <c r="F1057">
        <v>3000</v>
      </c>
      <c r="G1057" t="b">
        <v>1</v>
      </c>
      <c r="H1057" t="s">
        <v>278</v>
      </c>
      <c r="K1057" t="s">
        <v>228</v>
      </c>
      <c r="L1057" t="s">
        <v>140</v>
      </c>
      <c r="N1057" t="s">
        <v>93</v>
      </c>
      <c r="P1057">
        <v>379.8</v>
      </c>
      <c r="Q1057">
        <v>119.89999999999999</v>
      </c>
      <c r="R1057">
        <v>0</v>
      </c>
      <c r="S1057">
        <v>50.1</v>
      </c>
      <c r="T1057">
        <v>0</v>
      </c>
      <c r="U1057">
        <v>0</v>
      </c>
      <c r="V1057">
        <v>149.9</v>
      </c>
      <c r="W1057">
        <v>59.9</v>
      </c>
      <c r="X1057">
        <v>59.9</v>
      </c>
      <c r="Y1057">
        <v>0</v>
      </c>
      <c r="AG1057" t="s">
        <v>199</v>
      </c>
      <c r="AK1057" t="s">
        <v>199</v>
      </c>
      <c r="AL1057" t="s">
        <v>142</v>
      </c>
      <c r="AM1057">
        <v>99999</v>
      </c>
      <c r="AN1057">
        <v>99999</v>
      </c>
      <c r="AO1057">
        <v>899</v>
      </c>
      <c r="AP1057" t="b">
        <v>1</v>
      </c>
      <c r="AQ1057" t="b">
        <v>1</v>
      </c>
      <c r="AR1057" t="b">
        <v>1</v>
      </c>
      <c r="AS1057">
        <v>500</v>
      </c>
      <c r="AT1057" t="s">
        <v>96</v>
      </c>
      <c r="AU1057" t="b">
        <v>0</v>
      </c>
      <c r="AW1057">
        <v>12</v>
      </c>
      <c r="AX1057" t="s">
        <v>97</v>
      </c>
      <c r="AY1057" t="s">
        <v>1218</v>
      </c>
    </row>
    <row r="1058" spans="1:51" x14ac:dyDescent="0.25">
      <c r="A1058" t="s">
        <v>3160</v>
      </c>
      <c r="B1058" t="s">
        <v>139</v>
      </c>
      <c r="C1058" t="s">
        <v>89</v>
      </c>
      <c r="D1058">
        <v>99999</v>
      </c>
      <c r="F1058">
        <v>5000</v>
      </c>
      <c r="G1058" t="b">
        <v>1</v>
      </c>
      <c r="H1058" t="s">
        <v>278</v>
      </c>
      <c r="K1058" t="s">
        <v>228</v>
      </c>
      <c r="L1058" t="s">
        <v>140</v>
      </c>
      <c r="N1058" t="s">
        <v>93</v>
      </c>
      <c r="P1058">
        <v>394.8</v>
      </c>
      <c r="Q1058">
        <v>134.9</v>
      </c>
      <c r="R1058">
        <v>0</v>
      </c>
      <c r="S1058">
        <v>50.1</v>
      </c>
      <c r="T1058">
        <v>0</v>
      </c>
      <c r="U1058">
        <v>0</v>
      </c>
      <c r="V1058">
        <v>149.9</v>
      </c>
      <c r="W1058">
        <v>59.9</v>
      </c>
      <c r="X1058">
        <v>59.9</v>
      </c>
      <c r="Y1058">
        <v>0</v>
      </c>
      <c r="AG1058" t="s">
        <v>201</v>
      </c>
      <c r="AK1058" t="s">
        <v>201</v>
      </c>
      <c r="AL1058" t="s">
        <v>142</v>
      </c>
      <c r="AM1058">
        <v>99999</v>
      </c>
      <c r="AN1058">
        <v>99999</v>
      </c>
      <c r="AO1058">
        <v>899</v>
      </c>
      <c r="AP1058" t="b">
        <v>1</v>
      </c>
      <c r="AQ1058" t="b">
        <v>1</v>
      </c>
      <c r="AR1058" t="b">
        <v>1</v>
      </c>
      <c r="AS1058">
        <v>500</v>
      </c>
      <c r="AT1058" t="s">
        <v>96</v>
      </c>
      <c r="AU1058" t="b">
        <v>0</v>
      </c>
      <c r="AW1058">
        <v>12</v>
      </c>
      <c r="AX1058" t="s">
        <v>97</v>
      </c>
      <c r="AY1058" t="s">
        <v>1219</v>
      </c>
    </row>
    <row r="1059" spans="1:51" x14ac:dyDescent="0.25">
      <c r="A1059" t="s">
        <v>3160</v>
      </c>
      <c r="B1059" t="s">
        <v>88</v>
      </c>
      <c r="C1059" t="s">
        <v>89</v>
      </c>
      <c r="D1059">
        <v>99999</v>
      </c>
      <c r="F1059">
        <v>0</v>
      </c>
      <c r="G1059" t="b">
        <v>1</v>
      </c>
      <c r="H1059" t="s">
        <v>278</v>
      </c>
      <c r="K1059" t="s">
        <v>253</v>
      </c>
      <c r="L1059" t="s">
        <v>92</v>
      </c>
      <c r="N1059" t="s">
        <v>93</v>
      </c>
      <c r="P1059">
        <v>324.8</v>
      </c>
      <c r="Q1059">
        <v>79.900000000000006</v>
      </c>
      <c r="R1059">
        <v>0</v>
      </c>
      <c r="S1059">
        <v>50.1</v>
      </c>
      <c r="T1059">
        <v>0</v>
      </c>
      <c r="U1059">
        <v>0</v>
      </c>
      <c r="V1059">
        <v>149.9</v>
      </c>
      <c r="W1059">
        <v>44.9</v>
      </c>
      <c r="X1059">
        <v>44.9</v>
      </c>
      <c r="Y1059">
        <v>0</v>
      </c>
      <c r="AG1059" t="s">
        <v>94</v>
      </c>
      <c r="AK1059" t="s">
        <v>94</v>
      </c>
      <c r="AL1059" t="s">
        <v>95</v>
      </c>
      <c r="AM1059">
        <v>99999</v>
      </c>
      <c r="AN1059">
        <v>99999</v>
      </c>
      <c r="AO1059">
        <v>799</v>
      </c>
      <c r="AP1059" t="b">
        <v>1</v>
      </c>
      <c r="AQ1059" t="b">
        <v>1</v>
      </c>
      <c r="AR1059" t="b">
        <v>1</v>
      </c>
      <c r="AS1059">
        <v>250</v>
      </c>
      <c r="AT1059" t="s">
        <v>96</v>
      </c>
      <c r="AU1059" t="b">
        <v>0</v>
      </c>
      <c r="AW1059">
        <v>12</v>
      </c>
      <c r="AX1059" t="s">
        <v>97</v>
      </c>
      <c r="AY1059" t="s">
        <v>1220</v>
      </c>
    </row>
    <row r="1060" spans="1:51" x14ac:dyDescent="0.25">
      <c r="A1060" t="s">
        <v>3160</v>
      </c>
      <c r="B1060" t="s">
        <v>88</v>
      </c>
      <c r="C1060" t="s">
        <v>89</v>
      </c>
      <c r="D1060">
        <v>99999</v>
      </c>
      <c r="F1060">
        <v>1000</v>
      </c>
      <c r="G1060" t="b">
        <v>1</v>
      </c>
      <c r="H1060" t="s">
        <v>278</v>
      </c>
      <c r="K1060" t="s">
        <v>253</v>
      </c>
      <c r="L1060" t="s">
        <v>92</v>
      </c>
      <c r="N1060" t="s">
        <v>93</v>
      </c>
      <c r="P1060">
        <v>324.8</v>
      </c>
      <c r="Q1060">
        <v>79.899999999999991</v>
      </c>
      <c r="R1060">
        <v>0</v>
      </c>
      <c r="S1060">
        <v>50.1</v>
      </c>
      <c r="T1060">
        <v>0</v>
      </c>
      <c r="U1060">
        <v>0</v>
      </c>
      <c r="V1060">
        <v>149.9</v>
      </c>
      <c r="W1060">
        <v>44.9</v>
      </c>
      <c r="X1060">
        <v>44.9</v>
      </c>
      <c r="Y1060">
        <v>0</v>
      </c>
      <c r="AG1060" t="s">
        <v>99</v>
      </c>
      <c r="AK1060" t="s">
        <v>99</v>
      </c>
      <c r="AL1060" t="s">
        <v>95</v>
      </c>
      <c r="AM1060">
        <v>99999</v>
      </c>
      <c r="AN1060">
        <v>99999</v>
      </c>
      <c r="AO1060">
        <v>799</v>
      </c>
      <c r="AP1060" t="b">
        <v>1</v>
      </c>
      <c r="AQ1060" t="b">
        <v>1</v>
      </c>
      <c r="AR1060" t="b">
        <v>1</v>
      </c>
      <c r="AS1060">
        <v>250</v>
      </c>
      <c r="AT1060" t="s">
        <v>96</v>
      </c>
      <c r="AU1060" t="b">
        <v>0</v>
      </c>
      <c r="AW1060">
        <v>12</v>
      </c>
      <c r="AX1060" t="s">
        <v>97</v>
      </c>
      <c r="AY1060" t="s">
        <v>1221</v>
      </c>
    </row>
    <row r="1061" spans="1:51" x14ac:dyDescent="0.25">
      <c r="A1061" t="s">
        <v>3160</v>
      </c>
      <c r="B1061" t="s">
        <v>88</v>
      </c>
      <c r="C1061" t="s">
        <v>89</v>
      </c>
      <c r="D1061">
        <v>99999</v>
      </c>
      <c r="F1061">
        <v>10000</v>
      </c>
      <c r="G1061" t="b">
        <v>1</v>
      </c>
      <c r="H1061" t="s">
        <v>278</v>
      </c>
      <c r="K1061" t="s">
        <v>253</v>
      </c>
      <c r="L1061" t="s">
        <v>92</v>
      </c>
      <c r="N1061" t="s">
        <v>93</v>
      </c>
      <c r="P1061">
        <v>389.8</v>
      </c>
      <c r="Q1061">
        <v>144.9</v>
      </c>
      <c r="R1061">
        <v>0</v>
      </c>
      <c r="S1061">
        <v>50.1</v>
      </c>
      <c r="T1061">
        <v>0</v>
      </c>
      <c r="U1061">
        <v>0</v>
      </c>
      <c r="V1061">
        <v>149.9</v>
      </c>
      <c r="W1061">
        <v>44.9</v>
      </c>
      <c r="X1061">
        <v>44.9</v>
      </c>
      <c r="Y1061">
        <v>0</v>
      </c>
      <c r="AG1061" t="s">
        <v>101</v>
      </c>
      <c r="AK1061" t="s">
        <v>101</v>
      </c>
      <c r="AL1061" t="s">
        <v>95</v>
      </c>
      <c r="AM1061">
        <v>99999</v>
      </c>
      <c r="AN1061">
        <v>99999</v>
      </c>
      <c r="AO1061">
        <v>799</v>
      </c>
      <c r="AP1061" t="b">
        <v>1</v>
      </c>
      <c r="AQ1061" t="b">
        <v>1</v>
      </c>
      <c r="AR1061" t="b">
        <v>1</v>
      </c>
      <c r="AS1061">
        <v>250</v>
      </c>
      <c r="AT1061" t="s">
        <v>96</v>
      </c>
      <c r="AU1061" t="b">
        <v>0</v>
      </c>
      <c r="AW1061">
        <v>12</v>
      </c>
      <c r="AX1061" t="s">
        <v>97</v>
      </c>
      <c r="AY1061" t="s">
        <v>1222</v>
      </c>
    </row>
    <row r="1062" spans="1:51" x14ac:dyDescent="0.25">
      <c r="A1062" t="s">
        <v>3160</v>
      </c>
      <c r="B1062" t="s">
        <v>88</v>
      </c>
      <c r="C1062" t="s">
        <v>89</v>
      </c>
      <c r="D1062">
        <v>99999</v>
      </c>
      <c r="F1062">
        <v>2000</v>
      </c>
      <c r="G1062" t="b">
        <v>1</v>
      </c>
      <c r="H1062" t="s">
        <v>278</v>
      </c>
      <c r="K1062" t="s">
        <v>253</v>
      </c>
      <c r="L1062" t="s">
        <v>92</v>
      </c>
      <c r="N1062" t="s">
        <v>93</v>
      </c>
      <c r="P1062">
        <v>334.8</v>
      </c>
      <c r="Q1062">
        <v>89.899999999999991</v>
      </c>
      <c r="R1062">
        <v>0</v>
      </c>
      <c r="S1062">
        <v>50.1</v>
      </c>
      <c r="T1062">
        <v>0</v>
      </c>
      <c r="U1062">
        <v>0</v>
      </c>
      <c r="V1062">
        <v>149.9</v>
      </c>
      <c r="W1062">
        <v>44.9</v>
      </c>
      <c r="X1062">
        <v>44.9</v>
      </c>
      <c r="Y1062">
        <v>0</v>
      </c>
      <c r="AG1062" t="s">
        <v>103</v>
      </c>
      <c r="AK1062" t="s">
        <v>103</v>
      </c>
      <c r="AL1062" t="s">
        <v>95</v>
      </c>
      <c r="AM1062">
        <v>99999</v>
      </c>
      <c r="AN1062">
        <v>99999</v>
      </c>
      <c r="AO1062">
        <v>799</v>
      </c>
      <c r="AP1062" t="b">
        <v>1</v>
      </c>
      <c r="AQ1062" t="b">
        <v>1</v>
      </c>
      <c r="AR1062" t="b">
        <v>1</v>
      </c>
      <c r="AS1062">
        <v>250</v>
      </c>
      <c r="AT1062" t="s">
        <v>96</v>
      </c>
      <c r="AU1062" t="b">
        <v>0</v>
      </c>
      <c r="AW1062">
        <v>12</v>
      </c>
      <c r="AX1062" t="s">
        <v>97</v>
      </c>
      <c r="AY1062" t="s">
        <v>1223</v>
      </c>
    </row>
    <row r="1063" spans="1:51" x14ac:dyDescent="0.25">
      <c r="A1063" t="s">
        <v>3160</v>
      </c>
      <c r="B1063" t="s">
        <v>88</v>
      </c>
      <c r="C1063" t="s">
        <v>89</v>
      </c>
      <c r="D1063">
        <v>99999</v>
      </c>
      <c r="F1063">
        <v>3000</v>
      </c>
      <c r="G1063" t="b">
        <v>1</v>
      </c>
      <c r="H1063" t="s">
        <v>278</v>
      </c>
      <c r="K1063" t="s">
        <v>253</v>
      </c>
      <c r="L1063" t="s">
        <v>92</v>
      </c>
      <c r="N1063" t="s">
        <v>93</v>
      </c>
      <c r="P1063">
        <v>344.8</v>
      </c>
      <c r="Q1063">
        <v>99.899999999999991</v>
      </c>
      <c r="R1063">
        <v>0</v>
      </c>
      <c r="S1063">
        <v>50.1</v>
      </c>
      <c r="T1063">
        <v>0</v>
      </c>
      <c r="U1063">
        <v>0</v>
      </c>
      <c r="V1063">
        <v>149.9</v>
      </c>
      <c r="W1063">
        <v>44.9</v>
      </c>
      <c r="X1063">
        <v>44.9</v>
      </c>
      <c r="Y1063">
        <v>0</v>
      </c>
      <c r="AG1063" t="s">
        <v>105</v>
      </c>
      <c r="AK1063" t="s">
        <v>105</v>
      </c>
      <c r="AL1063" t="s">
        <v>95</v>
      </c>
      <c r="AM1063">
        <v>99999</v>
      </c>
      <c r="AN1063">
        <v>99999</v>
      </c>
      <c r="AO1063">
        <v>799</v>
      </c>
      <c r="AP1063" t="b">
        <v>1</v>
      </c>
      <c r="AQ1063" t="b">
        <v>1</v>
      </c>
      <c r="AR1063" t="b">
        <v>1</v>
      </c>
      <c r="AS1063">
        <v>250</v>
      </c>
      <c r="AT1063" t="s">
        <v>96</v>
      </c>
      <c r="AU1063" t="b">
        <v>0</v>
      </c>
      <c r="AW1063">
        <v>12</v>
      </c>
      <c r="AX1063" t="s">
        <v>97</v>
      </c>
      <c r="AY1063" t="s">
        <v>1224</v>
      </c>
    </row>
    <row r="1064" spans="1:51" x14ac:dyDescent="0.25">
      <c r="A1064" t="s">
        <v>3160</v>
      </c>
      <c r="B1064" t="s">
        <v>88</v>
      </c>
      <c r="C1064" t="s">
        <v>89</v>
      </c>
      <c r="D1064">
        <v>99999</v>
      </c>
      <c r="F1064">
        <v>5000</v>
      </c>
      <c r="G1064" t="b">
        <v>1</v>
      </c>
      <c r="H1064" t="s">
        <v>278</v>
      </c>
      <c r="K1064" t="s">
        <v>253</v>
      </c>
      <c r="L1064" t="s">
        <v>92</v>
      </c>
      <c r="N1064" t="s">
        <v>93</v>
      </c>
      <c r="P1064">
        <v>359.8</v>
      </c>
      <c r="Q1064">
        <v>114.9</v>
      </c>
      <c r="R1064">
        <v>0</v>
      </c>
      <c r="S1064">
        <v>50.1</v>
      </c>
      <c r="T1064">
        <v>0</v>
      </c>
      <c r="U1064">
        <v>0</v>
      </c>
      <c r="V1064">
        <v>149.9</v>
      </c>
      <c r="W1064">
        <v>44.9</v>
      </c>
      <c r="X1064">
        <v>44.9</v>
      </c>
      <c r="Y1064">
        <v>0</v>
      </c>
      <c r="AG1064" t="s">
        <v>107</v>
      </c>
      <c r="AK1064" t="s">
        <v>107</v>
      </c>
      <c r="AL1064" t="s">
        <v>95</v>
      </c>
      <c r="AM1064">
        <v>99999</v>
      </c>
      <c r="AN1064">
        <v>99999</v>
      </c>
      <c r="AO1064">
        <v>799</v>
      </c>
      <c r="AP1064" t="b">
        <v>1</v>
      </c>
      <c r="AQ1064" t="b">
        <v>1</v>
      </c>
      <c r="AR1064" t="b">
        <v>1</v>
      </c>
      <c r="AS1064">
        <v>250</v>
      </c>
      <c r="AT1064" t="s">
        <v>96</v>
      </c>
      <c r="AU1064" t="b">
        <v>0</v>
      </c>
      <c r="AW1064">
        <v>12</v>
      </c>
      <c r="AX1064" t="s">
        <v>97</v>
      </c>
      <c r="AY1064" t="s">
        <v>1225</v>
      </c>
    </row>
    <row r="1065" spans="1:51" x14ac:dyDescent="0.25">
      <c r="A1065" t="s">
        <v>3160</v>
      </c>
      <c r="B1065" t="s">
        <v>109</v>
      </c>
      <c r="C1065" t="s">
        <v>89</v>
      </c>
      <c r="D1065">
        <v>99999</v>
      </c>
      <c r="F1065">
        <v>0</v>
      </c>
      <c r="G1065" t="b">
        <v>1</v>
      </c>
      <c r="H1065" t="s">
        <v>278</v>
      </c>
      <c r="K1065" t="s">
        <v>253</v>
      </c>
      <c r="L1065" t="s">
        <v>110</v>
      </c>
      <c r="N1065" t="s">
        <v>93</v>
      </c>
      <c r="P1065">
        <v>319.8</v>
      </c>
      <c r="Q1065">
        <v>74.900000000000006</v>
      </c>
      <c r="R1065">
        <v>0</v>
      </c>
      <c r="S1065">
        <v>50.1</v>
      </c>
      <c r="T1065">
        <v>0</v>
      </c>
      <c r="U1065">
        <v>0</v>
      </c>
      <c r="V1065">
        <v>149.9</v>
      </c>
      <c r="W1065">
        <v>44.9</v>
      </c>
      <c r="X1065">
        <v>44.9</v>
      </c>
      <c r="Y1065">
        <v>0</v>
      </c>
      <c r="AG1065" t="s">
        <v>111</v>
      </c>
      <c r="AK1065" t="s">
        <v>111</v>
      </c>
      <c r="AL1065" t="s">
        <v>112</v>
      </c>
      <c r="AM1065">
        <v>99999</v>
      </c>
      <c r="AN1065">
        <v>99999</v>
      </c>
      <c r="AO1065">
        <v>599</v>
      </c>
      <c r="AP1065" t="b">
        <v>1</v>
      </c>
      <c r="AQ1065" t="b">
        <v>1</v>
      </c>
      <c r="AR1065" t="b">
        <v>1</v>
      </c>
      <c r="AS1065">
        <v>50</v>
      </c>
      <c r="AT1065" t="s">
        <v>96</v>
      </c>
      <c r="AU1065" t="b">
        <v>0</v>
      </c>
      <c r="AW1065">
        <v>12</v>
      </c>
      <c r="AX1065" t="s">
        <v>97</v>
      </c>
      <c r="AY1065" t="s">
        <v>1226</v>
      </c>
    </row>
    <row r="1066" spans="1:51" x14ac:dyDescent="0.25">
      <c r="A1066" t="s">
        <v>3160</v>
      </c>
      <c r="B1066" t="s">
        <v>109</v>
      </c>
      <c r="C1066" t="s">
        <v>89</v>
      </c>
      <c r="D1066">
        <v>99999</v>
      </c>
      <c r="F1066">
        <v>1000</v>
      </c>
      <c r="G1066" t="b">
        <v>1</v>
      </c>
      <c r="H1066" t="s">
        <v>278</v>
      </c>
      <c r="K1066" t="s">
        <v>253</v>
      </c>
      <c r="L1066" t="s">
        <v>110</v>
      </c>
      <c r="N1066" t="s">
        <v>93</v>
      </c>
      <c r="P1066">
        <v>304.8</v>
      </c>
      <c r="Q1066">
        <v>59.9</v>
      </c>
      <c r="R1066">
        <v>0</v>
      </c>
      <c r="S1066">
        <v>50.1</v>
      </c>
      <c r="T1066">
        <v>0</v>
      </c>
      <c r="U1066">
        <v>0</v>
      </c>
      <c r="V1066">
        <v>149.9</v>
      </c>
      <c r="W1066">
        <v>44.9</v>
      </c>
      <c r="X1066">
        <v>44.9</v>
      </c>
      <c r="Y1066">
        <v>0</v>
      </c>
      <c r="AG1066" t="s">
        <v>114</v>
      </c>
      <c r="AK1066" t="s">
        <v>114</v>
      </c>
      <c r="AL1066" t="s">
        <v>112</v>
      </c>
      <c r="AM1066">
        <v>99999</v>
      </c>
      <c r="AN1066">
        <v>99999</v>
      </c>
      <c r="AO1066">
        <v>599</v>
      </c>
      <c r="AP1066" t="b">
        <v>1</v>
      </c>
      <c r="AQ1066" t="b">
        <v>1</v>
      </c>
      <c r="AR1066" t="b">
        <v>1</v>
      </c>
      <c r="AS1066">
        <v>50</v>
      </c>
      <c r="AT1066" t="s">
        <v>96</v>
      </c>
      <c r="AU1066" t="b">
        <v>0</v>
      </c>
      <c r="AW1066">
        <v>12</v>
      </c>
      <c r="AX1066" t="s">
        <v>97</v>
      </c>
      <c r="AY1066" t="s">
        <v>1227</v>
      </c>
    </row>
    <row r="1067" spans="1:51" x14ac:dyDescent="0.25">
      <c r="A1067" t="s">
        <v>3160</v>
      </c>
      <c r="B1067" t="s">
        <v>109</v>
      </c>
      <c r="C1067" t="s">
        <v>89</v>
      </c>
      <c r="D1067">
        <v>99999</v>
      </c>
      <c r="F1067">
        <v>10000</v>
      </c>
      <c r="G1067" t="b">
        <v>1</v>
      </c>
      <c r="H1067" t="s">
        <v>278</v>
      </c>
      <c r="K1067" t="s">
        <v>253</v>
      </c>
      <c r="L1067" t="s">
        <v>110</v>
      </c>
      <c r="N1067" t="s">
        <v>93</v>
      </c>
      <c r="P1067">
        <v>369.8</v>
      </c>
      <c r="Q1067">
        <v>124.9</v>
      </c>
      <c r="R1067">
        <v>0</v>
      </c>
      <c r="S1067">
        <v>50.1</v>
      </c>
      <c r="T1067">
        <v>0</v>
      </c>
      <c r="U1067">
        <v>0</v>
      </c>
      <c r="V1067">
        <v>149.9</v>
      </c>
      <c r="W1067">
        <v>44.9</v>
      </c>
      <c r="X1067">
        <v>44.9</v>
      </c>
      <c r="Y1067">
        <v>0</v>
      </c>
      <c r="AG1067" t="s">
        <v>116</v>
      </c>
      <c r="AK1067" t="s">
        <v>116</v>
      </c>
      <c r="AL1067" t="s">
        <v>112</v>
      </c>
      <c r="AM1067">
        <v>99999</v>
      </c>
      <c r="AN1067">
        <v>99999</v>
      </c>
      <c r="AO1067">
        <v>599</v>
      </c>
      <c r="AP1067" t="b">
        <v>1</v>
      </c>
      <c r="AQ1067" t="b">
        <v>1</v>
      </c>
      <c r="AR1067" t="b">
        <v>1</v>
      </c>
      <c r="AS1067">
        <v>50</v>
      </c>
      <c r="AT1067" t="s">
        <v>96</v>
      </c>
      <c r="AU1067" t="b">
        <v>0</v>
      </c>
      <c r="AW1067">
        <v>12</v>
      </c>
      <c r="AX1067" t="s">
        <v>97</v>
      </c>
      <c r="AY1067" t="s">
        <v>1228</v>
      </c>
    </row>
    <row r="1068" spans="1:51" x14ac:dyDescent="0.25">
      <c r="A1068" t="s">
        <v>3160</v>
      </c>
      <c r="B1068" t="s">
        <v>109</v>
      </c>
      <c r="C1068" t="s">
        <v>89</v>
      </c>
      <c r="D1068">
        <v>99999</v>
      </c>
      <c r="F1068">
        <v>2000</v>
      </c>
      <c r="G1068" t="b">
        <v>1</v>
      </c>
      <c r="H1068" t="s">
        <v>278</v>
      </c>
      <c r="K1068" t="s">
        <v>253</v>
      </c>
      <c r="L1068" t="s">
        <v>110</v>
      </c>
      <c r="N1068" t="s">
        <v>93</v>
      </c>
      <c r="P1068">
        <v>314.8</v>
      </c>
      <c r="Q1068">
        <v>69.900000000000006</v>
      </c>
      <c r="R1068">
        <v>0</v>
      </c>
      <c r="S1068">
        <v>50.1</v>
      </c>
      <c r="T1068">
        <v>0</v>
      </c>
      <c r="U1068">
        <v>0</v>
      </c>
      <c r="V1068">
        <v>149.9</v>
      </c>
      <c r="W1068">
        <v>44.9</v>
      </c>
      <c r="X1068">
        <v>44.9</v>
      </c>
      <c r="Y1068">
        <v>0</v>
      </c>
      <c r="AG1068" t="s">
        <v>118</v>
      </c>
      <c r="AK1068" t="s">
        <v>118</v>
      </c>
      <c r="AL1068" t="s">
        <v>112</v>
      </c>
      <c r="AM1068">
        <v>99999</v>
      </c>
      <c r="AN1068">
        <v>99999</v>
      </c>
      <c r="AO1068">
        <v>599</v>
      </c>
      <c r="AP1068" t="b">
        <v>1</v>
      </c>
      <c r="AQ1068" t="b">
        <v>1</v>
      </c>
      <c r="AR1068" t="b">
        <v>1</v>
      </c>
      <c r="AS1068">
        <v>50</v>
      </c>
      <c r="AT1068" t="s">
        <v>96</v>
      </c>
      <c r="AU1068" t="b">
        <v>0</v>
      </c>
      <c r="AW1068">
        <v>12</v>
      </c>
      <c r="AX1068" t="s">
        <v>97</v>
      </c>
      <c r="AY1068" t="s">
        <v>1229</v>
      </c>
    </row>
    <row r="1069" spans="1:51" x14ac:dyDescent="0.25">
      <c r="A1069" t="s">
        <v>3160</v>
      </c>
      <c r="B1069" t="s">
        <v>109</v>
      </c>
      <c r="C1069" t="s">
        <v>89</v>
      </c>
      <c r="D1069">
        <v>99999</v>
      </c>
      <c r="F1069">
        <v>3000</v>
      </c>
      <c r="G1069" t="b">
        <v>1</v>
      </c>
      <c r="H1069" t="s">
        <v>278</v>
      </c>
      <c r="K1069" t="s">
        <v>253</v>
      </c>
      <c r="L1069" t="s">
        <v>110</v>
      </c>
      <c r="N1069" t="s">
        <v>93</v>
      </c>
      <c r="P1069">
        <v>324.8</v>
      </c>
      <c r="Q1069">
        <v>79.899999999999991</v>
      </c>
      <c r="R1069">
        <v>0</v>
      </c>
      <c r="S1069">
        <v>50.1</v>
      </c>
      <c r="T1069">
        <v>0</v>
      </c>
      <c r="U1069">
        <v>0</v>
      </c>
      <c r="V1069">
        <v>149.9</v>
      </c>
      <c r="W1069">
        <v>44.9</v>
      </c>
      <c r="X1069">
        <v>44.9</v>
      </c>
      <c r="Y1069">
        <v>0</v>
      </c>
      <c r="AG1069" t="s">
        <v>120</v>
      </c>
      <c r="AK1069" t="s">
        <v>120</v>
      </c>
      <c r="AL1069" t="s">
        <v>112</v>
      </c>
      <c r="AM1069">
        <v>99999</v>
      </c>
      <c r="AN1069">
        <v>99999</v>
      </c>
      <c r="AO1069">
        <v>599</v>
      </c>
      <c r="AP1069" t="b">
        <v>1</v>
      </c>
      <c r="AQ1069" t="b">
        <v>1</v>
      </c>
      <c r="AR1069" t="b">
        <v>1</v>
      </c>
      <c r="AS1069">
        <v>50</v>
      </c>
      <c r="AT1069" t="s">
        <v>96</v>
      </c>
      <c r="AU1069" t="b">
        <v>0</v>
      </c>
      <c r="AW1069">
        <v>12</v>
      </c>
      <c r="AX1069" t="s">
        <v>97</v>
      </c>
      <c r="AY1069" t="s">
        <v>1230</v>
      </c>
    </row>
    <row r="1070" spans="1:51" x14ac:dyDescent="0.25">
      <c r="A1070" t="s">
        <v>3160</v>
      </c>
      <c r="B1070" t="s">
        <v>109</v>
      </c>
      <c r="C1070" t="s">
        <v>89</v>
      </c>
      <c r="D1070">
        <v>99999</v>
      </c>
      <c r="F1070">
        <v>5000</v>
      </c>
      <c r="G1070" t="b">
        <v>1</v>
      </c>
      <c r="H1070" t="s">
        <v>278</v>
      </c>
      <c r="K1070" t="s">
        <v>253</v>
      </c>
      <c r="L1070" t="s">
        <v>110</v>
      </c>
      <c r="N1070" t="s">
        <v>93</v>
      </c>
      <c r="P1070">
        <v>339.8</v>
      </c>
      <c r="Q1070">
        <v>94.9</v>
      </c>
      <c r="R1070">
        <v>0</v>
      </c>
      <c r="S1070">
        <v>50.1</v>
      </c>
      <c r="T1070">
        <v>0</v>
      </c>
      <c r="U1070">
        <v>0</v>
      </c>
      <c r="V1070">
        <v>149.9</v>
      </c>
      <c r="W1070">
        <v>44.9</v>
      </c>
      <c r="X1070">
        <v>44.9</v>
      </c>
      <c r="Y1070">
        <v>0</v>
      </c>
      <c r="AG1070" t="s">
        <v>122</v>
      </c>
      <c r="AK1070" t="s">
        <v>122</v>
      </c>
      <c r="AL1070" t="s">
        <v>112</v>
      </c>
      <c r="AM1070">
        <v>99999</v>
      </c>
      <c r="AN1070">
        <v>99999</v>
      </c>
      <c r="AO1070">
        <v>599</v>
      </c>
      <c r="AP1070" t="b">
        <v>1</v>
      </c>
      <c r="AQ1070" t="b">
        <v>1</v>
      </c>
      <c r="AR1070" t="b">
        <v>1</v>
      </c>
      <c r="AS1070">
        <v>50</v>
      </c>
      <c r="AT1070" t="s">
        <v>96</v>
      </c>
      <c r="AU1070" t="b">
        <v>0</v>
      </c>
      <c r="AW1070">
        <v>12</v>
      </c>
      <c r="AX1070" t="s">
        <v>97</v>
      </c>
      <c r="AY1070" t="s">
        <v>1231</v>
      </c>
    </row>
    <row r="1071" spans="1:51" x14ac:dyDescent="0.25">
      <c r="A1071" t="s">
        <v>3160</v>
      </c>
      <c r="B1071" t="s">
        <v>124</v>
      </c>
      <c r="C1071" t="s">
        <v>89</v>
      </c>
      <c r="D1071">
        <v>99999</v>
      </c>
      <c r="F1071">
        <v>0</v>
      </c>
      <c r="G1071" t="b">
        <v>1</v>
      </c>
      <c r="H1071" t="s">
        <v>278</v>
      </c>
      <c r="K1071" t="s">
        <v>253</v>
      </c>
      <c r="L1071" t="s">
        <v>125</v>
      </c>
      <c r="N1071" t="s">
        <v>93</v>
      </c>
      <c r="P1071">
        <v>309.8</v>
      </c>
      <c r="Q1071">
        <v>64.900000000000006</v>
      </c>
      <c r="R1071">
        <v>0</v>
      </c>
      <c r="S1071">
        <v>50.1</v>
      </c>
      <c r="T1071">
        <v>0</v>
      </c>
      <c r="U1071">
        <v>0</v>
      </c>
      <c r="V1071">
        <v>149.9</v>
      </c>
      <c r="W1071">
        <v>44.9</v>
      </c>
      <c r="X1071">
        <v>44.9</v>
      </c>
      <c r="Y1071">
        <v>0</v>
      </c>
      <c r="AG1071" t="s">
        <v>126</v>
      </c>
      <c r="AK1071" t="s">
        <v>126</v>
      </c>
      <c r="AL1071" t="s">
        <v>127</v>
      </c>
      <c r="AM1071">
        <v>99999</v>
      </c>
      <c r="AN1071">
        <v>99999</v>
      </c>
      <c r="AO1071">
        <v>699</v>
      </c>
      <c r="AP1071" t="b">
        <v>1</v>
      </c>
      <c r="AQ1071" t="b">
        <v>1</v>
      </c>
      <c r="AR1071" t="b">
        <v>1</v>
      </c>
      <c r="AS1071">
        <v>100</v>
      </c>
      <c r="AT1071" t="s">
        <v>96</v>
      </c>
      <c r="AU1071" t="b">
        <v>0</v>
      </c>
      <c r="AW1071">
        <v>12</v>
      </c>
      <c r="AX1071" t="s">
        <v>97</v>
      </c>
      <c r="AY1071" t="s">
        <v>1232</v>
      </c>
    </row>
    <row r="1072" spans="1:51" x14ac:dyDescent="0.25">
      <c r="A1072" t="s">
        <v>3160</v>
      </c>
      <c r="B1072" t="s">
        <v>124</v>
      </c>
      <c r="C1072" t="s">
        <v>89</v>
      </c>
      <c r="D1072">
        <v>99999</v>
      </c>
      <c r="F1072">
        <v>1000</v>
      </c>
      <c r="G1072" t="b">
        <v>1</v>
      </c>
      <c r="H1072" t="s">
        <v>278</v>
      </c>
      <c r="K1072" t="s">
        <v>253</v>
      </c>
      <c r="L1072" t="s">
        <v>125</v>
      </c>
      <c r="N1072" t="s">
        <v>93</v>
      </c>
      <c r="P1072">
        <v>309.8</v>
      </c>
      <c r="Q1072">
        <v>64.899999999999991</v>
      </c>
      <c r="R1072">
        <v>0</v>
      </c>
      <c r="S1072">
        <v>50.1</v>
      </c>
      <c r="T1072">
        <v>0</v>
      </c>
      <c r="U1072">
        <v>0</v>
      </c>
      <c r="V1072">
        <v>149.9</v>
      </c>
      <c r="W1072">
        <v>44.9</v>
      </c>
      <c r="X1072">
        <v>44.9</v>
      </c>
      <c r="Y1072">
        <v>0</v>
      </c>
      <c r="AG1072" t="s">
        <v>129</v>
      </c>
      <c r="AK1072" t="s">
        <v>129</v>
      </c>
      <c r="AL1072" t="s">
        <v>127</v>
      </c>
      <c r="AM1072">
        <v>99999</v>
      </c>
      <c r="AN1072">
        <v>99999</v>
      </c>
      <c r="AO1072">
        <v>699</v>
      </c>
      <c r="AP1072" t="b">
        <v>1</v>
      </c>
      <c r="AQ1072" t="b">
        <v>1</v>
      </c>
      <c r="AR1072" t="b">
        <v>1</v>
      </c>
      <c r="AS1072">
        <v>100</v>
      </c>
      <c r="AT1072" t="s">
        <v>96</v>
      </c>
      <c r="AU1072" t="b">
        <v>0</v>
      </c>
      <c r="AW1072">
        <v>12</v>
      </c>
      <c r="AX1072" t="s">
        <v>97</v>
      </c>
      <c r="AY1072" t="s">
        <v>1233</v>
      </c>
    </row>
    <row r="1073" spans="1:51" x14ac:dyDescent="0.25">
      <c r="A1073" t="s">
        <v>3160</v>
      </c>
      <c r="B1073" t="s">
        <v>124</v>
      </c>
      <c r="C1073" t="s">
        <v>89</v>
      </c>
      <c r="D1073">
        <v>99999</v>
      </c>
      <c r="F1073">
        <v>10000</v>
      </c>
      <c r="G1073" t="b">
        <v>1</v>
      </c>
      <c r="H1073" t="s">
        <v>278</v>
      </c>
      <c r="K1073" t="s">
        <v>253</v>
      </c>
      <c r="L1073" t="s">
        <v>125</v>
      </c>
      <c r="N1073" t="s">
        <v>93</v>
      </c>
      <c r="P1073">
        <v>374.8</v>
      </c>
      <c r="Q1073">
        <v>129.9</v>
      </c>
      <c r="R1073">
        <v>0</v>
      </c>
      <c r="S1073">
        <v>50.1</v>
      </c>
      <c r="T1073">
        <v>0</v>
      </c>
      <c r="U1073">
        <v>0</v>
      </c>
      <c r="V1073">
        <v>149.9</v>
      </c>
      <c r="W1073">
        <v>44.9</v>
      </c>
      <c r="X1073">
        <v>44.9</v>
      </c>
      <c r="Y1073">
        <v>0</v>
      </c>
      <c r="AG1073" t="s">
        <v>131</v>
      </c>
      <c r="AK1073" t="s">
        <v>131</v>
      </c>
      <c r="AL1073" t="s">
        <v>127</v>
      </c>
      <c r="AM1073">
        <v>99999</v>
      </c>
      <c r="AN1073">
        <v>99999</v>
      </c>
      <c r="AO1073">
        <v>699</v>
      </c>
      <c r="AP1073" t="b">
        <v>1</v>
      </c>
      <c r="AQ1073" t="b">
        <v>1</v>
      </c>
      <c r="AR1073" t="b">
        <v>1</v>
      </c>
      <c r="AS1073">
        <v>100</v>
      </c>
      <c r="AT1073" t="s">
        <v>96</v>
      </c>
      <c r="AU1073" t="b">
        <v>0</v>
      </c>
      <c r="AW1073">
        <v>12</v>
      </c>
      <c r="AX1073" t="s">
        <v>97</v>
      </c>
      <c r="AY1073" t="s">
        <v>1234</v>
      </c>
    </row>
    <row r="1074" spans="1:51" x14ac:dyDescent="0.25">
      <c r="A1074" t="s">
        <v>3160</v>
      </c>
      <c r="B1074" t="s">
        <v>124</v>
      </c>
      <c r="C1074" t="s">
        <v>89</v>
      </c>
      <c r="D1074">
        <v>99999</v>
      </c>
      <c r="F1074">
        <v>2000</v>
      </c>
      <c r="G1074" t="b">
        <v>1</v>
      </c>
      <c r="H1074" t="s">
        <v>278</v>
      </c>
      <c r="K1074" t="s">
        <v>253</v>
      </c>
      <c r="L1074" t="s">
        <v>125</v>
      </c>
      <c r="N1074" t="s">
        <v>93</v>
      </c>
      <c r="P1074">
        <v>319.8</v>
      </c>
      <c r="Q1074">
        <v>74.899999999999991</v>
      </c>
      <c r="R1074">
        <v>0</v>
      </c>
      <c r="S1074">
        <v>50.1</v>
      </c>
      <c r="T1074">
        <v>0</v>
      </c>
      <c r="U1074">
        <v>0</v>
      </c>
      <c r="V1074">
        <v>149.9</v>
      </c>
      <c r="W1074">
        <v>44.9</v>
      </c>
      <c r="X1074">
        <v>44.9</v>
      </c>
      <c r="Y1074">
        <v>0</v>
      </c>
      <c r="AG1074" t="s">
        <v>133</v>
      </c>
      <c r="AK1074" t="s">
        <v>133</v>
      </c>
      <c r="AL1074" t="s">
        <v>127</v>
      </c>
      <c r="AM1074">
        <v>99999</v>
      </c>
      <c r="AN1074">
        <v>99999</v>
      </c>
      <c r="AO1074">
        <v>699</v>
      </c>
      <c r="AP1074" t="b">
        <v>1</v>
      </c>
      <c r="AQ1074" t="b">
        <v>1</v>
      </c>
      <c r="AR1074" t="b">
        <v>1</v>
      </c>
      <c r="AS1074">
        <v>100</v>
      </c>
      <c r="AT1074" t="s">
        <v>96</v>
      </c>
      <c r="AU1074" t="b">
        <v>0</v>
      </c>
      <c r="AW1074">
        <v>12</v>
      </c>
      <c r="AX1074" t="s">
        <v>97</v>
      </c>
      <c r="AY1074" t="s">
        <v>1235</v>
      </c>
    </row>
    <row r="1075" spans="1:51" x14ac:dyDescent="0.25">
      <c r="A1075" t="s">
        <v>3160</v>
      </c>
      <c r="B1075" t="s">
        <v>124</v>
      </c>
      <c r="C1075" t="s">
        <v>89</v>
      </c>
      <c r="D1075">
        <v>99999</v>
      </c>
      <c r="F1075">
        <v>3000</v>
      </c>
      <c r="G1075" t="b">
        <v>1</v>
      </c>
      <c r="H1075" t="s">
        <v>278</v>
      </c>
      <c r="K1075" t="s">
        <v>253</v>
      </c>
      <c r="L1075" t="s">
        <v>125</v>
      </c>
      <c r="N1075" t="s">
        <v>93</v>
      </c>
      <c r="P1075">
        <v>329.8</v>
      </c>
      <c r="Q1075">
        <v>84.899999999999991</v>
      </c>
      <c r="R1075">
        <v>0</v>
      </c>
      <c r="S1075">
        <v>50.1</v>
      </c>
      <c r="T1075">
        <v>0</v>
      </c>
      <c r="U1075">
        <v>0</v>
      </c>
      <c r="V1075">
        <v>149.9</v>
      </c>
      <c r="W1075">
        <v>44.9</v>
      </c>
      <c r="X1075">
        <v>44.9</v>
      </c>
      <c r="Y1075">
        <v>0</v>
      </c>
      <c r="AG1075" t="s">
        <v>135</v>
      </c>
      <c r="AK1075" t="s">
        <v>135</v>
      </c>
      <c r="AL1075" t="s">
        <v>127</v>
      </c>
      <c r="AM1075">
        <v>99999</v>
      </c>
      <c r="AN1075">
        <v>99999</v>
      </c>
      <c r="AO1075">
        <v>699</v>
      </c>
      <c r="AP1075" t="b">
        <v>1</v>
      </c>
      <c r="AQ1075" t="b">
        <v>1</v>
      </c>
      <c r="AR1075" t="b">
        <v>1</v>
      </c>
      <c r="AS1075">
        <v>100</v>
      </c>
      <c r="AT1075" t="s">
        <v>96</v>
      </c>
      <c r="AU1075" t="b">
        <v>0</v>
      </c>
      <c r="AW1075">
        <v>12</v>
      </c>
      <c r="AX1075" t="s">
        <v>97</v>
      </c>
      <c r="AY1075" t="s">
        <v>1236</v>
      </c>
    </row>
    <row r="1076" spans="1:51" x14ac:dyDescent="0.25">
      <c r="A1076" t="s">
        <v>3160</v>
      </c>
      <c r="B1076" t="s">
        <v>124</v>
      </c>
      <c r="C1076" t="s">
        <v>89</v>
      </c>
      <c r="D1076">
        <v>99999</v>
      </c>
      <c r="F1076">
        <v>5000</v>
      </c>
      <c r="G1076" t="b">
        <v>1</v>
      </c>
      <c r="H1076" t="s">
        <v>278</v>
      </c>
      <c r="K1076" t="s">
        <v>253</v>
      </c>
      <c r="L1076" t="s">
        <v>125</v>
      </c>
      <c r="N1076" t="s">
        <v>93</v>
      </c>
      <c r="P1076">
        <v>344.8</v>
      </c>
      <c r="Q1076">
        <v>99.9</v>
      </c>
      <c r="R1076">
        <v>0</v>
      </c>
      <c r="S1076">
        <v>50.1</v>
      </c>
      <c r="T1076">
        <v>0</v>
      </c>
      <c r="U1076">
        <v>0</v>
      </c>
      <c r="V1076">
        <v>149.9</v>
      </c>
      <c r="W1076">
        <v>44.9</v>
      </c>
      <c r="X1076">
        <v>44.9</v>
      </c>
      <c r="Y1076">
        <v>0</v>
      </c>
      <c r="AG1076" t="s">
        <v>137</v>
      </c>
      <c r="AK1076" t="s">
        <v>137</v>
      </c>
      <c r="AL1076" t="s">
        <v>127</v>
      </c>
      <c r="AM1076">
        <v>99999</v>
      </c>
      <c r="AN1076">
        <v>99999</v>
      </c>
      <c r="AO1076">
        <v>699</v>
      </c>
      <c r="AP1076" t="b">
        <v>1</v>
      </c>
      <c r="AQ1076" t="b">
        <v>1</v>
      </c>
      <c r="AR1076" t="b">
        <v>1</v>
      </c>
      <c r="AS1076">
        <v>100</v>
      </c>
      <c r="AT1076" t="s">
        <v>96</v>
      </c>
      <c r="AU1076" t="b">
        <v>0</v>
      </c>
      <c r="AW1076">
        <v>12</v>
      </c>
      <c r="AX1076" t="s">
        <v>97</v>
      </c>
      <c r="AY1076" t="s">
        <v>1237</v>
      </c>
    </row>
    <row r="1077" spans="1:51" x14ac:dyDescent="0.25">
      <c r="A1077" t="s">
        <v>3160</v>
      </c>
      <c r="B1077" t="s">
        <v>139</v>
      </c>
      <c r="C1077" t="s">
        <v>89</v>
      </c>
      <c r="D1077">
        <v>99999</v>
      </c>
      <c r="F1077">
        <v>0</v>
      </c>
      <c r="G1077" t="b">
        <v>1</v>
      </c>
      <c r="H1077" t="s">
        <v>278</v>
      </c>
      <c r="K1077" t="s">
        <v>253</v>
      </c>
      <c r="L1077" t="s">
        <v>140</v>
      </c>
      <c r="N1077" t="s">
        <v>93</v>
      </c>
      <c r="P1077">
        <v>344.8</v>
      </c>
      <c r="Q1077">
        <v>99.9</v>
      </c>
      <c r="R1077">
        <v>0</v>
      </c>
      <c r="S1077">
        <v>50.1</v>
      </c>
      <c r="T1077">
        <v>0</v>
      </c>
      <c r="U1077">
        <v>0</v>
      </c>
      <c r="V1077">
        <v>149.9</v>
      </c>
      <c r="W1077">
        <v>44.9</v>
      </c>
      <c r="X1077">
        <v>44.9</v>
      </c>
      <c r="Y1077">
        <v>0</v>
      </c>
      <c r="AG1077" t="s">
        <v>141</v>
      </c>
      <c r="AK1077" t="s">
        <v>141</v>
      </c>
      <c r="AL1077" t="s">
        <v>142</v>
      </c>
      <c r="AM1077">
        <v>99999</v>
      </c>
      <c r="AN1077">
        <v>99999</v>
      </c>
      <c r="AO1077">
        <v>899</v>
      </c>
      <c r="AP1077" t="b">
        <v>1</v>
      </c>
      <c r="AQ1077" t="b">
        <v>1</v>
      </c>
      <c r="AR1077" t="b">
        <v>1</v>
      </c>
      <c r="AS1077">
        <v>500</v>
      </c>
      <c r="AT1077" t="s">
        <v>96</v>
      </c>
      <c r="AU1077" t="b">
        <v>0</v>
      </c>
      <c r="AW1077">
        <v>12</v>
      </c>
      <c r="AX1077" t="s">
        <v>97</v>
      </c>
      <c r="AY1077" t="s">
        <v>1238</v>
      </c>
    </row>
    <row r="1078" spans="1:51" x14ac:dyDescent="0.25">
      <c r="A1078" t="s">
        <v>3160</v>
      </c>
      <c r="B1078" t="s">
        <v>139</v>
      </c>
      <c r="C1078" t="s">
        <v>89</v>
      </c>
      <c r="D1078">
        <v>99999</v>
      </c>
      <c r="F1078">
        <v>1000</v>
      </c>
      <c r="G1078" t="b">
        <v>1</v>
      </c>
      <c r="H1078" t="s">
        <v>278</v>
      </c>
      <c r="K1078" t="s">
        <v>253</v>
      </c>
      <c r="L1078" t="s">
        <v>140</v>
      </c>
      <c r="N1078" t="s">
        <v>93</v>
      </c>
      <c r="P1078">
        <v>344.8</v>
      </c>
      <c r="Q1078">
        <v>99.899999999999991</v>
      </c>
      <c r="R1078">
        <v>0</v>
      </c>
      <c r="S1078">
        <v>50.1</v>
      </c>
      <c r="T1078">
        <v>0</v>
      </c>
      <c r="U1078">
        <v>0</v>
      </c>
      <c r="V1078">
        <v>149.9</v>
      </c>
      <c r="W1078">
        <v>44.9</v>
      </c>
      <c r="X1078">
        <v>44.9</v>
      </c>
      <c r="Y1078">
        <v>0</v>
      </c>
      <c r="AG1078" t="s">
        <v>144</v>
      </c>
      <c r="AK1078" t="s">
        <v>144</v>
      </c>
      <c r="AL1078" t="s">
        <v>142</v>
      </c>
      <c r="AM1078">
        <v>99999</v>
      </c>
      <c r="AN1078">
        <v>99999</v>
      </c>
      <c r="AO1078">
        <v>899</v>
      </c>
      <c r="AP1078" t="b">
        <v>1</v>
      </c>
      <c r="AQ1078" t="b">
        <v>1</v>
      </c>
      <c r="AR1078" t="b">
        <v>1</v>
      </c>
      <c r="AS1078">
        <v>500</v>
      </c>
      <c r="AT1078" t="s">
        <v>96</v>
      </c>
      <c r="AU1078" t="b">
        <v>0</v>
      </c>
      <c r="AW1078">
        <v>12</v>
      </c>
      <c r="AX1078" t="s">
        <v>97</v>
      </c>
      <c r="AY1078" t="s">
        <v>1239</v>
      </c>
    </row>
    <row r="1079" spans="1:51" x14ac:dyDescent="0.25">
      <c r="A1079" t="s">
        <v>3160</v>
      </c>
      <c r="B1079" t="s">
        <v>139</v>
      </c>
      <c r="C1079" t="s">
        <v>89</v>
      </c>
      <c r="D1079">
        <v>99999</v>
      </c>
      <c r="F1079">
        <v>10000</v>
      </c>
      <c r="G1079" t="b">
        <v>1</v>
      </c>
      <c r="H1079" t="s">
        <v>278</v>
      </c>
      <c r="K1079" t="s">
        <v>253</v>
      </c>
      <c r="L1079" t="s">
        <v>140</v>
      </c>
      <c r="N1079" t="s">
        <v>93</v>
      </c>
      <c r="P1079">
        <v>409.8</v>
      </c>
      <c r="Q1079">
        <v>164.9</v>
      </c>
      <c r="R1079">
        <v>0</v>
      </c>
      <c r="S1079">
        <v>50.1</v>
      </c>
      <c r="T1079">
        <v>0</v>
      </c>
      <c r="U1079">
        <v>0</v>
      </c>
      <c r="V1079">
        <v>149.9</v>
      </c>
      <c r="W1079">
        <v>44.9</v>
      </c>
      <c r="X1079">
        <v>44.9</v>
      </c>
      <c r="Y1079">
        <v>0</v>
      </c>
      <c r="AG1079" t="s">
        <v>146</v>
      </c>
      <c r="AK1079" t="s">
        <v>146</v>
      </c>
      <c r="AL1079" t="s">
        <v>142</v>
      </c>
      <c r="AM1079">
        <v>99999</v>
      </c>
      <c r="AN1079">
        <v>99999</v>
      </c>
      <c r="AO1079">
        <v>899</v>
      </c>
      <c r="AP1079" t="b">
        <v>1</v>
      </c>
      <c r="AQ1079" t="b">
        <v>1</v>
      </c>
      <c r="AR1079" t="b">
        <v>1</v>
      </c>
      <c r="AS1079">
        <v>500</v>
      </c>
      <c r="AT1079" t="s">
        <v>96</v>
      </c>
      <c r="AU1079" t="b">
        <v>0</v>
      </c>
      <c r="AW1079">
        <v>12</v>
      </c>
      <c r="AX1079" t="s">
        <v>97</v>
      </c>
      <c r="AY1079" t="s">
        <v>1240</v>
      </c>
    </row>
    <row r="1080" spans="1:51" x14ac:dyDescent="0.25">
      <c r="A1080" t="s">
        <v>3160</v>
      </c>
      <c r="B1080" t="s">
        <v>139</v>
      </c>
      <c r="C1080" t="s">
        <v>89</v>
      </c>
      <c r="D1080">
        <v>99999</v>
      </c>
      <c r="F1080">
        <v>2000</v>
      </c>
      <c r="G1080" t="b">
        <v>1</v>
      </c>
      <c r="H1080" t="s">
        <v>278</v>
      </c>
      <c r="K1080" t="s">
        <v>253</v>
      </c>
      <c r="L1080" t="s">
        <v>140</v>
      </c>
      <c r="N1080" t="s">
        <v>93</v>
      </c>
      <c r="P1080">
        <v>354.8</v>
      </c>
      <c r="Q1080">
        <v>109.89999999999999</v>
      </c>
      <c r="R1080">
        <v>0</v>
      </c>
      <c r="S1080">
        <v>50.1</v>
      </c>
      <c r="T1080">
        <v>0</v>
      </c>
      <c r="U1080">
        <v>0</v>
      </c>
      <c r="V1080">
        <v>149.9</v>
      </c>
      <c r="W1080">
        <v>44.9</v>
      </c>
      <c r="X1080">
        <v>44.9</v>
      </c>
      <c r="Y1080">
        <v>0</v>
      </c>
      <c r="AG1080" t="s">
        <v>148</v>
      </c>
      <c r="AK1080" t="s">
        <v>148</v>
      </c>
      <c r="AL1080" t="s">
        <v>142</v>
      </c>
      <c r="AM1080">
        <v>99999</v>
      </c>
      <c r="AN1080">
        <v>99999</v>
      </c>
      <c r="AO1080">
        <v>899</v>
      </c>
      <c r="AP1080" t="b">
        <v>1</v>
      </c>
      <c r="AQ1080" t="b">
        <v>1</v>
      </c>
      <c r="AR1080" t="b">
        <v>1</v>
      </c>
      <c r="AS1080">
        <v>500</v>
      </c>
      <c r="AT1080" t="s">
        <v>96</v>
      </c>
      <c r="AU1080" t="b">
        <v>0</v>
      </c>
      <c r="AW1080">
        <v>12</v>
      </c>
      <c r="AX1080" t="s">
        <v>97</v>
      </c>
      <c r="AY1080" t="s">
        <v>1241</v>
      </c>
    </row>
    <row r="1081" spans="1:51" x14ac:dyDescent="0.25">
      <c r="A1081" t="s">
        <v>3160</v>
      </c>
      <c r="B1081" t="s">
        <v>139</v>
      </c>
      <c r="C1081" t="s">
        <v>89</v>
      </c>
      <c r="D1081">
        <v>99999</v>
      </c>
      <c r="F1081">
        <v>3000</v>
      </c>
      <c r="G1081" t="b">
        <v>1</v>
      </c>
      <c r="H1081" t="s">
        <v>278</v>
      </c>
      <c r="K1081" t="s">
        <v>253</v>
      </c>
      <c r="L1081" t="s">
        <v>140</v>
      </c>
      <c r="N1081" t="s">
        <v>93</v>
      </c>
      <c r="P1081">
        <v>364.8</v>
      </c>
      <c r="Q1081">
        <v>119.89999999999999</v>
      </c>
      <c r="R1081">
        <v>0</v>
      </c>
      <c r="S1081">
        <v>50.1</v>
      </c>
      <c r="T1081">
        <v>0</v>
      </c>
      <c r="U1081">
        <v>0</v>
      </c>
      <c r="V1081">
        <v>149.9</v>
      </c>
      <c r="W1081">
        <v>44.9</v>
      </c>
      <c r="X1081">
        <v>44.9</v>
      </c>
      <c r="Y1081">
        <v>0</v>
      </c>
      <c r="AG1081" t="s">
        <v>150</v>
      </c>
      <c r="AK1081" t="s">
        <v>150</v>
      </c>
      <c r="AL1081" t="s">
        <v>142</v>
      </c>
      <c r="AM1081">
        <v>99999</v>
      </c>
      <c r="AN1081">
        <v>99999</v>
      </c>
      <c r="AO1081">
        <v>899</v>
      </c>
      <c r="AP1081" t="b">
        <v>1</v>
      </c>
      <c r="AQ1081" t="b">
        <v>1</v>
      </c>
      <c r="AR1081" t="b">
        <v>1</v>
      </c>
      <c r="AS1081">
        <v>500</v>
      </c>
      <c r="AT1081" t="s">
        <v>96</v>
      </c>
      <c r="AU1081" t="b">
        <v>0</v>
      </c>
      <c r="AW1081">
        <v>12</v>
      </c>
      <c r="AX1081" t="s">
        <v>97</v>
      </c>
      <c r="AY1081" t="s">
        <v>1242</v>
      </c>
    </row>
    <row r="1082" spans="1:51" x14ac:dyDescent="0.25">
      <c r="A1082" t="s">
        <v>3160</v>
      </c>
      <c r="B1082" t="s">
        <v>139</v>
      </c>
      <c r="C1082" t="s">
        <v>89</v>
      </c>
      <c r="D1082">
        <v>99999</v>
      </c>
      <c r="F1082">
        <v>5000</v>
      </c>
      <c r="G1082" t="b">
        <v>1</v>
      </c>
      <c r="H1082" t="s">
        <v>278</v>
      </c>
      <c r="K1082" t="s">
        <v>253</v>
      </c>
      <c r="L1082" t="s">
        <v>140</v>
      </c>
      <c r="N1082" t="s">
        <v>93</v>
      </c>
      <c r="P1082">
        <v>379.8</v>
      </c>
      <c r="Q1082">
        <v>134.9</v>
      </c>
      <c r="R1082">
        <v>0</v>
      </c>
      <c r="S1082">
        <v>50.1</v>
      </c>
      <c r="T1082">
        <v>0</v>
      </c>
      <c r="U1082">
        <v>0</v>
      </c>
      <c r="V1082">
        <v>149.9</v>
      </c>
      <c r="W1082">
        <v>44.9</v>
      </c>
      <c r="X1082">
        <v>44.9</v>
      </c>
      <c r="Y1082">
        <v>0</v>
      </c>
      <c r="AG1082" t="s">
        <v>152</v>
      </c>
      <c r="AK1082" t="s">
        <v>152</v>
      </c>
      <c r="AL1082" t="s">
        <v>142</v>
      </c>
      <c r="AM1082">
        <v>99999</v>
      </c>
      <c r="AN1082">
        <v>99999</v>
      </c>
      <c r="AO1082">
        <v>899</v>
      </c>
      <c r="AP1082" t="b">
        <v>1</v>
      </c>
      <c r="AQ1082" t="b">
        <v>1</v>
      </c>
      <c r="AR1082" t="b">
        <v>1</v>
      </c>
      <c r="AS1082">
        <v>500</v>
      </c>
      <c r="AT1082" t="s">
        <v>96</v>
      </c>
      <c r="AU1082" t="b">
        <v>0</v>
      </c>
      <c r="AW1082">
        <v>12</v>
      </c>
      <c r="AX1082" t="s">
        <v>97</v>
      </c>
      <c r="AY1082" t="s">
        <v>1243</v>
      </c>
    </row>
    <row r="1083" spans="1:51" x14ac:dyDescent="0.25">
      <c r="A1083" t="s">
        <v>3160</v>
      </c>
      <c r="B1083" t="s">
        <v>88</v>
      </c>
      <c r="C1083" t="s">
        <v>89</v>
      </c>
      <c r="D1083">
        <v>99999</v>
      </c>
      <c r="F1083">
        <v>0</v>
      </c>
      <c r="G1083" t="b">
        <v>1</v>
      </c>
      <c r="H1083" t="s">
        <v>520</v>
      </c>
      <c r="K1083" t="s">
        <v>91</v>
      </c>
      <c r="L1083" t="s">
        <v>92</v>
      </c>
      <c r="N1083" t="s">
        <v>93</v>
      </c>
      <c r="P1083">
        <v>334.8</v>
      </c>
      <c r="Q1083">
        <v>79.900000000000006</v>
      </c>
      <c r="R1083">
        <v>0</v>
      </c>
      <c r="S1083">
        <v>50.1</v>
      </c>
      <c r="T1083">
        <v>0</v>
      </c>
      <c r="U1083">
        <v>0</v>
      </c>
      <c r="V1083">
        <v>159.9</v>
      </c>
      <c r="W1083">
        <v>44.9</v>
      </c>
      <c r="X1083">
        <v>44.9</v>
      </c>
      <c r="Y1083">
        <v>0</v>
      </c>
      <c r="AG1083" t="s">
        <v>94</v>
      </c>
      <c r="AK1083" t="s">
        <v>94</v>
      </c>
      <c r="AL1083" t="s">
        <v>95</v>
      </c>
      <c r="AM1083">
        <v>99999</v>
      </c>
      <c r="AN1083">
        <v>99999</v>
      </c>
      <c r="AO1083">
        <v>799</v>
      </c>
      <c r="AP1083" t="b">
        <v>1</v>
      </c>
      <c r="AQ1083" t="b">
        <v>1</v>
      </c>
      <c r="AR1083" t="b">
        <v>1</v>
      </c>
      <c r="AS1083">
        <v>250</v>
      </c>
      <c r="AT1083" t="s">
        <v>96</v>
      </c>
      <c r="AU1083" t="b">
        <v>0</v>
      </c>
      <c r="AW1083">
        <v>12</v>
      </c>
      <c r="AX1083" t="s">
        <v>97</v>
      </c>
      <c r="AY1083" t="s">
        <v>1244</v>
      </c>
    </row>
    <row r="1084" spans="1:51" x14ac:dyDescent="0.25">
      <c r="A1084" t="s">
        <v>3160</v>
      </c>
      <c r="B1084" t="s">
        <v>88</v>
      </c>
      <c r="C1084" t="s">
        <v>89</v>
      </c>
      <c r="D1084">
        <v>99999</v>
      </c>
      <c r="F1084">
        <v>1000</v>
      </c>
      <c r="G1084" t="b">
        <v>1</v>
      </c>
      <c r="H1084" t="s">
        <v>520</v>
      </c>
      <c r="K1084" t="s">
        <v>91</v>
      </c>
      <c r="L1084" t="s">
        <v>92</v>
      </c>
      <c r="N1084" t="s">
        <v>93</v>
      </c>
      <c r="P1084">
        <v>334.8</v>
      </c>
      <c r="Q1084">
        <v>79.899999999999991</v>
      </c>
      <c r="R1084">
        <v>0</v>
      </c>
      <c r="S1084">
        <v>50.1</v>
      </c>
      <c r="T1084">
        <v>0</v>
      </c>
      <c r="U1084">
        <v>0</v>
      </c>
      <c r="V1084">
        <v>159.9</v>
      </c>
      <c r="W1084">
        <v>44.9</v>
      </c>
      <c r="X1084">
        <v>44.9</v>
      </c>
      <c r="Y1084">
        <v>0</v>
      </c>
      <c r="AG1084" t="s">
        <v>99</v>
      </c>
      <c r="AK1084" t="s">
        <v>99</v>
      </c>
      <c r="AL1084" t="s">
        <v>95</v>
      </c>
      <c r="AM1084">
        <v>99999</v>
      </c>
      <c r="AN1084">
        <v>99999</v>
      </c>
      <c r="AO1084">
        <v>799</v>
      </c>
      <c r="AP1084" t="b">
        <v>1</v>
      </c>
      <c r="AQ1084" t="b">
        <v>1</v>
      </c>
      <c r="AR1084" t="b">
        <v>1</v>
      </c>
      <c r="AS1084">
        <v>250</v>
      </c>
      <c r="AT1084" t="s">
        <v>96</v>
      </c>
      <c r="AU1084" t="b">
        <v>0</v>
      </c>
      <c r="AW1084">
        <v>12</v>
      </c>
      <c r="AX1084" t="s">
        <v>97</v>
      </c>
      <c r="AY1084" t="s">
        <v>1245</v>
      </c>
    </row>
    <row r="1085" spans="1:51" x14ac:dyDescent="0.25">
      <c r="A1085" t="s">
        <v>3160</v>
      </c>
      <c r="B1085" t="s">
        <v>88</v>
      </c>
      <c r="C1085" t="s">
        <v>89</v>
      </c>
      <c r="D1085">
        <v>99999</v>
      </c>
      <c r="F1085">
        <v>10000</v>
      </c>
      <c r="G1085" t="b">
        <v>1</v>
      </c>
      <c r="H1085" t="s">
        <v>520</v>
      </c>
      <c r="K1085" t="s">
        <v>91</v>
      </c>
      <c r="L1085" t="s">
        <v>92</v>
      </c>
      <c r="N1085" t="s">
        <v>93</v>
      </c>
      <c r="P1085">
        <v>399.8</v>
      </c>
      <c r="Q1085">
        <v>144.9</v>
      </c>
      <c r="R1085">
        <v>0</v>
      </c>
      <c r="S1085">
        <v>50.1</v>
      </c>
      <c r="T1085">
        <v>0</v>
      </c>
      <c r="U1085">
        <v>0</v>
      </c>
      <c r="V1085">
        <v>159.9</v>
      </c>
      <c r="W1085">
        <v>44.9</v>
      </c>
      <c r="X1085">
        <v>44.9</v>
      </c>
      <c r="Y1085">
        <v>0</v>
      </c>
      <c r="AG1085" t="s">
        <v>101</v>
      </c>
      <c r="AK1085" t="s">
        <v>101</v>
      </c>
      <c r="AL1085" t="s">
        <v>95</v>
      </c>
      <c r="AM1085">
        <v>99999</v>
      </c>
      <c r="AN1085">
        <v>99999</v>
      </c>
      <c r="AO1085">
        <v>799</v>
      </c>
      <c r="AP1085" t="b">
        <v>1</v>
      </c>
      <c r="AQ1085" t="b">
        <v>1</v>
      </c>
      <c r="AR1085" t="b">
        <v>1</v>
      </c>
      <c r="AS1085">
        <v>250</v>
      </c>
      <c r="AT1085" t="s">
        <v>96</v>
      </c>
      <c r="AU1085" t="b">
        <v>0</v>
      </c>
      <c r="AW1085">
        <v>12</v>
      </c>
      <c r="AX1085" t="s">
        <v>97</v>
      </c>
      <c r="AY1085" t="s">
        <v>1246</v>
      </c>
    </row>
    <row r="1086" spans="1:51" x14ac:dyDescent="0.25">
      <c r="A1086" t="s">
        <v>3160</v>
      </c>
      <c r="B1086" t="s">
        <v>88</v>
      </c>
      <c r="C1086" t="s">
        <v>89</v>
      </c>
      <c r="D1086">
        <v>99999</v>
      </c>
      <c r="F1086">
        <v>2000</v>
      </c>
      <c r="G1086" t="b">
        <v>1</v>
      </c>
      <c r="H1086" t="s">
        <v>520</v>
      </c>
      <c r="K1086" t="s">
        <v>91</v>
      </c>
      <c r="L1086" t="s">
        <v>92</v>
      </c>
      <c r="N1086" t="s">
        <v>93</v>
      </c>
      <c r="P1086">
        <v>344.8</v>
      </c>
      <c r="Q1086">
        <v>89.899999999999991</v>
      </c>
      <c r="R1086">
        <v>0</v>
      </c>
      <c r="S1086">
        <v>50.1</v>
      </c>
      <c r="T1086">
        <v>0</v>
      </c>
      <c r="U1086">
        <v>0</v>
      </c>
      <c r="V1086">
        <v>159.9</v>
      </c>
      <c r="W1086">
        <v>44.9</v>
      </c>
      <c r="X1086">
        <v>44.9</v>
      </c>
      <c r="Y1086">
        <v>0</v>
      </c>
      <c r="AG1086" t="s">
        <v>103</v>
      </c>
      <c r="AK1086" t="s">
        <v>103</v>
      </c>
      <c r="AL1086" t="s">
        <v>95</v>
      </c>
      <c r="AM1086">
        <v>99999</v>
      </c>
      <c r="AN1086">
        <v>99999</v>
      </c>
      <c r="AO1086">
        <v>799</v>
      </c>
      <c r="AP1086" t="b">
        <v>1</v>
      </c>
      <c r="AQ1086" t="b">
        <v>1</v>
      </c>
      <c r="AR1086" t="b">
        <v>1</v>
      </c>
      <c r="AS1086">
        <v>250</v>
      </c>
      <c r="AT1086" t="s">
        <v>96</v>
      </c>
      <c r="AU1086" t="b">
        <v>0</v>
      </c>
      <c r="AW1086">
        <v>12</v>
      </c>
      <c r="AX1086" t="s">
        <v>97</v>
      </c>
      <c r="AY1086" t="s">
        <v>1247</v>
      </c>
    </row>
    <row r="1087" spans="1:51" x14ac:dyDescent="0.25">
      <c r="A1087" t="s">
        <v>3160</v>
      </c>
      <c r="B1087" t="s">
        <v>88</v>
      </c>
      <c r="C1087" t="s">
        <v>89</v>
      </c>
      <c r="D1087">
        <v>99999</v>
      </c>
      <c r="F1087">
        <v>3000</v>
      </c>
      <c r="G1087" t="b">
        <v>1</v>
      </c>
      <c r="H1087" t="s">
        <v>520</v>
      </c>
      <c r="K1087" t="s">
        <v>91</v>
      </c>
      <c r="L1087" t="s">
        <v>92</v>
      </c>
      <c r="N1087" t="s">
        <v>93</v>
      </c>
      <c r="P1087">
        <v>354.8</v>
      </c>
      <c r="Q1087">
        <v>99.899999999999991</v>
      </c>
      <c r="R1087">
        <v>0</v>
      </c>
      <c r="S1087">
        <v>50.1</v>
      </c>
      <c r="T1087">
        <v>0</v>
      </c>
      <c r="U1087">
        <v>0</v>
      </c>
      <c r="V1087">
        <v>159.9</v>
      </c>
      <c r="W1087">
        <v>44.9</v>
      </c>
      <c r="X1087">
        <v>44.9</v>
      </c>
      <c r="Y1087">
        <v>0</v>
      </c>
      <c r="AG1087" t="s">
        <v>105</v>
      </c>
      <c r="AK1087" t="s">
        <v>105</v>
      </c>
      <c r="AL1087" t="s">
        <v>95</v>
      </c>
      <c r="AM1087">
        <v>99999</v>
      </c>
      <c r="AN1087">
        <v>99999</v>
      </c>
      <c r="AO1087">
        <v>799</v>
      </c>
      <c r="AP1087" t="b">
        <v>1</v>
      </c>
      <c r="AQ1087" t="b">
        <v>1</v>
      </c>
      <c r="AR1087" t="b">
        <v>1</v>
      </c>
      <c r="AS1087">
        <v>250</v>
      </c>
      <c r="AT1087" t="s">
        <v>96</v>
      </c>
      <c r="AU1087" t="b">
        <v>0</v>
      </c>
      <c r="AW1087">
        <v>12</v>
      </c>
      <c r="AX1087" t="s">
        <v>97</v>
      </c>
      <c r="AY1087" t="s">
        <v>1248</v>
      </c>
    </row>
    <row r="1088" spans="1:51" x14ac:dyDescent="0.25">
      <c r="A1088" t="s">
        <v>3160</v>
      </c>
      <c r="B1088" t="s">
        <v>88</v>
      </c>
      <c r="C1088" t="s">
        <v>89</v>
      </c>
      <c r="D1088">
        <v>99999</v>
      </c>
      <c r="F1088">
        <v>5000</v>
      </c>
      <c r="G1088" t="b">
        <v>1</v>
      </c>
      <c r="H1088" t="s">
        <v>520</v>
      </c>
      <c r="K1088" t="s">
        <v>91</v>
      </c>
      <c r="L1088" t="s">
        <v>92</v>
      </c>
      <c r="N1088" t="s">
        <v>93</v>
      </c>
      <c r="P1088">
        <v>369.8</v>
      </c>
      <c r="Q1088">
        <v>114.9</v>
      </c>
      <c r="R1088">
        <v>0</v>
      </c>
      <c r="S1088">
        <v>50.1</v>
      </c>
      <c r="T1088">
        <v>0</v>
      </c>
      <c r="U1088">
        <v>0</v>
      </c>
      <c r="V1088">
        <v>159.9</v>
      </c>
      <c r="W1088">
        <v>44.9</v>
      </c>
      <c r="X1088">
        <v>44.9</v>
      </c>
      <c r="Y1088">
        <v>0</v>
      </c>
      <c r="AG1088" t="s">
        <v>107</v>
      </c>
      <c r="AK1088" t="s">
        <v>107</v>
      </c>
      <c r="AL1088" t="s">
        <v>95</v>
      </c>
      <c r="AM1088">
        <v>99999</v>
      </c>
      <c r="AN1088">
        <v>99999</v>
      </c>
      <c r="AO1088">
        <v>799</v>
      </c>
      <c r="AP1088" t="b">
        <v>1</v>
      </c>
      <c r="AQ1088" t="b">
        <v>1</v>
      </c>
      <c r="AR1088" t="b">
        <v>1</v>
      </c>
      <c r="AS1088">
        <v>250</v>
      </c>
      <c r="AT1088" t="s">
        <v>96</v>
      </c>
      <c r="AU1088" t="b">
        <v>0</v>
      </c>
      <c r="AW1088">
        <v>12</v>
      </c>
      <c r="AX1088" t="s">
        <v>97</v>
      </c>
      <c r="AY1088" t="s">
        <v>1249</v>
      </c>
    </row>
    <row r="1089" spans="1:51" x14ac:dyDescent="0.25">
      <c r="A1089" t="s">
        <v>3160</v>
      </c>
      <c r="B1089" t="s">
        <v>109</v>
      </c>
      <c r="C1089" t="s">
        <v>89</v>
      </c>
      <c r="D1089">
        <v>99999</v>
      </c>
      <c r="F1089">
        <v>0</v>
      </c>
      <c r="G1089" t="b">
        <v>1</v>
      </c>
      <c r="H1089" t="s">
        <v>520</v>
      </c>
      <c r="K1089" t="s">
        <v>91</v>
      </c>
      <c r="L1089" t="s">
        <v>110</v>
      </c>
      <c r="N1089" t="s">
        <v>93</v>
      </c>
      <c r="P1089">
        <v>329.8</v>
      </c>
      <c r="Q1089">
        <v>74.900000000000006</v>
      </c>
      <c r="R1089">
        <v>0</v>
      </c>
      <c r="S1089">
        <v>50.1</v>
      </c>
      <c r="T1089">
        <v>0</v>
      </c>
      <c r="U1089">
        <v>0</v>
      </c>
      <c r="V1089">
        <v>159.9</v>
      </c>
      <c r="W1089">
        <v>44.9</v>
      </c>
      <c r="X1089">
        <v>44.9</v>
      </c>
      <c r="Y1089">
        <v>0</v>
      </c>
      <c r="AG1089" t="s">
        <v>111</v>
      </c>
      <c r="AK1089" t="s">
        <v>111</v>
      </c>
      <c r="AL1089" t="s">
        <v>112</v>
      </c>
      <c r="AM1089">
        <v>99999</v>
      </c>
      <c r="AN1089">
        <v>99999</v>
      </c>
      <c r="AO1089">
        <v>599</v>
      </c>
      <c r="AP1089" t="b">
        <v>1</v>
      </c>
      <c r="AQ1089" t="b">
        <v>1</v>
      </c>
      <c r="AR1089" t="b">
        <v>1</v>
      </c>
      <c r="AS1089">
        <v>50</v>
      </c>
      <c r="AT1089" t="s">
        <v>96</v>
      </c>
      <c r="AU1089" t="b">
        <v>0</v>
      </c>
      <c r="AW1089">
        <v>12</v>
      </c>
      <c r="AX1089" t="s">
        <v>97</v>
      </c>
      <c r="AY1089" t="s">
        <v>1250</v>
      </c>
    </row>
    <row r="1090" spans="1:51" x14ac:dyDescent="0.25">
      <c r="A1090" t="s">
        <v>3160</v>
      </c>
      <c r="B1090" t="s">
        <v>109</v>
      </c>
      <c r="C1090" t="s">
        <v>89</v>
      </c>
      <c r="D1090">
        <v>99999</v>
      </c>
      <c r="F1090">
        <v>1000</v>
      </c>
      <c r="G1090" t="b">
        <v>1</v>
      </c>
      <c r="H1090" t="s">
        <v>520</v>
      </c>
      <c r="K1090" t="s">
        <v>91</v>
      </c>
      <c r="L1090" t="s">
        <v>110</v>
      </c>
      <c r="N1090" t="s">
        <v>93</v>
      </c>
      <c r="P1090">
        <v>314.8</v>
      </c>
      <c r="Q1090">
        <v>59.9</v>
      </c>
      <c r="R1090">
        <v>0</v>
      </c>
      <c r="S1090">
        <v>50.1</v>
      </c>
      <c r="T1090">
        <v>0</v>
      </c>
      <c r="U1090">
        <v>0</v>
      </c>
      <c r="V1090">
        <v>159.9</v>
      </c>
      <c r="W1090">
        <v>44.9</v>
      </c>
      <c r="X1090">
        <v>44.9</v>
      </c>
      <c r="Y1090">
        <v>0</v>
      </c>
      <c r="AG1090" t="s">
        <v>114</v>
      </c>
      <c r="AK1090" t="s">
        <v>114</v>
      </c>
      <c r="AL1090" t="s">
        <v>112</v>
      </c>
      <c r="AM1090">
        <v>99999</v>
      </c>
      <c r="AN1090">
        <v>99999</v>
      </c>
      <c r="AO1090">
        <v>599</v>
      </c>
      <c r="AP1090" t="b">
        <v>1</v>
      </c>
      <c r="AQ1090" t="b">
        <v>1</v>
      </c>
      <c r="AR1090" t="b">
        <v>1</v>
      </c>
      <c r="AS1090">
        <v>50</v>
      </c>
      <c r="AT1090" t="s">
        <v>96</v>
      </c>
      <c r="AU1090" t="b">
        <v>0</v>
      </c>
      <c r="AW1090">
        <v>12</v>
      </c>
      <c r="AX1090" t="s">
        <v>97</v>
      </c>
      <c r="AY1090" t="s">
        <v>1251</v>
      </c>
    </row>
    <row r="1091" spans="1:51" x14ac:dyDescent="0.25">
      <c r="A1091" t="s">
        <v>3160</v>
      </c>
      <c r="B1091" t="s">
        <v>109</v>
      </c>
      <c r="C1091" t="s">
        <v>89</v>
      </c>
      <c r="D1091">
        <v>99999</v>
      </c>
      <c r="F1091">
        <v>10000</v>
      </c>
      <c r="G1091" t="b">
        <v>1</v>
      </c>
      <c r="H1091" t="s">
        <v>520</v>
      </c>
      <c r="K1091" t="s">
        <v>91</v>
      </c>
      <c r="L1091" t="s">
        <v>110</v>
      </c>
      <c r="N1091" t="s">
        <v>93</v>
      </c>
      <c r="P1091">
        <v>379.8</v>
      </c>
      <c r="Q1091">
        <v>124.9</v>
      </c>
      <c r="R1091">
        <v>0</v>
      </c>
      <c r="S1091">
        <v>50.1</v>
      </c>
      <c r="T1091">
        <v>0</v>
      </c>
      <c r="U1091">
        <v>0</v>
      </c>
      <c r="V1091">
        <v>159.9</v>
      </c>
      <c r="W1091">
        <v>44.9</v>
      </c>
      <c r="X1091">
        <v>44.9</v>
      </c>
      <c r="Y1091">
        <v>0</v>
      </c>
      <c r="AG1091" t="s">
        <v>116</v>
      </c>
      <c r="AK1091" t="s">
        <v>116</v>
      </c>
      <c r="AL1091" t="s">
        <v>112</v>
      </c>
      <c r="AM1091">
        <v>99999</v>
      </c>
      <c r="AN1091">
        <v>99999</v>
      </c>
      <c r="AO1091">
        <v>599</v>
      </c>
      <c r="AP1091" t="b">
        <v>1</v>
      </c>
      <c r="AQ1091" t="b">
        <v>1</v>
      </c>
      <c r="AR1091" t="b">
        <v>1</v>
      </c>
      <c r="AS1091">
        <v>50</v>
      </c>
      <c r="AT1091" t="s">
        <v>96</v>
      </c>
      <c r="AU1091" t="b">
        <v>0</v>
      </c>
      <c r="AW1091">
        <v>12</v>
      </c>
      <c r="AX1091" t="s">
        <v>97</v>
      </c>
      <c r="AY1091" t="s">
        <v>1252</v>
      </c>
    </row>
    <row r="1092" spans="1:51" x14ac:dyDescent="0.25">
      <c r="A1092" t="s">
        <v>3160</v>
      </c>
      <c r="B1092" t="s">
        <v>109</v>
      </c>
      <c r="C1092" t="s">
        <v>89</v>
      </c>
      <c r="D1092">
        <v>99999</v>
      </c>
      <c r="F1092">
        <v>2000</v>
      </c>
      <c r="G1092" t="b">
        <v>1</v>
      </c>
      <c r="H1092" t="s">
        <v>520</v>
      </c>
      <c r="K1092" t="s">
        <v>91</v>
      </c>
      <c r="L1092" t="s">
        <v>110</v>
      </c>
      <c r="N1092" t="s">
        <v>93</v>
      </c>
      <c r="P1092">
        <v>324.8</v>
      </c>
      <c r="Q1092">
        <v>69.900000000000006</v>
      </c>
      <c r="R1092">
        <v>0</v>
      </c>
      <c r="S1092">
        <v>50.1</v>
      </c>
      <c r="T1092">
        <v>0</v>
      </c>
      <c r="U1092">
        <v>0</v>
      </c>
      <c r="V1092">
        <v>159.9</v>
      </c>
      <c r="W1092">
        <v>44.9</v>
      </c>
      <c r="X1092">
        <v>44.9</v>
      </c>
      <c r="Y1092">
        <v>0</v>
      </c>
      <c r="AG1092" t="s">
        <v>118</v>
      </c>
      <c r="AK1092" t="s">
        <v>118</v>
      </c>
      <c r="AL1092" t="s">
        <v>112</v>
      </c>
      <c r="AM1092">
        <v>99999</v>
      </c>
      <c r="AN1092">
        <v>99999</v>
      </c>
      <c r="AO1092">
        <v>599</v>
      </c>
      <c r="AP1092" t="b">
        <v>1</v>
      </c>
      <c r="AQ1092" t="b">
        <v>1</v>
      </c>
      <c r="AR1092" t="b">
        <v>1</v>
      </c>
      <c r="AS1092">
        <v>50</v>
      </c>
      <c r="AT1092" t="s">
        <v>96</v>
      </c>
      <c r="AU1092" t="b">
        <v>0</v>
      </c>
      <c r="AW1092">
        <v>12</v>
      </c>
      <c r="AX1092" t="s">
        <v>97</v>
      </c>
      <c r="AY1092" t="s">
        <v>1253</v>
      </c>
    </row>
    <row r="1093" spans="1:51" x14ac:dyDescent="0.25">
      <c r="A1093" t="s">
        <v>3160</v>
      </c>
      <c r="B1093" t="s">
        <v>109</v>
      </c>
      <c r="C1093" t="s">
        <v>89</v>
      </c>
      <c r="D1093">
        <v>99999</v>
      </c>
      <c r="F1093">
        <v>3000</v>
      </c>
      <c r="G1093" t="b">
        <v>1</v>
      </c>
      <c r="H1093" t="s">
        <v>520</v>
      </c>
      <c r="K1093" t="s">
        <v>91</v>
      </c>
      <c r="L1093" t="s">
        <v>110</v>
      </c>
      <c r="N1093" t="s">
        <v>93</v>
      </c>
      <c r="P1093">
        <v>334.8</v>
      </c>
      <c r="Q1093">
        <v>79.899999999999991</v>
      </c>
      <c r="R1093">
        <v>0</v>
      </c>
      <c r="S1093">
        <v>50.1</v>
      </c>
      <c r="T1093">
        <v>0</v>
      </c>
      <c r="U1093">
        <v>0</v>
      </c>
      <c r="V1093">
        <v>159.9</v>
      </c>
      <c r="W1093">
        <v>44.9</v>
      </c>
      <c r="X1093">
        <v>44.9</v>
      </c>
      <c r="Y1093">
        <v>0</v>
      </c>
      <c r="AG1093" t="s">
        <v>120</v>
      </c>
      <c r="AK1093" t="s">
        <v>120</v>
      </c>
      <c r="AL1093" t="s">
        <v>112</v>
      </c>
      <c r="AM1093">
        <v>99999</v>
      </c>
      <c r="AN1093">
        <v>99999</v>
      </c>
      <c r="AO1093">
        <v>599</v>
      </c>
      <c r="AP1093" t="b">
        <v>1</v>
      </c>
      <c r="AQ1093" t="b">
        <v>1</v>
      </c>
      <c r="AR1093" t="b">
        <v>1</v>
      </c>
      <c r="AS1093">
        <v>50</v>
      </c>
      <c r="AT1093" t="s">
        <v>96</v>
      </c>
      <c r="AU1093" t="b">
        <v>0</v>
      </c>
      <c r="AW1093">
        <v>12</v>
      </c>
      <c r="AX1093" t="s">
        <v>97</v>
      </c>
      <c r="AY1093" t="s">
        <v>1254</v>
      </c>
    </row>
    <row r="1094" spans="1:51" x14ac:dyDescent="0.25">
      <c r="A1094" t="s">
        <v>3160</v>
      </c>
      <c r="B1094" t="s">
        <v>109</v>
      </c>
      <c r="C1094" t="s">
        <v>89</v>
      </c>
      <c r="D1094">
        <v>99999</v>
      </c>
      <c r="F1094">
        <v>5000</v>
      </c>
      <c r="G1094" t="b">
        <v>1</v>
      </c>
      <c r="H1094" t="s">
        <v>520</v>
      </c>
      <c r="K1094" t="s">
        <v>91</v>
      </c>
      <c r="L1094" t="s">
        <v>110</v>
      </c>
      <c r="N1094" t="s">
        <v>93</v>
      </c>
      <c r="P1094">
        <v>349.8</v>
      </c>
      <c r="Q1094">
        <v>94.9</v>
      </c>
      <c r="R1094">
        <v>0</v>
      </c>
      <c r="S1094">
        <v>50.1</v>
      </c>
      <c r="T1094">
        <v>0</v>
      </c>
      <c r="U1094">
        <v>0</v>
      </c>
      <c r="V1094">
        <v>159.9</v>
      </c>
      <c r="W1094">
        <v>44.9</v>
      </c>
      <c r="X1094">
        <v>44.9</v>
      </c>
      <c r="Y1094">
        <v>0</v>
      </c>
      <c r="AG1094" t="s">
        <v>122</v>
      </c>
      <c r="AK1094" t="s">
        <v>122</v>
      </c>
      <c r="AL1094" t="s">
        <v>112</v>
      </c>
      <c r="AM1094">
        <v>99999</v>
      </c>
      <c r="AN1094">
        <v>99999</v>
      </c>
      <c r="AO1094">
        <v>599</v>
      </c>
      <c r="AP1094" t="b">
        <v>1</v>
      </c>
      <c r="AQ1094" t="b">
        <v>1</v>
      </c>
      <c r="AR1094" t="b">
        <v>1</v>
      </c>
      <c r="AS1094">
        <v>50</v>
      </c>
      <c r="AT1094" t="s">
        <v>96</v>
      </c>
      <c r="AU1094" t="b">
        <v>0</v>
      </c>
      <c r="AW1094">
        <v>12</v>
      </c>
      <c r="AX1094" t="s">
        <v>97</v>
      </c>
      <c r="AY1094" t="s">
        <v>1255</v>
      </c>
    </row>
    <row r="1095" spans="1:51" x14ac:dyDescent="0.25">
      <c r="A1095" t="s">
        <v>3160</v>
      </c>
      <c r="B1095" t="s">
        <v>124</v>
      </c>
      <c r="C1095" t="s">
        <v>89</v>
      </c>
      <c r="D1095">
        <v>99999</v>
      </c>
      <c r="F1095">
        <v>0</v>
      </c>
      <c r="G1095" t="b">
        <v>1</v>
      </c>
      <c r="H1095" t="s">
        <v>520</v>
      </c>
      <c r="K1095" t="s">
        <v>91</v>
      </c>
      <c r="L1095" t="s">
        <v>125</v>
      </c>
      <c r="N1095" t="s">
        <v>93</v>
      </c>
      <c r="P1095">
        <v>319.8</v>
      </c>
      <c r="Q1095">
        <v>64.900000000000006</v>
      </c>
      <c r="R1095">
        <v>0</v>
      </c>
      <c r="S1095">
        <v>50.1</v>
      </c>
      <c r="T1095">
        <v>0</v>
      </c>
      <c r="U1095">
        <v>0</v>
      </c>
      <c r="V1095">
        <v>159.9</v>
      </c>
      <c r="W1095">
        <v>44.9</v>
      </c>
      <c r="X1095">
        <v>44.9</v>
      </c>
      <c r="Y1095">
        <v>0</v>
      </c>
      <c r="AG1095" t="s">
        <v>126</v>
      </c>
      <c r="AK1095" t="s">
        <v>126</v>
      </c>
      <c r="AL1095" t="s">
        <v>127</v>
      </c>
      <c r="AM1095">
        <v>99999</v>
      </c>
      <c r="AN1095">
        <v>99999</v>
      </c>
      <c r="AO1095">
        <v>699</v>
      </c>
      <c r="AP1095" t="b">
        <v>1</v>
      </c>
      <c r="AQ1095" t="b">
        <v>1</v>
      </c>
      <c r="AR1095" t="b">
        <v>1</v>
      </c>
      <c r="AS1095">
        <v>100</v>
      </c>
      <c r="AT1095" t="s">
        <v>96</v>
      </c>
      <c r="AU1095" t="b">
        <v>0</v>
      </c>
      <c r="AW1095">
        <v>12</v>
      </c>
      <c r="AX1095" t="s">
        <v>97</v>
      </c>
      <c r="AY1095" t="s">
        <v>1256</v>
      </c>
    </row>
    <row r="1096" spans="1:51" x14ac:dyDescent="0.25">
      <c r="A1096" t="s">
        <v>3160</v>
      </c>
      <c r="B1096" t="s">
        <v>124</v>
      </c>
      <c r="C1096" t="s">
        <v>89</v>
      </c>
      <c r="D1096">
        <v>99999</v>
      </c>
      <c r="F1096">
        <v>1000</v>
      </c>
      <c r="G1096" t="b">
        <v>1</v>
      </c>
      <c r="H1096" t="s">
        <v>520</v>
      </c>
      <c r="K1096" t="s">
        <v>91</v>
      </c>
      <c r="L1096" t="s">
        <v>125</v>
      </c>
      <c r="N1096" t="s">
        <v>93</v>
      </c>
      <c r="P1096">
        <v>319.8</v>
      </c>
      <c r="Q1096">
        <v>64.899999999999991</v>
      </c>
      <c r="R1096">
        <v>0</v>
      </c>
      <c r="S1096">
        <v>50.1</v>
      </c>
      <c r="T1096">
        <v>0</v>
      </c>
      <c r="U1096">
        <v>0</v>
      </c>
      <c r="V1096">
        <v>159.9</v>
      </c>
      <c r="W1096">
        <v>44.9</v>
      </c>
      <c r="X1096">
        <v>44.9</v>
      </c>
      <c r="Y1096">
        <v>0</v>
      </c>
      <c r="AG1096" t="s">
        <v>129</v>
      </c>
      <c r="AK1096" t="s">
        <v>129</v>
      </c>
      <c r="AL1096" t="s">
        <v>127</v>
      </c>
      <c r="AM1096">
        <v>99999</v>
      </c>
      <c r="AN1096">
        <v>99999</v>
      </c>
      <c r="AO1096">
        <v>699</v>
      </c>
      <c r="AP1096" t="b">
        <v>1</v>
      </c>
      <c r="AQ1096" t="b">
        <v>1</v>
      </c>
      <c r="AR1096" t="b">
        <v>1</v>
      </c>
      <c r="AS1096">
        <v>100</v>
      </c>
      <c r="AT1096" t="s">
        <v>96</v>
      </c>
      <c r="AU1096" t="b">
        <v>0</v>
      </c>
      <c r="AW1096">
        <v>12</v>
      </c>
      <c r="AX1096" t="s">
        <v>97</v>
      </c>
      <c r="AY1096" t="s">
        <v>1257</v>
      </c>
    </row>
    <row r="1097" spans="1:51" x14ac:dyDescent="0.25">
      <c r="A1097" t="s">
        <v>3160</v>
      </c>
      <c r="B1097" t="s">
        <v>124</v>
      </c>
      <c r="C1097" t="s">
        <v>89</v>
      </c>
      <c r="D1097">
        <v>99999</v>
      </c>
      <c r="F1097">
        <v>10000</v>
      </c>
      <c r="G1097" t="b">
        <v>1</v>
      </c>
      <c r="H1097" t="s">
        <v>520</v>
      </c>
      <c r="K1097" t="s">
        <v>91</v>
      </c>
      <c r="L1097" t="s">
        <v>125</v>
      </c>
      <c r="N1097" t="s">
        <v>93</v>
      </c>
      <c r="P1097">
        <v>384.8</v>
      </c>
      <c r="Q1097">
        <v>129.9</v>
      </c>
      <c r="R1097">
        <v>0</v>
      </c>
      <c r="S1097">
        <v>50.1</v>
      </c>
      <c r="T1097">
        <v>0</v>
      </c>
      <c r="U1097">
        <v>0</v>
      </c>
      <c r="V1097">
        <v>159.9</v>
      </c>
      <c r="W1097">
        <v>44.9</v>
      </c>
      <c r="X1097">
        <v>44.9</v>
      </c>
      <c r="Y1097">
        <v>0</v>
      </c>
      <c r="AG1097" t="s">
        <v>131</v>
      </c>
      <c r="AK1097" t="s">
        <v>131</v>
      </c>
      <c r="AL1097" t="s">
        <v>127</v>
      </c>
      <c r="AM1097">
        <v>99999</v>
      </c>
      <c r="AN1097">
        <v>99999</v>
      </c>
      <c r="AO1097">
        <v>699</v>
      </c>
      <c r="AP1097" t="b">
        <v>1</v>
      </c>
      <c r="AQ1097" t="b">
        <v>1</v>
      </c>
      <c r="AR1097" t="b">
        <v>1</v>
      </c>
      <c r="AS1097">
        <v>100</v>
      </c>
      <c r="AT1097" t="s">
        <v>96</v>
      </c>
      <c r="AU1097" t="b">
        <v>0</v>
      </c>
      <c r="AW1097">
        <v>12</v>
      </c>
      <c r="AX1097" t="s">
        <v>97</v>
      </c>
      <c r="AY1097" t="s">
        <v>1258</v>
      </c>
    </row>
    <row r="1098" spans="1:51" x14ac:dyDescent="0.25">
      <c r="A1098" t="s">
        <v>3160</v>
      </c>
      <c r="B1098" t="s">
        <v>124</v>
      </c>
      <c r="C1098" t="s">
        <v>89</v>
      </c>
      <c r="D1098">
        <v>99999</v>
      </c>
      <c r="F1098">
        <v>2000</v>
      </c>
      <c r="G1098" t="b">
        <v>1</v>
      </c>
      <c r="H1098" t="s">
        <v>520</v>
      </c>
      <c r="K1098" t="s">
        <v>91</v>
      </c>
      <c r="L1098" t="s">
        <v>125</v>
      </c>
      <c r="N1098" t="s">
        <v>93</v>
      </c>
      <c r="P1098">
        <v>329.8</v>
      </c>
      <c r="Q1098">
        <v>74.899999999999991</v>
      </c>
      <c r="R1098">
        <v>0</v>
      </c>
      <c r="S1098">
        <v>50.1</v>
      </c>
      <c r="T1098">
        <v>0</v>
      </c>
      <c r="U1098">
        <v>0</v>
      </c>
      <c r="V1098">
        <v>159.9</v>
      </c>
      <c r="W1098">
        <v>44.9</v>
      </c>
      <c r="X1098">
        <v>44.9</v>
      </c>
      <c r="Y1098">
        <v>0</v>
      </c>
      <c r="AG1098" t="s">
        <v>133</v>
      </c>
      <c r="AK1098" t="s">
        <v>133</v>
      </c>
      <c r="AL1098" t="s">
        <v>127</v>
      </c>
      <c r="AM1098">
        <v>99999</v>
      </c>
      <c r="AN1098">
        <v>99999</v>
      </c>
      <c r="AO1098">
        <v>699</v>
      </c>
      <c r="AP1098" t="b">
        <v>1</v>
      </c>
      <c r="AQ1098" t="b">
        <v>1</v>
      </c>
      <c r="AR1098" t="b">
        <v>1</v>
      </c>
      <c r="AS1098">
        <v>100</v>
      </c>
      <c r="AT1098" t="s">
        <v>96</v>
      </c>
      <c r="AU1098" t="b">
        <v>0</v>
      </c>
      <c r="AW1098">
        <v>12</v>
      </c>
      <c r="AX1098" t="s">
        <v>97</v>
      </c>
      <c r="AY1098" t="s">
        <v>1259</v>
      </c>
    </row>
    <row r="1099" spans="1:51" x14ac:dyDescent="0.25">
      <c r="A1099" t="s">
        <v>3160</v>
      </c>
      <c r="B1099" t="s">
        <v>124</v>
      </c>
      <c r="C1099" t="s">
        <v>89</v>
      </c>
      <c r="D1099">
        <v>99999</v>
      </c>
      <c r="F1099">
        <v>3000</v>
      </c>
      <c r="G1099" t="b">
        <v>1</v>
      </c>
      <c r="H1099" t="s">
        <v>520</v>
      </c>
      <c r="K1099" t="s">
        <v>91</v>
      </c>
      <c r="L1099" t="s">
        <v>125</v>
      </c>
      <c r="N1099" t="s">
        <v>93</v>
      </c>
      <c r="P1099">
        <v>339.8</v>
      </c>
      <c r="Q1099">
        <v>84.899999999999991</v>
      </c>
      <c r="R1099">
        <v>0</v>
      </c>
      <c r="S1099">
        <v>50.1</v>
      </c>
      <c r="T1099">
        <v>0</v>
      </c>
      <c r="U1099">
        <v>0</v>
      </c>
      <c r="V1099">
        <v>159.9</v>
      </c>
      <c r="W1099">
        <v>44.9</v>
      </c>
      <c r="X1099">
        <v>44.9</v>
      </c>
      <c r="Y1099">
        <v>0</v>
      </c>
      <c r="AG1099" t="s">
        <v>135</v>
      </c>
      <c r="AK1099" t="s">
        <v>135</v>
      </c>
      <c r="AL1099" t="s">
        <v>127</v>
      </c>
      <c r="AM1099">
        <v>99999</v>
      </c>
      <c r="AN1099">
        <v>99999</v>
      </c>
      <c r="AO1099">
        <v>699</v>
      </c>
      <c r="AP1099" t="b">
        <v>1</v>
      </c>
      <c r="AQ1099" t="b">
        <v>1</v>
      </c>
      <c r="AR1099" t="b">
        <v>1</v>
      </c>
      <c r="AS1099">
        <v>100</v>
      </c>
      <c r="AT1099" t="s">
        <v>96</v>
      </c>
      <c r="AU1099" t="b">
        <v>0</v>
      </c>
      <c r="AW1099">
        <v>12</v>
      </c>
      <c r="AX1099" t="s">
        <v>97</v>
      </c>
      <c r="AY1099" t="s">
        <v>1260</v>
      </c>
    </row>
    <row r="1100" spans="1:51" x14ac:dyDescent="0.25">
      <c r="A1100" t="s">
        <v>3160</v>
      </c>
      <c r="B1100" t="s">
        <v>124</v>
      </c>
      <c r="C1100" t="s">
        <v>89</v>
      </c>
      <c r="D1100">
        <v>99999</v>
      </c>
      <c r="F1100">
        <v>5000</v>
      </c>
      <c r="G1100" t="b">
        <v>1</v>
      </c>
      <c r="H1100" t="s">
        <v>520</v>
      </c>
      <c r="K1100" t="s">
        <v>91</v>
      </c>
      <c r="L1100" t="s">
        <v>125</v>
      </c>
      <c r="N1100" t="s">
        <v>93</v>
      </c>
      <c r="P1100">
        <v>354.8</v>
      </c>
      <c r="Q1100">
        <v>99.9</v>
      </c>
      <c r="R1100">
        <v>0</v>
      </c>
      <c r="S1100">
        <v>50.1</v>
      </c>
      <c r="T1100">
        <v>0</v>
      </c>
      <c r="U1100">
        <v>0</v>
      </c>
      <c r="V1100">
        <v>159.9</v>
      </c>
      <c r="W1100">
        <v>44.9</v>
      </c>
      <c r="X1100">
        <v>44.9</v>
      </c>
      <c r="Y1100">
        <v>0</v>
      </c>
      <c r="AG1100" t="s">
        <v>137</v>
      </c>
      <c r="AK1100" t="s">
        <v>137</v>
      </c>
      <c r="AL1100" t="s">
        <v>127</v>
      </c>
      <c r="AM1100">
        <v>99999</v>
      </c>
      <c r="AN1100">
        <v>99999</v>
      </c>
      <c r="AO1100">
        <v>699</v>
      </c>
      <c r="AP1100" t="b">
        <v>1</v>
      </c>
      <c r="AQ1100" t="b">
        <v>1</v>
      </c>
      <c r="AR1100" t="b">
        <v>1</v>
      </c>
      <c r="AS1100">
        <v>100</v>
      </c>
      <c r="AT1100" t="s">
        <v>96</v>
      </c>
      <c r="AU1100" t="b">
        <v>0</v>
      </c>
      <c r="AW1100">
        <v>12</v>
      </c>
      <c r="AX1100" t="s">
        <v>97</v>
      </c>
      <c r="AY1100" t="s">
        <v>1261</v>
      </c>
    </row>
    <row r="1101" spans="1:51" x14ac:dyDescent="0.25">
      <c r="A1101" t="s">
        <v>3160</v>
      </c>
      <c r="B1101" t="s">
        <v>139</v>
      </c>
      <c r="C1101" t="s">
        <v>89</v>
      </c>
      <c r="D1101">
        <v>99999</v>
      </c>
      <c r="F1101">
        <v>0</v>
      </c>
      <c r="G1101" t="b">
        <v>1</v>
      </c>
      <c r="H1101" t="s">
        <v>520</v>
      </c>
      <c r="K1101" t="s">
        <v>91</v>
      </c>
      <c r="L1101" t="s">
        <v>140</v>
      </c>
      <c r="N1101" t="s">
        <v>93</v>
      </c>
      <c r="P1101">
        <v>354.8</v>
      </c>
      <c r="Q1101">
        <v>99.9</v>
      </c>
      <c r="R1101">
        <v>0</v>
      </c>
      <c r="S1101">
        <v>50.1</v>
      </c>
      <c r="T1101">
        <v>0</v>
      </c>
      <c r="U1101">
        <v>0</v>
      </c>
      <c r="V1101">
        <v>159.9</v>
      </c>
      <c r="W1101">
        <v>44.9</v>
      </c>
      <c r="X1101">
        <v>44.9</v>
      </c>
      <c r="Y1101">
        <v>0</v>
      </c>
      <c r="AG1101" t="s">
        <v>141</v>
      </c>
      <c r="AK1101" t="s">
        <v>141</v>
      </c>
      <c r="AL1101" t="s">
        <v>142</v>
      </c>
      <c r="AM1101">
        <v>99999</v>
      </c>
      <c r="AN1101">
        <v>99999</v>
      </c>
      <c r="AO1101">
        <v>899</v>
      </c>
      <c r="AP1101" t="b">
        <v>1</v>
      </c>
      <c r="AQ1101" t="b">
        <v>1</v>
      </c>
      <c r="AR1101" t="b">
        <v>1</v>
      </c>
      <c r="AS1101">
        <v>500</v>
      </c>
      <c r="AT1101" t="s">
        <v>96</v>
      </c>
      <c r="AU1101" t="b">
        <v>0</v>
      </c>
      <c r="AW1101">
        <v>12</v>
      </c>
      <c r="AX1101" t="s">
        <v>97</v>
      </c>
      <c r="AY1101" t="s">
        <v>1262</v>
      </c>
    </row>
    <row r="1102" spans="1:51" x14ac:dyDescent="0.25">
      <c r="A1102" t="s">
        <v>3160</v>
      </c>
      <c r="B1102" t="s">
        <v>139</v>
      </c>
      <c r="C1102" t="s">
        <v>89</v>
      </c>
      <c r="D1102">
        <v>99999</v>
      </c>
      <c r="F1102">
        <v>1000</v>
      </c>
      <c r="G1102" t="b">
        <v>1</v>
      </c>
      <c r="H1102" t="s">
        <v>520</v>
      </c>
      <c r="K1102" t="s">
        <v>91</v>
      </c>
      <c r="L1102" t="s">
        <v>140</v>
      </c>
      <c r="N1102" t="s">
        <v>93</v>
      </c>
      <c r="P1102">
        <v>354.8</v>
      </c>
      <c r="Q1102">
        <v>99.899999999999991</v>
      </c>
      <c r="R1102">
        <v>0</v>
      </c>
      <c r="S1102">
        <v>50.1</v>
      </c>
      <c r="T1102">
        <v>0</v>
      </c>
      <c r="U1102">
        <v>0</v>
      </c>
      <c r="V1102">
        <v>159.9</v>
      </c>
      <c r="W1102">
        <v>44.9</v>
      </c>
      <c r="X1102">
        <v>44.9</v>
      </c>
      <c r="Y1102">
        <v>0</v>
      </c>
      <c r="AG1102" t="s">
        <v>144</v>
      </c>
      <c r="AK1102" t="s">
        <v>144</v>
      </c>
      <c r="AL1102" t="s">
        <v>142</v>
      </c>
      <c r="AM1102">
        <v>99999</v>
      </c>
      <c r="AN1102">
        <v>99999</v>
      </c>
      <c r="AO1102">
        <v>899</v>
      </c>
      <c r="AP1102" t="b">
        <v>1</v>
      </c>
      <c r="AQ1102" t="b">
        <v>1</v>
      </c>
      <c r="AR1102" t="b">
        <v>1</v>
      </c>
      <c r="AS1102">
        <v>500</v>
      </c>
      <c r="AT1102" t="s">
        <v>96</v>
      </c>
      <c r="AU1102" t="b">
        <v>0</v>
      </c>
      <c r="AW1102">
        <v>12</v>
      </c>
      <c r="AX1102" t="s">
        <v>97</v>
      </c>
      <c r="AY1102" t="s">
        <v>1263</v>
      </c>
    </row>
    <row r="1103" spans="1:51" x14ac:dyDescent="0.25">
      <c r="A1103" t="s">
        <v>3160</v>
      </c>
      <c r="B1103" t="s">
        <v>139</v>
      </c>
      <c r="C1103" t="s">
        <v>89</v>
      </c>
      <c r="D1103">
        <v>99999</v>
      </c>
      <c r="F1103">
        <v>10000</v>
      </c>
      <c r="G1103" t="b">
        <v>1</v>
      </c>
      <c r="H1103" t="s">
        <v>520</v>
      </c>
      <c r="K1103" t="s">
        <v>91</v>
      </c>
      <c r="L1103" t="s">
        <v>140</v>
      </c>
      <c r="N1103" t="s">
        <v>93</v>
      </c>
      <c r="P1103">
        <v>419.8</v>
      </c>
      <c r="Q1103">
        <v>164.9</v>
      </c>
      <c r="R1103">
        <v>0</v>
      </c>
      <c r="S1103">
        <v>50.1</v>
      </c>
      <c r="T1103">
        <v>0</v>
      </c>
      <c r="U1103">
        <v>0</v>
      </c>
      <c r="V1103">
        <v>159.9</v>
      </c>
      <c r="W1103">
        <v>44.9</v>
      </c>
      <c r="X1103">
        <v>44.9</v>
      </c>
      <c r="Y1103">
        <v>0</v>
      </c>
      <c r="AG1103" t="s">
        <v>146</v>
      </c>
      <c r="AK1103" t="s">
        <v>146</v>
      </c>
      <c r="AL1103" t="s">
        <v>142</v>
      </c>
      <c r="AM1103">
        <v>99999</v>
      </c>
      <c r="AN1103">
        <v>99999</v>
      </c>
      <c r="AO1103">
        <v>899</v>
      </c>
      <c r="AP1103" t="b">
        <v>1</v>
      </c>
      <c r="AQ1103" t="b">
        <v>1</v>
      </c>
      <c r="AR1103" t="b">
        <v>1</v>
      </c>
      <c r="AS1103">
        <v>500</v>
      </c>
      <c r="AT1103" t="s">
        <v>96</v>
      </c>
      <c r="AU1103" t="b">
        <v>0</v>
      </c>
      <c r="AW1103">
        <v>12</v>
      </c>
      <c r="AX1103" t="s">
        <v>97</v>
      </c>
      <c r="AY1103" t="s">
        <v>1264</v>
      </c>
    </row>
    <row r="1104" spans="1:51" x14ac:dyDescent="0.25">
      <c r="A1104" t="s">
        <v>3160</v>
      </c>
      <c r="B1104" t="s">
        <v>139</v>
      </c>
      <c r="C1104" t="s">
        <v>89</v>
      </c>
      <c r="D1104">
        <v>99999</v>
      </c>
      <c r="F1104">
        <v>2000</v>
      </c>
      <c r="G1104" t="b">
        <v>1</v>
      </c>
      <c r="H1104" t="s">
        <v>520</v>
      </c>
      <c r="K1104" t="s">
        <v>91</v>
      </c>
      <c r="L1104" t="s">
        <v>140</v>
      </c>
      <c r="N1104" t="s">
        <v>93</v>
      </c>
      <c r="P1104">
        <v>364.8</v>
      </c>
      <c r="Q1104">
        <v>109.89999999999999</v>
      </c>
      <c r="R1104">
        <v>0</v>
      </c>
      <c r="S1104">
        <v>50.1</v>
      </c>
      <c r="T1104">
        <v>0</v>
      </c>
      <c r="U1104">
        <v>0</v>
      </c>
      <c r="V1104">
        <v>159.9</v>
      </c>
      <c r="W1104">
        <v>44.9</v>
      </c>
      <c r="X1104">
        <v>44.9</v>
      </c>
      <c r="Y1104">
        <v>0</v>
      </c>
      <c r="AG1104" t="s">
        <v>148</v>
      </c>
      <c r="AK1104" t="s">
        <v>148</v>
      </c>
      <c r="AL1104" t="s">
        <v>142</v>
      </c>
      <c r="AM1104">
        <v>99999</v>
      </c>
      <c r="AN1104">
        <v>99999</v>
      </c>
      <c r="AO1104">
        <v>899</v>
      </c>
      <c r="AP1104" t="b">
        <v>1</v>
      </c>
      <c r="AQ1104" t="b">
        <v>1</v>
      </c>
      <c r="AR1104" t="b">
        <v>1</v>
      </c>
      <c r="AS1104">
        <v>500</v>
      </c>
      <c r="AT1104" t="s">
        <v>96</v>
      </c>
      <c r="AU1104" t="b">
        <v>0</v>
      </c>
      <c r="AW1104">
        <v>12</v>
      </c>
      <c r="AX1104" t="s">
        <v>97</v>
      </c>
      <c r="AY1104" t="s">
        <v>1265</v>
      </c>
    </row>
    <row r="1105" spans="1:51" x14ac:dyDescent="0.25">
      <c r="A1105" t="s">
        <v>3160</v>
      </c>
      <c r="B1105" t="s">
        <v>139</v>
      </c>
      <c r="C1105" t="s">
        <v>89</v>
      </c>
      <c r="D1105">
        <v>99999</v>
      </c>
      <c r="F1105">
        <v>3000</v>
      </c>
      <c r="G1105" t="b">
        <v>1</v>
      </c>
      <c r="H1105" t="s">
        <v>520</v>
      </c>
      <c r="K1105" t="s">
        <v>91</v>
      </c>
      <c r="L1105" t="s">
        <v>140</v>
      </c>
      <c r="N1105" t="s">
        <v>93</v>
      </c>
      <c r="P1105">
        <v>374.8</v>
      </c>
      <c r="Q1105">
        <v>119.89999999999999</v>
      </c>
      <c r="R1105">
        <v>0</v>
      </c>
      <c r="S1105">
        <v>50.1</v>
      </c>
      <c r="T1105">
        <v>0</v>
      </c>
      <c r="U1105">
        <v>0</v>
      </c>
      <c r="V1105">
        <v>159.9</v>
      </c>
      <c r="W1105">
        <v>44.9</v>
      </c>
      <c r="X1105">
        <v>44.9</v>
      </c>
      <c r="Y1105">
        <v>0</v>
      </c>
      <c r="AG1105" t="s">
        <v>150</v>
      </c>
      <c r="AK1105" t="s">
        <v>150</v>
      </c>
      <c r="AL1105" t="s">
        <v>142</v>
      </c>
      <c r="AM1105">
        <v>99999</v>
      </c>
      <c r="AN1105">
        <v>99999</v>
      </c>
      <c r="AO1105">
        <v>899</v>
      </c>
      <c r="AP1105" t="b">
        <v>1</v>
      </c>
      <c r="AQ1105" t="b">
        <v>1</v>
      </c>
      <c r="AR1105" t="b">
        <v>1</v>
      </c>
      <c r="AS1105">
        <v>500</v>
      </c>
      <c r="AT1105" t="s">
        <v>96</v>
      </c>
      <c r="AU1105" t="b">
        <v>0</v>
      </c>
      <c r="AW1105">
        <v>12</v>
      </c>
      <c r="AX1105" t="s">
        <v>97</v>
      </c>
      <c r="AY1105" t="s">
        <v>1266</v>
      </c>
    </row>
    <row r="1106" spans="1:51" x14ac:dyDescent="0.25">
      <c r="A1106" t="s">
        <v>3160</v>
      </c>
      <c r="B1106" t="s">
        <v>139</v>
      </c>
      <c r="C1106" t="s">
        <v>89</v>
      </c>
      <c r="D1106">
        <v>99999</v>
      </c>
      <c r="F1106">
        <v>5000</v>
      </c>
      <c r="G1106" t="b">
        <v>1</v>
      </c>
      <c r="H1106" t="s">
        <v>520</v>
      </c>
      <c r="K1106" t="s">
        <v>91</v>
      </c>
      <c r="L1106" t="s">
        <v>140</v>
      </c>
      <c r="N1106" t="s">
        <v>93</v>
      </c>
      <c r="P1106">
        <v>389.8</v>
      </c>
      <c r="Q1106">
        <v>134.9</v>
      </c>
      <c r="R1106">
        <v>0</v>
      </c>
      <c r="S1106">
        <v>50.1</v>
      </c>
      <c r="T1106">
        <v>0</v>
      </c>
      <c r="U1106">
        <v>0</v>
      </c>
      <c r="V1106">
        <v>159.9</v>
      </c>
      <c r="W1106">
        <v>44.9</v>
      </c>
      <c r="X1106">
        <v>44.9</v>
      </c>
      <c r="Y1106">
        <v>0</v>
      </c>
      <c r="AG1106" t="s">
        <v>152</v>
      </c>
      <c r="AK1106" t="s">
        <v>152</v>
      </c>
      <c r="AL1106" t="s">
        <v>142</v>
      </c>
      <c r="AM1106">
        <v>99999</v>
      </c>
      <c r="AN1106">
        <v>99999</v>
      </c>
      <c r="AO1106">
        <v>899</v>
      </c>
      <c r="AP1106" t="b">
        <v>1</v>
      </c>
      <c r="AQ1106" t="b">
        <v>1</v>
      </c>
      <c r="AR1106" t="b">
        <v>1</v>
      </c>
      <c r="AS1106">
        <v>500</v>
      </c>
      <c r="AT1106" t="s">
        <v>96</v>
      </c>
      <c r="AU1106" t="b">
        <v>0</v>
      </c>
      <c r="AW1106">
        <v>12</v>
      </c>
      <c r="AX1106" t="s">
        <v>97</v>
      </c>
      <c r="AY1106" t="s">
        <v>1267</v>
      </c>
    </row>
    <row r="1107" spans="1:51" x14ac:dyDescent="0.25">
      <c r="A1107" t="s">
        <v>3160</v>
      </c>
      <c r="B1107" t="s">
        <v>88</v>
      </c>
      <c r="C1107" t="s">
        <v>89</v>
      </c>
      <c r="D1107">
        <v>99999</v>
      </c>
      <c r="F1107">
        <v>0</v>
      </c>
      <c r="G1107" t="b">
        <v>1</v>
      </c>
      <c r="H1107" t="s">
        <v>520</v>
      </c>
      <c r="K1107" t="s">
        <v>154</v>
      </c>
      <c r="L1107" t="s">
        <v>92</v>
      </c>
      <c r="N1107" t="s">
        <v>93</v>
      </c>
      <c r="P1107">
        <v>359.8</v>
      </c>
      <c r="Q1107">
        <v>79.900000000000006</v>
      </c>
      <c r="R1107">
        <v>0</v>
      </c>
      <c r="S1107">
        <v>50.1</v>
      </c>
      <c r="T1107">
        <v>0</v>
      </c>
      <c r="U1107">
        <v>0</v>
      </c>
      <c r="V1107">
        <v>159.9</v>
      </c>
      <c r="W1107">
        <v>69.900000000000006</v>
      </c>
      <c r="X1107">
        <v>69.900000000000006</v>
      </c>
      <c r="Y1107">
        <v>0</v>
      </c>
      <c r="AG1107" t="s">
        <v>155</v>
      </c>
      <c r="AK1107" t="s">
        <v>155</v>
      </c>
      <c r="AL1107" t="s">
        <v>95</v>
      </c>
      <c r="AM1107">
        <v>99999</v>
      </c>
      <c r="AN1107">
        <v>99999</v>
      </c>
      <c r="AO1107">
        <v>799</v>
      </c>
      <c r="AP1107" t="b">
        <v>1</v>
      </c>
      <c r="AQ1107" t="b">
        <v>1</v>
      </c>
      <c r="AR1107" t="b">
        <v>1</v>
      </c>
      <c r="AS1107">
        <v>250</v>
      </c>
      <c r="AT1107" t="s">
        <v>96</v>
      </c>
      <c r="AU1107" t="b">
        <v>0</v>
      </c>
      <c r="AW1107">
        <v>12</v>
      </c>
      <c r="AX1107" t="s">
        <v>97</v>
      </c>
      <c r="AY1107" t="s">
        <v>1268</v>
      </c>
    </row>
    <row r="1108" spans="1:51" x14ac:dyDescent="0.25">
      <c r="A1108" t="s">
        <v>3160</v>
      </c>
      <c r="B1108" t="s">
        <v>88</v>
      </c>
      <c r="C1108" t="s">
        <v>89</v>
      </c>
      <c r="D1108">
        <v>99999</v>
      </c>
      <c r="F1108">
        <v>1000</v>
      </c>
      <c r="G1108" t="b">
        <v>1</v>
      </c>
      <c r="H1108" t="s">
        <v>520</v>
      </c>
      <c r="K1108" t="s">
        <v>154</v>
      </c>
      <c r="L1108" t="s">
        <v>92</v>
      </c>
      <c r="N1108" t="s">
        <v>93</v>
      </c>
      <c r="P1108">
        <v>359.8</v>
      </c>
      <c r="Q1108">
        <v>79.899999999999991</v>
      </c>
      <c r="R1108">
        <v>0</v>
      </c>
      <c r="S1108">
        <v>50.1</v>
      </c>
      <c r="T1108">
        <v>0</v>
      </c>
      <c r="U1108">
        <v>0</v>
      </c>
      <c r="V1108">
        <v>159.9</v>
      </c>
      <c r="W1108">
        <v>69.900000000000006</v>
      </c>
      <c r="X1108">
        <v>69.900000000000006</v>
      </c>
      <c r="Y1108">
        <v>0</v>
      </c>
      <c r="AG1108" t="s">
        <v>157</v>
      </c>
      <c r="AK1108" t="s">
        <v>157</v>
      </c>
      <c r="AL1108" t="s">
        <v>95</v>
      </c>
      <c r="AM1108">
        <v>99999</v>
      </c>
      <c r="AN1108">
        <v>99999</v>
      </c>
      <c r="AO1108">
        <v>799</v>
      </c>
      <c r="AP1108" t="b">
        <v>1</v>
      </c>
      <c r="AQ1108" t="b">
        <v>1</v>
      </c>
      <c r="AR1108" t="b">
        <v>1</v>
      </c>
      <c r="AS1108">
        <v>250</v>
      </c>
      <c r="AT1108" t="s">
        <v>96</v>
      </c>
      <c r="AU1108" t="b">
        <v>0</v>
      </c>
      <c r="AW1108">
        <v>12</v>
      </c>
      <c r="AX1108" t="s">
        <v>97</v>
      </c>
      <c r="AY1108" t="s">
        <v>1269</v>
      </c>
    </row>
    <row r="1109" spans="1:51" x14ac:dyDescent="0.25">
      <c r="A1109" t="s">
        <v>3160</v>
      </c>
      <c r="B1109" t="s">
        <v>88</v>
      </c>
      <c r="C1109" t="s">
        <v>89</v>
      </c>
      <c r="D1109">
        <v>99999</v>
      </c>
      <c r="F1109">
        <v>10000</v>
      </c>
      <c r="G1109" t="b">
        <v>1</v>
      </c>
      <c r="H1109" t="s">
        <v>520</v>
      </c>
      <c r="K1109" t="s">
        <v>154</v>
      </c>
      <c r="L1109" t="s">
        <v>92</v>
      </c>
      <c r="N1109" t="s">
        <v>93</v>
      </c>
      <c r="P1109">
        <v>424.8</v>
      </c>
      <c r="Q1109">
        <v>144.9</v>
      </c>
      <c r="R1109">
        <v>0</v>
      </c>
      <c r="S1109">
        <v>50.1</v>
      </c>
      <c r="T1109">
        <v>0</v>
      </c>
      <c r="U1109">
        <v>0</v>
      </c>
      <c r="V1109">
        <v>159.9</v>
      </c>
      <c r="W1109">
        <v>69.900000000000006</v>
      </c>
      <c r="X1109">
        <v>69.900000000000006</v>
      </c>
      <c r="Y1109">
        <v>0</v>
      </c>
      <c r="AG1109" t="s">
        <v>159</v>
      </c>
      <c r="AK1109" t="s">
        <v>159</v>
      </c>
      <c r="AL1109" t="s">
        <v>95</v>
      </c>
      <c r="AM1109">
        <v>99999</v>
      </c>
      <c r="AN1109">
        <v>99999</v>
      </c>
      <c r="AO1109">
        <v>799</v>
      </c>
      <c r="AP1109" t="b">
        <v>1</v>
      </c>
      <c r="AQ1109" t="b">
        <v>1</v>
      </c>
      <c r="AR1109" t="b">
        <v>1</v>
      </c>
      <c r="AS1109">
        <v>250</v>
      </c>
      <c r="AT1109" t="s">
        <v>96</v>
      </c>
      <c r="AU1109" t="b">
        <v>0</v>
      </c>
      <c r="AW1109">
        <v>12</v>
      </c>
      <c r="AX1109" t="s">
        <v>97</v>
      </c>
      <c r="AY1109" t="s">
        <v>1270</v>
      </c>
    </row>
    <row r="1110" spans="1:51" x14ac:dyDescent="0.25">
      <c r="A1110" t="s">
        <v>3160</v>
      </c>
      <c r="B1110" t="s">
        <v>88</v>
      </c>
      <c r="C1110" t="s">
        <v>89</v>
      </c>
      <c r="D1110">
        <v>99999</v>
      </c>
      <c r="F1110">
        <v>2000</v>
      </c>
      <c r="G1110" t="b">
        <v>1</v>
      </c>
      <c r="H1110" t="s">
        <v>520</v>
      </c>
      <c r="K1110" t="s">
        <v>154</v>
      </c>
      <c r="L1110" t="s">
        <v>92</v>
      </c>
      <c r="N1110" t="s">
        <v>93</v>
      </c>
      <c r="P1110">
        <v>369.8</v>
      </c>
      <c r="Q1110">
        <v>89.899999999999991</v>
      </c>
      <c r="R1110">
        <v>0</v>
      </c>
      <c r="S1110">
        <v>50.1</v>
      </c>
      <c r="T1110">
        <v>0</v>
      </c>
      <c r="U1110">
        <v>0</v>
      </c>
      <c r="V1110">
        <v>159.9</v>
      </c>
      <c r="W1110">
        <v>69.900000000000006</v>
      </c>
      <c r="X1110">
        <v>69.900000000000006</v>
      </c>
      <c r="Y1110">
        <v>0</v>
      </c>
      <c r="AG1110" t="s">
        <v>161</v>
      </c>
      <c r="AK1110" t="s">
        <v>161</v>
      </c>
      <c r="AL1110" t="s">
        <v>95</v>
      </c>
      <c r="AM1110">
        <v>99999</v>
      </c>
      <c r="AN1110">
        <v>99999</v>
      </c>
      <c r="AO1110">
        <v>799</v>
      </c>
      <c r="AP1110" t="b">
        <v>1</v>
      </c>
      <c r="AQ1110" t="b">
        <v>1</v>
      </c>
      <c r="AR1110" t="b">
        <v>1</v>
      </c>
      <c r="AS1110">
        <v>250</v>
      </c>
      <c r="AT1110" t="s">
        <v>96</v>
      </c>
      <c r="AU1110" t="b">
        <v>0</v>
      </c>
      <c r="AW1110">
        <v>12</v>
      </c>
      <c r="AX1110" t="s">
        <v>97</v>
      </c>
      <c r="AY1110" t="s">
        <v>1271</v>
      </c>
    </row>
    <row r="1111" spans="1:51" x14ac:dyDescent="0.25">
      <c r="A1111" t="s">
        <v>3160</v>
      </c>
      <c r="B1111" t="s">
        <v>88</v>
      </c>
      <c r="C1111" t="s">
        <v>89</v>
      </c>
      <c r="D1111">
        <v>99999</v>
      </c>
      <c r="F1111">
        <v>3000</v>
      </c>
      <c r="G1111" t="b">
        <v>1</v>
      </c>
      <c r="H1111" t="s">
        <v>520</v>
      </c>
      <c r="K1111" t="s">
        <v>154</v>
      </c>
      <c r="L1111" t="s">
        <v>92</v>
      </c>
      <c r="N1111" t="s">
        <v>93</v>
      </c>
      <c r="P1111">
        <v>379.8</v>
      </c>
      <c r="Q1111">
        <v>99.899999999999991</v>
      </c>
      <c r="R1111">
        <v>0</v>
      </c>
      <c r="S1111">
        <v>50.1</v>
      </c>
      <c r="T1111">
        <v>0</v>
      </c>
      <c r="U1111">
        <v>0</v>
      </c>
      <c r="V1111">
        <v>159.9</v>
      </c>
      <c r="W1111">
        <v>69.900000000000006</v>
      </c>
      <c r="X1111">
        <v>69.900000000000006</v>
      </c>
      <c r="Y1111">
        <v>0</v>
      </c>
      <c r="AG1111" t="s">
        <v>163</v>
      </c>
      <c r="AK1111" t="s">
        <v>163</v>
      </c>
      <c r="AL1111" t="s">
        <v>95</v>
      </c>
      <c r="AM1111">
        <v>99999</v>
      </c>
      <c r="AN1111">
        <v>99999</v>
      </c>
      <c r="AO1111">
        <v>799</v>
      </c>
      <c r="AP1111" t="b">
        <v>1</v>
      </c>
      <c r="AQ1111" t="b">
        <v>1</v>
      </c>
      <c r="AR1111" t="b">
        <v>1</v>
      </c>
      <c r="AS1111">
        <v>250</v>
      </c>
      <c r="AT1111" t="s">
        <v>96</v>
      </c>
      <c r="AU1111" t="b">
        <v>0</v>
      </c>
      <c r="AW1111">
        <v>12</v>
      </c>
      <c r="AX1111" t="s">
        <v>97</v>
      </c>
      <c r="AY1111" t="s">
        <v>1272</v>
      </c>
    </row>
    <row r="1112" spans="1:51" x14ac:dyDescent="0.25">
      <c r="A1112" t="s">
        <v>3160</v>
      </c>
      <c r="B1112" t="s">
        <v>88</v>
      </c>
      <c r="C1112" t="s">
        <v>89</v>
      </c>
      <c r="D1112">
        <v>99999</v>
      </c>
      <c r="F1112">
        <v>5000</v>
      </c>
      <c r="G1112" t="b">
        <v>1</v>
      </c>
      <c r="H1112" t="s">
        <v>520</v>
      </c>
      <c r="K1112" t="s">
        <v>154</v>
      </c>
      <c r="L1112" t="s">
        <v>92</v>
      </c>
      <c r="N1112" t="s">
        <v>93</v>
      </c>
      <c r="P1112">
        <v>394.8</v>
      </c>
      <c r="Q1112">
        <v>114.9</v>
      </c>
      <c r="R1112">
        <v>0</v>
      </c>
      <c r="S1112">
        <v>50.1</v>
      </c>
      <c r="T1112">
        <v>0</v>
      </c>
      <c r="U1112">
        <v>0</v>
      </c>
      <c r="V1112">
        <v>159.9</v>
      </c>
      <c r="W1112">
        <v>69.900000000000006</v>
      </c>
      <c r="X1112">
        <v>69.900000000000006</v>
      </c>
      <c r="Y1112">
        <v>0</v>
      </c>
      <c r="AG1112" t="s">
        <v>165</v>
      </c>
      <c r="AK1112" t="s">
        <v>165</v>
      </c>
      <c r="AL1112" t="s">
        <v>95</v>
      </c>
      <c r="AM1112">
        <v>99999</v>
      </c>
      <c r="AN1112">
        <v>99999</v>
      </c>
      <c r="AO1112">
        <v>799</v>
      </c>
      <c r="AP1112" t="b">
        <v>1</v>
      </c>
      <c r="AQ1112" t="b">
        <v>1</v>
      </c>
      <c r="AR1112" t="b">
        <v>1</v>
      </c>
      <c r="AS1112">
        <v>250</v>
      </c>
      <c r="AT1112" t="s">
        <v>96</v>
      </c>
      <c r="AU1112" t="b">
        <v>0</v>
      </c>
      <c r="AW1112">
        <v>12</v>
      </c>
      <c r="AX1112" t="s">
        <v>97</v>
      </c>
      <c r="AY1112" t="s">
        <v>1273</v>
      </c>
    </row>
    <row r="1113" spans="1:51" x14ac:dyDescent="0.25">
      <c r="A1113" t="s">
        <v>3160</v>
      </c>
      <c r="B1113" t="s">
        <v>109</v>
      </c>
      <c r="C1113" t="s">
        <v>89</v>
      </c>
      <c r="D1113">
        <v>99999</v>
      </c>
      <c r="F1113">
        <v>0</v>
      </c>
      <c r="G1113" t="b">
        <v>1</v>
      </c>
      <c r="H1113" t="s">
        <v>520</v>
      </c>
      <c r="K1113" t="s">
        <v>154</v>
      </c>
      <c r="L1113" t="s">
        <v>110</v>
      </c>
      <c r="N1113" t="s">
        <v>93</v>
      </c>
      <c r="P1113">
        <v>354.8</v>
      </c>
      <c r="Q1113">
        <v>74.900000000000006</v>
      </c>
      <c r="R1113">
        <v>0</v>
      </c>
      <c r="S1113">
        <v>50.1</v>
      </c>
      <c r="T1113">
        <v>0</v>
      </c>
      <c r="U1113">
        <v>0</v>
      </c>
      <c r="V1113">
        <v>159.9</v>
      </c>
      <c r="W1113">
        <v>69.900000000000006</v>
      </c>
      <c r="X1113">
        <v>69.900000000000006</v>
      </c>
      <c r="Y1113">
        <v>0</v>
      </c>
      <c r="AG1113" t="s">
        <v>167</v>
      </c>
      <c r="AK1113" t="s">
        <v>167</v>
      </c>
      <c r="AL1113" t="s">
        <v>112</v>
      </c>
      <c r="AM1113">
        <v>99999</v>
      </c>
      <c r="AN1113">
        <v>99999</v>
      </c>
      <c r="AO1113">
        <v>599</v>
      </c>
      <c r="AP1113" t="b">
        <v>1</v>
      </c>
      <c r="AQ1113" t="b">
        <v>1</v>
      </c>
      <c r="AR1113" t="b">
        <v>1</v>
      </c>
      <c r="AS1113">
        <v>50</v>
      </c>
      <c r="AT1113" t="s">
        <v>96</v>
      </c>
      <c r="AU1113" t="b">
        <v>0</v>
      </c>
      <c r="AW1113">
        <v>12</v>
      </c>
      <c r="AX1113" t="s">
        <v>97</v>
      </c>
      <c r="AY1113" t="s">
        <v>1274</v>
      </c>
    </row>
    <row r="1114" spans="1:51" x14ac:dyDescent="0.25">
      <c r="A1114" t="s">
        <v>3160</v>
      </c>
      <c r="B1114" t="s">
        <v>109</v>
      </c>
      <c r="C1114" t="s">
        <v>89</v>
      </c>
      <c r="D1114">
        <v>99999</v>
      </c>
      <c r="F1114">
        <v>1000</v>
      </c>
      <c r="G1114" t="b">
        <v>1</v>
      </c>
      <c r="H1114" t="s">
        <v>520</v>
      </c>
      <c r="K1114" t="s">
        <v>154</v>
      </c>
      <c r="L1114" t="s">
        <v>110</v>
      </c>
      <c r="N1114" t="s">
        <v>93</v>
      </c>
      <c r="P1114">
        <v>339.8</v>
      </c>
      <c r="Q1114">
        <v>59.9</v>
      </c>
      <c r="R1114">
        <v>0</v>
      </c>
      <c r="S1114">
        <v>50.1</v>
      </c>
      <c r="T1114">
        <v>0</v>
      </c>
      <c r="U1114">
        <v>0</v>
      </c>
      <c r="V1114">
        <v>159.9</v>
      </c>
      <c r="W1114">
        <v>69.900000000000006</v>
      </c>
      <c r="X1114">
        <v>69.900000000000006</v>
      </c>
      <c r="Y1114">
        <v>0</v>
      </c>
      <c r="AG1114" t="s">
        <v>169</v>
      </c>
      <c r="AK1114" t="s">
        <v>169</v>
      </c>
      <c r="AL1114" t="s">
        <v>112</v>
      </c>
      <c r="AM1114">
        <v>99999</v>
      </c>
      <c r="AN1114">
        <v>99999</v>
      </c>
      <c r="AO1114">
        <v>599</v>
      </c>
      <c r="AP1114" t="b">
        <v>1</v>
      </c>
      <c r="AQ1114" t="b">
        <v>1</v>
      </c>
      <c r="AR1114" t="b">
        <v>1</v>
      </c>
      <c r="AS1114">
        <v>50</v>
      </c>
      <c r="AT1114" t="s">
        <v>96</v>
      </c>
      <c r="AU1114" t="b">
        <v>0</v>
      </c>
      <c r="AW1114">
        <v>12</v>
      </c>
      <c r="AX1114" t="s">
        <v>97</v>
      </c>
      <c r="AY1114" t="s">
        <v>1275</v>
      </c>
    </row>
    <row r="1115" spans="1:51" x14ac:dyDescent="0.25">
      <c r="A1115" t="s">
        <v>3160</v>
      </c>
      <c r="B1115" t="s">
        <v>109</v>
      </c>
      <c r="C1115" t="s">
        <v>89</v>
      </c>
      <c r="D1115">
        <v>99999</v>
      </c>
      <c r="F1115">
        <v>10000</v>
      </c>
      <c r="G1115" t="b">
        <v>1</v>
      </c>
      <c r="H1115" t="s">
        <v>520</v>
      </c>
      <c r="K1115" t="s">
        <v>154</v>
      </c>
      <c r="L1115" t="s">
        <v>110</v>
      </c>
      <c r="N1115" t="s">
        <v>93</v>
      </c>
      <c r="P1115">
        <v>404.8</v>
      </c>
      <c r="Q1115">
        <v>124.9</v>
      </c>
      <c r="R1115">
        <v>0</v>
      </c>
      <c r="S1115">
        <v>50.1</v>
      </c>
      <c r="T1115">
        <v>0</v>
      </c>
      <c r="U1115">
        <v>0</v>
      </c>
      <c r="V1115">
        <v>159.9</v>
      </c>
      <c r="W1115">
        <v>69.900000000000006</v>
      </c>
      <c r="X1115">
        <v>69.900000000000006</v>
      </c>
      <c r="Y1115">
        <v>0</v>
      </c>
      <c r="AG1115" t="s">
        <v>171</v>
      </c>
      <c r="AK1115" t="s">
        <v>171</v>
      </c>
      <c r="AL1115" t="s">
        <v>112</v>
      </c>
      <c r="AM1115">
        <v>99999</v>
      </c>
      <c r="AN1115">
        <v>99999</v>
      </c>
      <c r="AO1115">
        <v>599</v>
      </c>
      <c r="AP1115" t="b">
        <v>1</v>
      </c>
      <c r="AQ1115" t="b">
        <v>1</v>
      </c>
      <c r="AR1115" t="b">
        <v>1</v>
      </c>
      <c r="AS1115">
        <v>50</v>
      </c>
      <c r="AT1115" t="s">
        <v>96</v>
      </c>
      <c r="AU1115" t="b">
        <v>0</v>
      </c>
      <c r="AW1115">
        <v>12</v>
      </c>
      <c r="AX1115" t="s">
        <v>97</v>
      </c>
      <c r="AY1115" t="s">
        <v>1276</v>
      </c>
    </row>
    <row r="1116" spans="1:51" x14ac:dyDescent="0.25">
      <c r="A1116" t="s">
        <v>3160</v>
      </c>
      <c r="B1116" t="s">
        <v>109</v>
      </c>
      <c r="C1116" t="s">
        <v>89</v>
      </c>
      <c r="D1116">
        <v>99999</v>
      </c>
      <c r="F1116">
        <v>2000</v>
      </c>
      <c r="G1116" t="b">
        <v>1</v>
      </c>
      <c r="H1116" t="s">
        <v>520</v>
      </c>
      <c r="K1116" t="s">
        <v>154</v>
      </c>
      <c r="L1116" t="s">
        <v>110</v>
      </c>
      <c r="N1116" t="s">
        <v>93</v>
      </c>
      <c r="P1116">
        <v>349.8</v>
      </c>
      <c r="Q1116">
        <v>69.900000000000006</v>
      </c>
      <c r="R1116">
        <v>0</v>
      </c>
      <c r="S1116">
        <v>50.1</v>
      </c>
      <c r="T1116">
        <v>0</v>
      </c>
      <c r="U1116">
        <v>0</v>
      </c>
      <c r="V1116">
        <v>159.9</v>
      </c>
      <c r="W1116">
        <v>69.900000000000006</v>
      </c>
      <c r="X1116">
        <v>69.900000000000006</v>
      </c>
      <c r="Y1116">
        <v>0</v>
      </c>
      <c r="AG1116" t="s">
        <v>173</v>
      </c>
      <c r="AK1116" t="s">
        <v>173</v>
      </c>
      <c r="AL1116" t="s">
        <v>112</v>
      </c>
      <c r="AM1116">
        <v>99999</v>
      </c>
      <c r="AN1116">
        <v>99999</v>
      </c>
      <c r="AO1116">
        <v>599</v>
      </c>
      <c r="AP1116" t="b">
        <v>1</v>
      </c>
      <c r="AQ1116" t="b">
        <v>1</v>
      </c>
      <c r="AR1116" t="b">
        <v>1</v>
      </c>
      <c r="AS1116">
        <v>50</v>
      </c>
      <c r="AT1116" t="s">
        <v>96</v>
      </c>
      <c r="AU1116" t="b">
        <v>0</v>
      </c>
      <c r="AW1116">
        <v>12</v>
      </c>
      <c r="AX1116" t="s">
        <v>97</v>
      </c>
      <c r="AY1116" t="s">
        <v>1277</v>
      </c>
    </row>
    <row r="1117" spans="1:51" x14ac:dyDescent="0.25">
      <c r="A1117" t="s">
        <v>3160</v>
      </c>
      <c r="B1117" t="s">
        <v>109</v>
      </c>
      <c r="C1117" t="s">
        <v>89</v>
      </c>
      <c r="D1117">
        <v>99999</v>
      </c>
      <c r="F1117">
        <v>3000</v>
      </c>
      <c r="G1117" t="b">
        <v>1</v>
      </c>
      <c r="H1117" t="s">
        <v>520</v>
      </c>
      <c r="K1117" t="s">
        <v>154</v>
      </c>
      <c r="L1117" t="s">
        <v>110</v>
      </c>
      <c r="N1117" t="s">
        <v>93</v>
      </c>
      <c r="P1117">
        <v>359.8</v>
      </c>
      <c r="Q1117">
        <v>79.899999999999991</v>
      </c>
      <c r="R1117">
        <v>0</v>
      </c>
      <c r="S1117">
        <v>50.1</v>
      </c>
      <c r="T1117">
        <v>0</v>
      </c>
      <c r="U1117">
        <v>0</v>
      </c>
      <c r="V1117">
        <v>159.9</v>
      </c>
      <c r="W1117">
        <v>69.900000000000006</v>
      </c>
      <c r="X1117">
        <v>69.900000000000006</v>
      </c>
      <c r="Y1117">
        <v>0</v>
      </c>
      <c r="AG1117" t="s">
        <v>175</v>
      </c>
      <c r="AK1117" t="s">
        <v>175</v>
      </c>
      <c r="AL1117" t="s">
        <v>112</v>
      </c>
      <c r="AM1117">
        <v>99999</v>
      </c>
      <c r="AN1117">
        <v>99999</v>
      </c>
      <c r="AO1117">
        <v>599</v>
      </c>
      <c r="AP1117" t="b">
        <v>1</v>
      </c>
      <c r="AQ1117" t="b">
        <v>1</v>
      </c>
      <c r="AR1117" t="b">
        <v>1</v>
      </c>
      <c r="AS1117">
        <v>50</v>
      </c>
      <c r="AT1117" t="s">
        <v>96</v>
      </c>
      <c r="AU1117" t="b">
        <v>0</v>
      </c>
      <c r="AW1117">
        <v>12</v>
      </c>
      <c r="AX1117" t="s">
        <v>97</v>
      </c>
      <c r="AY1117" t="s">
        <v>1278</v>
      </c>
    </row>
    <row r="1118" spans="1:51" x14ac:dyDescent="0.25">
      <c r="A1118" t="s">
        <v>3160</v>
      </c>
      <c r="B1118" t="s">
        <v>109</v>
      </c>
      <c r="C1118" t="s">
        <v>89</v>
      </c>
      <c r="D1118">
        <v>99999</v>
      </c>
      <c r="F1118">
        <v>5000</v>
      </c>
      <c r="G1118" t="b">
        <v>1</v>
      </c>
      <c r="H1118" t="s">
        <v>520</v>
      </c>
      <c r="K1118" t="s">
        <v>154</v>
      </c>
      <c r="L1118" t="s">
        <v>110</v>
      </c>
      <c r="N1118" t="s">
        <v>93</v>
      </c>
      <c r="P1118">
        <v>374.8</v>
      </c>
      <c r="Q1118">
        <v>94.9</v>
      </c>
      <c r="R1118">
        <v>0</v>
      </c>
      <c r="S1118">
        <v>50.1</v>
      </c>
      <c r="T1118">
        <v>0</v>
      </c>
      <c r="U1118">
        <v>0</v>
      </c>
      <c r="V1118">
        <v>159.9</v>
      </c>
      <c r="W1118">
        <v>69.900000000000006</v>
      </c>
      <c r="X1118">
        <v>69.900000000000006</v>
      </c>
      <c r="Y1118">
        <v>0</v>
      </c>
      <c r="AG1118" t="s">
        <v>177</v>
      </c>
      <c r="AK1118" t="s">
        <v>177</v>
      </c>
      <c r="AL1118" t="s">
        <v>112</v>
      </c>
      <c r="AM1118">
        <v>99999</v>
      </c>
      <c r="AN1118">
        <v>99999</v>
      </c>
      <c r="AO1118">
        <v>599</v>
      </c>
      <c r="AP1118" t="b">
        <v>1</v>
      </c>
      <c r="AQ1118" t="b">
        <v>1</v>
      </c>
      <c r="AR1118" t="b">
        <v>1</v>
      </c>
      <c r="AS1118">
        <v>50</v>
      </c>
      <c r="AT1118" t="s">
        <v>96</v>
      </c>
      <c r="AU1118" t="b">
        <v>0</v>
      </c>
      <c r="AW1118">
        <v>12</v>
      </c>
      <c r="AX1118" t="s">
        <v>97</v>
      </c>
      <c r="AY1118" t="s">
        <v>1279</v>
      </c>
    </row>
    <row r="1119" spans="1:51" x14ac:dyDescent="0.25">
      <c r="A1119" t="s">
        <v>3160</v>
      </c>
      <c r="B1119" t="s">
        <v>124</v>
      </c>
      <c r="C1119" t="s">
        <v>89</v>
      </c>
      <c r="D1119">
        <v>99999</v>
      </c>
      <c r="F1119">
        <v>0</v>
      </c>
      <c r="G1119" t="b">
        <v>1</v>
      </c>
      <c r="H1119" t="s">
        <v>520</v>
      </c>
      <c r="K1119" t="s">
        <v>154</v>
      </c>
      <c r="L1119" t="s">
        <v>125</v>
      </c>
      <c r="N1119" t="s">
        <v>93</v>
      </c>
      <c r="P1119">
        <v>344.8</v>
      </c>
      <c r="Q1119">
        <v>64.900000000000006</v>
      </c>
      <c r="R1119">
        <v>0</v>
      </c>
      <c r="S1119">
        <v>50.1</v>
      </c>
      <c r="T1119">
        <v>0</v>
      </c>
      <c r="U1119">
        <v>0</v>
      </c>
      <c r="V1119">
        <v>159.9</v>
      </c>
      <c r="W1119">
        <v>69.900000000000006</v>
      </c>
      <c r="X1119">
        <v>69.900000000000006</v>
      </c>
      <c r="Y1119">
        <v>0</v>
      </c>
      <c r="AG1119" t="s">
        <v>179</v>
      </c>
      <c r="AK1119" t="s">
        <v>179</v>
      </c>
      <c r="AL1119" t="s">
        <v>127</v>
      </c>
      <c r="AM1119">
        <v>99999</v>
      </c>
      <c r="AN1119">
        <v>99999</v>
      </c>
      <c r="AO1119">
        <v>699</v>
      </c>
      <c r="AP1119" t="b">
        <v>1</v>
      </c>
      <c r="AQ1119" t="b">
        <v>1</v>
      </c>
      <c r="AR1119" t="b">
        <v>1</v>
      </c>
      <c r="AS1119">
        <v>100</v>
      </c>
      <c r="AT1119" t="s">
        <v>96</v>
      </c>
      <c r="AU1119" t="b">
        <v>0</v>
      </c>
      <c r="AW1119">
        <v>12</v>
      </c>
      <c r="AX1119" t="s">
        <v>97</v>
      </c>
      <c r="AY1119" t="s">
        <v>1280</v>
      </c>
    </row>
    <row r="1120" spans="1:51" x14ac:dyDescent="0.25">
      <c r="A1120" t="s">
        <v>3160</v>
      </c>
      <c r="B1120" t="s">
        <v>124</v>
      </c>
      <c r="C1120" t="s">
        <v>89</v>
      </c>
      <c r="D1120">
        <v>99999</v>
      </c>
      <c r="F1120">
        <v>1000</v>
      </c>
      <c r="G1120" t="b">
        <v>1</v>
      </c>
      <c r="H1120" t="s">
        <v>520</v>
      </c>
      <c r="K1120" t="s">
        <v>154</v>
      </c>
      <c r="L1120" t="s">
        <v>125</v>
      </c>
      <c r="N1120" t="s">
        <v>93</v>
      </c>
      <c r="P1120">
        <v>344.8</v>
      </c>
      <c r="Q1120">
        <v>64.899999999999991</v>
      </c>
      <c r="R1120">
        <v>0</v>
      </c>
      <c r="S1120">
        <v>50.1</v>
      </c>
      <c r="T1120">
        <v>0</v>
      </c>
      <c r="U1120">
        <v>0</v>
      </c>
      <c r="V1120">
        <v>159.9</v>
      </c>
      <c r="W1120">
        <v>69.900000000000006</v>
      </c>
      <c r="X1120">
        <v>69.900000000000006</v>
      </c>
      <c r="Y1120">
        <v>0</v>
      </c>
      <c r="AG1120" t="s">
        <v>181</v>
      </c>
      <c r="AK1120" t="s">
        <v>181</v>
      </c>
      <c r="AL1120" t="s">
        <v>127</v>
      </c>
      <c r="AM1120">
        <v>99999</v>
      </c>
      <c r="AN1120">
        <v>99999</v>
      </c>
      <c r="AO1120">
        <v>699</v>
      </c>
      <c r="AP1120" t="b">
        <v>1</v>
      </c>
      <c r="AQ1120" t="b">
        <v>1</v>
      </c>
      <c r="AR1120" t="b">
        <v>1</v>
      </c>
      <c r="AS1120">
        <v>100</v>
      </c>
      <c r="AT1120" t="s">
        <v>96</v>
      </c>
      <c r="AU1120" t="b">
        <v>0</v>
      </c>
      <c r="AW1120">
        <v>12</v>
      </c>
      <c r="AX1120" t="s">
        <v>97</v>
      </c>
      <c r="AY1120" t="s">
        <v>1281</v>
      </c>
    </row>
    <row r="1121" spans="1:51" x14ac:dyDescent="0.25">
      <c r="A1121" t="s">
        <v>3160</v>
      </c>
      <c r="B1121" t="s">
        <v>124</v>
      </c>
      <c r="C1121" t="s">
        <v>89</v>
      </c>
      <c r="D1121">
        <v>99999</v>
      </c>
      <c r="F1121">
        <v>10000</v>
      </c>
      <c r="G1121" t="b">
        <v>1</v>
      </c>
      <c r="H1121" t="s">
        <v>520</v>
      </c>
      <c r="K1121" t="s">
        <v>154</v>
      </c>
      <c r="L1121" t="s">
        <v>125</v>
      </c>
      <c r="N1121" t="s">
        <v>93</v>
      </c>
      <c r="P1121">
        <v>409.8</v>
      </c>
      <c r="Q1121">
        <v>129.9</v>
      </c>
      <c r="R1121">
        <v>0</v>
      </c>
      <c r="S1121">
        <v>50.1</v>
      </c>
      <c r="T1121">
        <v>0</v>
      </c>
      <c r="U1121">
        <v>0</v>
      </c>
      <c r="V1121">
        <v>159.9</v>
      </c>
      <c r="W1121">
        <v>69.900000000000006</v>
      </c>
      <c r="X1121">
        <v>69.900000000000006</v>
      </c>
      <c r="Y1121">
        <v>0</v>
      </c>
      <c r="AG1121" t="s">
        <v>183</v>
      </c>
      <c r="AK1121" t="s">
        <v>183</v>
      </c>
      <c r="AL1121" t="s">
        <v>127</v>
      </c>
      <c r="AM1121">
        <v>99999</v>
      </c>
      <c r="AN1121">
        <v>99999</v>
      </c>
      <c r="AO1121">
        <v>699</v>
      </c>
      <c r="AP1121" t="b">
        <v>1</v>
      </c>
      <c r="AQ1121" t="b">
        <v>1</v>
      </c>
      <c r="AR1121" t="b">
        <v>1</v>
      </c>
      <c r="AS1121">
        <v>100</v>
      </c>
      <c r="AT1121" t="s">
        <v>96</v>
      </c>
      <c r="AU1121" t="b">
        <v>0</v>
      </c>
      <c r="AW1121">
        <v>12</v>
      </c>
      <c r="AX1121" t="s">
        <v>97</v>
      </c>
      <c r="AY1121" t="s">
        <v>1282</v>
      </c>
    </row>
    <row r="1122" spans="1:51" x14ac:dyDescent="0.25">
      <c r="A1122" t="s">
        <v>3160</v>
      </c>
      <c r="B1122" t="s">
        <v>124</v>
      </c>
      <c r="C1122" t="s">
        <v>89</v>
      </c>
      <c r="D1122">
        <v>99999</v>
      </c>
      <c r="F1122">
        <v>2000</v>
      </c>
      <c r="G1122" t="b">
        <v>1</v>
      </c>
      <c r="H1122" t="s">
        <v>520</v>
      </c>
      <c r="K1122" t="s">
        <v>154</v>
      </c>
      <c r="L1122" t="s">
        <v>125</v>
      </c>
      <c r="N1122" t="s">
        <v>93</v>
      </c>
      <c r="P1122">
        <v>354.8</v>
      </c>
      <c r="Q1122">
        <v>74.899999999999991</v>
      </c>
      <c r="R1122">
        <v>0</v>
      </c>
      <c r="S1122">
        <v>50.1</v>
      </c>
      <c r="T1122">
        <v>0</v>
      </c>
      <c r="U1122">
        <v>0</v>
      </c>
      <c r="V1122">
        <v>159.9</v>
      </c>
      <c r="W1122">
        <v>69.900000000000006</v>
      </c>
      <c r="X1122">
        <v>69.900000000000006</v>
      </c>
      <c r="Y1122">
        <v>0</v>
      </c>
      <c r="AG1122" t="s">
        <v>185</v>
      </c>
      <c r="AK1122" t="s">
        <v>185</v>
      </c>
      <c r="AL1122" t="s">
        <v>127</v>
      </c>
      <c r="AM1122">
        <v>99999</v>
      </c>
      <c r="AN1122">
        <v>99999</v>
      </c>
      <c r="AO1122">
        <v>699</v>
      </c>
      <c r="AP1122" t="b">
        <v>1</v>
      </c>
      <c r="AQ1122" t="b">
        <v>1</v>
      </c>
      <c r="AR1122" t="b">
        <v>1</v>
      </c>
      <c r="AS1122">
        <v>100</v>
      </c>
      <c r="AT1122" t="s">
        <v>96</v>
      </c>
      <c r="AU1122" t="b">
        <v>0</v>
      </c>
      <c r="AW1122">
        <v>12</v>
      </c>
      <c r="AX1122" t="s">
        <v>97</v>
      </c>
      <c r="AY1122" t="s">
        <v>1283</v>
      </c>
    </row>
    <row r="1123" spans="1:51" x14ac:dyDescent="0.25">
      <c r="A1123" t="s">
        <v>3160</v>
      </c>
      <c r="B1123" t="s">
        <v>124</v>
      </c>
      <c r="C1123" t="s">
        <v>89</v>
      </c>
      <c r="D1123">
        <v>99999</v>
      </c>
      <c r="F1123">
        <v>3000</v>
      </c>
      <c r="G1123" t="b">
        <v>1</v>
      </c>
      <c r="H1123" t="s">
        <v>520</v>
      </c>
      <c r="K1123" t="s">
        <v>154</v>
      </c>
      <c r="L1123" t="s">
        <v>125</v>
      </c>
      <c r="N1123" t="s">
        <v>93</v>
      </c>
      <c r="P1123">
        <v>364.8</v>
      </c>
      <c r="Q1123">
        <v>84.899999999999991</v>
      </c>
      <c r="R1123">
        <v>0</v>
      </c>
      <c r="S1123">
        <v>50.1</v>
      </c>
      <c r="T1123">
        <v>0</v>
      </c>
      <c r="U1123">
        <v>0</v>
      </c>
      <c r="V1123">
        <v>159.9</v>
      </c>
      <c r="W1123">
        <v>69.900000000000006</v>
      </c>
      <c r="X1123">
        <v>69.900000000000006</v>
      </c>
      <c r="Y1123">
        <v>0</v>
      </c>
      <c r="AG1123" t="s">
        <v>187</v>
      </c>
      <c r="AK1123" t="s">
        <v>187</v>
      </c>
      <c r="AL1123" t="s">
        <v>127</v>
      </c>
      <c r="AM1123">
        <v>99999</v>
      </c>
      <c r="AN1123">
        <v>99999</v>
      </c>
      <c r="AO1123">
        <v>699</v>
      </c>
      <c r="AP1123" t="b">
        <v>1</v>
      </c>
      <c r="AQ1123" t="b">
        <v>1</v>
      </c>
      <c r="AR1123" t="b">
        <v>1</v>
      </c>
      <c r="AS1123">
        <v>100</v>
      </c>
      <c r="AT1123" t="s">
        <v>96</v>
      </c>
      <c r="AU1123" t="b">
        <v>0</v>
      </c>
      <c r="AW1123">
        <v>12</v>
      </c>
      <c r="AX1123" t="s">
        <v>97</v>
      </c>
      <c r="AY1123" t="s">
        <v>1284</v>
      </c>
    </row>
    <row r="1124" spans="1:51" x14ac:dyDescent="0.25">
      <c r="A1124" t="s">
        <v>3160</v>
      </c>
      <c r="B1124" t="s">
        <v>124</v>
      </c>
      <c r="C1124" t="s">
        <v>89</v>
      </c>
      <c r="D1124">
        <v>99999</v>
      </c>
      <c r="F1124">
        <v>5000</v>
      </c>
      <c r="G1124" t="b">
        <v>1</v>
      </c>
      <c r="H1124" t="s">
        <v>520</v>
      </c>
      <c r="K1124" t="s">
        <v>154</v>
      </c>
      <c r="L1124" t="s">
        <v>125</v>
      </c>
      <c r="N1124" t="s">
        <v>93</v>
      </c>
      <c r="P1124">
        <v>379.8</v>
      </c>
      <c r="Q1124">
        <v>99.9</v>
      </c>
      <c r="R1124">
        <v>0</v>
      </c>
      <c r="S1124">
        <v>50.1</v>
      </c>
      <c r="T1124">
        <v>0</v>
      </c>
      <c r="U1124">
        <v>0</v>
      </c>
      <c r="V1124">
        <v>159.9</v>
      </c>
      <c r="W1124">
        <v>69.900000000000006</v>
      </c>
      <c r="X1124">
        <v>69.900000000000006</v>
      </c>
      <c r="Y1124">
        <v>0</v>
      </c>
      <c r="AG1124" t="s">
        <v>189</v>
      </c>
      <c r="AK1124" t="s">
        <v>189</v>
      </c>
      <c r="AL1124" t="s">
        <v>127</v>
      </c>
      <c r="AM1124">
        <v>99999</v>
      </c>
      <c r="AN1124">
        <v>99999</v>
      </c>
      <c r="AO1124">
        <v>699</v>
      </c>
      <c r="AP1124" t="b">
        <v>1</v>
      </c>
      <c r="AQ1124" t="b">
        <v>1</v>
      </c>
      <c r="AR1124" t="b">
        <v>1</v>
      </c>
      <c r="AS1124">
        <v>100</v>
      </c>
      <c r="AT1124" t="s">
        <v>96</v>
      </c>
      <c r="AU1124" t="b">
        <v>0</v>
      </c>
      <c r="AW1124">
        <v>12</v>
      </c>
      <c r="AX1124" t="s">
        <v>97</v>
      </c>
      <c r="AY1124" t="s">
        <v>1285</v>
      </c>
    </row>
    <row r="1125" spans="1:51" x14ac:dyDescent="0.25">
      <c r="A1125" t="s">
        <v>3160</v>
      </c>
      <c r="B1125" t="s">
        <v>139</v>
      </c>
      <c r="C1125" t="s">
        <v>89</v>
      </c>
      <c r="D1125">
        <v>99999</v>
      </c>
      <c r="F1125">
        <v>0</v>
      </c>
      <c r="G1125" t="b">
        <v>1</v>
      </c>
      <c r="H1125" t="s">
        <v>520</v>
      </c>
      <c r="K1125" t="s">
        <v>154</v>
      </c>
      <c r="L1125" t="s">
        <v>140</v>
      </c>
      <c r="N1125" t="s">
        <v>93</v>
      </c>
      <c r="P1125">
        <v>379.8</v>
      </c>
      <c r="Q1125">
        <v>99.9</v>
      </c>
      <c r="R1125">
        <v>0</v>
      </c>
      <c r="S1125">
        <v>50.1</v>
      </c>
      <c r="T1125">
        <v>0</v>
      </c>
      <c r="U1125">
        <v>0</v>
      </c>
      <c r="V1125">
        <v>159.9</v>
      </c>
      <c r="W1125">
        <v>69.900000000000006</v>
      </c>
      <c r="X1125">
        <v>69.900000000000006</v>
      </c>
      <c r="Y1125">
        <v>0</v>
      </c>
      <c r="AG1125" t="s">
        <v>191</v>
      </c>
      <c r="AK1125" t="s">
        <v>191</v>
      </c>
      <c r="AL1125" t="s">
        <v>142</v>
      </c>
      <c r="AM1125">
        <v>99999</v>
      </c>
      <c r="AN1125">
        <v>99999</v>
      </c>
      <c r="AO1125">
        <v>899</v>
      </c>
      <c r="AP1125" t="b">
        <v>1</v>
      </c>
      <c r="AQ1125" t="b">
        <v>1</v>
      </c>
      <c r="AR1125" t="b">
        <v>1</v>
      </c>
      <c r="AS1125">
        <v>500</v>
      </c>
      <c r="AT1125" t="s">
        <v>96</v>
      </c>
      <c r="AU1125" t="b">
        <v>0</v>
      </c>
      <c r="AW1125">
        <v>12</v>
      </c>
      <c r="AX1125" t="s">
        <v>97</v>
      </c>
      <c r="AY1125" t="s">
        <v>1286</v>
      </c>
    </row>
    <row r="1126" spans="1:51" x14ac:dyDescent="0.25">
      <c r="A1126" t="s">
        <v>3160</v>
      </c>
      <c r="B1126" t="s">
        <v>139</v>
      </c>
      <c r="C1126" t="s">
        <v>89</v>
      </c>
      <c r="D1126">
        <v>99999</v>
      </c>
      <c r="F1126">
        <v>1000</v>
      </c>
      <c r="G1126" t="b">
        <v>1</v>
      </c>
      <c r="H1126" t="s">
        <v>520</v>
      </c>
      <c r="K1126" t="s">
        <v>154</v>
      </c>
      <c r="L1126" t="s">
        <v>140</v>
      </c>
      <c r="N1126" t="s">
        <v>93</v>
      </c>
      <c r="P1126">
        <v>379.8</v>
      </c>
      <c r="Q1126">
        <v>99.899999999999991</v>
      </c>
      <c r="R1126">
        <v>0</v>
      </c>
      <c r="S1126">
        <v>50.1</v>
      </c>
      <c r="T1126">
        <v>0</v>
      </c>
      <c r="U1126">
        <v>0</v>
      </c>
      <c r="V1126">
        <v>159.9</v>
      </c>
      <c r="W1126">
        <v>69.900000000000006</v>
      </c>
      <c r="X1126">
        <v>69.900000000000006</v>
      </c>
      <c r="Y1126">
        <v>0</v>
      </c>
      <c r="AG1126" t="s">
        <v>193</v>
      </c>
      <c r="AK1126" t="s">
        <v>193</v>
      </c>
      <c r="AL1126" t="s">
        <v>142</v>
      </c>
      <c r="AM1126">
        <v>99999</v>
      </c>
      <c r="AN1126">
        <v>99999</v>
      </c>
      <c r="AO1126">
        <v>899</v>
      </c>
      <c r="AP1126" t="b">
        <v>1</v>
      </c>
      <c r="AQ1126" t="b">
        <v>1</v>
      </c>
      <c r="AR1126" t="b">
        <v>1</v>
      </c>
      <c r="AS1126">
        <v>500</v>
      </c>
      <c r="AT1126" t="s">
        <v>96</v>
      </c>
      <c r="AU1126" t="b">
        <v>0</v>
      </c>
      <c r="AW1126">
        <v>12</v>
      </c>
      <c r="AX1126" t="s">
        <v>97</v>
      </c>
      <c r="AY1126" t="s">
        <v>1287</v>
      </c>
    </row>
    <row r="1127" spans="1:51" x14ac:dyDescent="0.25">
      <c r="A1127" t="s">
        <v>3160</v>
      </c>
      <c r="B1127" t="s">
        <v>139</v>
      </c>
      <c r="C1127" t="s">
        <v>89</v>
      </c>
      <c r="D1127">
        <v>99999</v>
      </c>
      <c r="F1127">
        <v>10000</v>
      </c>
      <c r="G1127" t="b">
        <v>1</v>
      </c>
      <c r="H1127" t="s">
        <v>520</v>
      </c>
      <c r="K1127" t="s">
        <v>154</v>
      </c>
      <c r="L1127" t="s">
        <v>140</v>
      </c>
      <c r="N1127" t="s">
        <v>93</v>
      </c>
      <c r="P1127">
        <v>444.8</v>
      </c>
      <c r="Q1127">
        <v>164.9</v>
      </c>
      <c r="R1127">
        <v>0</v>
      </c>
      <c r="S1127">
        <v>50.1</v>
      </c>
      <c r="T1127">
        <v>0</v>
      </c>
      <c r="U1127">
        <v>0</v>
      </c>
      <c r="V1127">
        <v>159.9</v>
      </c>
      <c r="W1127">
        <v>69.900000000000006</v>
      </c>
      <c r="X1127">
        <v>69.900000000000006</v>
      </c>
      <c r="Y1127">
        <v>0</v>
      </c>
      <c r="AG1127" t="s">
        <v>195</v>
      </c>
      <c r="AK1127" t="s">
        <v>195</v>
      </c>
      <c r="AL1127" t="s">
        <v>142</v>
      </c>
      <c r="AM1127">
        <v>99999</v>
      </c>
      <c r="AN1127">
        <v>99999</v>
      </c>
      <c r="AO1127">
        <v>899</v>
      </c>
      <c r="AP1127" t="b">
        <v>1</v>
      </c>
      <c r="AQ1127" t="b">
        <v>1</v>
      </c>
      <c r="AR1127" t="b">
        <v>1</v>
      </c>
      <c r="AS1127">
        <v>500</v>
      </c>
      <c r="AT1127" t="s">
        <v>96</v>
      </c>
      <c r="AU1127" t="b">
        <v>0</v>
      </c>
      <c r="AW1127">
        <v>12</v>
      </c>
      <c r="AX1127" t="s">
        <v>97</v>
      </c>
      <c r="AY1127" t="s">
        <v>1288</v>
      </c>
    </row>
    <row r="1128" spans="1:51" x14ac:dyDescent="0.25">
      <c r="A1128" t="s">
        <v>3160</v>
      </c>
      <c r="B1128" t="s">
        <v>139</v>
      </c>
      <c r="C1128" t="s">
        <v>89</v>
      </c>
      <c r="D1128">
        <v>99999</v>
      </c>
      <c r="F1128">
        <v>2000</v>
      </c>
      <c r="G1128" t="b">
        <v>1</v>
      </c>
      <c r="H1128" t="s">
        <v>520</v>
      </c>
      <c r="K1128" t="s">
        <v>154</v>
      </c>
      <c r="L1128" t="s">
        <v>140</v>
      </c>
      <c r="N1128" t="s">
        <v>93</v>
      </c>
      <c r="P1128">
        <v>389.8</v>
      </c>
      <c r="Q1128">
        <v>109.89999999999999</v>
      </c>
      <c r="R1128">
        <v>0</v>
      </c>
      <c r="S1128">
        <v>50.1</v>
      </c>
      <c r="T1128">
        <v>0</v>
      </c>
      <c r="U1128">
        <v>0</v>
      </c>
      <c r="V1128">
        <v>159.9</v>
      </c>
      <c r="W1128">
        <v>69.900000000000006</v>
      </c>
      <c r="X1128">
        <v>69.900000000000006</v>
      </c>
      <c r="Y1128">
        <v>0</v>
      </c>
      <c r="AG1128" t="s">
        <v>197</v>
      </c>
      <c r="AK1128" t="s">
        <v>197</v>
      </c>
      <c r="AL1128" t="s">
        <v>142</v>
      </c>
      <c r="AM1128">
        <v>99999</v>
      </c>
      <c r="AN1128">
        <v>99999</v>
      </c>
      <c r="AO1128">
        <v>899</v>
      </c>
      <c r="AP1128" t="b">
        <v>1</v>
      </c>
      <c r="AQ1128" t="b">
        <v>1</v>
      </c>
      <c r="AR1128" t="b">
        <v>1</v>
      </c>
      <c r="AS1128">
        <v>500</v>
      </c>
      <c r="AT1128" t="s">
        <v>96</v>
      </c>
      <c r="AU1128" t="b">
        <v>0</v>
      </c>
      <c r="AW1128">
        <v>12</v>
      </c>
      <c r="AX1128" t="s">
        <v>97</v>
      </c>
      <c r="AY1128" t="s">
        <v>1289</v>
      </c>
    </row>
    <row r="1129" spans="1:51" x14ac:dyDescent="0.25">
      <c r="A1129" t="s">
        <v>3160</v>
      </c>
      <c r="B1129" t="s">
        <v>139</v>
      </c>
      <c r="C1129" t="s">
        <v>89</v>
      </c>
      <c r="D1129">
        <v>99999</v>
      </c>
      <c r="F1129">
        <v>3000</v>
      </c>
      <c r="G1129" t="b">
        <v>1</v>
      </c>
      <c r="H1129" t="s">
        <v>520</v>
      </c>
      <c r="K1129" t="s">
        <v>154</v>
      </c>
      <c r="L1129" t="s">
        <v>140</v>
      </c>
      <c r="N1129" t="s">
        <v>93</v>
      </c>
      <c r="P1129">
        <v>399.8</v>
      </c>
      <c r="Q1129">
        <v>119.89999999999999</v>
      </c>
      <c r="R1129">
        <v>0</v>
      </c>
      <c r="S1129">
        <v>50.1</v>
      </c>
      <c r="T1129">
        <v>0</v>
      </c>
      <c r="U1129">
        <v>0</v>
      </c>
      <c r="V1129">
        <v>159.9</v>
      </c>
      <c r="W1129">
        <v>69.900000000000006</v>
      </c>
      <c r="X1129">
        <v>69.900000000000006</v>
      </c>
      <c r="Y1129">
        <v>0</v>
      </c>
      <c r="AG1129" t="s">
        <v>199</v>
      </c>
      <c r="AK1129" t="s">
        <v>199</v>
      </c>
      <c r="AL1129" t="s">
        <v>142</v>
      </c>
      <c r="AM1129">
        <v>99999</v>
      </c>
      <c r="AN1129">
        <v>99999</v>
      </c>
      <c r="AO1129">
        <v>899</v>
      </c>
      <c r="AP1129" t="b">
        <v>1</v>
      </c>
      <c r="AQ1129" t="b">
        <v>1</v>
      </c>
      <c r="AR1129" t="b">
        <v>1</v>
      </c>
      <c r="AS1129">
        <v>500</v>
      </c>
      <c r="AT1129" t="s">
        <v>96</v>
      </c>
      <c r="AU1129" t="b">
        <v>0</v>
      </c>
      <c r="AW1129">
        <v>12</v>
      </c>
      <c r="AX1129" t="s">
        <v>97</v>
      </c>
      <c r="AY1129" t="s">
        <v>1290</v>
      </c>
    </row>
    <row r="1130" spans="1:51" x14ac:dyDescent="0.25">
      <c r="A1130" t="s">
        <v>3160</v>
      </c>
      <c r="B1130" t="s">
        <v>139</v>
      </c>
      <c r="C1130" t="s">
        <v>89</v>
      </c>
      <c r="D1130">
        <v>99999</v>
      </c>
      <c r="F1130">
        <v>5000</v>
      </c>
      <c r="G1130" t="b">
        <v>1</v>
      </c>
      <c r="H1130" t="s">
        <v>520</v>
      </c>
      <c r="K1130" t="s">
        <v>154</v>
      </c>
      <c r="L1130" t="s">
        <v>140</v>
      </c>
      <c r="N1130" t="s">
        <v>93</v>
      </c>
      <c r="P1130">
        <v>414.8</v>
      </c>
      <c r="Q1130">
        <v>134.9</v>
      </c>
      <c r="R1130">
        <v>0</v>
      </c>
      <c r="S1130">
        <v>50.1</v>
      </c>
      <c r="T1130">
        <v>0</v>
      </c>
      <c r="U1130">
        <v>0</v>
      </c>
      <c r="V1130">
        <v>159.9</v>
      </c>
      <c r="W1130">
        <v>69.900000000000006</v>
      </c>
      <c r="X1130">
        <v>69.900000000000006</v>
      </c>
      <c r="Y1130">
        <v>0</v>
      </c>
      <c r="AG1130" t="s">
        <v>201</v>
      </c>
      <c r="AK1130" t="s">
        <v>201</v>
      </c>
      <c r="AL1130" t="s">
        <v>142</v>
      </c>
      <c r="AM1130">
        <v>99999</v>
      </c>
      <c r="AN1130">
        <v>99999</v>
      </c>
      <c r="AO1130">
        <v>899</v>
      </c>
      <c r="AP1130" t="b">
        <v>1</v>
      </c>
      <c r="AQ1130" t="b">
        <v>1</v>
      </c>
      <c r="AR1130" t="b">
        <v>1</v>
      </c>
      <c r="AS1130">
        <v>500</v>
      </c>
      <c r="AT1130" t="s">
        <v>96</v>
      </c>
      <c r="AU1130" t="b">
        <v>0</v>
      </c>
      <c r="AW1130">
        <v>12</v>
      </c>
      <c r="AX1130" t="s">
        <v>97</v>
      </c>
      <c r="AY1130" t="s">
        <v>1291</v>
      </c>
    </row>
    <row r="1131" spans="1:51" x14ac:dyDescent="0.25">
      <c r="A1131" t="s">
        <v>3160</v>
      </c>
      <c r="B1131" t="s">
        <v>88</v>
      </c>
      <c r="C1131" t="s">
        <v>89</v>
      </c>
      <c r="D1131">
        <v>99999</v>
      </c>
      <c r="F1131">
        <v>0</v>
      </c>
      <c r="G1131" t="b">
        <v>1</v>
      </c>
      <c r="H1131" t="s">
        <v>520</v>
      </c>
      <c r="K1131" t="s">
        <v>203</v>
      </c>
      <c r="L1131" t="s">
        <v>92</v>
      </c>
      <c r="N1131" t="s">
        <v>93</v>
      </c>
      <c r="P1131">
        <v>339.8</v>
      </c>
      <c r="Q1131">
        <v>79.900000000000006</v>
      </c>
      <c r="R1131">
        <v>0</v>
      </c>
      <c r="S1131">
        <v>50.1</v>
      </c>
      <c r="T1131">
        <v>0</v>
      </c>
      <c r="U1131">
        <v>0</v>
      </c>
      <c r="V1131">
        <v>159.9</v>
      </c>
      <c r="W1131">
        <v>49.9</v>
      </c>
      <c r="X1131">
        <v>49.9</v>
      </c>
      <c r="Y1131">
        <v>0</v>
      </c>
      <c r="AG1131" t="s">
        <v>155</v>
      </c>
      <c r="AK1131" t="s">
        <v>155</v>
      </c>
      <c r="AL1131" t="s">
        <v>95</v>
      </c>
      <c r="AM1131">
        <v>99999</v>
      </c>
      <c r="AN1131">
        <v>99999</v>
      </c>
      <c r="AO1131">
        <v>799</v>
      </c>
      <c r="AP1131" t="b">
        <v>1</v>
      </c>
      <c r="AQ1131" t="b">
        <v>1</v>
      </c>
      <c r="AR1131" t="b">
        <v>1</v>
      </c>
      <c r="AS1131">
        <v>250</v>
      </c>
      <c r="AT1131" t="s">
        <v>96</v>
      </c>
      <c r="AU1131" t="b">
        <v>0</v>
      </c>
      <c r="AW1131">
        <v>12</v>
      </c>
      <c r="AX1131" t="s">
        <v>97</v>
      </c>
      <c r="AY1131" t="s">
        <v>1292</v>
      </c>
    </row>
    <row r="1132" spans="1:51" x14ac:dyDescent="0.25">
      <c r="A1132" t="s">
        <v>3160</v>
      </c>
      <c r="B1132" t="s">
        <v>88</v>
      </c>
      <c r="C1132" t="s">
        <v>89</v>
      </c>
      <c r="D1132">
        <v>99999</v>
      </c>
      <c r="F1132">
        <v>1000</v>
      </c>
      <c r="G1132" t="b">
        <v>1</v>
      </c>
      <c r="H1132" t="s">
        <v>520</v>
      </c>
      <c r="K1132" t="s">
        <v>203</v>
      </c>
      <c r="L1132" t="s">
        <v>92</v>
      </c>
      <c r="N1132" t="s">
        <v>93</v>
      </c>
      <c r="P1132">
        <v>339.8</v>
      </c>
      <c r="Q1132">
        <v>79.899999999999991</v>
      </c>
      <c r="R1132">
        <v>0</v>
      </c>
      <c r="S1132">
        <v>50.1</v>
      </c>
      <c r="T1132">
        <v>0</v>
      </c>
      <c r="U1132">
        <v>0</v>
      </c>
      <c r="V1132">
        <v>159.9</v>
      </c>
      <c r="W1132">
        <v>49.9</v>
      </c>
      <c r="X1132">
        <v>49.9</v>
      </c>
      <c r="Y1132">
        <v>0</v>
      </c>
      <c r="AG1132" t="s">
        <v>157</v>
      </c>
      <c r="AK1132" t="s">
        <v>157</v>
      </c>
      <c r="AL1132" t="s">
        <v>95</v>
      </c>
      <c r="AM1132">
        <v>99999</v>
      </c>
      <c r="AN1132">
        <v>99999</v>
      </c>
      <c r="AO1132">
        <v>799</v>
      </c>
      <c r="AP1132" t="b">
        <v>1</v>
      </c>
      <c r="AQ1132" t="b">
        <v>1</v>
      </c>
      <c r="AR1132" t="b">
        <v>1</v>
      </c>
      <c r="AS1132">
        <v>250</v>
      </c>
      <c r="AT1132" t="s">
        <v>96</v>
      </c>
      <c r="AU1132" t="b">
        <v>0</v>
      </c>
      <c r="AW1132">
        <v>12</v>
      </c>
      <c r="AX1132" t="s">
        <v>97</v>
      </c>
      <c r="AY1132" t="s">
        <v>1293</v>
      </c>
    </row>
    <row r="1133" spans="1:51" x14ac:dyDescent="0.25">
      <c r="A1133" t="s">
        <v>3160</v>
      </c>
      <c r="B1133" t="s">
        <v>88</v>
      </c>
      <c r="C1133" t="s">
        <v>89</v>
      </c>
      <c r="D1133">
        <v>99999</v>
      </c>
      <c r="F1133">
        <v>10000</v>
      </c>
      <c r="G1133" t="b">
        <v>1</v>
      </c>
      <c r="H1133" t="s">
        <v>520</v>
      </c>
      <c r="K1133" t="s">
        <v>203</v>
      </c>
      <c r="L1133" t="s">
        <v>92</v>
      </c>
      <c r="N1133" t="s">
        <v>93</v>
      </c>
      <c r="P1133">
        <v>404.8</v>
      </c>
      <c r="Q1133">
        <v>144.9</v>
      </c>
      <c r="R1133">
        <v>0</v>
      </c>
      <c r="S1133">
        <v>50.1</v>
      </c>
      <c r="T1133">
        <v>0</v>
      </c>
      <c r="U1133">
        <v>0</v>
      </c>
      <c r="V1133">
        <v>159.9</v>
      </c>
      <c r="W1133">
        <v>49.9</v>
      </c>
      <c r="X1133">
        <v>49.9</v>
      </c>
      <c r="Y1133">
        <v>0</v>
      </c>
      <c r="AG1133" t="s">
        <v>159</v>
      </c>
      <c r="AK1133" t="s">
        <v>159</v>
      </c>
      <c r="AL1133" t="s">
        <v>95</v>
      </c>
      <c r="AM1133">
        <v>99999</v>
      </c>
      <c r="AN1133">
        <v>99999</v>
      </c>
      <c r="AO1133">
        <v>799</v>
      </c>
      <c r="AP1133" t="b">
        <v>1</v>
      </c>
      <c r="AQ1133" t="b">
        <v>1</v>
      </c>
      <c r="AR1133" t="b">
        <v>1</v>
      </c>
      <c r="AS1133">
        <v>250</v>
      </c>
      <c r="AT1133" t="s">
        <v>96</v>
      </c>
      <c r="AU1133" t="b">
        <v>0</v>
      </c>
      <c r="AW1133">
        <v>12</v>
      </c>
      <c r="AX1133" t="s">
        <v>97</v>
      </c>
      <c r="AY1133" t="s">
        <v>1294</v>
      </c>
    </row>
    <row r="1134" spans="1:51" x14ac:dyDescent="0.25">
      <c r="A1134" t="s">
        <v>3160</v>
      </c>
      <c r="B1134" t="s">
        <v>88</v>
      </c>
      <c r="C1134" t="s">
        <v>89</v>
      </c>
      <c r="D1134">
        <v>99999</v>
      </c>
      <c r="F1134">
        <v>2000</v>
      </c>
      <c r="G1134" t="b">
        <v>1</v>
      </c>
      <c r="H1134" t="s">
        <v>520</v>
      </c>
      <c r="K1134" t="s">
        <v>203</v>
      </c>
      <c r="L1134" t="s">
        <v>92</v>
      </c>
      <c r="N1134" t="s">
        <v>93</v>
      </c>
      <c r="P1134">
        <v>349.8</v>
      </c>
      <c r="Q1134">
        <v>89.899999999999991</v>
      </c>
      <c r="R1134">
        <v>0</v>
      </c>
      <c r="S1134">
        <v>50.1</v>
      </c>
      <c r="T1134">
        <v>0</v>
      </c>
      <c r="U1134">
        <v>0</v>
      </c>
      <c r="V1134">
        <v>159.9</v>
      </c>
      <c r="W1134">
        <v>49.9</v>
      </c>
      <c r="X1134">
        <v>49.9</v>
      </c>
      <c r="Y1134">
        <v>0</v>
      </c>
      <c r="AG1134" t="s">
        <v>161</v>
      </c>
      <c r="AK1134" t="s">
        <v>161</v>
      </c>
      <c r="AL1134" t="s">
        <v>95</v>
      </c>
      <c r="AM1134">
        <v>99999</v>
      </c>
      <c r="AN1134">
        <v>99999</v>
      </c>
      <c r="AO1134">
        <v>799</v>
      </c>
      <c r="AP1134" t="b">
        <v>1</v>
      </c>
      <c r="AQ1134" t="b">
        <v>1</v>
      </c>
      <c r="AR1134" t="b">
        <v>1</v>
      </c>
      <c r="AS1134">
        <v>250</v>
      </c>
      <c r="AT1134" t="s">
        <v>96</v>
      </c>
      <c r="AU1134" t="b">
        <v>0</v>
      </c>
      <c r="AW1134">
        <v>12</v>
      </c>
      <c r="AX1134" t="s">
        <v>97</v>
      </c>
      <c r="AY1134" t="s">
        <v>1295</v>
      </c>
    </row>
    <row r="1135" spans="1:51" x14ac:dyDescent="0.25">
      <c r="A1135" t="s">
        <v>3160</v>
      </c>
      <c r="B1135" t="s">
        <v>88</v>
      </c>
      <c r="C1135" t="s">
        <v>89</v>
      </c>
      <c r="D1135">
        <v>99999</v>
      </c>
      <c r="F1135">
        <v>3000</v>
      </c>
      <c r="G1135" t="b">
        <v>1</v>
      </c>
      <c r="H1135" t="s">
        <v>520</v>
      </c>
      <c r="K1135" t="s">
        <v>203</v>
      </c>
      <c r="L1135" t="s">
        <v>92</v>
      </c>
      <c r="N1135" t="s">
        <v>93</v>
      </c>
      <c r="P1135">
        <v>359.8</v>
      </c>
      <c r="Q1135">
        <v>99.899999999999991</v>
      </c>
      <c r="R1135">
        <v>0</v>
      </c>
      <c r="S1135">
        <v>50.1</v>
      </c>
      <c r="T1135">
        <v>0</v>
      </c>
      <c r="U1135">
        <v>0</v>
      </c>
      <c r="V1135">
        <v>159.9</v>
      </c>
      <c r="W1135">
        <v>49.9</v>
      </c>
      <c r="X1135">
        <v>49.9</v>
      </c>
      <c r="Y1135">
        <v>0</v>
      </c>
      <c r="AG1135" t="s">
        <v>163</v>
      </c>
      <c r="AK1135" t="s">
        <v>163</v>
      </c>
      <c r="AL1135" t="s">
        <v>95</v>
      </c>
      <c r="AM1135">
        <v>99999</v>
      </c>
      <c r="AN1135">
        <v>99999</v>
      </c>
      <c r="AO1135">
        <v>799</v>
      </c>
      <c r="AP1135" t="b">
        <v>1</v>
      </c>
      <c r="AQ1135" t="b">
        <v>1</v>
      </c>
      <c r="AR1135" t="b">
        <v>1</v>
      </c>
      <c r="AS1135">
        <v>250</v>
      </c>
      <c r="AT1135" t="s">
        <v>96</v>
      </c>
      <c r="AU1135" t="b">
        <v>0</v>
      </c>
      <c r="AW1135">
        <v>12</v>
      </c>
      <c r="AX1135" t="s">
        <v>97</v>
      </c>
      <c r="AY1135" t="s">
        <v>1296</v>
      </c>
    </row>
    <row r="1136" spans="1:51" x14ac:dyDescent="0.25">
      <c r="A1136" t="s">
        <v>3160</v>
      </c>
      <c r="B1136" t="s">
        <v>88</v>
      </c>
      <c r="C1136" t="s">
        <v>89</v>
      </c>
      <c r="D1136">
        <v>99999</v>
      </c>
      <c r="F1136">
        <v>5000</v>
      </c>
      <c r="G1136" t="b">
        <v>1</v>
      </c>
      <c r="H1136" t="s">
        <v>520</v>
      </c>
      <c r="K1136" t="s">
        <v>203</v>
      </c>
      <c r="L1136" t="s">
        <v>92</v>
      </c>
      <c r="N1136" t="s">
        <v>93</v>
      </c>
      <c r="P1136">
        <v>374.8</v>
      </c>
      <c r="Q1136">
        <v>114.9</v>
      </c>
      <c r="R1136">
        <v>0</v>
      </c>
      <c r="S1136">
        <v>50.1</v>
      </c>
      <c r="T1136">
        <v>0</v>
      </c>
      <c r="U1136">
        <v>0</v>
      </c>
      <c r="V1136">
        <v>159.9</v>
      </c>
      <c r="W1136">
        <v>49.9</v>
      </c>
      <c r="X1136">
        <v>49.9</v>
      </c>
      <c r="Y1136">
        <v>0</v>
      </c>
      <c r="AG1136" t="s">
        <v>165</v>
      </c>
      <c r="AK1136" t="s">
        <v>165</v>
      </c>
      <c r="AL1136" t="s">
        <v>95</v>
      </c>
      <c r="AM1136">
        <v>99999</v>
      </c>
      <c r="AN1136">
        <v>99999</v>
      </c>
      <c r="AO1136">
        <v>799</v>
      </c>
      <c r="AP1136" t="b">
        <v>1</v>
      </c>
      <c r="AQ1136" t="b">
        <v>1</v>
      </c>
      <c r="AR1136" t="b">
        <v>1</v>
      </c>
      <c r="AS1136">
        <v>250</v>
      </c>
      <c r="AT1136" t="s">
        <v>96</v>
      </c>
      <c r="AU1136" t="b">
        <v>0</v>
      </c>
      <c r="AW1136">
        <v>12</v>
      </c>
      <c r="AX1136" t="s">
        <v>97</v>
      </c>
      <c r="AY1136" t="s">
        <v>1297</v>
      </c>
    </row>
    <row r="1137" spans="1:51" x14ac:dyDescent="0.25">
      <c r="A1137" t="s">
        <v>3160</v>
      </c>
      <c r="B1137" t="s">
        <v>109</v>
      </c>
      <c r="C1137" t="s">
        <v>89</v>
      </c>
      <c r="D1137">
        <v>99999</v>
      </c>
      <c r="F1137">
        <v>0</v>
      </c>
      <c r="G1137" t="b">
        <v>1</v>
      </c>
      <c r="H1137" t="s">
        <v>520</v>
      </c>
      <c r="K1137" t="s">
        <v>203</v>
      </c>
      <c r="L1137" t="s">
        <v>110</v>
      </c>
      <c r="N1137" t="s">
        <v>93</v>
      </c>
      <c r="P1137">
        <v>334.8</v>
      </c>
      <c r="Q1137">
        <v>74.900000000000006</v>
      </c>
      <c r="R1137">
        <v>0</v>
      </c>
      <c r="S1137">
        <v>50.1</v>
      </c>
      <c r="T1137">
        <v>0</v>
      </c>
      <c r="U1137">
        <v>0</v>
      </c>
      <c r="V1137">
        <v>159.9</v>
      </c>
      <c r="W1137">
        <v>49.9</v>
      </c>
      <c r="X1137">
        <v>49.9</v>
      </c>
      <c r="Y1137">
        <v>0</v>
      </c>
      <c r="AG1137" t="s">
        <v>167</v>
      </c>
      <c r="AK1137" t="s">
        <v>167</v>
      </c>
      <c r="AL1137" t="s">
        <v>112</v>
      </c>
      <c r="AM1137">
        <v>99999</v>
      </c>
      <c r="AN1137">
        <v>99999</v>
      </c>
      <c r="AO1137">
        <v>599</v>
      </c>
      <c r="AP1137" t="b">
        <v>1</v>
      </c>
      <c r="AQ1137" t="b">
        <v>1</v>
      </c>
      <c r="AR1137" t="b">
        <v>1</v>
      </c>
      <c r="AS1137">
        <v>50</v>
      </c>
      <c r="AT1137" t="s">
        <v>96</v>
      </c>
      <c r="AU1137" t="b">
        <v>0</v>
      </c>
      <c r="AW1137">
        <v>12</v>
      </c>
      <c r="AX1137" t="s">
        <v>97</v>
      </c>
      <c r="AY1137" t="s">
        <v>1298</v>
      </c>
    </row>
    <row r="1138" spans="1:51" x14ac:dyDescent="0.25">
      <c r="A1138" t="s">
        <v>3160</v>
      </c>
      <c r="B1138" t="s">
        <v>109</v>
      </c>
      <c r="C1138" t="s">
        <v>89</v>
      </c>
      <c r="D1138">
        <v>99999</v>
      </c>
      <c r="F1138">
        <v>1000</v>
      </c>
      <c r="G1138" t="b">
        <v>1</v>
      </c>
      <c r="H1138" t="s">
        <v>520</v>
      </c>
      <c r="K1138" t="s">
        <v>203</v>
      </c>
      <c r="L1138" t="s">
        <v>110</v>
      </c>
      <c r="N1138" t="s">
        <v>93</v>
      </c>
      <c r="P1138">
        <v>319.8</v>
      </c>
      <c r="Q1138">
        <v>59.9</v>
      </c>
      <c r="R1138">
        <v>0</v>
      </c>
      <c r="S1138">
        <v>50.1</v>
      </c>
      <c r="T1138">
        <v>0</v>
      </c>
      <c r="U1138">
        <v>0</v>
      </c>
      <c r="V1138">
        <v>159.9</v>
      </c>
      <c r="W1138">
        <v>49.9</v>
      </c>
      <c r="X1138">
        <v>49.9</v>
      </c>
      <c r="Y1138">
        <v>0</v>
      </c>
      <c r="AG1138" t="s">
        <v>169</v>
      </c>
      <c r="AK1138" t="s">
        <v>169</v>
      </c>
      <c r="AL1138" t="s">
        <v>112</v>
      </c>
      <c r="AM1138">
        <v>99999</v>
      </c>
      <c r="AN1138">
        <v>99999</v>
      </c>
      <c r="AO1138">
        <v>599</v>
      </c>
      <c r="AP1138" t="b">
        <v>1</v>
      </c>
      <c r="AQ1138" t="b">
        <v>1</v>
      </c>
      <c r="AR1138" t="b">
        <v>1</v>
      </c>
      <c r="AS1138">
        <v>50</v>
      </c>
      <c r="AT1138" t="s">
        <v>96</v>
      </c>
      <c r="AU1138" t="b">
        <v>0</v>
      </c>
      <c r="AW1138">
        <v>12</v>
      </c>
      <c r="AX1138" t="s">
        <v>97</v>
      </c>
      <c r="AY1138" t="s">
        <v>1299</v>
      </c>
    </row>
    <row r="1139" spans="1:51" x14ac:dyDescent="0.25">
      <c r="A1139" t="s">
        <v>3160</v>
      </c>
      <c r="B1139" t="s">
        <v>109</v>
      </c>
      <c r="C1139" t="s">
        <v>89</v>
      </c>
      <c r="D1139">
        <v>99999</v>
      </c>
      <c r="F1139">
        <v>10000</v>
      </c>
      <c r="G1139" t="b">
        <v>1</v>
      </c>
      <c r="H1139" t="s">
        <v>520</v>
      </c>
      <c r="K1139" t="s">
        <v>203</v>
      </c>
      <c r="L1139" t="s">
        <v>110</v>
      </c>
      <c r="N1139" t="s">
        <v>93</v>
      </c>
      <c r="P1139">
        <v>384.8</v>
      </c>
      <c r="Q1139">
        <v>124.9</v>
      </c>
      <c r="R1139">
        <v>0</v>
      </c>
      <c r="S1139">
        <v>50.1</v>
      </c>
      <c r="T1139">
        <v>0</v>
      </c>
      <c r="U1139">
        <v>0</v>
      </c>
      <c r="V1139">
        <v>159.9</v>
      </c>
      <c r="W1139">
        <v>49.9</v>
      </c>
      <c r="X1139">
        <v>49.9</v>
      </c>
      <c r="Y1139">
        <v>0</v>
      </c>
      <c r="AG1139" t="s">
        <v>171</v>
      </c>
      <c r="AK1139" t="s">
        <v>171</v>
      </c>
      <c r="AL1139" t="s">
        <v>112</v>
      </c>
      <c r="AM1139">
        <v>99999</v>
      </c>
      <c r="AN1139">
        <v>99999</v>
      </c>
      <c r="AO1139">
        <v>599</v>
      </c>
      <c r="AP1139" t="b">
        <v>1</v>
      </c>
      <c r="AQ1139" t="b">
        <v>1</v>
      </c>
      <c r="AR1139" t="b">
        <v>1</v>
      </c>
      <c r="AS1139">
        <v>50</v>
      </c>
      <c r="AT1139" t="s">
        <v>96</v>
      </c>
      <c r="AU1139" t="b">
        <v>0</v>
      </c>
      <c r="AW1139">
        <v>12</v>
      </c>
      <c r="AX1139" t="s">
        <v>97</v>
      </c>
      <c r="AY1139" t="s">
        <v>1300</v>
      </c>
    </row>
    <row r="1140" spans="1:51" x14ac:dyDescent="0.25">
      <c r="A1140" t="s">
        <v>3160</v>
      </c>
      <c r="B1140" t="s">
        <v>109</v>
      </c>
      <c r="C1140" t="s">
        <v>89</v>
      </c>
      <c r="D1140">
        <v>99999</v>
      </c>
      <c r="F1140">
        <v>2000</v>
      </c>
      <c r="G1140" t="b">
        <v>1</v>
      </c>
      <c r="H1140" t="s">
        <v>520</v>
      </c>
      <c r="K1140" t="s">
        <v>203</v>
      </c>
      <c r="L1140" t="s">
        <v>110</v>
      </c>
      <c r="N1140" t="s">
        <v>93</v>
      </c>
      <c r="P1140">
        <v>329.8</v>
      </c>
      <c r="Q1140">
        <v>69.900000000000006</v>
      </c>
      <c r="R1140">
        <v>0</v>
      </c>
      <c r="S1140">
        <v>50.1</v>
      </c>
      <c r="T1140">
        <v>0</v>
      </c>
      <c r="U1140">
        <v>0</v>
      </c>
      <c r="V1140">
        <v>159.9</v>
      </c>
      <c r="W1140">
        <v>49.9</v>
      </c>
      <c r="X1140">
        <v>49.9</v>
      </c>
      <c r="Y1140">
        <v>0</v>
      </c>
      <c r="AG1140" t="s">
        <v>173</v>
      </c>
      <c r="AK1140" t="s">
        <v>173</v>
      </c>
      <c r="AL1140" t="s">
        <v>112</v>
      </c>
      <c r="AM1140">
        <v>99999</v>
      </c>
      <c r="AN1140">
        <v>99999</v>
      </c>
      <c r="AO1140">
        <v>599</v>
      </c>
      <c r="AP1140" t="b">
        <v>1</v>
      </c>
      <c r="AQ1140" t="b">
        <v>1</v>
      </c>
      <c r="AR1140" t="b">
        <v>1</v>
      </c>
      <c r="AS1140">
        <v>50</v>
      </c>
      <c r="AT1140" t="s">
        <v>96</v>
      </c>
      <c r="AU1140" t="b">
        <v>0</v>
      </c>
      <c r="AW1140">
        <v>12</v>
      </c>
      <c r="AX1140" t="s">
        <v>97</v>
      </c>
      <c r="AY1140" t="s">
        <v>1301</v>
      </c>
    </row>
    <row r="1141" spans="1:51" x14ac:dyDescent="0.25">
      <c r="A1141" t="s">
        <v>3160</v>
      </c>
      <c r="B1141" t="s">
        <v>109</v>
      </c>
      <c r="C1141" t="s">
        <v>89</v>
      </c>
      <c r="D1141">
        <v>99999</v>
      </c>
      <c r="F1141">
        <v>3000</v>
      </c>
      <c r="G1141" t="b">
        <v>1</v>
      </c>
      <c r="H1141" t="s">
        <v>520</v>
      </c>
      <c r="K1141" t="s">
        <v>203</v>
      </c>
      <c r="L1141" t="s">
        <v>110</v>
      </c>
      <c r="N1141" t="s">
        <v>93</v>
      </c>
      <c r="P1141">
        <v>339.8</v>
      </c>
      <c r="Q1141">
        <v>79.899999999999991</v>
      </c>
      <c r="R1141">
        <v>0</v>
      </c>
      <c r="S1141">
        <v>50.1</v>
      </c>
      <c r="T1141">
        <v>0</v>
      </c>
      <c r="U1141">
        <v>0</v>
      </c>
      <c r="V1141">
        <v>159.9</v>
      </c>
      <c r="W1141">
        <v>49.9</v>
      </c>
      <c r="X1141">
        <v>49.9</v>
      </c>
      <c r="Y1141">
        <v>0</v>
      </c>
      <c r="AG1141" t="s">
        <v>175</v>
      </c>
      <c r="AK1141" t="s">
        <v>175</v>
      </c>
      <c r="AL1141" t="s">
        <v>112</v>
      </c>
      <c r="AM1141">
        <v>99999</v>
      </c>
      <c r="AN1141">
        <v>99999</v>
      </c>
      <c r="AO1141">
        <v>599</v>
      </c>
      <c r="AP1141" t="b">
        <v>1</v>
      </c>
      <c r="AQ1141" t="b">
        <v>1</v>
      </c>
      <c r="AR1141" t="b">
        <v>1</v>
      </c>
      <c r="AS1141">
        <v>50</v>
      </c>
      <c r="AT1141" t="s">
        <v>96</v>
      </c>
      <c r="AU1141" t="b">
        <v>0</v>
      </c>
      <c r="AW1141">
        <v>12</v>
      </c>
      <c r="AX1141" t="s">
        <v>97</v>
      </c>
      <c r="AY1141" t="s">
        <v>1302</v>
      </c>
    </row>
    <row r="1142" spans="1:51" x14ac:dyDescent="0.25">
      <c r="A1142" t="s">
        <v>3160</v>
      </c>
      <c r="B1142" t="s">
        <v>109</v>
      </c>
      <c r="C1142" t="s">
        <v>89</v>
      </c>
      <c r="D1142">
        <v>99999</v>
      </c>
      <c r="F1142">
        <v>5000</v>
      </c>
      <c r="G1142" t="b">
        <v>1</v>
      </c>
      <c r="H1142" t="s">
        <v>520</v>
      </c>
      <c r="K1142" t="s">
        <v>203</v>
      </c>
      <c r="L1142" t="s">
        <v>110</v>
      </c>
      <c r="N1142" t="s">
        <v>93</v>
      </c>
      <c r="P1142">
        <v>354.8</v>
      </c>
      <c r="Q1142">
        <v>94.9</v>
      </c>
      <c r="R1142">
        <v>0</v>
      </c>
      <c r="S1142">
        <v>50.1</v>
      </c>
      <c r="T1142">
        <v>0</v>
      </c>
      <c r="U1142">
        <v>0</v>
      </c>
      <c r="V1142">
        <v>159.9</v>
      </c>
      <c r="W1142">
        <v>49.9</v>
      </c>
      <c r="X1142">
        <v>49.9</v>
      </c>
      <c r="Y1142">
        <v>0</v>
      </c>
      <c r="AG1142" t="s">
        <v>177</v>
      </c>
      <c r="AK1142" t="s">
        <v>177</v>
      </c>
      <c r="AL1142" t="s">
        <v>112</v>
      </c>
      <c r="AM1142">
        <v>99999</v>
      </c>
      <c r="AN1142">
        <v>99999</v>
      </c>
      <c r="AO1142">
        <v>599</v>
      </c>
      <c r="AP1142" t="b">
        <v>1</v>
      </c>
      <c r="AQ1142" t="b">
        <v>1</v>
      </c>
      <c r="AR1142" t="b">
        <v>1</v>
      </c>
      <c r="AS1142">
        <v>50</v>
      </c>
      <c r="AT1142" t="s">
        <v>96</v>
      </c>
      <c r="AU1142" t="b">
        <v>0</v>
      </c>
      <c r="AW1142">
        <v>12</v>
      </c>
      <c r="AX1142" t="s">
        <v>97</v>
      </c>
      <c r="AY1142" t="s">
        <v>1303</v>
      </c>
    </row>
    <row r="1143" spans="1:51" x14ac:dyDescent="0.25">
      <c r="A1143" t="s">
        <v>3160</v>
      </c>
      <c r="B1143" t="s">
        <v>124</v>
      </c>
      <c r="C1143" t="s">
        <v>89</v>
      </c>
      <c r="D1143">
        <v>99999</v>
      </c>
      <c r="F1143">
        <v>0</v>
      </c>
      <c r="G1143" t="b">
        <v>1</v>
      </c>
      <c r="H1143" t="s">
        <v>520</v>
      </c>
      <c r="K1143" t="s">
        <v>203</v>
      </c>
      <c r="L1143" t="s">
        <v>125</v>
      </c>
      <c r="N1143" t="s">
        <v>93</v>
      </c>
      <c r="P1143">
        <v>324.8</v>
      </c>
      <c r="Q1143">
        <v>64.900000000000006</v>
      </c>
      <c r="R1143">
        <v>0</v>
      </c>
      <c r="S1143">
        <v>50.1</v>
      </c>
      <c r="T1143">
        <v>0</v>
      </c>
      <c r="U1143">
        <v>0</v>
      </c>
      <c r="V1143">
        <v>159.9</v>
      </c>
      <c r="W1143">
        <v>49.9</v>
      </c>
      <c r="X1143">
        <v>49.9</v>
      </c>
      <c r="Y1143">
        <v>0</v>
      </c>
      <c r="AG1143" t="s">
        <v>179</v>
      </c>
      <c r="AK1143" t="s">
        <v>179</v>
      </c>
      <c r="AL1143" t="s">
        <v>127</v>
      </c>
      <c r="AM1143">
        <v>99999</v>
      </c>
      <c r="AN1143">
        <v>99999</v>
      </c>
      <c r="AO1143">
        <v>699</v>
      </c>
      <c r="AP1143" t="b">
        <v>1</v>
      </c>
      <c r="AQ1143" t="b">
        <v>1</v>
      </c>
      <c r="AR1143" t="b">
        <v>1</v>
      </c>
      <c r="AS1143">
        <v>100</v>
      </c>
      <c r="AT1143" t="s">
        <v>96</v>
      </c>
      <c r="AU1143" t="b">
        <v>0</v>
      </c>
      <c r="AW1143">
        <v>12</v>
      </c>
      <c r="AX1143" t="s">
        <v>97</v>
      </c>
      <c r="AY1143" t="s">
        <v>1304</v>
      </c>
    </row>
    <row r="1144" spans="1:51" x14ac:dyDescent="0.25">
      <c r="A1144" t="s">
        <v>3160</v>
      </c>
      <c r="B1144" t="s">
        <v>124</v>
      </c>
      <c r="C1144" t="s">
        <v>89</v>
      </c>
      <c r="D1144">
        <v>99999</v>
      </c>
      <c r="F1144">
        <v>1000</v>
      </c>
      <c r="G1144" t="b">
        <v>1</v>
      </c>
      <c r="H1144" t="s">
        <v>520</v>
      </c>
      <c r="K1144" t="s">
        <v>203</v>
      </c>
      <c r="L1144" t="s">
        <v>125</v>
      </c>
      <c r="N1144" t="s">
        <v>93</v>
      </c>
      <c r="P1144">
        <v>324.8</v>
      </c>
      <c r="Q1144">
        <v>64.899999999999991</v>
      </c>
      <c r="R1144">
        <v>0</v>
      </c>
      <c r="S1144">
        <v>50.1</v>
      </c>
      <c r="T1144">
        <v>0</v>
      </c>
      <c r="U1144">
        <v>0</v>
      </c>
      <c r="V1144">
        <v>159.9</v>
      </c>
      <c r="W1144">
        <v>49.9</v>
      </c>
      <c r="X1144">
        <v>49.9</v>
      </c>
      <c r="Y1144">
        <v>0</v>
      </c>
      <c r="AG1144" t="s">
        <v>181</v>
      </c>
      <c r="AK1144" t="s">
        <v>181</v>
      </c>
      <c r="AL1144" t="s">
        <v>127</v>
      </c>
      <c r="AM1144">
        <v>99999</v>
      </c>
      <c r="AN1144">
        <v>99999</v>
      </c>
      <c r="AO1144">
        <v>699</v>
      </c>
      <c r="AP1144" t="b">
        <v>1</v>
      </c>
      <c r="AQ1144" t="b">
        <v>1</v>
      </c>
      <c r="AR1144" t="b">
        <v>1</v>
      </c>
      <c r="AS1144">
        <v>100</v>
      </c>
      <c r="AT1144" t="s">
        <v>96</v>
      </c>
      <c r="AU1144" t="b">
        <v>0</v>
      </c>
      <c r="AW1144">
        <v>12</v>
      </c>
      <c r="AX1144" t="s">
        <v>97</v>
      </c>
      <c r="AY1144" t="s">
        <v>1305</v>
      </c>
    </row>
    <row r="1145" spans="1:51" x14ac:dyDescent="0.25">
      <c r="A1145" t="s">
        <v>3160</v>
      </c>
      <c r="B1145" t="s">
        <v>124</v>
      </c>
      <c r="C1145" t="s">
        <v>89</v>
      </c>
      <c r="D1145">
        <v>99999</v>
      </c>
      <c r="F1145">
        <v>10000</v>
      </c>
      <c r="G1145" t="b">
        <v>1</v>
      </c>
      <c r="H1145" t="s">
        <v>520</v>
      </c>
      <c r="K1145" t="s">
        <v>203</v>
      </c>
      <c r="L1145" t="s">
        <v>125</v>
      </c>
      <c r="N1145" t="s">
        <v>93</v>
      </c>
      <c r="P1145">
        <v>389.8</v>
      </c>
      <c r="Q1145">
        <v>129.9</v>
      </c>
      <c r="R1145">
        <v>0</v>
      </c>
      <c r="S1145">
        <v>50.1</v>
      </c>
      <c r="T1145">
        <v>0</v>
      </c>
      <c r="U1145">
        <v>0</v>
      </c>
      <c r="V1145">
        <v>159.9</v>
      </c>
      <c r="W1145">
        <v>49.9</v>
      </c>
      <c r="X1145">
        <v>49.9</v>
      </c>
      <c r="Y1145">
        <v>0</v>
      </c>
      <c r="AG1145" t="s">
        <v>183</v>
      </c>
      <c r="AK1145" t="s">
        <v>183</v>
      </c>
      <c r="AL1145" t="s">
        <v>127</v>
      </c>
      <c r="AM1145">
        <v>99999</v>
      </c>
      <c r="AN1145">
        <v>99999</v>
      </c>
      <c r="AO1145">
        <v>699</v>
      </c>
      <c r="AP1145" t="b">
        <v>1</v>
      </c>
      <c r="AQ1145" t="b">
        <v>1</v>
      </c>
      <c r="AR1145" t="b">
        <v>1</v>
      </c>
      <c r="AS1145">
        <v>100</v>
      </c>
      <c r="AT1145" t="s">
        <v>96</v>
      </c>
      <c r="AU1145" t="b">
        <v>0</v>
      </c>
      <c r="AW1145">
        <v>12</v>
      </c>
      <c r="AX1145" t="s">
        <v>97</v>
      </c>
      <c r="AY1145" t="s">
        <v>1306</v>
      </c>
    </row>
    <row r="1146" spans="1:51" x14ac:dyDescent="0.25">
      <c r="A1146" t="s">
        <v>3160</v>
      </c>
      <c r="B1146" t="s">
        <v>124</v>
      </c>
      <c r="C1146" t="s">
        <v>89</v>
      </c>
      <c r="D1146">
        <v>99999</v>
      </c>
      <c r="F1146">
        <v>2000</v>
      </c>
      <c r="G1146" t="b">
        <v>1</v>
      </c>
      <c r="H1146" t="s">
        <v>520</v>
      </c>
      <c r="K1146" t="s">
        <v>203</v>
      </c>
      <c r="L1146" t="s">
        <v>125</v>
      </c>
      <c r="N1146" t="s">
        <v>93</v>
      </c>
      <c r="P1146">
        <v>334.8</v>
      </c>
      <c r="Q1146">
        <v>74.899999999999991</v>
      </c>
      <c r="R1146">
        <v>0</v>
      </c>
      <c r="S1146">
        <v>50.1</v>
      </c>
      <c r="T1146">
        <v>0</v>
      </c>
      <c r="U1146">
        <v>0</v>
      </c>
      <c r="V1146">
        <v>159.9</v>
      </c>
      <c r="W1146">
        <v>49.9</v>
      </c>
      <c r="X1146">
        <v>49.9</v>
      </c>
      <c r="Y1146">
        <v>0</v>
      </c>
      <c r="AG1146" t="s">
        <v>185</v>
      </c>
      <c r="AK1146" t="s">
        <v>185</v>
      </c>
      <c r="AL1146" t="s">
        <v>127</v>
      </c>
      <c r="AM1146">
        <v>99999</v>
      </c>
      <c r="AN1146">
        <v>99999</v>
      </c>
      <c r="AO1146">
        <v>699</v>
      </c>
      <c r="AP1146" t="b">
        <v>1</v>
      </c>
      <c r="AQ1146" t="b">
        <v>1</v>
      </c>
      <c r="AR1146" t="b">
        <v>1</v>
      </c>
      <c r="AS1146">
        <v>100</v>
      </c>
      <c r="AT1146" t="s">
        <v>96</v>
      </c>
      <c r="AU1146" t="b">
        <v>0</v>
      </c>
      <c r="AW1146">
        <v>12</v>
      </c>
      <c r="AX1146" t="s">
        <v>97</v>
      </c>
      <c r="AY1146" t="s">
        <v>1307</v>
      </c>
    </row>
    <row r="1147" spans="1:51" x14ac:dyDescent="0.25">
      <c r="A1147" t="s">
        <v>3160</v>
      </c>
      <c r="B1147" t="s">
        <v>124</v>
      </c>
      <c r="C1147" t="s">
        <v>89</v>
      </c>
      <c r="D1147">
        <v>99999</v>
      </c>
      <c r="F1147">
        <v>3000</v>
      </c>
      <c r="G1147" t="b">
        <v>1</v>
      </c>
      <c r="H1147" t="s">
        <v>520</v>
      </c>
      <c r="K1147" t="s">
        <v>203</v>
      </c>
      <c r="L1147" t="s">
        <v>125</v>
      </c>
      <c r="N1147" t="s">
        <v>93</v>
      </c>
      <c r="P1147">
        <v>344.8</v>
      </c>
      <c r="Q1147">
        <v>84.899999999999991</v>
      </c>
      <c r="R1147">
        <v>0</v>
      </c>
      <c r="S1147">
        <v>50.1</v>
      </c>
      <c r="T1147">
        <v>0</v>
      </c>
      <c r="U1147">
        <v>0</v>
      </c>
      <c r="V1147">
        <v>159.9</v>
      </c>
      <c r="W1147">
        <v>49.9</v>
      </c>
      <c r="X1147">
        <v>49.9</v>
      </c>
      <c r="Y1147">
        <v>0</v>
      </c>
      <c r="AG1147" t="s">
        <v>187</v>
      </c>
      <c r="AK1147" t="s">
        <v>187</v>
      </c>
      <c r="AL1147" t="s">
        <v>127</v>
      </c>
      <c r="AM1147">
        <v>99999</v>
      </c>
      <c r="AN1147">
        <v>99999</v>
      </c>
      <c r="AO1147">
        <v>699</v>
      </c>
      <c r="AP1147" t="b">
        <v>1</v>
      </c>
      <c r="AQ1147" t="b">
        <v>1</v>
      </c>
      <c r="AR1147" t="b">
        <v>1</v>
      </c>
      <c r="AS1147">
        <v>100</v>
      </c>
      <c r="AT1147" t="s">
        <v>96</v>
      </c>
      <c r="AU1147" t="b">
        <v>0</v>
      </c>
      <c r="AW1147">
        <v>12</v>
      </c>
      <c r="AX1147" t="s">
        <v>97</v>
      </c>
      <c r="AY1147" t="s">
        <v>1308</v>
      </c>
    </row>
    <row r="1148" spans="1:51" x14ac:dyDescent="0.25">
      <c r="A1148" t="s">
        <v>3160</v>
      </c>
      <c r="B1148" t="s">
        <v>124</v>
      </c>
      <c r="C1148" t="s">
        <v>89</v>
      </c>
      <c r="D1148">
        <v>99999</v>
      </c>
      <c r="F1148">
        <v>5000</v>
      </c>
      <c r="G1148" t="b">
        <v>1</v>
      </c>
      <c r="H1148" t="s">
        <v>520</v>
      </c>
      <c r="K1148" t="s">
        <v>203</v>
      </c>
      <c r="L1148" t="s">
        <v>125</v>
      </c>
      <c r="N1148" t="s">
        <v>93</v>
      </c>
      <c r="P1148">
        <v>359.8</v>
      </c>
      <c r="Q1148">
        <v>99.9</v>
      </c>
      <c r="R1148">
        <v>0</v>
      </c>
      <c r="S1148">
        <v>50.1</v>
      </c>
      <c r="T1148">
        <v>0</v>
      </c>
      <c r="U1148">
        <v>0</v>
      </c>
      <c r="V1148">
        <v>159.9</v>
      </c>
      <c r="W1148">
        <v>49.9</v>
      </c>
      <c r="X1148">
        <v>49.9</v>
      </c>
      <c r="Y1148">
        <v>0</v>
      </c>
      <c r="AG1148" t="s">
        <v>189</v>
      </c>
      <c r="AK1148" t="s">
        <v>189</v>
      </c>
      <c r="AL1148" t="s">
        <v>127</v>
      </c>
      <c r="AM1148">
        <v>99999</v>
      </c>
      <c r="AN1148">
        <v>99999</v>
      </c>
      <c r="AO1148">
        <v>699</v>
      </c>
      <c r="AP1148" t="b">
        <v>1</v>
      </c>
      <c r="AQ1148" t="b">
        <v>1</v>
      </c>
      <c r="AR1148" t="b">
        <v>1</v>
      </c>
      <c r="AS1148">
        <v>100</v>
      </c>
      <c r="AT1148" t="s">
        <v>96</v>
      </c>
      <c r="AU1148" t="b">
        <v>0</v>
      </c>
      <c r="AW1148">
        <v>12</v>
      </c>
      <c r="AX1148" t="s">
        <v>97</v>
      </c>
      <c r="AY1148" t="s">
        <v>1309</v>
      </c>
    </row>
    <row r="1149" spans="1:51" x14ac:dyDescent="0.25">
      <c r="A1149" t="s">
        <v>3160</v>
      </c>
      <c r="B1149" t="s">
        <v>139</v>
      </c>
      <c r="C1149" t="s">
        <v>89</v>
      </c>
      <c r="D1149">
        <v>99999</v>
      </c>
      <c r="F1149">
        <v>0</v>
      </c>
      <c r="G1149" t="b">
        <v>1</v>
      </c>
      <c r="H1149" t="s">
        <v>520</v>
      </c>
      <c r="K1149" t="s">
        <v>203</v>
      </c>
      <c r="L1149" t="s">
        <v>140</v>
      </c>
      <c r="N1149" t="s">
        <v>93</v>
      </c>
      <c r="P1149">
        <v>359.8</v>
      </c>
      <c r="Q1149">
        <v>99.9</v>
      </c>
      <c r="R1149">
        <v>0</v>
      </c>
      <c r="S1149">
        <v>50.1</v>
      </c>
      <c r="T1149">
        <v>0</v>
      </c>
      <c r="U1149">
        <v>0</v>
      </c>
      <c r="V1149">
        <v>159.9</v>
      </c>
      <c r="W1149">
        <v>49.9</v>
      </c>
      <c r="X1149">
        <v>49.9</v>
      </c>
      <c r="Y1149">
        <v>0</v>
      </c>
      <c r="AG1149" t="s">
        <v>191</v>
      </c>
      <c r="AK1149" t="s">
        <v>191</v>
      </c>
      <c r="AL1149" t="s">
        <v>142</v>
      </c>
      <c r="AM1149">
        <v>99999</v>
      </c>
      <c r="AN1149">
        <v>99999</v>
      </c>
      <c r="AO1149">
        <v>899</v>
      </c>
      <c r="AP1149" t="b">
        <v>1</v>
      </c>
      <c r="AQ1149" t="b">
        <v>1</v>
      </c>
      <c r="AR1149" t="b">
        <v>1</v>
      </c>
      <c r="AS1149">
        <v>500</v>
      </c>
      <c r="AT1149" t="s">
        <v>96</v>
      </c>
      <c r="AU1149" t="b">
        <v>0</v>
      </c>
      <c r="AW1149">
        <v>12</v>
      </c>
      <c r="AX1149" t="s">
        <v>97</v>
      </c>
      <c r="AY1149" t="s">
        <v>1310</v>
      </c>
    </row>
    <row r="1150" spans="1:51" x14ac:dyDescent="0.25">
      <c r="A1150" t="s">
        <v>3160</v>
      </c>
      <c r="B1150" t="s">
        <v>139</v>
      </c>
      <c r="C1150" t="s">
        <v>89</v>
      </c>
      <c r="D1150">
        <v>99999</v>
      </c>
      <c r="F1150">
        <v>1000</v>
      </c>
      <c r="G1150" t="b">
        <v>1</v>
      </c>
      <c r="H1150" t="s">
        <v>520</v>
      </c>
      <c r="K1150" t="s">
        <v>203</v>
      </c>
      <c r="L1150" t="s">
        <v>140</v>
      </c>
      <c r="N1150" t="s">
        <v>93</v>
      </c>
      <c r="P1150">
        <v>359.8</v>
      </c>
      <c r="Q1150">
        <v>99.899999999999991</v>
      </c>
      <c r="R1150">
        <v>0</v>
      </c>
      <c r="S1150">
        <v>50.1</v>
      </c>
      <c r="T1150">
        <v>0</v>
      </c>
      <c r="U1150">
        <v>0</v>
      </c>
      <c r="V1150">
        <v>159.9</v>
      </c>
      <c r="W1150">
        <v>49.9</v>
      </c>
      <c r="X1150">
        <v>49.9</v>
      </c>
      <c r="Y1150">
        <v>0</v>
      </c>
      <c r="AG1150" t="s">
        <v>193</v>
      </c>
      <c r="AK1150" t="s">
        <v>193</v>
      </c>
      <c r="AL1150" t="s">
        <v>142</v>
      </c>
      <c r="AM1150">
        <v>99999</v>
      </c>
      <c r="AN1150">
        <v>99999</v>
      </c>
      <c r="AO1150">
        <v>899</v>
      </c>
      <c r="AP1150" t="b">
        <v>1</v>
      </c>
      <c r="AQ1150" t="b">
        <v>1</v>
      </c>
      <c r="AR1150" t="b">
        <v>1</v>
      </c>
      <c r="AS1150">
        <v>500</v>
      </c>
      <c r="AT1150" t="s">
        <v>96</v>
      </c>
      <c r="AU1150" t="b">
        <v>0</v>
      </c>
      <c r="AW1150">
        <v>12</v>
      </c>
      <c r="AX1150" t="s">
        <v>97</v>
      </c>
      <c r="AY1150" t="s">
        <v>1311</v>
      </c>
    </row>
    <row r="1151" spans="1:51" x14ac:dyDescent="0.25">
      <c r="A1151" t="s">
        <v>3160</v>
      </c>
      <c r="B1151" t="s">
        <v>139</v>
      </c>
      <c r="C1151" t="s">
        <v>89</v>
      </c>
      <c r="D1151">
        <v>99999</v>
      </c>
      <c r="F1151">
        <v>10000</v>
      </c>
      <c r="G1151" t="b">
        <v>1</v>
      </c>
      <c r="H1151" t="s">
        <v>520</v>
      </c>
      <c r="K1151" t="s">
        <v>203</v>
      </c>
      <c r="L1151" t="s">
        <v>140</v>
      </c>
      <c r="N1151" t="s">
        <v>93</v>
      </c>
      <c r="P1151">
        <v>424.8</v>
      </c>
      <c r="Q1151">
        <v>164.9</v>
      </c>
      <c r="R1151">
        <v>0</v>
      </c>
      <c r="S1151">
        <v>50.1</v>
      </c>
      <c r="T1151">
        <v>0</v>
      </c>
      <c r="U1151">
        <v>0</v>
      </c>
      <c r="V1151">
        <v>159.9</v>
      </c>
      <c r="W1151">
        <v>49.9</v>
      </c>
      <c r="X1151">
        <v>49.9</v>
      </c>
      <c r="Y1151">
        <v>0</v>
      </c>
      <c r="AG1151" t="s">
        <v>195</v>
      </c>
      <c r="AK1151" t="s">
        <v>195</v>
      </c>
      <c r="AL1151" t="s">
        <v>142</v>
      </c>
      <c r="AM1151">
        <v>99999</v>
      </c>
      <c r="AN1151">
        <v>99999</v>
      </c>
      <c r="AO1151">
        <v>899</v>
      </c>
      <c r="AP1151" t="b">
        <v>1</v>
      </c>
      <c r="AQ1151" t="b">
        <v>1</v>
      </c>
      <c r="AR1151" t="b">
        <v>1</v>
      </c>
      <c r="AS1151">
        <v>500</v>
      </c>
      <c r="AT1151" t="s">
        <v>96</v>
      </c>
      <c r="AU1151" t="b">
        <v>0</v>
      </c>
      <c r="AW1151">
        <v>12</v>
      </c>
      <c r="AX1151" t="s">
        <v>97</v>
      </c>
      <c r="AY1151" t="s">
        <v>1312</v>
      </c>
    </row>
    <row r="1152" spans="1:51" x14ac:dyDescent="0.25">
      <c r="A1152" t="s">
        <v>3160</v>
      </c>
      <c r="B1152" t="s">
        <v>139</v>
      </c>
      <c r="C1152" t="s">
        <v>89</v>
      </c>
      <c r="D1152">
        <v>99999</v>
      </c>
      <c r="F1152">
        <v>2000</v>
      </c>
      <c r="G1152" t="b">
        <v>1</v>
      </c>
      <c r="H1152" t="s">
        <v>520</v>
      </c>
      <c r="K1152" t="s">
        <v>203</v>
      </c>
      <c r="L1152" t="s">
        <v>140</v>
      </c>
      <c r="N1152" t="s">
        <v>93</v>
      </c>
      <c r="P1152">
        <v>369.8</v>
      </c>
      <c r="Q1152">
        <v>109.89999999999999</v>
      </c>
      <c r="R1152">
        <v>0</v>
      </c>
      <c r="S1152">
        <v>50.1</v>
      </c>
      <c r="T1152">
        <v>0</v>
      </c>
      <c r="U1152">
        <v>0</v>
      </c>
      <c r="V1152">
        <v>159.9</v>
      </c>
      <c r="W1152">
        <v>49.9</v>
      </c>
      <c r="X1152">
        <v>49.9</v>
      </c>
      <c r="Y1152">
        <v>0</v>
      </c>
      <c r="AG1152" t="s">
        <v>197</v>
      </c>
      <c r="AK1152" t="s">
        <v>197</v>
      </c>
      <c r="AL1152" t="s">
        <v>142</v>
      </c>
      <c r="AM1152">
        <v>99999</v>
      </c>
      <c r="AN1152">
        <v>99999</v>
      </c>
      <c r="AO1152">
        <v>899</v>
      </c>
      <c r="AP1152" t="b">
        <v>1</v>
      </c>
      <c r="AQ1152" t="b">
        <v>1</v>
      </c>
      <c r="AR1152" t="b">
        <v>1</v>
      </c>
      <c r="AS1152">
        <v>500</v>
      </c>
      <c r="AT1152" t="s">
        <v>96</v>
      </c>
      <c r="AU1152" t="b">
        <v>0</v>
      </c>
      <c r="AW1152">
        <v>12</v>
      </c>
      <c r="AX1152" t="s">
        <v>97</v>
      </c>
      <c r="AY1152" t="s">
        <v>1313</v>
      </c>
    </row>
    <row r="1153" spans="1:51" x14ac:dyDescent="0.25">
      <c r="A1153" t="s">
        <v>3160</v>
      </c>
      <c r="B1153" t="s">
        <v>139</v>
      </c>
      <c r="C1153" t="s">
        <v>89</v>
      </c>
      <c r="D1153">
        <v>99999</v>
      </c>
      <c r="F1153">
        <v>3000</v>
      </c>
      <c r="G1153" t="b">
        <v>1</v>
      </c>
      <c r="H1153" t="s">
        <v>520</v>
      </c>
      <c r="K1153" t="s">
        <v>203</v>
      </c>
      <c r="L1153" t="s">
        <v>140</v>
      </c>
      <c r="N1153" t="s">
        <v>93</v>
      </c>
      <c r="P1153">
        <v>379.8</v>
      </c>
      <c r="Q1153">
        <v>119.89999999999999</v>
      </c>
      <c r="R1153">
        <v>0</v>
      </c>
      <c r="S1153">
        <v>50.1</v>
      </c>
      <c r="T1153">
        <v>0</v>
      </c>
      <c r="U1153">
        <v>0</v>
      </c>
      <c r="V1153">
        <v>159.9</v>
      </c>
      <c r="W1153">
        <v>49.9</v>
      </c>
      <c r="X1153">
        <v>49.9</v>
      </c>
      <c r="Y1153">
        <v>0</v>
      </c>
      <c r="AG1153" t="s">
        <v>199</v>
      </c>
      <c r="AK1153" t="s">
        <v>199</v>
      </c>
      <c r="AL1153" t="s">
        <v>142</v>
      </c>
      <c r="AM1153">
        <v>99999</v>
      </c>
      <c r="AN1153">
        <v>99999</v>
      </c>
      <c r="AO1153">
        <v>899</v>
      </c>
      <c r="AP1153" t="b">
        <v>1</v>
      </c>
      <c r="AQ1153" t="b">
        <v>1</v>
      </c>
      <c r="AR1153" t="b">
        <v>1</v>
      </c>
      <c r="AS1153">
        <v>500</v>
      </c>
      <c r="AT1153" t="s">
        <v>96</v>
      </c>
      <c r="AU1153" t="b">
        <v>0</v>
      </c>
      <c r="AW1153">
        <v>12</v>
      </c>
      <c r="AX1153" t="s">
        <v>97</v>
      </c>
      <c r="AY1153" t="s">
        <v>1314</v>
      </c>
    </row>
    <row r="1154" spans="1:51" x14ac:dyDescent="0.25">
      <c r="A1154" t="s">
        <v>3160</v>
      </c>
      <c r="B1154" t="s">
        <v>139</v>
      </c>
      <c r="C1154" t="s">
        <v>89</v>
      </c>
      <c r="D1154">
        <v>99999</v>
      </c>
      <c r="F1154">
        <v>5000</v>
      </c>
      <c r="G1154" t="b">
        <v>1</v>
      </c>
      <c r="H1154" t="s">
        <v>520</v>
      </c>
      <c r="K1154" t="s">
        <v>203</v>
      </c>
      <c r="L1154" t="s">
        <v>140</v>
      </c>
      <c r="N1154" t="s">
        <v>93</v>
      </c>
      <c r="P1154">
        <v>394.8</v>
      </c>
      <c r="Q1154">
        <v>134.9</v>
      </c>
      <c r="R1154">
        <v>0</v>
      </c>
      <c r="S1154">
        <v>50.1</v>
      </c>
      <c r="T1154">
        <v>0</v>
      </c>
      <c r="U1154">
        <v>0</v>
      </c>
      <c r="V1154">
        <v>159.9</v>
      </c>
      <c r="W1154">
        <v>49.9</v>
      </c>
      <c r="X1154">
        <v>49.9</v>
      </c>
      <c r="Y1154">
        <v>0</v>
      </c>
      <c r="AG1154" t="s">
        <v>201</v>
      </c>
      <c r="AK1154" t="s">
        <v>201</v>
      </c>
      <c r="AL1154" t="s">
        <v>142</v>
      </c>
      <c r="AM1154">
        <v>99999</v>
      </c>
      <c r="AN1154">
        <v>99999</v>
      </c>
      <c r="AO1154">
        <v>899</v>
      </c>
      <c r="AP1154" t="b">
        <v>1</v>
      </c>
      <c r="AQ1154" t="b">
        <v>1</v>
      </c>
      <c r="AR1154" t="b">
        <v>1</v>
      </c>
      <c r="AS1154">
        <v>500</v>
      </c>
      <c r="AT1154" t="s">
        <v>96</v>
      </c>
      <c r="AU1154" t="b">
        <v>0</v>
      </c>
      <c r="AW1154">
        <v>12</v>
      </c>
      <c r="AX1154" t="s">
        <v>97</v>
      </c>
      <c r="AY1154" t="s">
        <v>1315</v>
      </c>
    </row>
    <row r="1155" spans="1:51" x14ac:dyDescent="0.25">
      <c r="A1155" t="s">
        <v>3160</v>
      </c>
      <c r="B1155" t="s">
        <v>88</v>
      </c>
      <c r="C1155" t="s">
        <v>89</v>
      </c>
      <c r="D1155">
        <v>99999</v>
      </c>
      <c r="F1155">
        <v>0</v>
      </c>
      <c r="G1155" t="b">
        <v>1</v>
      </c>
      <c r="H1155" t="s">
        <v>520</v>
      </c>
      <c r="K1155" t="s">
        <v>228</v>
      </c>
      <c r="L1155" t="s">
        <v>92</v>
      </c>
      <c r="N1155" t="s">
        <v>93</v>
      </c>
      <c r="P1155">
        <v>349.8</v>
      </c>
      <c r="Q1155">
        <v>79.900000000000006</v>
      </c>
      <c r="R1155">
        <v>0</v>
      </c>
      <c r="S1155">
        <v>50.1</v>
      </c>
      <c r="T1155">
        <v>0</v>
      </c>
      <c r="U1155">
        <v>0</v>
      </c>
      <c r="V1155">
        <v>159.9</v>
      </c>
      <c r="W1155">
        <v>59.9</v>
      </c>
      <c r="X1155">
        <v>59.9</v>
      </c>
      <c r="Y1155">
        <v>0</v>
      </c>
      <c r="AG1155" t="s">
        <v>155</v>
      </c>
      <c r="AK1155" t="s">
        <v>155</v>
      </c>
      <c r="AL1155" t="s">
        <v>95</v>
      </c>
      <c r="AM1155">
        <v>99999</v>
      </c>
      <c r="AN1155">
        <v>99999</v>
      </c>
      <c r="AO1155">
        <v>799</v>
      </c>
      <c r="AP1155" t="b">
        <v>1</v>
      </c>
      <c r="AQ1155" t="b">
        <v>1</v>
      </c>
      <c r="AR1155" t="b">
        <v>1</v>
      </c>
      <c r="AS1155">
        <v>250</v>
      </c>
      <c r="AT1155" t="s">
        <v>96</v>
      </c>
      <c r="AU1155" t="b">
        <v>0</v>
      </c>
      <c r="AW1155">
        <v>12</v>
      </c>
      <c r="AX1155" t="s">
        <v>97</v>
      </c>
      <c r="AY1155" t="s">
        <v>1316</v>
      </c>
    </row>
    <row r="1156" spans="1:51" x14ac:dyDescent="0.25">
      <c r="A1156" t="s">
        <v>3160</v>
      </c>
      <c r="B1156" t="s">
        <v>88</v>
      </c>
      <c r="C1156" t="s">
        <v>89</v>
      </c>
      <c r="D1156">
        <v>99999</v>
      </c>
      <c r="F1156">
        <v>1000</v>
      </c>
      <c r="G1156" t="b">
        <v>1</v>
      </c>
      <c r="H1156" t="s">
        <v>520</v>
      </c>
      <c r="K1156" t="s">
        <v>228</v>
      </c>
      <c r="L1156" t="s">
        <v>92</v>
      </c>
      <c r="N1156" t="s">
        <v>93</v>
      </c>
      <c r="P1156">
        <v>349.8</v>
      </c>
      <c r="Q1156">
        <v>79.899999999999991</v>
      </c>
      <c r="R1156">
        <v>0</v>
      </c>
      <c r="S1156">
        <v>50.1</v>
      </c>
      <c r="T1156">
        <v>0</v>
      </c>
      <c r="U1156">
        <v>0</v>
      </c>
      <c r="V1156">
        <v>159.9</v>
      </c>
      <c r="W1156">
        <v>59.9</v>
      </c>
      <c r="X1156">
        <v>59.9</v>
      </c>
      <c r="Y1156">
        <v>0</v>
      </c>
      <c r="AG1156" t="s">
        <v>157</v>
      </c>
      <c r="AK1156" t="s">
        <v>157</v>
      </c>
      <c r="AL1156" t="s">
        <v>95</v>
      </c>
      <c r="AM1156">
        <v>99999</v>
      </c>
      <c r="AN1156">
        <v>99999</v>
      </c>
      <c r="AO1156">
        <v>799</v>
      </c>
      <c r="AP1156" t="b">
        <v>1</v>
      </c>
      <c r="AQ1156" t="b">
        <v>1</v>
      </c>
      <c r="AR1156" t="b">
        <v>1</v>
      </c>
      <c r="AS1156">
        <v>250</v>
      </c>
      <c r="AT1156" t="s">
        <v>96</v>
      </c>
      <c r="AU1156" t="b">
        <v>0</v>
      </c>
      <c r="AW1156">
        <v>12</v>
      </c>
      <c r="AX1156" t="s">
        <v>97</v>
      </c>
      <c r="AY1156" t="s">
        <v>1317</v>
      </c>
    </row>
    <row r="1157" spans="1:51" x14ac:dyDescent="0.25">
      <c r="A1157" t="s">
        <v>3160</v>
      </c>
      <c r="B1157" t="s">
        <v>88</v>
      </c>
      <c r="C1157" t="s">
        <v>89</v>
      </c>
      <c r="D1157">
        <v>99999</v>
      </c>
      <c r="F1157">
        <v>10000</v>
      </c>
      <c r="G1157" t="b">
        <v>1</v>
      </c>
      <c r="H1157" t="s">
        <v>520</v>
      </c>
      <c r="K1157" t="s">
        <v>228</v>
      </c>
      <c r="L1157" t="s">
        <v>92</v>
      </c>
      <c r="N1157" t="s">
        <v>93</v>
      </c>
      <c r="P1157">
        <v>414.8</v>
      </c>
      <c r="Q1157">
        <v>144.9</v>
      </c>
      <c r="R1157">
        <v>0</v>
      </c>
      <c r="S1157">
        <v>50.1</v>
      </c>
      <c r="T1157">
        <v>0</v>
      </c>
      <c r="U1157">
        <v>0</v>
      </c>
      <c r="V1157">
        <v>159.9</v>
      </c>
      <c r="W1157">
        <v>59.9</v>
      </c>
      <c r="X1157">
        <v>59.9</v>
      </c>
      <c r="Y1157">
        <v>0</v>
      </c>
      <c r="AG1157" t="s">
        <v>159</v>
      </c>
      <c r="AK1157" t="s">
        <v>159</v>
      </c>
      <c r="AL1157" t="s">
        <v>95</v>
      </c>
      <c r="AM1157">
        <v>99999</v>
      </c>
      <c r="AN1157">
        <v>99999</v>
      </c>
      <c r="AO1157">
        <v>799</v>
      </c>
      <c r="AP1157" t="b">
        <v>1</v>
      </c>
      <c r="AQ1157" t="b">
        <v>1</v>
      </c>
      <c r="AR1157" t="b">
        <v>1</v>
      </c>
      <c r="AS1157">
        <v>250</v>
      </c>
      <c r="AT1157" t="s">
        <v>96</v>
      </c>
      <c r="AU1157" t="b">
        <v>0</v>
      </c>
      <c r="AW1157">
        <v>12</v>
      </c>
      <c r="AX1157" t="s">
        <v>97</v>
      </c>
      <c r="AY1157" t="s">
        <v>1318</v>
      </c>
    </row>
    <row r="1158" spans="1:51" x14ac:dyDescent="0.25">
      <c r="A1158" t="s">
        <v>3160</v>
      </c>
      <c r="B1158" t="s">
        <v>88</v>
      </c>
      <c r="C1158" t="s">
        <v>89</v>
      </c>
      <c r="D1158">
        <v>99999</v>
      </c>
      <c r="F1158">
        <v>2000</v>
      </c>
      <c r="G1158" t="b">
        <v>1</v>
      </c>
      <c r="H1158" t="s">
        <v>520</v>
      </c>
      <c r="K1158" t="s">
        <v>228</v>
      </c>
      <c r="L1158" t="s">
        <v>92</v>
      </c>
      <c r="N1158" t="s">
        <v>93</v>
      </c>
      <c r="P1158">
        <v>359.8</v>
      </c>
      <c r="Q1158">
        <v>89.899999999999991</v>
      </c>
      <c r="R1158">
        <v>0</v>
      </c>
      <c r="S1158">
        <v>50.1</v>
      </c>
      <c r="T1158">
        <v>0</v>
      </c>
      <c r="U1158">
        <v>0</v>
      </c>
      <c r="V1158">
        <v>159.9</v>
      </c>
      <c r="W1158">
        <v>59.9</v>
      </c>
      <c r="X1158">
        <v>59.9</v>
      </c>
      <c r="Y1158">
        <v>0</v>
      </c>
      <c r="AG1158" t="s">
        <v>161</v>
      </c>
      <c r="AK1158" t="s">
        <v>161</v>
      </c>
      <c r="AL1158" t="s">
        <v>95</v>
      </c>
      <c r="AM1158">
        <v>99999</v>
      </c>
      <c r="AN1158">
        <v>99999</v>
      </c>
      <c r="AO1158">
        <v>799</v>
      </c>
      <c r="AP1158" t="b">
        <v>1</v>
      </c>
      <c r="AQ1158" t="b">
        <v>1</v>
      </c>
      <c r="AR1158" t="b">
        <v>1</v>
      </c>
      <c r="AS1158">
        <v>250</v>
      </c>
      <c r="AT1158" t="s">
        <v>96</v>
      </c>
      <c r="AU1158" t="b">
        <v>0</v>
      </c>
      <c r="AW1158">
        <v>12</v>
      </c>
      <c r="AX1158" t="s">
        <v>97</v>
      </c>
      <c r="AY1158" t="s">
        <v>1319</v>
      </c>
    </row>
    <row r="1159" spans="1:51" x14ac:dyDescent="0.25">
      <c r="A1159" t="s">
        <v>3160</v>
      </c>
      <c r="B1159" t="s">
        <v>88</v>
      </c>
      <c r="C1159" t="s">
        <v>89</v>
      </c>
      <c r="D1159">
        <v>99999</v>
      </c>
      <c r="F1159">
        <v>3000</v>
      </c>
      <c r="G1159" t="b">
        <v>1</v>
      </c>
      <c r="H1159" t="s">
        <v>520</v>
      </c>
      <c r="K1159" t="s">
        <v>228</v>
      </c>
      <c r="L1159" t="s">
        <v>92</v>
      </c>
      <c r="N1159" t="s">
        <v>93</v>
      </c>
      <c r="P1159">
        <v>369.8</v>
      </c>
      <c r="Q1159">
        <v>99.899999999999991</v>
      </c>
      <c r="R1159">
        <v>0</v>
      </c>
      <c r="S1159">
        <v>50.1</v>
      </c>
      <c r="T1159">
        <v>0</v>
      </c>
      <c r="U1159">
        <v>0</v>
      </c>
      <c r="V1159">
        <v>159.9</v>
      </c>
      <c r="W1159">
        <v>59.9</v>
      </c>
      <c r="X1159">
        <v>59.9</v>
      </c>
      <c r="Y1159">
        <v>0</v>
      </c>
      <c r="AG1159" t="s">
        <v>163</v>
      </c>
      <c r="AK1159" t="s">
        <v>163</v>
      </c>
      <c r="AL1159" t="s">
        <v>95</v>
      </c>
      <c r="AM1159">
        <v>99999</v>
      </c>
      <c r="AN1159">
        <v>99999</v>
      </c>
      <c r="AO1159">
        <v>799</v>
      </c>
      <c r="AP1159" t="b">
        <v>1</v>
      </c>
      <c r="AQ1159" t="b">
        <v>1</v>
      </c>
      <c r="AR1159" t="b">
        <v>1</v>
      </c>
      <c r="AS1159">
        <v>250</v>
      </c>
      <c r="AT1159" t="s">
        <v>96</v>
      </c>
      <c r="AU1159" t="b">
        <v>0</v>
      </c>
      <c r="AW1159">
        <v>12</v>
      </c>
      <c r="AX1159" t="s">
        <v>97</v>
      </c>
      <c r="AY1159" t="s">
        <v>1320</v>
      </c>
    </row>
    <row r="1160" spans="1:51" x14ac:dyDescent="0.25">
      <c r="A1160" t="s">
        <v>3160</v>
      </c>
      <c r="B1160" t="s">
        <v>88</v>
      </c>
      <c r="C1160" t="s">
        <v>89</v>
      </c>
      <c r="D1160">
        <v>99999</v>
      </c>
      <c r="F1160">
        <v>5000</v>
      </c>
      <c r="G1160" t="b">
        <v>1</v>
      </c>
      <c r="H1160" t="s">
        <v>520</v>
      </c>
      <c r="K1160" t="s">
        <v>228</v>
      </c>
      <c r="L1160" t="s">
        <v>92</v>
      </c>
      <c r="N1160" t="s">
        <v>93</v>
      </c>
      <c r="P1160">
        <v>384.8</v>
      </c>
      <c r="Q1160">
        <v>114.9</v>
      </c>
      <c r="R1160">
        <v>0</v>
      </c>
      <c r="S1160">
        <v>50.1</v>
      </c>
      <c r="T1160">
        <v>0</v>
      </c>
      <c r="U1160">
        <v>0</v>
      </c>
      <c r="V1160">
        <v>159.9</v>
      </c>
      <c r="W1160">
        <v>59.9</v>
      </c>
      <c r="X1160">
        <v>59.9</v>
      </c>
      <c r="Y1160">
        <v>0</v>
      </c>
      <c r="AG1160" t="s">
        <v>165</v>
      </c>
      <c r="AK1160" t="s">
        <v>165</v>
      </c>
      <c r="AL1160" t="s">
        <v>95</v>
      </c>
      <c r="AM1160">
        <v>99999</v>
      </c>
      <c r="AN1160">
        <v>99999</v>
      </c>
      <c r="AO1160">
        <v>799</v>
      </c>
      <c r="AP1160" t="b">
        <v>1</v>
      </c>
      <c r="AQ1160" t="b">
        <v>1</v>
      </c>
      <c r="AR1160" t="b">
        <v>1</v>
      </c>
      <c r="AS1160">
        <v>250</v>
      </c>
      <c r="AT1160" t="s">
        <v>96</v>
      </c>
      <c r="AU1160" t="b">
        <v>0</v>
      </c>
      <c r="AW1160">
        <v>12</v>
      </c>
      <c r="AX1160" t="s">
        <v>97</v>
      </c>
      <c r="AY1160" t="s">
        <v>1321</v>
      </c>
    </row>
    <row r="1161" spans="1:51" x14ac:dyDescent="0.25">
      <c r="A1161" t="s">
        <v>3160</v>
      </c>
      <c r="B1161" t="s">
        <v>109</v>
      </c>
      <c r="C1161" t="s">
        <v>89</v>
      </c>
      <c r="D1161">
        <v>99999</v>
      </c>
      <c r="F1161">
        <v>0</v>
      </c>
      <c r="G1161" t="b">
        <v>1</v>
      </c>
      <c r="H1161" t="s">
        <v>520</v>
      </c>
      <c r="K1161" t="s">
        <v>228</v>
      </c>
      <c r="L1161" t="s">
        <v>110</v>
      </c>
      <c r="N1161" t="s">
        <v>93</v>
      </c>
      <c r="P1161">
        <v>344.8</v>
      </c>
      <c r="Q1161">
        <v>74.900000000000006</v>
      </c>
      <c r="R1161">
        <v>0</v>
      </c>
      <c r="S1161">
        <v>50.1</v>
      </c>
      <c r="T1161">
        <v>0</v>
      </c>
      <c r="U1161">
        <v>0</v>
      </c>
      <c r="V1161">
        <v>159.9</v>
      </c>
      <c r="W1161">
        <v>59.9</v>
      </c>
      <c r="X1161">
        <v>59.9</v>
      </c>
      <c r="Y1161">
        <v>0</v>
      </c>
      <c r="AG1161" t="s">
        <v>167</v>
      </c>
      <c r="AK1161" t="s">
        <v>167</v>
      </c>
      <c r="AL1161" t="s">
        <v>112</v>
      </c>
      <c r="AM1161">
        <v>99999</v>
      </c>
      <c r="AN1161">
        <v>99999</v>
      </c>
      <c r="AO1161">
        <v>599</v>
      </c>
      <c r="AP1161" t="b">
        <v>1</v>
      </c>
      <c r="AQ1161" t="b">
        <v>1</v>
      </c>
      <c r="AR1161" t="b">
        <v>1</v>
      </c>
      <c r="AS1161">
        <v>50</v>
      </c>
      <c r="AT1161" t="s">
        <v>96</v>
      </c>
      <c r="AU1161" t="b">
        <v>0</v>
      </c>
      <c r="AW1161">
        <v>12</v>
      </c>
      <c r="AX1161" t="s">
        <v>97</v>
      </c>
      <c r="AY1161" t="s">
        <v>1322</v>
      </c>
    </row>
    <row r="1162" spans="1:51" x14ac:dyDescent="0.25">
      <c r="A1162" t="s">
        <v>3160</v>
      </c>
      <c r="B1162" t="s">
        <v>109</v>
      </c>
      <c r="C1162" t="s">
        <v>89</v>
      </c>
      <c r="D1162">
        <v>99999</v>
      </c>
      <c r="F1162">
        <v>1000</v>
      </c>
      <c r="G1162" t="b">
        <v>1</v>
      </c>
      <c r="H1162" t="s">
        <v>520</v>
      </c>
      <c r="K1162" t="s">
        <v>228</v>
      </c>
      <c r="L1162" t="s">
        <v>110</v>
      </c>
      <c r="N1162" t="s">
        <v>93</v>
      </c>
      <c r="P1162">
        <v>329.8</v>
      </c>
      <c r="Q1162">
        <v>59.9</v>
      </c>
      <c r="R1162">
        <v>0</v>
      </c>
      <c r="S1162">
        <v>50.1</v>
      </c>
      <c r="T1162">
        <v>0</v>
      </c>
      <c r="U1162">
        <v>0</v>
      </c>
      <c r="V1162">
        <v>159.9</v>
      </c>
      <c r="W1162">
        <v>59.9</v>
      </c>
      <c r="X1162">
        <v>59.9</v>
      </c>
      <c r="Y1162">
        <v>0</v>
      </c>
      <c r="AG1162" t="s">
        <v>169</v>
      </c>
      <c r="AK1162" t="s">
        <v>169</v>
      </c>
      <c r="AL1162" t="s">
        <v>112</v>
      </c>
      <c r="AM1162">
        <v>99999</v>
      </c>
      <c r="AN1162">
        <v>99999</v>
      </c>
      <c r="AO1162">
        <v>599</v>
      </c>
      <c r="AP1162" t="b">
        <v>1</v>
      </c>
      <c r="AQ1162" t="b">
        <v>1</v>
      </c>
      <c r="AR1162" t="b">
        <v>1</v>
      </c>
      <c r="AS1162">
        <v>50</v>
      </c>
      <c r="AT1162" t="s">
        <v>96</v>
      </c>
      <c r="AU1162" t="b">
        <v>0</v>
      </c>
      <c r="AW1162">
        <v>12</v>
      </c>
      <c r="AX1162" t="s">
        <v>97</v>
      </c>
      <c r="AY1162" t="s">
        <v>1323</v>
      </c>
    </row>
    <row r="1163" spans="1:51" x14ac:dyDescent="0.25">
      <c r="A1163" t="s">
        <v>3160</v>
      </c>
      <c r="B1163" t="s">
        <v>109</v>
      </c>
      <c r="C1163" t="s">
        <v>89</v>
      </c>
      <c r="D1163">
        <v>99999</v>
      </c>
      <c r="F1163">
        <v>10000</v>
      </c>
      <c r="G1163" t="b">
        <v>1</v>
      </c>
      <c r="H1163" t="s">
        <v>520</v>
      </c>
      <c r="K1163" t="s">
        <v>228</v>
      </c>
      <c r="L1163" t="s">
        <v>110</v>
      </c>
      <c r="N1163" t="s">
        <v>93</v>
      </c>
      <c r="P1163">
        <v>394.8</v>
      </c>
      <c r="Q1163">
        <v>124.9</v>
      </c>
      <c r="R1163">
        <v>0</v>
      </c>
      <c r="S1163">
        <v>50.1</v>
      </c>
      <c r="T1163">
        <v>0</v>
      </c>
      <c r="U1163">
        <v>0</v>
      </c>
      <c r="V1163">
        <v>159.9</v>
      </c>
      <c r="W1163">
        <v>59.9</v>
      </c>
      <c r="X1163">
        <v>59.9</v>
      </c>
      <c r="Y1163">
        <v>0</v>
      </c>
      <c r="AG1163" t="s">
        <v>171</v>
      </c>
      <c r="AK1163" t="s">
        <v>171</v>
      </c>
      <c r="AL1163" t="s">
        <v>112</v>
      </c>
      <c r="AM1163">
        <v>99999</v>
      </c>
      <c r="AN1163">
        <v>99999</v>
      </c>
      <c r="AO1163">
        <v>599</v>
      </c>
      <c r="AP1163" t="b">
        <v>1</v>
      </c>
      <c r="AQ1163" t="b">
        <v>1</v>
      </c>
      <c r="AR1163" t="b">
        <v>1</v>
      </c>
      <c r="AS1163">
        <v>50</v>
      </c>
      <c r="AT1163" t="s">
        <v>96</v>
      </c>
      <c r="AU1163" t="b">
        <v>0</v>
      </c>
      <c r="AW1163">
        <v>12</v>
      </c>
      <c r="AX1163" t="s">
        <v>97</v>
      </c>
      <c r="AY1163" t="s">
        <v>1324</v>
      </c>
    </row>
    <row r="1164" spans="1:51" x14ac:dyDescent="0.25">
      <c r="A1164" t="s">
        <v>3160</v>
      </c>
      <c r="B1164" t="s">
        <v>109</v>
      </c>
      <c r="C1164" t="s">
        <v>89</v>
      </c>
      <c r="D1164">
        <v>99999</v>
      </c>
      <c r="F1164">
        <v>2000</v>
      </c>
      <c r="G1164" t="b">
        <v>1</v>
      </c>
      <c r="H1164" t="s">
        <v>520</v>
      </c>
      <c r="K1164" t="s">
        <v>228</v>
      </c>
      <c r="L1164" t="s">
        <v>110</v>
      </c>
      <c r="N1164" t="s">
        <v>93</v>
      </c>
      <c r="P1164">
        <v>339.8</v>
      </c>
      <c r="Q1164">
        <v>69.900000000000006</v>
      </c>
      <c r="R1164">
        <v>0</v>
      </c>
      <c r="S1164">
        <v>50.1</v>
      </c>
      <c r="T1164">
        <v>0</v>
      </c>
      <c r="U1164">
        <v>0</v>
      </c>
      <c r="V1164">
        <v>159.9</v>
      </c>
      <c r="W1164">
        <v>59.9</v>
      </c>
      <c r="X1164">
        <v>59.9</v>
      </c>
      <c r="Y1164">
        <v>0</v>
      </c>
      <c r="AG1164" t="s">
        <v>173</v>
      </c>
      <c r="AK1164" t="s">
        <v>173</v>
      </c>
      <c r="AL1164" t="s">
        <v>112</v>
      </c>
      <c r="AM1164">
        <v>99999</v>
      </c>
      <c r="AN1164">
        <v>99999</v>
      </c>
      <c r="AO1164">
        <v>599</v>
      </c>
      <c r="AP1164" t="b">
        <v>1</v>
      </c>
      <c r="AQ1164" t="b">
        <v>1</v>
      </c>
      <c r="AR1164" t="b">
        <v>1</v>
      </c>
      <c r="AS1164">
        <v>50</v>
      </c>
      <c r="AT1164" t="s">
        <v>96</v>
      </c>
      <c r="AU1164" t="b">
        <v>0</v>
      </c>
      <c r="AW1164">
        <v>12</v>
      </c>
      <c r="AX1164" t="s">
        <v>97</v>
      </c>
      <c r="AY1164" t="s">
        <v>1325</v>
      </c>
    </row>
    <row r="1165" spans="1:51" x14ac:dyDescent="0.25">
      <c r="A1165" t="s">
        <v>3160</v>
      </c>
      <c r="B1165" t="s">
        <v>109</v>
      </c>
      <c r="C1165" t="s">
        <v>89</v>
      </c>
      <c r="D1165">
        <v>99999</v>
      </c>
      <c r="F1165">
        <v>3000</v>
      </c>
      <c r="G1165" t="b">
        <v>1</v>
      </c>
      <c r="H1165" t="s">
        <v>520</v>
      </c>
      <c r="K1165" t="s">
        <v>228</v>
      </c>
      <c r="L1165" t="s">
        <v>110</v>
      </c>
      <c r="N1165" t="s">
        <v>93</v>
      </c>
      <c r="P1165">
        <v>349.8</v>
      </c>
      <c r="Q1165">
        <v>79.899999999999991</v>
      </c>
      <c r="R1165">
        <v>0</v>
      </c>
      <c r="S1165">
        <v>50.1</v>
      </c>
      <c r="T1165">
        <v>0</v>
      </c>
      <c r="U1165">
        <v>0</v>
      </c>
      <c r="V1165">
        <v>159.9</v>
      </c>
      <c r="W1165">
        <v>59.9</v>
      </c>
      <c r="X1165">
        <v>59.9</v>
      </c>
      <c r="Y1165">
        <v>0</v>
      </c>
      <c r="AG1165" t="s">
        <v>175</v>
      </c>
      <c r="AK1165" t="s">
        <v>175</v>
      </c>
      <c r="AL1165" t="s">
        <v>112</v>
      </c>
      <c r="AM1165">
        <v>99999</v>
      </c>
      <c r="AN1165">
        <v>99999</v>
      </c>
      <c r="AO1165">
        <v>599</v>
      </c>
      <c r="AP1165" t="b">
        <v>1</v>
      </c>
      <c r="AQ1165" t="b">
        <v>1</v>
      </c>
      <c r="AR1165" t="b">
        <v>1</v>
      </c>
      <c r="AS1165">
        <v>50</v>
      </c>
      <c r="AT1165" t="s">
        <v>96</v>
      </c>
      <c r="AU1165" t="b">
        <v>0</v>
      </c>
      <c r="AW1165">
        <v>12</v>
      </c>
      <c r="AX1165" t="s">
        <v>97</v>
      </c>
      <c r="AY1165" t="s">
        <v>1326</v>
      </c>
    </row>
    <row r="1166" spans="1:51" x14ac:dyDescent="0.25">
      <c r="A1166" t="s">
        <v>3160</v>
      </c>
      <c r="B1166" t="s">
        <v>109</v>
      </c>
      <c r="C1166" t="s">
        <v>89</v>
      </c>
      <c r="D1166">
        <v>99999</v>
      </c>
      <c r="F1166">
        <v>5000</v>
      </c>
      <c r="G1166" t="b">
        <v>1</v>
      </c>
      <c r="H1166" t="s">
        <v>520</v>
      </c>
      <c r="K1166" t="s">
        <v>228</v>
      </c>
      <c r="L1166" t="s">
        <v>110</v>
      </c>
      <c r="N1166" t="s">
        <v>93</v>
      </c>
      <c r="P1166">
        <v>364.8</v>
      </c>
      <c r="Q1166">
        <v>94.9</v>
      </c>
      <c r="R1166">
        <v>0</v>
      </c>
      <c r="S1166">
        <v>50.1</v>
      </c>
      <c r="T1166">
        <v>0</v>
      </c>
      <c r="U1166">
        <v>0</v>
      </c>
      <c r="V1166">
        <v>159.9</v>
      </c>
      <c r="W1166">
        <v>59.9</v>
      </c>
      <c r="X1166">
        <v>59.9</v>
      </c>
      <c r="Y1166">
        <v>0</v>
      </c>
      <c r="AG1166" t="s">
        <v>177</v>
      </c>
      <c r="AK1166" t="s">
        <v>177</v>
      </c>
      <c r="AL1166" t="s">
        <v>112</v>
      </c>
      <c r="AM1166">
        <v>99999</v>
      </c>
      <c r="AN1166">
        <v>99999</v>
      </c>
      <c r="AO1166">
        <v>599</v>
      </c>
      <c r="AP1166" t="b">
        <v>1</v>
      </c>
      <c r="AQ1166" t="b">
        <v>1</v>
      </c>
      <c r="AR1166" t="b">
        <v>1</v>
      </c>
      <c r="AS1166">
        <v>50</v>
      </c>
      <c r="AT1166" t="s">
        <v>96</v>
      </c>
      <c r="AU1166" t="b">
        <v>0</v>
      </c>
      <c r="AW1166">
        <v>12</v>
      </c>
      <c r="AX1166" t="s">
        <v>97</v>
      </c>
      <c r="AY1166" t="s">
        <v>1327</v>
      </c>
    </row>
    <row r="1167" spans="1:51" x14ac:dyDescent="0.25">
      <c r="A1167" t="s">
        <v>3160</v>
      </c>
      <c r="B1167" t="s">
        <v>124</v>
      </c>
      <c r="C1167" t="s">
        <v>89</v>
      </c>
      <c r="D1167">
        <v>99999</v>
      </c>
      <c r="F1167">
        <v>0</v>
      </c>
      <c r="G1167" t="b">
        <v>1</v>
      </c>
      <c r="H1167" t="s">
        <v>520</v>
      </c>
      <c r="K1167" t="s">
        <v>228</v>
      </c>
      <c r="L1167" t="s">
        <v>125</v>
      </c>
      <c r="N1167" t="s">
        <v>93</v>
      </c>
      <c r="P1167">
        <v>334.8</v>
      </c>
      <c r="Q1167">
        <v>64.900000000000006</v>
      </c>
      <c r="R1167">
        <v>0</v>
      </c>
      <c r="S1167">
        <v>50.1</v>
      </c>
      <c r="T1167">
        <v>0</v>
      </c>
      <c r="U1167">
        <v>0</v>
      </c>
      <c r="V1167">
        <v>159.9</v>
      </c>
      <c r="W1167">
        <v>59.9</v>
      </c>
      <c r="X1167">
        <v>59.9</v>
      </c>
      <c r="Y1167">
        <v>0</v>
      </c>
      <c r="AG1167" t="s">
        <v>179</v>
      </c>
      <c r="AK1167" t="s">
        <v>179</v>
      </c>
      <c r="AL1167" t="s">
        <v>127</v>
      </c>
      <c r="AM1167">
        <v>99999</v>
      </c>
      <c r="AN1167">
        <v>99999</v>
      </c>
      <c r="AO1167">
        <v>699</v>
      </c>
      <c r="AP1167" t="b">
        <v>1</v>
      </c>
      <c r="AQ1167" t="b">
        <v>1</v>
      </c>
      <c r="AR1167" t="b">
        <v>1</v>
      </c>
      <c r="AS1167">
        <v>100</v>
      </c>
      <c r="AT1167" t="s">
        <v>96</v>
      </c>
      <c r="AU1167" t="b">
        <v>0</v>
      </c>
      <c r="AW1167">
        <v>12</v>
      </c>
      <c r="AX1167" t="s">
        <v>97</v>
      </c>
      <c r="AY1167" t="s">
        <v>1328</v>
      </c>
    </row>
    <row r="1168" spans="1:51" x14ac:dyDescent="0.25">
      <c r="A1168" t="s">
        <v>3160</v>
      </c>
      <c r="B1168" t="s">
        <v>124</v>
      </c>
      <c r="C1168" t="s">
        <v>89</v>
      </c>
      <c r="D1168">
        <v>99999</v>
      </c>
      <c r="F1168">
        <v>1000</v>
      </c>
      <c r="G1168" t="b">
        <v>1</v>
      </c>
      <c r="H1168" t="s">
        <v>520</v>
      </c>
      <c r="K1168" t="s">
        <v>228</v>
      </c>
      <c r="L1168" t="s">
        <v>125</v>
      </c>
      <c r="N1168" t="s">
        <v>93</v>
      </c>
      <c r="P1168">
        <v>334.8</v>
      </c>
      <c r="Q1168">
        <v>64.899999999999991</v>
      </c>
      <c r="R1168">
        <v>0</v>
      </c>
      <c r="S1168">
        <v>50.1</v>
      </c>
      <c r="T1168">
        <v>0</v>
      </c>
      <c r="U1168">
        <v>0</v>
      </c>
      <c r="V1168">
        <v>159.9</v>
      </c>
      <c r="W1168">
        <v>59.9</v>
      </c>
      <c r="X1168">
        <v>59.9</v>
      </c>
      <c r="Y1168">
        <v>0</v>
      </c>
      <c r="AG1168" t="s">
        <v>181</v>
      </c>
      <c r="AK1168" t="s">
        <v>181</v>
      </c>
      <c r="AL1168" t="s">
        <v>127</v>
      </c>
      <c r="AM1168">
        <v>99999</v>
      </c>
      <c r="AN1168">
        <v>99999</v>
      </c>
      <c r="AO1168">
        <v>699</v>
      </c>
      <c r="AP1168" t="b">
        <v>1</v>
      </c>
      <c r="AQ1168" t="b">
        <v>1</v>
      </c>
      <c r="AR1168" t="b">
        <v>1</v>
      </c>
      <c r="AS1168">
        <v>100</v>
      </c>
      <c r="AT1168" t="s">
        <v>96</v>
      </c>
      <c r="AU1168" t="b">
        <v>0</v>
      </c>
      <c r="AW1168">
        <v>12</v>
      </c>
      <c r="AX1168" t="s">
        <v>97</v>
      </c>
      <c r="AY1168" t="s">
        <v>1329</v>
      </c>
    </row>
    <row r="1169" spans="1:51" x14ac:dyDescent="0.25">
      <c r="A1169" t="s">
        <v>3160</v>
      </c>
      <c r="B1169" t="s">
        <v>124</v>
      </c>
      <c r="C1169" t="s">
        <v>89</v>
      </c>
      <c r="D1169">
        <v>99999</v>
      </c>
      <c r="F1169">
        <v>10000</v>
      </c>
      <c r="G1169" t="b">
        <v>1</v>
      </c>
      <c r="H1169" t="s">
        <v>520</v>
      </c>
      <c r="K1169" t="s">
        <v>228</v>
      </c>
      <c r="L1169" t="s">
        <v>125</v>
      </c>
      <c r="N1169" t="s">
        <v>93</v>
      </c>
      <c r="P1169">
        <v>399.8</v>
      </c>
      <c r="Q1169">
        <v>129.9</v>
      </c>
      <c r="R1169">
        <v>0</v>
      </c>
      <c r="S1169">
        <v>50.1</v>
      </c>
      <c r="T1169">
        <v>0</v>
      </c>
      <c r="U1169">
        <v>0</v>
      </c>
      <c r="V1169">
        <v>159.9</v>
      </c>
      <c r="W1169">
        <v>59.9</v>
      </c>
      <c r="X1169">
        <v>59.9</v>
      </c>
      <c r="Y1169">
        <v>0</v>
      </c>
      <c r="AG1169" t="s">
        <v>183</v>
      </c>
      <c r="AK1169" t="s">
        <v>183</v>
      </c>
      <c r="AL1169" t="s">
        <v>127</v>
      </c>
      <c r="AM1169">
        <v>99999</v>
      </c>
      <c r="AN1169">
        <v>99999</v>
      </c>
      <c r="AO1169">
        <v>699</v>
      </c>
      <c r="AP1169" t="b">
        <v>1</v>
      </c>
      <c r="AQ1169" t="b">
        <v>1</v>
      </c>
      <c r="AR1169" t="b">
        <v>1</v>
      </c>
      <c r="AS1169">
        <v>100</v>
      </c>
      <c r="AT1169" t="s">
        <v>96</v>
      </c>
      <c r="AU1169" t="b">
        <v>0</v>
      </c>
      <c r="AW1169">
        <v>12</v>
      </c>
      <c r="AX1169" t="s">
        <v>97</v>
      </c>
      <c r="AY1169" t="s">
        <v>1330</v>
      </c>
    </row>
    <row r="1170" spans="1:51" x14ac:dyDescent="0.25">
      <c r="A1170" t="s">
        <v>3160</v>
      </c>
      <c r="B1170" t="s">
        <v>124</v>
      </c>
      <c r="C1170" t="s">
        <v>89</v>
      </c>
      <c r="D1170">
        <v>99999</v>
      </c>
      <c r="F1170">
        <v>2000</v>
      </c>
      <c r="G1170" t="b">
        <v>1</v>
      </c>
      <c r="H1170" t="s">
        <v>520</v>
      </c>
      <c r="K1170" t="s">
        <v>228</v>
      </c>
      <c r="L1170" t="s">
        <v>125</v>
      </c>
      <c r="N1170" t="s">
        <v>93</v>
      </c>
      <c r="P1170">
        <v>344.8</v>
      </c>
      <c r="Q1170">
        <v>74.899999999999991</v>
      </c>
      <c r="R1170">
        <v>0</v>
      </c>
      <c r="S1170">
        <v>50.1</v>
      </c>
      <c r="T1170">
        <v>0</v>
      </c>
      <c r="U1170">
        <v>0</v>
      </c>
      <c r="V1170">
        <v>159.9</v>
      </c>
      <c r="W1170">
        <v>59.9</v>
      </c>
      <c r="X1170">
        <v>59.9</v>
      </c>
      <c r="Y1170">
        <v>0</v>
      </c>
      <c r="AG1170" t="s">
        <v>185</v>
      </c>
      <c r="AK1170" t="s">
        <v>185</v>
      </c>
      <c r="AL1170" t="s">
        <v>127</v>
      </c>
      <c r="AM1170">
        <v>99999</v>
      </c>
      <c r="AN1170">
        <v>99999</v>
      </c>
      <c r="AO1170">
        <v>699</v>
      </c>
      <c r="AP1170" t="b">
        <v>1</v>
      </c>
      <c r="AQ1170" t="b">
        <v>1</v>
      </c>
      <c r="AR1170" t="b">
        <v>1</v>
      </c>
      <c r="AS1170">
        <v>100</v>
      </c>
      <c r="AT1170" t="s">
        <v>96</v>
      </c>
      <c r="AU1170" t="b">
        <v>0</v>
      </c>
      <c r="AW1170">
        <v>12</v>
      </c>
      <c r="AX1170" t="s">
        <v>97</v>
      </c>
      <c r="AY1170" t="s">
        <v>1331</v>
      </c>
    </row>
    <row r="1171" spans="1:51" x14ac:dyDescent="0.25">
      <c r="A1171" t="s">
        <v>3160</v>
      </c>
      <c r="B1171" t="s">
        <v>124</v>
      </c>
      <c r="C1171" t="s">
        <v>89</v>
      </c>
      <c r="D1171">
        <v>99999</v>
      </c>
      <c r="F1171">
        <v>3000</v>
      </c>
      <c r="G1171" t="b">
        <v>1</v>
      </c>
      <c r="H1171" t="s">
        <v>520</v>
      </c>
      <c r="K1171" t="s">
        <v>228</v>
      </c>
      <c r="L1171" t="s">
        <v>125</v>
      </c>
      <c r="N1171" t="s">
        <v>93</v>
      </c>
      <c r="P1171">
        <v>354.8</v>
      </c>
      <c r="Q1171">
        <v>84.899999999999991</v>
      </c>
      <c r="R1171">
        <v>0</v>
      </c>
      <c r="S1171">
        <v>50.1</v>
      </c>
      <c r="T1171">
        <v>0</v>
      </c>
      <c r="U1171">
        <v>0</v>
      </c>
      <c r="V1171">
        <v>159.9</v>
      </c>
      <c r="W1171">
        <v>59.9</v>
      </c>
      <c r="X1171">
        <v>59.9</v>
      </c>
      <c r="Y1171">
        <v>0</v>
      </c>
      <c r="AG1171" t="s">
        <v>187</v>
      </c>
      <c r="AK1171" t="s">
        <v>187</v>
      </c>
      <c r="AL1171" t="s">
        <v>127</v>
      </c>
      <c r="AM1171">
        <v>99999</v>
      </c>
      <c r="AN1171">
        <v>99999</v>
      </c>
      <c r="AO1171">
        <v>699</v>
      </c>
      <c r="AP1171" t="b">
        <v>1</v>
      </c>
      <c r="AQ1171" t="b">
        <v>1</v>
      </c>
      <c r="AR1171" t="b">
        <v>1</v>
      </c>
      <c r="AS1171">
        <v>100</v>
      </c>
      <c r="AT1171" t="s">
        <v>96</v>
      </c>
      <c r="AU1171" t="b">
        <v>0</v>
      </c>
      <c r="AW1171">
        <v>12</v>
      </c>
      <c r="AX1171" t="s">
        <v>97</v>
      </c>
      <c r="AY1171" t="s">
        <v>1332</v>
      </c>
    </row>
    <row r="1172" spans="1:51" x14ac:dyDescent="0.25">
      <c r="A1172" t="s">
        <v>3160</v>
      </c>
      <c r="B1172" t="s">
        <v>124</v>
      </c>
      <c r="C1172" t="s">
        <v>89</v>
      </c>
      <c r="D1172">
        <v>99999</v>
      </c>
      <c r="F1172">
        <v>5000</v>
      </c>
      <c r="G1172" t="b">
        <v>1</v>
      </c>
      <c r="H1172" t="s">
        <v>520</v>
      </c>
      <c r="K1172" t="s">
        <v>228</v>
      </c>
      <c r="L1172" t="s">
        <v>125</v>
      </c>
      <c r="N1172" t="s">
        <v>93</v>
      </c>
      <c r="P1172">
        <v>369.8</v>
      </c>
      <c r="Q1172">
        <v>99.9</v>
      </c>
      <c r="R1172">
        <v>0</v>
      </c>
      <c r="S1172">
        <v>50.1</v>
      </c>
      <c r="T1172">
        <v>0</v>
      </c>
      <c r="U1172">
        <v>0</v>
      </c>
      <c r="V1172">
        <v>159.9</v>
      </c>
      <c r="W1172">
        <v>59.9</v>
      </c>
      <c r="X1172">
        <v>59.9</v>
      </c>
      <c r="Y1172">
        <v>0</v>
      </c>
      <c r="AG1172" t="s">
        <v>189</v>
      </c>
      <c r="AK1172" t="s">
        <v>189</v>
      </c>
      <c r="AL1172" t="s">
        <v>127</v>
      </c>
      <c r="AM1172">
        <v>99999</v>
      </c>
      <c r="AN1172">
        <v>99999</v>
      </c>
      <c r="AO1172">
        <v>699</v>
      </c>
      <c r="AP1172" t="b">
        <v>1</v>
      </c>
      <c r="AQ1172" t="b">
        <v>1</v>
      </c>
      <c r="AR1172" t="b">
        <v>1</v>
      </c>
      <c r="AS1172">
        <v>100</v>
      </c>
      <c r="AT1172" t="s">
        <v>96</v>
      </c>
      <c r="AU1172" t="b">
        <v>0</v>
      </c>
      <c r="AW1172">
        <v>12</v>
      </c>
      <c r="AX1172" t="s">
        <v>97</v>
      </c>
      <c r="AY1172" t="s">
        <v>1333</v>
      </c>
    </row>
    <row r="1173" spans="1:51" x14ac:dyDescent="0.25">
      <c r="A1173" t="s">
        <v>3160</v>
      </c>
      <c r="B1173" t="s">
        <v>139</v>
      </c>
      <c r="C1173" t="s">
        <v>89</v>
      </c>
      <c r="D1173">
        <v>99999</v>
      </c>
      <c r="F1173">
        <v>0</v>
      </c>
      <c r="G1173" t="b">
        <v>1</v>
      </c>
      <c r="H1173" t="s">
        <v>520</v>
      </c>
      <c r="K1173" t="s">
        <v>228</v>
      </c>
      <c r="L1173" t="s">
        <v>140</v>
      </c>
      <c r="N1173" t="s">
        <v>93</v>
      </c>
      <c r="P1173">
        <v>369.8</v>
      </c>
      <c r="Q1173">
        <v>99.9</v>
      </c>
      <c r="R1173">
        <v>0</v>
      </c>
      <c r="S1173">
        <v>50.1</v>
      </c>
      <c r="T1173">
        <v>0</v>
      </c>
      <c r="U1173">
        <v>0</v>
      </c>
      <c r="V1173">
        <v>159.9</v>
      </c>
      <c r="W1173">
        <v>59.9</v>
      </c>
      <c r="X1173">
        <v>59.9</v>
      </c>
      <c r="Y1173">
        <v>0</v>
      </c>
      <c r="AG1173" t="s">
        <v>191</v>
      </c>
      <c r="AK1173" t="s">
        <v>191</v>
      </c>
      <c r="AL1173" t="s">
        <v>142</v>
      </c>
      <c r="AM1173">
        <v>99999</v>
      </c>
      <c r="AN1173">
        <v>99999</v>
      </c>
      <c r="AO1173">
        <v>899</v>
      </c>
      <c r="AP1173" t="b">
        <v>1</v>
      </c>
      <c r="AQ1173" t="b">
        <v>1</v>
      </c>
      <c r="AR1173" t="b">
        <v>1</v>
      </c>
      <c r="AS1173">
        <v>500</v>
      </c>
      <c r="AT1173" t="s">
        <v>96</v>
      </c>
      <c r="AU1173" t="b">
        <v>0</v>
      </c>
      <c r="AW1173">
        <v>12</v>
      </c>
      <c r="AX1173" t="s">
        <v>97</v>
      </c>
      <c r="AY1173" t="s">
        <v>1334</v>
      </c>
    </row>
    <row r="1174" spans="1:51" x14ac:dyDescent="0.25">
      <c r="A1174" t="s">
        <v>3160</v>
      </c>
      <c r="B1174" t="s">
        <v>139</v>
      </c>
      <c r="C1174" t="s">
        <v>89</v>
      </c>
      <c r="D1174">
        <v>99999</v>
      </c>
      <c r="F1174">
        <v>1000</v>
      </c>
      <c r="G1174" t="b">
        <v>1</v>
      </c>
      <c r="H1174" t="s">
        <v>520</v>
      </c>
      <c r="K1174" t="s">
        <v>228</v>
      </c>
      <c r="L1174" t="s">
        <v>140</v>
      </c>
      <c r="N1174" t="s">
        <v>93</v>
      </c>
      <c r="P1174">
        <v>369.8</v>
      </c>
      <c r="Q1174">
        <v>99.899999999999991</v>
      </c>
      <c r="R1174">
        <v>0</v>
      </c>
      <c r="S1174">
        <v>50.1</v>
      </c>
      <c r="T1174">
        <v>0</v>
      </c>
      <c r="U1174">
        <v>0</v>
      </c>
      <c r="V1174">
        <v>159.9</v>
      </c>
      <c r="W1174">
        <v>59.9</v>
      </c>
      <c r="X1174">
        <v>59.9</v>
      </c>
      <c r="Y1174">
        <v>0</v>
      </c>
      <c r="AG1174" t="s">
        <v>193</v>
      </c>
      <c r="AK1174" t="s">
        <v>193</v>
      </c>
      <c r="AL1174" t="s">
        <v>142</v>
      </c>
      <c r="AM1174">
        <v>99999</v>
      </c>
      <c r="AN1174">
        <v>99999</v>
      </c>
      <c r="AO1174">
        <v>899</v>
      </c>
      <c r="AP1174" t="b">
        <v>1</v>
      </c>
      <c r="AQ1174" t="b">
        <v>1</v>
      </c>
      <c r="AR1174" t="b">
        <v>1</v>
      </c>
      <c r="AS1174">
        <v>500</v>
      </c>
      <c r="AT1174" t="s">
        <v>96</v>
      </c>
      <c r="AU1174" t="b">
        <v>0</v>
      </c>
      <c r="AW1174">
        <v>12</v>
      </c>
      <c r="AX1174" t="s">
        <v>97</v>
      </c>
      <c r="AY1174" t="s">
        <v>1335</v>
      </c>
    </row>
    <row r="1175" spans="1:51" x14ac:dyDescent="0.25">
      <c r="A1175" t="s">
        <v>3160</v>
      </c>
      <c r="B1175" t="s">
        <v>139</v>
      </c>
      <c r="C1175" t="s">
        <v>89</v>
      </c>
      <c r="D1175">
        <v>99999</v>
      </c>
      <c r="F1175">
        <v>10000</v>
      </c>
      <c r="G1175" t="b">
        <v>1</v>
      </c>
      <c r="H1175" t="s">
        <v>520</v>
      </c>
      <c r="K1175" t="s">
        <v>228</v>
      </c>
      <c r="L1175" t="s">
        <v>140</v>
      </c>
      <c r="N1175" t="s">
        <v>93</v>
      </c>
      <c r="P1175">
        <v>434.8</v>
      </c>
      <c r="Q1175">
        <v>164.9</v>
      </c>
      <c r="R1175">
        <v>0</v>
      </c>
      <c r="S1175">
        <v>50.1</v>
      </c>
      <c r="T1175">
        <v>0</v>
      </c>
      <c r="U1175">
        <v>0</v>
      </c>
      <c r="V1175">
        <v>159.9</v>
      </c>
      <c r="W1175">
        <v>59.9</v>
      </c>
      <c r="X1175">
        <v>59.9</v>
      </c>
      <c r="Y1175">
        <v>0</v>
      </c>
      <c r="AG1175" t="s">
        <v>195</v>
      </c>
      <c r="AK1175" t="s">
        <v>195</v>
      </c>
      <c r="AL1175" t="s">
        <v>142</v>
      </c>
      <c r="AM1175">
        <v>99999</v>
      </c>
      <c r="AN1175">
        <v>99999</v>
      </c>
      <c r="AO1175">
        <v>899</v>
      </c>
      <c r="AP1175" t="b">
        <v>1</v>
      </c>
      <c r="AQ1175" t="b">
        <v>1</v>
      </c>
      <c r="AR1175" t="b">
        <v>1</v>
      </c>
      <c r="AS1175">
        <v>500</v>
      </c>
      <c r="AT1175" t="s">
        <v>96</v>
      </c>
      <c r="AU1175" t="b">
        <v>0</v>
      </c>
      <c r="AW1175">
        <v>12</v>
      </c>
      <c r="AX1175" t="s">
        <v>97</v>
      </c>
      <c r="AY1175" t="s">
        <v>1336</v>
      </c>
    </row>
    <row r="1176" spans="1:51" x14ac:dyDescent="0.25">
      <c r="A1176" t="s">
        <v>3160</v>
      </c>
      <c r="B1176" t="s">
        <v>139</v>
      </c>
      <c r="C1176" t="s">
        <v>89</v>
      </c>
      <c r="D1176">
        <v>99999</v>
      </c>
      <c r="F1176">
        <v>2000</v>
      </c>
      <c r="G1176" t="b">
        <v>1</v>
      </c>
      <c r="H1176" t="s">
        <v>520</v>
      </c>
      <c r="K1176" t="s">
        <v>228</v>
      </c>
      <c r="L1176" t="s">
        <v>140</v>
      </c>
      <c r="N1176" t="s">
        <v>93</v>
      </c>
      <c r="P1176">
        <v>379.8</v>
      </c>
      <c r="Q1176">
        <v>109.89999999999999</v>
      </c>
      <c r="R1176">
        <v>0</v>
      </c>
      <c r="S1176">
        <v>50.1</v>
      </c>
      <c r="T1176">
        <v>0</v>
      </c>
      <c r="U1176">
        <v>0</v>
      </c>
      <c r="V1176">
        <v>159.9</v>
      </c>
      <c r="W1176">
        <v>59.9</v>
      </c>
      <c r="X1176">
        <v>59.9</v>
      </c>
      <c r="Y1176">
        <v>0</v>
      </c>
      <c r="AG1176" t="s">
        <v>197</v>
      </c>
      <c r="AK1176" t="s">
        <v>197</v>
      </c>
      <c r="AL1176" t="s">
        <v>142</v>
      </c>
      <c r="AM1176">
        <v>99999</v>
      </c>
      <c r="AN1176">
        <v>99999</v>
      </c>
      <c r="AO1176">
        <v>899</v>
      </c>
      <c r="AP1176" t="b">
        <v>1</v>
      </c>
      <c r="AQ1176" t="b">
        <v>1</v>
      </c>
      <c r="AR1176" t="b">
        <v>1</v>
      </c>
      <c r="AS1176">
        <v>500</v>
      </c>
      <c r="AT1176" t="s">
        <v>96</v>
      </c>
      <c r="AU1176" t="b">
        <v>0</v>
      </c>
      <c r="AW1176">
        <v>12</v>
      </c>
      <c r="AX1176" t="s">
        <v>97</v>
      </c>
      <c r="AY1176" t="s">
        <v>1337</v>
      </c>
    </row>
    <row r="1177" spans="1:51" x14ac:dyDescent="0.25">
      <c r="A1177" t="s">
        <v>3160</v>
      </c>
      <c r="B1177" t="s">
        <v>139</v>
      </c>
      <c r="C1177" t="s">
        <v>89</v>
      </c>
      <c r="D1177">
        <v>99999</v>
      </c>
      <c r="F1177">
        <v>3000</v>
      </c>
      <c r="G1177" t="b">
        <v>1</v>
      </c>
      <c r="H1177" t="s">
        <v>520</v>
      </c>
      <c r="K1177" t="s">
        <v>228</v>
      </c>
      <c r="L1177" t="s">
        <v>140</v>
      </c>
      <c r="N1177" t="s">
        <v>93</v>
      </c>
      <c r="P1177">
        <v>389.8</v>
      </c>
      <c r="Q1177">
        <v>119.89999999999999</v>
      </c>
      <c r="R1177">
        <v>0</v>
      </c>
      <c r="S1177">
        <v>50.1</v>
      </c>
      <c r="T1177">
        <v>0</v>
      </c>
      <c r="U1177">
        <v>0</v>
      </c>
      <c r="V1177">
        <v>159.9</v>
      </c>
      <c r="W1177">
        <v>59.9</v>
      </c>
      <c r="X1177">
        <v>59.9</v>
      </c>
      <c r="Y1177">
        <v>0</v>
      </c>
      <c r="AG1177" t="s">
        <v>199</v>
      </c>
      <c r="AK1177" t="s">
        <v>199</v>
      </c>
      <c r="AL1177" t="s">
        <v>142</v>
      </c>
      <c r="AM1177">
        <v>99999</v>
      </c>
      <c r="AN1177">
        <v>99999</v>
      </c>
      <c r="AO1177">
        <v>899</v>
      </c>
      <c r="AP1177" t="b">
        <v>1</v>
      </c>
      <c r="AQ1177" t="b">
        <v>1</v>
      </c>
      <c r="AR1177" t="b">
        <v>1</v>
      </c>
      <c r="AS1177">
        <v>500</v>
      </c>
      <c r="AT1177" t="s">
        <v>96</v>
      </c>
      <c r="AU1177" t="b">
        <v>0</v>
      </c>
      <c r="AW1177">
        <v>12</v>
      </c>
      <c r="AX1177" t="s">
        <v>97</v>
      </c>
      <c r="AY1177" t="s">
        <v>1338</v>
      </c>
    </row>
    <row r="1178" spans="1:51" x14ac:dyDescent="0.25">
      <c r="A1178" t="s">
        <v>3160</v>
      </c>
      <c r="B1178" t="s">
        <v>139</v>
      </c>
      <c r="C1178" t="s">
        <v>89</v>
      </c>
      <c r="D1178">
        <v>99999</v>
      </c>
      <c r="F1178">
        <v>5000</v>
      </c>
      <c r="G1178" t="b">
        <v>1</v>
      </c>
      <c r="H1178" t="s">
        <v>520</v>
      </c>
      <c r="K1178" t="s">
        <v>228</v>
      </c>
      <c r="L1178" t="s">
        <v>140</v>
      </c>
      <c r="N1178" t="s">
        <v>93</v>
      </c>
      <c r="P1178">
        <v>404.8</v>
      </c>
      <c r="Q1178">
        <v>134.9</v>
      </c>
      <c r="R1178">
        <v>0</v>
      </c>
      <c r="S1178">
        <v>50.1</v>
      </c>
      <c r="T1178">
        <v>0</v>
      </c>
      <c r="U1178">
        <v>0</v>
      </c>
      <c r="V1178">
        <v>159.9</v>
      </c>
      <c r="W1178">
        <v>59.9</v>
      </c>
      <c r="X1178">
        <v>59.9</v>
      </c>
      <c r="Y1178">
        <v>0</v>
      </c>
      <c r="AG1178" t="s">
        <v>201</v>
      </c>
      <c r="AK1178" t="s">
        <v>201</v>
      </c>
      <c r="AL1178" t="s">
        <v>142</v>
      </c>
      <c r="AM1178">
        <v>99999</v>
      </c>
      <c r="AN1178">
        <v>99999</v>
      </c>
      <c r="AO1178">
        <v>899</v>
      </c>
      <c r="AP1178" t="b">
        <v>1</v>
      </c>
      <c r="AQ1178" t="b">
        <v>1</v>
      </c>
      <c r="AR1178" t="b">
        <v>1</v>
      </c>
      <c r="AS1178">
        <v>500</v>
      </c>
      <c r="AT1178" t="s">
        <v>96</v>
      </c>
      <c r="AU1178" t="b">
        <v>0</v>
      </c>
      <c r="AW1178">
        <v>12</v>
      </c>
      <c r="AX1178" t="s">
        <v>97</v>
      </c>
      <c r="AY1178" t="s">
        <v>1339</v>
      </c>
    </row>
    <row r="1179" spans="1:51" x14ac:dyDescent="0.25">
      <c r="A1179" t="s">
        <v>3160</v>
      </c>
      <c r="B1179" t="s">
        <v>88</v>
      </c>
      <c r="C1179" t="s">
        <v>89</v>
      </c>
      <c r="D1179">
        <v>99999</v>
      </c>
      <c r="F1179">
        <v>0</v>
      </c>
      <c r="G1179" t="b">
        <v>1</v>
      </c>
      <c r="H1179" t="s">
        <v>520</v>
      </c>
      <c r="K1179" t="s">
        <v>253</v>
      </c>
      <c r="L1179" t="s">
        <v>92</v>
      </c>
      <c r="N1179" t="s">
        <v>93</v>
      </c>
      <c r="P1179">
        <v>334.8</v>
      </c>
      <c r="Q1179">
        <v>79.900000000000006</v>
      </c>
      <c r="R1179">
        <v>0</v>
      </c>
      <c r="S1179">
        <v>50.1</v>
      </c>
      <c r="T1179">
        <v>0</v>
      </c>
      <c r="U1179">
        <v>0</v>
      </c>
      <c r="V1179">
        <v>159.9</v>
      </c>
      <c r="W1179">
        <v>44.9</v>
      </c>
      <c r="X1179">
        <v>44.9</v>
      </c>
      <c r="Y1179">
        <v>0</v>
      </c>
      <c r="AG1179" t="s">
        <v>94</v>
      </c>
      <c r="AK1179" t="s">
        <v>94</v>
      </c>
      <c r="AL1179" t="s">
        <v>95</v>
      </c>
      <c r="AM1179">
        <v>99999</v>
      </c>
      <c r="AN1179">
        <v>99999</v>
      </c>
      <c r="AO1179">
        <v>799</v>
      </c>
      <c r="AP1179" t="b">
        <v>1</v>
      </c>
      <c r="AQ1179" t="b">
        <v>1</v>
      </c>
      <c r="AR1179" t="b">
        <v>1</v>
      </c>
      <c r="AS1179">
        <v>250</v>
      </c>
      <c r="AT1179" t="s">
        <v>96</v>
      </c>
      <c r="AU1179" t="b">
        <v>0</v>
      </c>
      <c r="AW1179">
        <v>12</v>
      </c>
      <c r="AX1179" t="s">
        <v>97</v>
      </c>
      <c r="AY1179" t="s">
        <v>1340</v>
      </c>
    </row>
    <row r="1180" spans="1:51" x14ac:dyDescent="0.25">
      <c r="A1180" t="s">
        <v>3160</v>
      </c>
      <c r="B1180" t="s">
        <v>88</v>
      </c>
      <c r="C1180" t="s">
        <v>89</v>
      </c>
      <c r="D1180">
        <v>99999</v>
      </c>
      <c r="F1180">
        <v>1000</v>
      </c>
      <c r="G1180" t="b">
        <v>1</v>
      </c>
      <c r="H1180" t="s">
        <v>520</v>
      </c>
      <c r="K1180" t="s">
        <v>253</v>
      </c>
      <c r="L1180" t="s">
        <v>92</v>
      </c>
      <c r="N1180" t="s">
        <v>93</v>
      </c>
      <c r="P1180">
        <v>334.8</v>
      </c>
      <c r="Q1180">
        <v>79.899999999999991</v>
      </c>
      <c r="R1180">
        <v>0</v>
      </c>
      <c r="S1180">
        <v>50.1</v>
      </c>
      <c r="T1180">
        <v>0</v>
      </c>
      <c r="U1180">
        <v>0</v>
      </c>
      <c r="V1180">
        <v>159.9</v>
      </c>
      <c r="W1180">
        <v>44.9</v>
      </c>
      <c r="X1180">
        <v>44.9</v>
      </c>
      <c r="Y1180">
        <v>0</v>
      </c>
      <c r="AG1180" t="s">
        <v>99</v>
      </c>
      <c r="AK1180" t="s">
        <v>99</v>
      </c>
      <c r="AL1180" t="s">
        <v>95</v>
      </c>
      <c r="AM1180">
        <v>99999</v>
      </c>
      <c r="AN1180">
        <v>99999</v>
      </c>
      <c r="AO1180">
        <v>799</v>
      </c>
      <c r="AP1180" t="b">
        <v>1</v>
      </c>
      <c r="AQ1180" t="b">
        <v>1</v>
      </c>
      <c r="AR1180" t="b">
        <v>1</v>
      </c>
      <c r="AS1180">
        <v>250</v>
      </c>
      <c r="AT1180" t="s">
        <v>96</v>
      </c>
      <c r="AU1180" t="b">
        <v>0</v>
      </c>
      <c r="AW1180">
        <v>12</v>
      </c>
      <c r="AX1180" t="s">
        <v>97</v>
      </c>
      <c r="AY1180" t="s">
        <v>1341</v>
      </c>
    </row>
    <row r="1181" spans="1:51" x14ac:dyDescent="0.25">
      <c r="A1181" t="s">
        <v>3160</v>
      </c>
      <c r="B1181" t="s">
        <v>88</v>
      </c>
      <c r="C1181" t="s">
        <v>89</v>
      </c>
      <c r="D1181">
        <v>99999</v>
      </c>
      <c r="F1181">
        <v>10000</v>
      </c>
      <c r="G1181" t="b">
        <v>1</v>
      </c>
      <c r="H1181" t="s">
        <v>520</v>
      </c>
      <c r="K1181" t="s">
        <v>253</v>
      </c>
      <c r="L1181" t="s">
        <v>92</v>
      </c>
      <c r="N1181" t="s">
        <v>93</v>
      </c>
      <c r="P1181">
        <v>399.8</v>
      </c>
      <c r="Q1181">
        <v>144.9</v>
      </c>
      <c r="R1181">
        <v>0</v>
      </c>
      <c r="S1181">
        <v>50.1</v>
      </c>
      <c r="T1181">
        <v>0</v>
      </c>
      <c r="U1181">
        <v>0</v>
      </c>
      <c r="V1181">
        <v>159.9</v>
      </c>
      <c r="W1181">
        <v>44.9</v>
      </c>
      <c r="X1181">
        <v>44.9</v>
      </c>
      <c r="Y1181">
        <v>0</v>
      </c>
      <c r="AG1181" t="s">
        <v>101</v>
      </c>
      <c r="AK1181" t="s">
        <v>101</v>
      </c>
      <c r="AL1181" t="s">
        <v>95</v>
      </c>
      <c r="AM1181">
        <v>99999</v>
      </c>
      <c r="AN1181">
        <v>99999</v>
      </c>
      <c r="AO1181">
        <v>799</v>
      </c>
      <c r="AP1181" t="b">
        <v>1</v>
      </c>
      <c r="AQ1181" t="b">
        <v>1</v>
      </c>
      <c r="AR1181" t="b">
        <v>1</v>
      </c>
      <c r="AS1181">
        <v>250</v>
      </c>
      <c r="AT1181" t="s">
        <v>96</v>
      </c>
      <c r="AU1181" t="b">
        <v>0</v>
      </c>
      <c r="AW1181">
        <v>12</v>
      </c>
      <c r="AX1181" t="s">
        <v>97</v>
      </c>
      <c r="AY1181" t="s">
        <v>1342</v>
      </c>
    </row>
    <row r="1182" spans="1:51" x14ac:dyDescent="0.25">
      <c r="A1182" t="s">
        <v>3160</v>
      </c>
      <c r="B1182" t="s">
        <v>88</v>
      </c>
      <c r="C1182" t="s">
        <v>89</v>
      </c>
      <c r="D1182">
        <v>99999</v>
      </c>
      <c r="F1182">
        <v>2000</v>
      </c>
      <c r="G1182" t="b">
        <v>1</v>
      </c>
      <c r="H1182" t="s">
        <v>520</v>
      </c>
      <c r="K1182" t="s">
        <v>253</v>
      </c>
      <c r="L1182" t="s">
        <v>92</v>
      </c>
      <c r="N1182" t="s">
        <v>93</v>
      </c>
      <c r="P1182">
        <v>344.8</v>
      </c>
      <c r="Q1182">
        <v>89.899999999999991</v>
      </c>
      <c r="R1182">
        <v>0</v>
      </c>
      <c r="S1182">
        <v>50.1</v>
      </c>
      <c r="T1182">
        <v>0</v>
      </c>
      <c r="U1182">
        <v>0</v>
      </c>
      <c r="V1182">
        <v>159.9</v>
      </c>
      <c r="W1182">
        <v>44.9</v>
      </c>
      <c r="X1182">
        <v>44.9</v>
      </c>
      <c r="Y1182">
        <v>0</v>
      </c>
      <c r="AG1182" t="s">
        <v>103</v>
      </c>
      <c r="AK1182" t="s">
        <v>103</v>
      </c>
      <c r="AL1182" t="s">
        <v>95</v>
      </c>
      <c r="AM1182">
        <v>99999</v>
      </c>
      <c r="AN1182">
        <v>99999</v>
      </c>
      <c r="AO1182">
        <v>799</v>
      </c>
      <c r="AP1182" t="b">
        <v>1</v>
      </c>
      <c r="AQ1182" t="b">
        <v>1</v>
      </c>
      <c r="AR1182" t="b">
        <v>1</v>
      </c>
      <c r="AS1182">
        <v>250</v>
      </c>
      <c r="AT1182" t="s">
        <v>96</v>
      </c>
      <c r="AU1182" t="b">
        <v>0</v>
      </c>
      <c r="AW1182">
        <v>12</v>
      </c>
      <c r="AX1182" t="s">
        <v>97</v>
      </c>
      <c r="AY1182" t="s">
        <v>1343</v>
      </c>
    </row>
    <row r="1183" spans="1:51" x14ac:dyDescent="0.25">
      <c r="A1183" t="s">
        <v>3160</v>
      </c>
      <c r="B1183" t="s">
        <v>88</v>
      </c>
      <c r="C1183" t="s">
        <v>89</v>
      </c>
      <c r="D1183">
        <v>99999</v>
      </c>
      <c r="F1183">
        <v>3000</v>
      </c>
      <c r="G1183" t="b">
        <v>1</v>
      </c>
      <c r="H1183" t="s">
        <v>520</v>
      </c>
      <c r="K1183" t="s">
        <v>253</v>
      </c>
      <c r="L1183" t="s">
        <v>92</v>
      </c>
      <c r="N1183" t="s">
        <v>93</v>
      </c>
      <c r="P1183">
        <v>354.8</v>
      </c>
      <c r="Q1183">
        <v>99.899999999999991</v>
      </c>
      <c r="R1183">
        <v>0</v>
      </c>
      <c r="S1183">
        <v>50.1</v>
      </c>
      <c r="T1183">
        <v>0</v>
      </c>
      <c r="U1183">
        <v>0</v>
      </c>
      <c r="V1183">
        <v>159.9</v>
      </c>
      <c r="W1183">
        <v>44.9</v>
      </c>
      <c r="X1183">
        <v>44.9</v>
      </c>
      <c r="Y1183">
        <v>0</v>
      </c>
      <c r="AG1183" t="s">
        <v>105</v>
      </c>
      <c r="AK1183" t="s">
        <v>105</v>
      </c>
      <c r="AL1183" t="s">
        <v>95</v>
      </c>
      <c r="AM1183">
        <v>99999</v>
      </c>
      <c r="AN1183">
        <v>99999</v>
      </c>
      <c r="AO1183">
        <v>799</v>
      </c>
      <c r="AP1183" t="b">
        <v>1</v>
      </c>
      <c r="AQ1183" t="b">
        <v>1</v>
      </c>
      <c r="AR1183" t="b">
        <v>1</v>
      </c>
      <c r="AS1183">
        <v>250</v>
      </c>
      <c r="AT1183" t="s">
        <v>96</v>
      </c>
      <c r="AU1183" t="b">
        <v>0</v>
      </c>
      <c r="AW1183">
        <v>12</v>
      </c>
      <c r="AX1183" t="s">
        <v>97</v>
      </c>
      <c r="AY1183" t="s">
        <v>1344</v>
      </c>
    </row>
    <row r="1184" spans="1:51" x14ac:dyDescent="0.25">
      <c r="A1184" t="s">
        <v>3160</v>
      </c>
      <c r="B1184" t="s">
        <v>88</v>
      </c>
      <c r="C1184" t="s">
        <v>89</v>
      </c>
      <c r="D1184">
        <v>99999</v>
      </c>
      <c r="F1184">
        <v>5000</v>
      </c>
      <c r="G1184" t="b">
        <v>1</v>
      </c>
      <c r="H1184" t="s">
        <v>520</v>
      </c>
      <c r="K1184" t="s">
        <v>253</v>
      </c>
      <c r="L1184" t="s">
        <v>92</v>
      </c>
      <c r="N1184" t="s">
        <v>93</v>
      </c>
      <c r="P1184">
        <v>369.8</v>
      </c>
      <c r="Q1184">
        <v>114.9</v>
      </c>
      <c r="R1184">
        <v>0</v>
      </c>
      <c r="S1184">
        <v>50.1</v>
      </c>
      <c r="T1184">
        <v>0</v>
      </c>
      <c r="U1184">
        <v>0</v>
      </c>
      <c r="V1184">
        <v>159.9</v>
      </c>
      <c r="W1184">
        <v>44.9</v>
      </c>
      <c r="X1184">
        <v>44.9</v>
      </c>
      <c r="Y1184">
        <v>0</v>
      </c>
      <c r="AG1184" t="s">
        <v>107</v>
      </c>
      <c r="AK1184" t="s">
        <v>107</v>
      </c>
      <c r="AL1184" t="s">
        <v>95</v>
      </c>
      <c r="AM1184">
        <v>99999</v>
      </c>
      <c r="AN1184">
        <v>99999</v>
      </c>
      <c r="AO1184">
        <v>799</v>
      </c>
      <c r="AP1184" t="b">
        <v>1</v>
      </c>
      <c r="AQ1184" t="b">
        <v>1</v>
      </c>
      <c r="AR1184" t="b">
        <v>1</v>
      </c>
      <c r="AS1184">
        <v>250</v>
      </c>
      <c r="AT1184" t="s">
        <v>96</v>
      </c>
      <c r="AU1184" t="b">
        <v>0</v>
      </c>
      <c r="AW1184">
        <v>12</v>
      </c>
      <c r="AX1184" t="s">
        <v>97</v>
      </c>
      <c r="AY1184" t="s">
        <v>1345</v>
      </c>
    </row>
    <row r="1185" spans="1:51" x14ac:dyDescent="0.25">
      <c r="A1185" t="s">
        <v>3160</v>
      </c>
      <c r="B1185" t="s">
        <v>109</v>
      </c>
      <c r="C1185" t="s">
        <v>89</v>
      </c>
      <c r="D1185">
        <v>99999</v>
      </c>
      <c r="F1185">
        <v>0</v>
      </c>
      <c r="G1185" t="b">
        <v>1</v>
      </c>
      <c r="H1185" t="s">
        <v>520</v>
      </c>
      <c r="K1185" t="s">
        <v>253</v>
      </c>
      <c r="L1185" t="s">
        <v>110</v>
      </c>
      <c r="N1185" t="s">
        <v>93</v>
      </c>
      <c r="P1185">
        <v>329.8</v>
      </c>
      <c r="Q1185">
        <v>74.900000000000006</v>
      </c>
      <c r="R1185">
        <v>0</v>
      </c>
      <c r="S1185">
        <v>50.1</v>
      </c>
      <c r="T1185">
        <v>0</v>
      </c>
      <c r="U1185">
        <v>0</v>
      </c>
      <c r="V1185">
        <v>159.9</v>
      </c>
      <c r="W1185">
        <v>44.9</v>
      </c>
      <c r="X1185">
        <v>44.9</v>
      </c>
      <c r="Y1185">
        <v>0</v>
      </c>
      <c r="AG1185" t="s">
        <v>111</v>
      </c>
      <c r="AK1185" t="s">
        <v>111</v>
      </c>
      <c r="AL1185" t="s">
        <v>112</v>
      </c>
      <c r="AM1185">
        <v>99999</v>
      </c>
      <c r="AN1185">
        <v>99999</v>
      </c>
      <c r="AO1185">
        <v>599</v>
      </c>
      <c r="AP1185" t="b">
        <v>1</v>
      </c>
      <c r="AQ1185" t="b">
        <v>1</v>
      </c>
      <c r="AR1185" t="b">
        <v>1</v>
      </c>
      <c r="AS1185">
        <v>50</v>
      </c>
      <c r="AT1185" t="s">
        <v>96</v>
      </c>
      <c r="AU1185" t="b">
        <v>0</v>
      </c>
      <c r="AW1185">
        <v>12</v>
      </c>
      <c r="AX1185" t="s">
        <v>97</v>
      </c>
      <c r="AY1185" t="s">
        <v>1346</v>
      </c>
    </row>
    <row r="1186" spans="1:51" x14ac:dyDescent="0.25">
      <c r="A1186" t="s">
        <v>3160</v>
      </c>
      <c r="B1186" t="s">
        <v>109</v>
      </c>
      <c r="C1186" t="s">
        <v>89</v>
      </c>
      <c r="D1186">
        <v>99999</v>
      </c>
      <c r="F1186">
        <v>1000</v>
      </c>
      <c r="G1186" t="b">
        <v>1</v>
      </c>
      <c r="H1186" t="s">
        <v>520</v>
      </c>
      <c r="K1186" t="s">
        <v>253</v>
      </c>
      <c r="L1186" t="s">
        <v>110</v>
      </c>
      <c r="N1186" t="s">
        <v>93</v>
      </c>
      <c r="P1186">
        <v>314.8</v>
      </c>
      <c r="Q1186">
        <v>59.9</v>
      </c>
      <c r="R1186">
        <v>0</v>
      </c>
      <c r="S1186">
        <v>50.1</v>
      </c>
      <c r="T1186">
        <v>0</v>
      </c>
      <c r="U1186">
        <v>0</v>
      </c>
      <c r="V1186">
        <v>159.9</v>
      </c>
      <c r="W1186">
        <v>44.9</v>
      </c>
      <c r="X1186">
        <v>44.9</v>
      </c>
      <c r="Y1186">
        <v>0</v>
      </c>
      <c r="AG1186" t="s">
        <v>114</v>
      </c>
      <c r="AK1186" t="s">
        <v>114</v>
      </c>
      <c r="AL1186" t="s">
        <v>112</v>
      </c>
      <c r="AM1186">
        <v>99999</v>
      </c>
      <c r="AN1186">
        <v>99999</v>
      </c>
      <c r="AO1186">
        <v>599</v>
      </c>
      <c r="AP1186" t="b">
        <v>1</v>
      </c>
      <c r="AQ1186" t="b">
        <v>1</v>
      </c>
      <c r="AR1186" t="b">
        <v>1</v>
      </c>
      <c r="AS1186">
        <v>50</v>
      </c>
      <c r="AT1186" t="s">
        <v>96</v>
      </c>
      <c r="AU1186" t="b">
        <v>0</v>
      </c>
      <c r="AW1186">
        <v>12</v>
      </c>
      <c r="AX1186" t="s">
        <v>97</v>
      </c>
      <c r="AY1186" t="s">
        <v>1347</v>
      </c>
    </row>
    <row r="1187" spans="1:51" x14ac:dyDescent="0.25">
      <c r="A1187" t="s">
        <v>3160</v>
      </c>
      <c r="B1187" t="s">
        <v>109</v>
      </c>
      <c r="C1187" t="s">
        <v>89</v>
      </c>
      <c r="D1187">
        <v>99999</v>
      </c>
      <c r="F1187">
        <v>10000</v>
      </c>
      <c r="G1187" t="b">
        <v>1</v>
      </c>
      <c r="H1187" t="s">
        <v>520</v>
      </c>
      <c r="K1187" t="s">
        <v>253</v>
      </c>
      <c r="L1187" t="s">
        <v>110</v>
      </c>
      <c r="N1187" t="s">
        <v>93</v>
      </c>
      <c r="P1187">
        <v>379.8</v>
      </c>
      <c r="Q1187">
        <v>124.9</v>
      </c>
      <c r="R1187">
        <v>0</v>
      </c>
      <c r="S1187">
        <v>50.1</v>
      </c>
      <c r="T1187">
        <v>0</v>
      </c>
      <c r="U1187">
        <v>0</v>
      </c>
      <c r="V1187">
        <v>159.9</v>
      </c>
      <c r="W1187">
        <v>44.9</v>
      </c>
      <c r="X1187">
        <v>44.9</v>
      </c>
      <c r="Y1187">
        <v>0</v>
      </c>
      <c r="AG1187" t="s">
        <v>116</v>
      </c>
      <c r="AK1187" t="s">
        <v>116</v>
      </c>
      <c r="AL1187" t="s">
        <v>112</v>
      </c>
      <c r="AM1187">
        <v>99999</v>
      </c>
      <c r="AN1187">
        <v>99999</v>
      </c>
      <c r="AO1187">
        <v>599</v>
      </c>
      <c r="AP1187" t="b">
        <v>1</v>
      </c>
      <c r="AQ1187" t="b">
        <v>1</v>
      </c>
      <c r="AR1187" t="b">
        <v>1</v>
      </c>
      <c r="AS1187">
        <v>50</v>
      </c>
      <c r="AT1187" t="s">
        <v>96</v>
      </c>
      <c r="AU1187" t="b">
        <v>0</v>
      </c>
      <c r="AW1187">
        <v>12</v>
      </c>
      <c r="AX1187" t="s">
        <v>97</v>
      </c>
      <c r="AY1187" t="s">
        <v>1348</v>
      </c>
    </row>
    <row r="1188" spans="1:51" x14ac:dyDescent="0.25">
      <c r="A1188" t="s">
        <v>3160</v>
      </c>
      <c r="B1188" t="s">
        <v>109</v>
      </c>
      <c r="C1188" t="s">
        <v>89</v>
      </c>
      <c r="D1188">
        <v>99999</v>
      </c>
      <c r="F1188">
        <v>2000</v>
      </c>
      <c r="G1188" t="b">
        <v>1</v>
      </c>
      <c r="H1188" t="s">
        <v>520</v>
      </c>
      <c r="K1188" t="s">
        <v>253</v>
      </c>
      <c r="L1188" t="s">
        <v>110</v>
      </c>
      <c r="N1188" t="s">
        <v>93</v>
      </c>
      <c r="P1188">
        <v>324.8</v>
      </c>
      <c r="Q1188">
        <v>69.900000000000006</v>
      </c>
      <c r="R1188">
        <v>0</v>
      </c>
      <c r="S1188">
        <v>50.1</v>
      </c>
      <c r="T1188">
        <v>0</v>
      </c>
      <c r="U1188">
        <v>0</v>
      </c>
      <c r="V1188">
        <v>159.9</v>
      </c>
      <c r="W1188">
        <v>44.9</v>
      </c>
      <c r="X1188">
        <v>44.9</v>
      </c>
      <c r="Y1188">
        <v>0</v>
      </c>
      <c r="AG1188" t="s">
        <v>118</v>
      </c>
      <c r="AK1188" t="s">
        <v>118</v>
      </c>
      <c r="AL1188" t="s">
        <v>112</v>
      </c>
      <c r="AM1188">
        <v>99999</v>
      </c>
      <c r="AN1188">
        <v>99999</v>
      </c>
      <c r="AO1188">
        <v>599</v>
      </c>
      <c r="AP1188" t="b">
        <v>1</v>
      </c>
      <c r="AQ1188" t="b">
        <v>1</v>
      </c>
      <c r="AR1188" t="b">
        <v>1</v>
      </c>
      <c r="AS1188">
        <v>50</v>
      </c>
      <c r="AT1188" t="s">
        <v>96</v>
      </c>
      <c r="AU1188" t="b">
        <v>0</v>
      </c>
      <c r="AW1188">
        <v>12</v>
      </c>
      <c r="AX1188" t="s">
        <v>97</v>
      </c>
      <c r="AY1188" t="s">
        <v>1349</v>
      </c>
    </row>
    <row r="1189" spans="1:51" x14ac:dyDescent="0.25">
      <c r="A1189" t="s">
        <v>3160</v>
      </c>
      <c r="B1189" t="s">
        <v>109</v>
      </c>
      <c r="C1189" t="s">
        <v>89</v>
      </c>
      <c r="D1189">
        <v>99999</v>
      </c>
      <c r="F1189">
        <v>3000</v>
      </c>
      <c r="G1189" t="b">
        <v>1</v>
      </c>
      <c r="H1189" t="s">
        <v>520</v>
      </c>
      <c r="K1189" t="s">
        <v>253</v>
      </c>
      <c r="L1189" t="s">
        <v>110</v>
      </c>
      <c r="N1189" t="s">
        <v>93</v>
      </c>
      <c r="P1189">
        <v>334.8</v>
      </c>
      <c r="Q1189">
        <v>79.899999999999991</v>
      </c>
      <c r="R1189">
        <v>0</v>
      </c>
      <c r="S1189">
        <v>50.1</v>
      </c>
      <c r="T1189">
        <v>0</v>
      </c>
      <c r="U1189">
        <v>0</v>
      </c>
      <c r="V1189">
        <v>159.9</v>
      </c>
      <c r="W1189">
        <v>44.9</v>
      </c>
      <c r="X1189">
        <v>44.9</v>
      </c>
      <c r="Y1189">
        <v>0</v>
      </c>
      <c r="AG1189" t="s">
        <v>120</v>
      </c>
      <c r="AK1189" t="s">
        <v>120</v>
      </c>
      <c r="AL1189" t="s">
        <v>112</v>
      </c>
      <c r="AM1189">
        <v>99999</v>
      </c>
      <c r="AN1189">
        <v>99999</v>
      </c>
      <c r="AO1189">
        <v>599</v>
      </c>
      <c r="AP1189" t="b">
        <v>1</v>
      </c>
      <c r="AQ1189" t="b">
        <v>1</v>
      </c>
      <c r="AR1189" t="b">
        <v>1</v>
      </c>
      <c r="AS1189">
        <v>50</v>
      </c>
      <c r="AT1189" t="s">
        <v>96</v>
      </c>
      <c r="AU1189" t="b">
        <v>0</v>
      </c>
      <c r="AW1189">
        <v>12</v>
      </c>
      <c r="AX1189" t="s">
        <v>97</v>
      </c>
      <c r="AY1189" t="s">
        <v>1350</v>
      </c>
    </row>
    <row r="1190" spans="1:51" x14ac:dyDescent="0.25">
      <c r="A1190" t="s">
        <v>3160</v>
      </c>
      <c r="B1190" t="s">
        <v>109</v>
      </c>
      <c r="C1190" t="s">
        <v>89</v>
      </c>
      <c r="D1190">
        <v>99999</v>
      </c>
      <c r="F1190">
        <v>5000</v>
      </c>
      <c r="G1190" t="b">
        <v>1</v>
      </c>
      <c r="H1190" t="s">
        <v>520</v>
      </c>
      <c r="K1190" t="s">
        <v>253</v>
      </c>
      <c r="L1190" t="s">
        <v>110</v>
      </c>
      <c r="N1190" t="s">
        <v>93</v>
      </c>
      <c r="P1190">
        <v>349.8</v>
      </c>
      <c r="Q1190">
        <v>94.9</v>
      </c>
      <c r="R1190">
        <v>0</v>
      </c>
      <c r="S1190">
        <v>50.1</v>
      </c>
      <c r="T1190">
        <v>0</v>
      </c>
      <c r="U1190">
        <v>0</v>
      </c>
      <c r="V1190">
        <v>159.9</v>
      </c>
      <c r="W1190">
        <v>44.9</v>
      </c>
      <c r="X1190">
        <v>44.9</v>
      </c>
      <c r="Y1190">
        <v>0</v>
      </c>
      <c r="AG1190" t="s">
        <v>122</v>
      </c>
      <c r="AK1190" t="s">
        <v>122</v>
      </c>
      <c r="AL1190" t="s">
        <v>112</v>
      </c>
      <c r="AM1190">
        <v>99999</v>
      </c>
      <c r="AN1190">
        <v>99999</v>
      </c>
      <c r="AO1190">
        <v>599</v>
      </c>
      <c r="AP1190" t="b">
        <v>1</v>
      </c>
      <c r="AQ1190" t="b">
        <v>1</v>
      </c>
      <c r="AR1190" t="b">
        <v>1</v>
      </c>
      <c r="AS1190">
        <v>50</v>
      </c>
      <c r="AT1190" t="s">
        <v>96</v>
      </c>
      <c r="AU1190" t="b">
        <v>0</v>
      </c>
      <c r="AW1190">
        <v>12</v>
      </c>
      <c r="AX1190" t="s">
        <v>97</v>
      </c>
      <c r="AY1190" t="s">
        <v>1351</v>
      </c>
    </row>
    <row r="1191" spans="1:51" x14ac:dyDescent="0.25">
      <c r="A1191" t="s">
        <v>3160</v>
      </c>
      <c r="B1191" t="s">
        <v>124</v>
      </c>
      <c r="C1191" t="s">
        <v>89</v>
      </c>
      <c r="D1191">
        <v>99999</v>
      </c>
      <c r="F1191">
        <v>0</v>
      </c>
      <c r="G1191" t="b">
        <v>1</v>
      </c>
      <c r="H1191" t="s">
        <v>520</v>
      </c>
      <c r="K1191" t="s">
        <v>253</v>
      </c>
      <c r="L1191" t="s">
        <v>125</v>
      </c>
      <c r="N1191" t="s">
        <v>93</v>
      </c>
      <c r="P1191">
        <v>319.8</v>
      </c>
      <c r="Q1191">
        <v>64.900000000000006</v>
      </c>
      <c r="R1191">
        <v>0</v>
      </c>
      <c r="S1191">
        <v>50.1</v>
      </c>
      <c r="T1191">
        <v>0</v>
      </c>
      <c r="U1191">
        <v>0</v>
      </c>
      <c r="V1191">
        <v>159.9</v>
      </c>
      <c r="W1191">
        <v>44.9</v>
      </c>
      <c r="X1191">
        <v>44.9</v>
      </c>
      <c r="Y1191">
        <v>0</v>
      </c>
      <c r="AG1191" t="s">
        <v>126</v>
      </c>
      <c r="AK1191" t="s">
        <v>126</v>
      </c>
      <c r="AL1191" t="s">
        <v>127</v>
      </c>
      <c r="AM1191">
        <v>99999</v>
      </c>
      <c r="AN1191">
        <v>99999</v>
      </c>
      <c r="AO1191">
        <v>699</v>
      </c>
      <c r="AP1191" t="b">
        <v>1</v>
      </c>
      <c r="AQ1191" t="b">
        <v>1</v>
      </c>
      <c r="AR1191" t="b">
        <v>1</v>
      </c>
      <c r="AS1191">
        <v>100</v>
      </c>
      <c r="AT1191" t="s">
        <v>96</v>
      </c>
      <c r="AU1191" t="b">
        <v>0</v>
      </c>
      <c r="AW1191">
        <v>12</v>
      </c>
      <c r="AX1191" t="s">
        <v>97</v>
      </c>
      <c r="AY1191" t="s">
        <v>1352</v>
      </c>
    </row>
    <row r="1192" spans="1:51" x14ac:dyDescent="0.25">
      <c r="A1192" t="s">
        <v>3160</v>
      </c>
      <c r="B1192" t="s">
        <v>124</v>
      </c>
      <c r="C1192" t="s">
        <v>89</v>
      </c>
      <c r="D1192">
        <v>99999</v>
      </c>
      <c r="F1192">
        <v>1000</v>
      </c>
      <c r="G1192" t="b">
        <v>1</v>
      </c>
      <c r="H1192" t="s">
        <v>520</v>
      </c>
      <c r="K1192" t="s">
        <v>253</v>
      </c>
      <c r="L1192" t="s">
        <v>125</v>
      </c>
      <c r="N1192" t="s">
        <v>93</v>
      </c>
      <c r="P1192">
        <v>319.8</v>
      </c>
      <c r="Q1192">
        <v>64.899999999999991</v>
      </c>
      <c r="R1192">
        <v>0</v>
      </c>
      <c r="S1192">
        <v>50.1</v>
      </c>
      <c r="T1192">
        <v>0</v>
      </c>
      <c r="U1192">
        <v>0</v>
      </c>
      <c r="V1192">
        <v>159.9</v>
      </c>
      <c r="W1192">
        <v>44.9</v>
      </c>
      <c r="X1192">
        <v>44.9</v>
      </c>
      <c r="Y1192">
        <v>0</v>
      </c>
      <c r="AG1192" t="s">
        <v>129</v>
      </c>
      <c r="AK1192" t="s">
        <v>129</v>
      </c>
      <c r="AL1192" t="s">
        <v>127</v>
      </c>
      <c r="AM1192">
        <v>99999</v>
      </c>
      <c r="AN1192">
        <v>99999</v>
      </c>
      <c r="AO1192">
        <v>699</v>
      </c>
      <c r="AP1192" t="b">
        <v>1</v>
      </c>
      <c r="AQ1192" t="b">
        <v>1</v>
      </c>
      <c r="AR1192" t="b">
        <v>1</v>
      </c>
      <c r="AS1192">
        <v>100</v>
      </c>
      <c r="AT1192" t="s">
        <v>96</v>
      </c>
      <c r="AU1192" t="b">
        <v>0</v>
      </c>
      <c r="AW1192">
        <v>12</v>
      </c>
      <c r="AX1192" t="s">
        <v>97</v>
      </c>
      <c r="AY1192" t="s">
        <v>1353</v>
      </c>
    </row>
    <row r="1193" spans="1:51" x14ac:dyDescent="0.25">
      <c r="A1193" t="s">
        <v>3160</v>
      </c>
      <c r="B1193" t="s">
        <v>124</v>
      </c>
      <c r="C1193" t="s">
        <v>89</v>
      </c>
      <c r="D1193">
        <v>99999</v>
      </c>
      <c r="F1193">
        <v>10000</v>
      </c>
      <c r="G1193" t="b">
        <v>1</v>
      </c>
      <c r="H1193" t="s">
        <v>520</v>
      </c>
      <c r="K1193" t="s">
        <v>253</v>
      </c>
      <c r="L1193" t="s">
        <v>125</v>
      </c>
      <c r="N1193" t="s">
        <v>93</v>
      </c>
      <c r="P1193">
        <v>384.8</v>
      </c>
      <c r="Q1193">
        <v>129.9</v>
      </c>
      <c r="R1193">
        <v>0</v>
      </c>
      <c r="S1193">
        <v>50.1</v>
      </c>
      <c r="T1193">
        <v>0</v>
      </c>
      <c r="U1193">
        <v>0</v>
      </c>
      <c r="V1193">
        <v>159.9</v>
      </c>
      <c r="W1193">
        <v>44.9</v>
      </c>
      <c r="X1193">
        <v>44.9</v>
      </c>
      <c r="Y1193">
        <v>0</v>
      </c>
      <c r="AG1193" t="s">
        <v>131</v>
      </c>
      <c r="AK1193" t="s">
        <v>131</v>
      </c>
      <c r="AL1193" t="s">
        <v>127</v>
      </c>
      <c r="AM1193">
        <v>99999</v>
      </c>
      <c r="AN1193">
        <v>99999</v>
      </c>
      <c r="AO1193">
        <v>699</v>
      </c>
      <c r="AP1193" t="b">
        <v>1</v>
      </c>
      <c r="AQ1193" t="b">
        <v>1</v>
      </c>
      <c r="AR1193" t="b">
        <v>1</v>
      </c>
      <c r="AS1193">
        <v>100</v>
      </c>
      <c r="AT1193" t="s">
        <v>96</v>
      </c>
      <c r="AU1193" t="b">
        <v>0</v>
      </c>
      <c r="AW1193">
        <v>12</v>
      </c>
      <c r="AX1193" t="s">
        <v>97</v>
      </c>
      <c r="AY1193" t="s">
        <v>1354</v>
      </c>
    </row>
    <row r="1194" spans="1:51" x14ac:dyDescent="0.25">
      <c r="A1194" t="s">
        <v>3160</v>
      </c>
      <c r="B1194" t="s">
        <v>124</v>
      </c>
      <c r="C1194" t="s">
        <v>89</v>
      </c>
      <c r="D1194">
        <v>99999</v>
      </c>
      <c r="F1194">
        <v>2000</v>
      </c>
      <c r="G1194" t="b">
        <v>1</v>
      </c>
      <c r="H1194" t="s">
        <v>520</v>
      </c>
      <c r="K1194" t="s">
        <v>253</v>
      </c>
      <c r="L1194" t="s">
        <v>125</v>
      </c>
      <c r="N1194" t="s">
        <v>93</v>
      </c>
      <c r="P1194">
        <v>329.8</v>
      </c>
      <c r="Q1194">
        <v>74.899999999999991</v>
      </c>
      <c r="R1194">
        <v>0</v>
      </c>
      <c r="S1194">
        <v>50.1</v>
      </c>
      <c r="T1194">
        <v>0</v>
      </c>
      <c r="U1194">
        <v>0</v>
      </c>
      <c r="V1194">
        <v>159.9</v>
      </c>
      <c r="W1194">
        <v>44.9</v>
      </c>
      <c r="X1194">
        <v>44.9</v>
      </c>
      <c r="Y1194">
        <v>0</v>
      </c>
      <c r="AG1194" t="s">
        <v>133</v>
      </c>
      <c r="AK1194" t="s">
        <v>133</v>
      </c>
      <c r="AL1194" t="s">
        <v>127</v>
      </c>
      <c r="AM1194">
        <v>99999</v>
      </c>
      <c r="AN1194">
        <v>99999</v>
      </c>
      <c r="AO1194">
        <v>699</v>
      </c>
      <c r="AP1194" t="b">
        <v>1</v>
      </c>
      <c r="AQ1194" t="b">
        <v>1</v>
      </c>
      <c r="AR1194" t="b">
        <v>1</v>
      </c>
      <c r="AS1194">
        <v>100</v>
      </c>
      <c r="AT1194" t="s">
        <v>96</v>
      </c>
      <c r="AU1194" t="b">
        <v>0</v>
      </c>
      <c r="AW1194">
        <v>12</v>
      </c>
      <c r="AX1194" t="s">
        <v>97</v>
      </c>
      <c r="AY1194" t="s">
        <v>1355</v>
      </c>
    </row>
    <row r="1195" spans="1:51" x14ac:dyDescent="0.25">
      <c r="A1195" t="s">
        <v>3160</v>
      </c>
      <c r="B1195" t="s">
        <v>124</v>
      </c>
      <c r="C1195" t="s">
        <v>89</v>
      </c>
      <c r="D1195">
        <v>99999</v>
      </c>
      <c r="F1195">
        <v>3000</v>
      </c>
      <c r="G1195" t="b">
        <v>1</v>
      </c>
      <c r="H1195" t="s">
        <v>520</v>
      </c>
      <c r="K1195" t="s">
        <v>253</v>
      </c>
      <c r="L1195" t="s">
        <v>125</v>
      </c>
      <c r="N1195" t="s">
        <v>93</v>
      </c>
      <c r="P1195">
        <v>339.8</v>
      </c>
      <c r="Q1195">
        <v>84.899999999999991</v>
      </c>
      <c r="R1195">
        <v>0</v>
      </c>
      <c r="S1195">
        <v>50.1</v>
      </c>
      <c r="T1195">
        <v>0</v>
      </c>
      <c r="U1195">
        <v>0</v>
      </c>
      <c r="V1195">
        <v>159.9</v>
      </c>
      <c r="W1195">
        <v>44.9</v>
      </c>
      <c r="X1195">
        <v>44.9</v>
      </c>
      <c r="Y1195">
        <v>0</v>
      </c>
      <c r="AG1195" t="s">
        <v>135</v>
      </c>
      <c r="AK1195" t="s">
        <v>135</v>
      </c>
      <c r="AL1195" t="s">
        <v>127</v>
      </c>
      <c r="AM1195">
        <v>99999</v>
      </c>
      <c r="AN1195">
        <v>99999</v>
      </c>
      <c r="AO1195">
        <v>699</v>
      </c>
      <c r="AP1195" t="b">
        <v>1</v>
      </c>
      <c r="AQ1195" t="b">
        <v>1</v>
      </c>
      <c r="AR1195" t="b">
        <v>1</v>
      </c>
      <c r="AS1195">
        <v>100</v>
      </c>
      <c r="AT1195" t="s">
        <v>96</v>
      </c>
      <c r="AU1195" t="b">
        <v>0</v>
      </c>
      <c r="AW1195">
        <v>12</v>
      </c>
      <c r="AX1195" t="s">
        <v>97</v>
      </c>
      <c r="AY1195" t="s">
        <v>1356</v>
      </c>
    </row>
    <row r="1196" spans="1:51" x14ac:dyDescent="0.25">
      <c r="A1196" t="s">
        <v>3160</v>
      </c>
      <c r="B1196" t="s">
        <v>124</v>
      </c>
      <c r="C1196" t="s">
        <v>89</v>
      </c>
      <c r="D1196">
        <v>99999</v>
      </c>
      <c r="F1196">
        <v>5000</v>
      </c>
      <c r="G1196" t="b">
        <v>1</v>
      </c>
      <c r="H1196" t="s">
        <v>520</v>
      </c>
      <c r="K1196" t="s">
        <v>253</v>
      </c>
      <c r="L1196" t="s">
        <v>125</v>
      </c>
      <c r="N1196" t="s">
        <v>93</v>
      </c>
      <c r="P1196">
        <v>354.8</v>
      </c>
      <c r="Q1196">
        <v>99.9</v>
      </c>
      <c r="R1196">
        <v>0</v>
      </c>
      <c r="S1196">
        <v>50.1</v>
      </c>
      <c r="T1196">
        <v>0</v>
      </c>
      <c r="U1196">
        <v>0</v>
      </c>
      <c r="V1196">
        <v>159.9</v>
      </c>
      <c r="W1196">
        <v>44.9</v>
      </c>
      <c r="X1196">
        <v>44.9</v>
      </c>
      <c r="Y1196">
        <v>0</v>
      </c>
      <c r="AG1196" t="s">
        <v>137</v>
      </c>
      <c r="AK1196" t="s">
        <v>137</v>
      </c>
      <c r="AL1196" t="s">
        <v>127</v>
      </c>
      <c r="AM1196">
        <v>99999</v>
      </c>
      <c r="AN1196">
        <v>99999</v>
      </c>
      <c r="AO1196">
        <v>699</v>
      </c>
      <c r="AP1196" t="b">
        <v>1</v>
      </c>
      <c r="AQ1196" t="b">
        <v>1</v>
      </c>
      <c r="AR1196" t="b">
        <v>1</v>
      </c>
      <c r="AS1196">
        <v>100</v>
      </c>
      <c r="AT1196" t="s">
        <v>96</v>
      </c>
      <c r="AU1196" t="b">
        <v>0</v>
      </c>
      <c r="AW1196">
        <v>12</v>
      </c>
      <c r="AX1196" t="s">
        <v>97</v>
      </c>
      <c r="AY1196" t="s">
        <v>1357</v>
      </c>
    </row>
    <row r="1197" spans="1:51" x14ac:dyDescent="0.25">
      <c r="A1197" t="s">
        <v>3160</v>
      </c>
      <c r="B1197" t="s">
        <v>139</v>
      </c>
      <c r="C1197" t="s">
        <v>89</v>
      </c>
      <c r="D1197">
        <v>99999</v>
      </c>
      <c r="F1197">
        <v>0</v>
      </c>
      <c r="G1197" t="b">
        <v>1</v>
      </c>
      <c r="H1197" t="s">
        <v>520</v>
      </c>
      <c r="K1197" t="s">
        <v>253</v>
      </c>
      <c r="L1197" t="s">
        <v>140</v>
      </c>
      <c r="N1197" t="s">
        <v>93</v>
      </c>
      <c r="P1197">
        <v>354.8</v>
      </c>
      <c r="Q1197">
        <v>99.9</v>
      </c>
      <c r="R1197">
        <v>0</v>
      </c>
      <c r="S1197">
        <v>50.1</v>
      </c>
      <c r="T1197">
        <v>0</v>
      </c>
      <c r="U1197">
        <v>0</v>
      </c>
      <c r="V1197">
        <v>159.9</v>
      </c>
      <c r="W1197">
        <v>44.9</v>
      </c>
      <c r="X1197">
        <v>44.9</v>
      </c>
      <c r="Y1197">
        <v>0</v>
      </c>
      <c r="AG1197" t="s">
        <v>141</v>
      </c>
      <c r="AK1197" t="s">
        <v>141</v>
      </c>
      <c r="AL1197" t="s">
        <v>142</v>
      </c>
      <c r="AM1197">
        <v>99999</v>
      </c>
      <c r="AN1197">
        <v>99999</v>
      </c>
      <c r="AO1197">
        <v>899</v>
      </c>
      <c r="AP1197" t="b">
        <v>1</v>
      </c>
      <c r="AQ1197" t="b">
        <v>1</v>
      </c>
      <c r="AR1197" t="b">
        <v>1</v>
      </c>
      <c r="AS1197">
        <v>500</v>
      </c>
      <c r="AT1197" t="s">
        <v>96</v>
      </c>
      <c r="AU1197" t="b">
        <v>0</v>
      </c>
      <c r="AW1197">
        <v>12</v>
      </c>
      <c r="AX1197" t="s">
        <v>97</v>
      </c>
      <c r="AY1197" t="s">
        <v>1358</v>
      </c>
    </row>
    <row r="1198" spans="1:51" x14ac:dyDescent="0.25">
      <c r="A1198" t="s">
        <v>3160</v>
      </c>
      <c r="B1198" t="s">
        <v>139</v>
      </c>
      <c r="C1198" t="s">
        <v>89</v>
      </c>
      <c r="D1198">
        <v>99999</v>
      </c>
      <c r="F1198">
        <v>1000</v>
      </c>
      <c r="G1198" t="b">
        <v>1</v>
      </c>
      <c r="H1198" t="s">
        <v>520</v>
      </c>
      <c r="K1198" t="s">
        <v>253</v>
      </c>
      <c r="L1198" t="s">
        <v>140</v>
      </c>
      <c r="N1198" t="s">
        <v>93</v>
      </c>
      <c r="P1198">
        <v>354.8</v>
      </c>
      <c r="Q1198">
        <v>99.899999999999991</v>
      </c>
      <c r="R1198">
        <v>0</v>
      </c>
      <c r="S1198">
        <v>50.1</v>
      </c>
      <c r="T1198">
        <v>0</v>
      </c>
      <c r="U1198">
        <v>0</v>
      </c>
      <c r="V1198">
        <v>159.9</v>
      </c>
      <c r="W1198">
        <v>44.9</v>
      </c>
      <c r="X1198">
        <v>44.9</v>
      </c>
      <c r="Y1198">
        <v>0</v>
      </c>
      <c r="AG1198" t="s">
        <v>144</v>
      </c>
      <c r="AK1198" t="s">
        <v>144</v>
      </c>
      <c r="AL1198" t="s">
        <v>142</v>
      </c>
      <c r="AM1198">
        <v>99999</v>
      </c>
      <c r="AN1198">
        <v>99999</v>
      </c>
      <c r="AO1198">
        <v>899</v>
      </c>
      <c r="AP1198" t="b">
        <v>1</v>
      </c>
      <c r="AQ1198" t="b">
        <v>1</v>
      </c>
      <c r="AR1198" t="b">
        <v>1</v>
      </c>
      <c r="AS1198">
        <v>500</v>
      </c>
      <c r="AT1198" t="s">
        <v>96</v>
      </c>
      <c r="AU1198" t="b">
        <v>0</v>
      </c>
      <c r="AW1198">
        <v>12</v>
      </c>
      <c r="AX1198" t="s">
        <v>97</v>
      </c>
      <c r="AY1198" t="s">
        <v>1359</v>
      </c>
    </row>
    <row r="1199" spans="1:51" x14ac:dyDescent="0.25">
      <c r="A1199" t="s">
        <v>3160</v>
      </c>
      <c r="B1199" t="s">
        <v>139</v>
      </c>
      <c r="C1199" t="s">
        <v>89</v>
      </c>
      <c r="D1199">
        <v>99999</v>
      </c>
      <c r="F1199">
        <v>10000</v>
      </c>
      <c r="G1199" t="b">
        <v>1</v>
      </c>
      <c r="H1199" t="s">
        <v>520</v>
      </c>
      <c r="K1199" t="s">
        <v>253</v>
      </c>
      <c r="L1199" t="s">
        <v>140</v>
      </c>
      <c r="N1199" t="s">
        <v>93</v>
      </c>
      <c r="P1199">
        <v>419.8</v>
      </c>
      <c r="Q1199">
        <v>164.9</v>
      </c>
      <c r="R1199">
        <v>0</v>
      </c>
      <c r="S1199">
        <v>50.1</v>
      </c>
      <c r="T1199">
        <v>0</v>
      </c>
      <c r="U1199">
        <v>0</v>
      </c>
      <c r="V1199">
        <v>159.9</v>
      </c>
      <c r="W1199">
        <v>44.9</v>
      </c>
      <c r="X1199">
        <v>44.9</v>
      </c>
      <c r="Y1199">
        <v>0</v>
      </c>
      <c r="AG1199" t="s">
        <v>146</v>
      </c>
      <c r="AK1199" t="s">
        <v>146</v>
      </c>
      <c r="AL1199" t="s">
        <v>142</v>
      </c>
      <c r="AM1199">
        <v>99999</v>
      </c>
      <c r="AN1199">
        <v>99999</v>
      </c>
      <c r="AO1199">
        <v>899</v>
      </c>
      <c r="AP1199" t="b">
        <v>1</v>
      </c>
      <c r="AQ1199" t="b">
        <v>1</v>
      </c>
      <c r="AR1199" t="b">
        <v>1</v>
      </c>
      <c r="AS1199">
        <v>500</v>
      </c>
      <c r="AT1199" t="s">
        <v>96</v>
      </c>
      <c r="AU1199" t="b">
        <v>0</v>
      </c>
      <c r="AW1199">
        <v>12</v>
      </c>
      <c r="AX1199" t="s">
        <v>97</v>
      </c>
      <c r="AY1199" t="s">
        <v>1360</v>
      </c>
    </row>
    <row r="1200" spans="1:51" x14ac:dyDescent="0.25">
      <c r="A1200" t="s">
        <v>3160</v>
      </c>
      <c r="B1200" t="s">
        <v>139</v>
      </c>
      <c r="C1200" t="s">
        <v>89</v>
      </c>
      <c r="D1200">
        <v>99999</v>
      </c>
      <c r="F1200">
        <v>2000</v>
      </c>
      <c r="G1200" t="b">
        <v>1</v>
      </c>
      <c r="H1200" t="s">
        <v>520</v>
      </c>
      <c r="K1200" t="s">
        <v>253</v>
      </c>
      <c r="L1200" t="s">
        <v>140</v>
      </c>
      <c r="N1200" t="s">
        <v>93</v>
      </c>
      <c r="P1200">
        <v>364.8</v>
      </c>
      <c r="Q1200">
        <v>109.89999999999999</v>
      </c>
      <c r="R1200">
        <v>0</v>
      </c>
      <c r="S1200">
        <v>50.1</v>
      </c>
      <c r="T1200">
        <v>0</v>
      </c>
      <c r="U1200">
        <v>0</v>
      </c>
      <c r="V1200">
        <v>159.9</v>
      </c>
      <c r="W1200">
        <v>44.9</v>
      </c>
      <c r="X1200">
        <v>44.9</v>
      </c>
      <c r="Y1200">
        <v>0</v>
      </c>
      <c r="AG1200" t="s">
        <v>148</v>
      </c>
      <c r="AK1200" t="s">
        <v>148</v>
      </c>
      <c r="AL1200" t="s">
        <v>142</v>
      </c>
      <c r="AM1200">
        <v>99999</v>
      </c>
      <c r="AN1200">
        <v>99999</v>
      </c>
      <c r="AO1200">
        <v>899</v>
      </c>
      <c r="AP1200" t="b">
        <v>1</v>
      </c>
      <c r="AQ1200" t="b">
        <v>1</v>
      </c>
      <c r="AR1200" t="b">
        <v>1</v>
      </c>
      <c r="AS1200">
        <v>500</v>
      </c>
      <c r="AT1200" t="s">
        <v>96</v>
      </c>
      <c r="AU1200" t="b">
        <v>0</v>
      </c>
      <c r="AW1200">
        <v>12</v>
      </c>
      <c r="AX1200" t="s">
        <v>97</v>
      </c>
      <c r="AY1200" t="s">
        <v>1361</v>
      </c>
    </row>
    <row r="1201" spans="1:51" x14ac:dyDescent="0.25">
      <c r="A1201" t="s">
        <v>3160</v>
      </c>
      <c r="B1201" t="s">
        <v>139</v>
      </c>
      <c r="C1201" t="s">
        <v>89</v>
      </c>
      <c r="D1201">
        <v>99999</v>
      </c>
      <c r="F1201">
        <v>3000</v>
      </c>
      <c r="G1201" t="b">
        <v>1</v>
      </c>
      <c r="H1201" t="s">
        <v>520</v>
      </c>
      <c r="K1201" t="s">
        <v>253</v>
      </c>
      <c r="L1201" t="s">
        <v>140</v>
      </c>
      <c r="N1201" t="s">
        <v>93</v>
      </c>
      <c r="P1201">
        <v>374.8</v>
      </c>
      <c r="Q1201">
        <v>119.89999999999999</v>
      </c>
      <c r="R1201">
        <v>0</v>
      </c>
      <c r="S1201">
        <v>50.1</v>
      </c>
      <c r="T1201">
        <v>0</v>
      </c>
      <c r="U1201">
        <v>0</v>
      </c>
      <c r="V1201">
        <v>159.9</v>
      </c>
      <c r="W1201">
        <v>44.9</v>
      </c>
      <c r="X1201">
        <v>44.9</v>
      </c>
      <c r="Y1201">
        <v>0</v>
      </c>
      <c r="AG1201" t="s">
        <v>150</v>
      </c>
      <c r="AK1201" t="s">
        <v>150</v>
      </c>
      <c r="AL1201" t="s">
        <v>142</v>
      </c>
      <c r="AM1201">
        <v>99999</v>
      </c>
      <c r="AN1201">
        <v>99999</v>
      </c>
      <c r="AO1201">
        <v>899</v>
      </c>
      <c r="AP1201" t="b">
        <v>1</v>
      </c>
      <c r="AQ1201" t="b">
        <v>1</v>
      </c>
      <c r="AR1201" t="b">
        <v>1</v>
      </c>
      <c r="AS1201">
        <v>500</v>
      </c>
      <c r="AT1201" t="s">
        <v>96</v>
      </c>
      <c r="AU1201" t="b">
        <v>0</v>
      </c>
      <c r="AW1201">
        <v>12</v>
      </c>
      <c r="AX1201" t="s">
        <v>97</v>
      </c>
      <c r="AY1201" t="s">
        <v>1362</v>
      </c>
    </row>
    <row r="1202" spans="1:51" x14ac:dyDescent="0.25">
      <c r="A1202" t="s">
        <v>3160</v>
      </c>
      <c r="B1202" t="s">
        <v>139</v>
      </c>
      <c r="C1202" t="s">
        <v>89</v>
      </c>
      <c r="D1202">
        <v>99999</v>
      </c>
      <c r="F1202">
        <v>5000</v>
      </c>
      <c r="G1202" t="b">
        <v>1</v>
      </c>
      <c r="H1202" t="s">
        <v>520</v>
      </c>
      <c r="K1202" t="s">
        <v>253</v>
      </c>
      <c r="L1202" t="s">
        <v>140</v>
      </c>
      <c r="N1202" t="s">
        <v>93</v>
      </c>
      <c r="P1202">
        <v>389.8</v>
      </c>
      <c r="Q1202">
        <v>134.9</v>
      </c>
      <c r="R1202">
        <v>0</v>
      </c>
      <c r="S1202">
        <v>50.1</v>
      </c>
      <c r="T1202">
        <v>0</v>
      </c>
      <c r="U1202">
        <v>0</v>
      </c>
      <c r="V1202">
        <v>159.9</v>
      </c>
      <c r="W1202">
        <v>44.9</v>
      </c>
      <c r="X1202">
        <v>44.9</v>
      </c>
      <c r="Y1202">
        <v>0</v>
      </c>
      <c r="AG1202" t="s">
        <v>152</v>
      </c>
      <c r="AK1202" t="s">
        <v>152</v>
      </c>
      <c r="AL1202" t="s">
        <v>142</v>
      </c>
      <c r="AM1202">
        <v>99999</v>
      </c>
      <c r="AN1202">
        <v>99999</v>
      </c>
      <c r="AO1202">
        <v>899</v>
      </c>
      <c r="AP1202" t="b">
        <v>1</v>
      </c>
      <c r="AQ1202" t="b">
        <v>1</v>
      </c>
      <c r="AR1202" t="b">
        <v>1</v>
      </c>
      <c r="AS1202">
        <v>500</v>
      </c>
      <c r="AT1202" t="s">
        <v>96</v>
      </c>
      <c r="AU1202" t="b">
        <v>0</v>
      </c>
      <c r="AW1202">
        <v>12</v>
      </c>
      <c r="AX1202" t="s">
        <v>97</v>
      </c>
      <c r="AY1202" t="s">
        <v>1363</v>
      </c>
    </row>
    <row r="1203" spans="1:51" x14ac:dyDescent="0.25">
      <c r="A1203" t="s">
        <v>3160</v>
      </c>
      <c r="B1203" t="s">
        <v>88</v>
      </c>
      <c r="C1203" t="s">
        <v>89</v>
      </c>
      <c r="D1203">
        <v>99999</v>
      </c>
      <c r="F1203">
        <v>0</v>
      </c>
      <c r="G1203" t="b">
        <v>1</v>
      </c>
      <c r="H1203" t="s">
        <v>762</v>
      </c>
      <c r="K1203" t="s">
        <v>91</v>
      </c>
      <c r="L1203" t="s">
        <v>92</v>
      </c>
      <c r="N1203" t="s">
        <v>93</v>
      </c>
      <c r="P1203">
        <v>349.8</v>
      </c>
      <c r="Q1203">
        <v>79.900000000000006</v>
      </c>
      <c r="R1203">
        <v>0</v>
      </c>
      <c r="S1203">
        <v>50.1</v>
      </c>
      <c r="T1203">
        <v>0</v>
      </c>
      <c r="U1203">
        <v>0</v>
      </c>
      <c r="V1203">
        <v>174.9</v>
      </c>
      <c r="W1203">
        <v>44.9</v>
      </c>
      <c r="X1203">
        <v>44.9</v>
      </c>
      <c r="Y1203">
        <v>0</v>
      </c>
      <c r="AG1203" t="s">
        <v>94</v>
      </c>
      <c r="AK1203" t="s">
        <v>94</v>
      </c>
      <c r="AL1203" t="s">
        <v>95</v>
      </c>
      <c r="AM1203">
        <v>99999</v>
      </c>
      <c r="AN1203">
        <v>99999</v>
      </c>
      <c r="AO1203">
        <v>799</v>
      </c>
      <c r="AP1203" t="b">
        <v>1</v>
      </c>
      <c r="AQ1203" t="b">
        <v>1</v>
      </c>
      <c r="AR1203" t="b">
        <v>1</v>
      </c>
      <c r="AS1203">
        <v>250</v>
      </c>
      <c r="AT1203" t="s">
        <v>96</v>
      </c>
      <c r="AU1203" t="b">
        <v>0</v>
      </c>
      <c r="AW1203">
        <v>12</v>
      </c>
      <c r="AX1203" t="s">
        <v>97</v>
      </c>
      <c r="AY1203" t="s">
        <v>1364</v>
      </c>
    </row>
    <row r="1204" spans="1:51" x14ac:dyDescent="0.25">
      <c r="A1204" t="s">
        <v>3160</v>
      </c>
      <c r="B1204" t="s">
        <v>88</v>
      </c>
      <c r="C1204" t="s">
        <v>89</v>
      </c>
      <c r="D1204">
        <v>99999</v>
      </c>
      <c r="F1204">
        <v>1000</v>
      </c>
      <c r="G1204" t="b">
        <v>1</v>
      </c>
      <c r="H1204" t="s">
        <v>762</v>
      </c>
      <c r="K1204" t="s">
        <v>91</v>
      </c>
      <c r="L1204" t="s">
        <v>92</v>
      </c>
      <c r="N1204" t="s">
        <v>93</v>
      </c>
      <c r="P1204">
        <v>349.8</v>
      </c>
      <c r="Q1204">
        <v>79.899999999999991</v>
      </c>
      <c r="R1204">
        <v>0</v>
      </c>
      <c r="S1204">
        <v>50.1</v>
      </c>
      <c r="T1204">
        <v>0</v>
      </c>
      <c r="U1204">
        <v>0</v>
      </c>
      <c r="V1204">
        <v>174.9</v>
      </c>
      <c r="W1204">
        <v>44.9</v>
      </c>
      <c r="X1204">
        <v>44.9</v>
      </c>
      <c r="Y1204">
        <v>0</v>
      </c>
      <c r="AG1204" t="s">
        <v>99</v>
      </c>
      <c r="AK1204" t="s">
        <v>99</v>
      </c>
      <c r="AL1204" t="s">
        <v>95</v>
      </c>
      <c r="AM1204">
        <v>99999</v>
      </c>
      <c r="AN1204">
        <v>99999</v>
      </c>
      <c r="AO1204">
        <v>799</v>
      </c>
      <c r="AP1204" t="b">
        <v>1</v>
      </c>
      <c r="AQ1204" t="b">
        <v>1</v>
      </c>
      <c r="AR1204" t="b">
        <v>1</v>
      </c>
      <c r="AS1204">
        <v>250</v>
      </c>
      <c r="AT1204" t="s">
        <v>96</v>
      </c>
      <c r="AU1204" t="b">
        <v>0</v>
      </c>
      <c r="AW1204">
        <v>12</v>
      </c>
      <c r="AX1204" t="s">
        <v>97</v>
      </c>
      <c r="AY1204" t="s">
        <v>1365</v>
      </c>
    </row>
    <row r="1205" spans="1:51" x14ac:dyDescent="0.25">
      <c r="A1205" t="s">
        <v>3160</v>
      </c>
      <c r="B1205" t="s">
        <v>88</v>
      </c>
      <c r="C1205" t="s">
        <v>89</v>
      </c>
      <c r="D1205">
        <v>99999</v>
      </c>
      <c r="F1205">
        <v>10000</v>
      </c>
      <c r="G1205" t="b">
        <v>1</v>
      </c>
      <c r="H1205" t="s">
        <v>762</v>
      </c>
      <c r="K1205" t="s">
        <v>91</v>
      </c>
      <c r="L1205" t="s">
        <v>92</v>
      </c>
      <c r="N1205" t="s">
        <v>93</v>
      </c>
      <c r="P1205">
        <v>414.8</v>
      </c>
      <c r="Q1205">
        <v>144.9</v>
      </c>
      <c r="R1205">
        <v>0</v>
      </c>
      <c r="S1205">
        <v>50.1</v>
      </c>
      <c r="T1205">
        <v>0</v>
      </c>
      <c r="U1205">
        <v>0</v>
      </c>
      <c r="V1205">
        <v>174.9</v>
      </c>
      <c r="W1205">
        <v>44.9</v>
      </c>
      <c r="X1205">
        <v>44.9</v>
      </c>
      <c r="Y1205">
        <v>0</v>
      </c>
      <c r="AG1205" t="s">
        <v>101</v>
      </c>
      <c r="AK1205" t="s">
        <v>101</v>
      </c>
      <c r="AL1205" t="s">
        <v>95</v>
      </c>
      <c r="AM1205">
        <v>99999</v>
      </c>
      <c r="AN1205">
        <v>99999</v>
      </c>
      <c r="AO1205">
        <v>799</v>
      </c>
      <c r="AP1205" t="b">
        <v>1</v>
      </c>
      <c r="AQ1205" t="b">
        <v>1</v>
      </c>
      <c r="AR1205" t="b">
        <v>1</v>
      </c>
      <c r="AS1205">
        <v>250</v>
      </c>
      <c r="AT1205" t="s">
        <v>96</v>
      </c>
      <c r="AU1205" t="b">
        <v>0</v>
      </c>
      <c r="AW1205">
        <v>12</v>
      </c>
      <c r="AX1205" t="s">
        <v>97</v>
      </c>
      <c r="AY1205" t="s">
        <v>1366</v>
      </c>
    </row>
    <row r="1206" spans="1:51" x14ac:dyDescent="0.25">
      <c r="A1206" t="s">
        <v>3160</v>
      </c>
      <c r="B1206" t="s">
        <v>88</v>
      </c>
      <c r="C1206" t="s">
        <v>89</v>
      </c>
      <c r="D1206">
        <v>99999</v>
      </c>
      <c r="F1206">
        <v>2000</v>
      </c>
      <c r="G1206" t="b">
        <v>1</v>
      </c>
      <c r="H1206" t="s">
        <v>762</v>
      </c>
      <c r="K1206" t="s">
        <v>91</v>
      </c>
      <c r="L1206" t="s">
        <v>92</v>
      </c>
      <c r="N1206" t="s">
        <v>93</v>
      </c>
      <c r="P1206">
        <v>359.8</v>
      </c>
      <c r="Q1206">
        <v>89.899999999999991</v>
      </c>
      <c r="R1206">
        <v>0</v>
      </c>
      <c r="S1206">
        <v>50.1</v>
      </c>
      <c r="T1206">
        <v>0</v>
      </c>
      <c r="U1206">
        <v>0</v>
      </c>
      <c r="V1206">
        <v>174.9</v>
      </c>
      <c r="W1206">
        <v>44.9</v>
      </c>
      <c r="X1206">
        <v>44.9</v>
      </c>
      <c r="Y1206">
        <v>0</v>
      </c>
      <c r="AG1206" t="s">
        <v>103</v>
      </c>
      <c r="AK1206" t="s">
        <v>103</v>
      </c>
      <c r="AL1206" t="s">
        <v>95</v>
      </c>
      <c r="AM1206">
        <v>99999</v>
      </c>
      <c r="AN1206">
        <v>99999</v>
      </c>
      <c r="AO1206">
        <v>799</v>
      </c>
      <c r="AP1206" t="b">
        <v>1</v>
      </c>
      <c r="AQ1206" t="b">
        <v>1</v>
      </c>
      <c r="AR1206" t="b">
        <v>1</v>
      </c>
      <c r="AS1206">
        <v>250</v>
      </c>
      <c r="AT1206" t="s">
        <v>96</v>
      </c>
      <c r="AU1206" t="b">
        <v>0</v>
      </c>
      <c r="AW1206">
        <v>12</v>
      </c>
      <c r="AX1206" t="s">
        <v>97</v>
      </c>
      <c r="AY1206" t="s">
        <v>1367</v>
      </c>
    </row>
    <row r="1207" spans="1:51" x14ac:dyDescent="0.25">
      <c r="A1207" t="s">
        <v>3160</v>
      </c>
      <c r="B1207" t="s">
        <v>88</v>
      </c>
      <c r="C1207" t="s">
        <v>89</v>
      </c>
      <c r="D1207">
        <v>99999</v>
      </c>
      <c r="F1207">
        <v>3000</v>
      </c>
      <c r="G1207" t="b">
        <v>1</v>
      </c>
      <c r="H1207" t="s">
        <v>762</v>
      </c>
      <c r="K1207" t="s">
        <v>91</v>
      </c>
      <c r="L1207" t="s">
        <v>92</v>
      </c>
      <c r="N1207" t="s">
        <v>93</v>
      </c>
      <c r="P1207">
        <v>369.8</v>
      </c>
      <c r="Q1207">
        <v>99.899999999999991</v>
      </c>
      <c r="R1207">
        <v>0</v>
      </c>
      <c r="S1207">
        <v>50.1</v>
      </c>
      <c r="T1207">
        <v>0</v>
      </c>
      <c r="U1207">
        <v>0</v>
      </c>
      <c r="V1207">
        <v>174.9</v>
      </c>
      <c r="W1207">
        <v>44.9</v>
      </c>
      <c r="X1207">
        <v>44.9</v>
      </c>
      <c r="Y1207">
        <v>0</v>
      </c>
      <c r="AG1207" t="s">
        <v>105</v>
      </c>
      <c r="AK1207" t="s">
        <v>105</v>
      </c>
      <c r="AL1207" t="s">
        <v>95</v>
      </c>
      <c r="AM1207">
        <v>99999</v>
      </c>
      <c r="AN1207">
        <v>99999</v>
      </c>
      <c r="AO1207">
        <v>799</v>
      </c>
      <c r="AP1207" t="b">
        <v>1</v>
      </c>
      <c r="AQ1207" t="b">
        <v>1</v>
      </c>
      <c r="AR1207" t="b">
        <v>1</v>
      </c>
      <c r="AS1207">
        <v>250</v>
      </c>
      <c r="AT1207" t="s">
        <v>96</v>
      </c>
      <c r="AU1207" t="b">
        <v>0</v>
      </c>
      <c r="AW1207">
        <v>12</v>
      </c>
      <c r="AX1207" t="s">
        <v>97</v>
      </c>
      <c r="AY1207" t="s">
        <v>1368</v>
      </c>
    </row>
    <row r="1208" spans="1:51" x14ac:dyDescent="0.25">
      <c r="A1208" t="s">
        <v>3160</v>
      </c>
      <c r="B1208" t="s">
        <v>88</v>
      </c>
      <c r="C1208" t="s">
        <v>89</v>
      </c>
      <c r="D1208">
        <v>99999</v>
      </c>
      <c r="F1208">
        <v>5000</v>
      </c>
      <c r="G1208" t="b">
        <v>1</v>
      </c>
      <c r="H1208" t="s">
        <v>762</v>
      </c>
      <c r="K1208" t="s">
        <v>91</v>
      </c>
      <c r="L1208" t="s">
        <v>92</v>
      </c>
      <c r="N1208" t="s">
        <v>93</v>
      </c>
      <c r="P1208">
        <v>384.8</v>
      </c>
      <c r="Q1208">
        <v>114.9</v>
      </c>
      <c r="R1208">
        <v>0</v>
      </c>
      <c r="S1208">
        <v>50.1</v>
      </c>
      <c r="T1208">
        <v>0</v>
      </c>
      <c r="U1208">
        <v>0</v>
      </c>
      <c r="V1208">
        <v>174.9</v>
      </c>
      <c r="W1208">
        <v>44.9</v>
      </c>
      <c r="X1208">
        <v>44.9</v>
      </c>
      <c r="Y1208">
        <v>0</v>
      </c>
      <c r="AG1208" t="s">
        <v>107</v>
      </c>
      <c r="AK1208" t="s">
        <v>107</v>
      </c>
      <c r="AL1208" t="s">
        <v>95</v>
      </c>
      <c r="AM1208">
        <v>99999</v>
      </c>
      <c r="AN1208">
        <v>99999</v>
      </c>
      <c r="AO1208">
        <v>799</v>
      </c>
      <c r="AP1208" t="b">
        <v>1</v>
      </c>
      <c r="AQ1208" t="b">
        <v>1</v>
      </c>
      <c r="AR1208" t="b">
        <v>1</v>
      </c>
      <c r="AS1208">
        <v>250</v>
      </c>
      <c r="AT1208" t="s">
        <v>96</v>
      </c>
      <c r="AU1208" t="b">
        <v>0</v>
      </c>
      <c r="AW1208">
        <v>12</v>
      </c>
      <c r="AX1208" t="s">
        <v>97</v>
      </c>
      <c r="AY1208" t="s">
        <v>1369</v>
      </c>
    </row>
    <row r="1209" spans="1:51" x14ac:dyDescent="0.25">
      <c r="A1209" t="s">
        <v>3160</v>
      </c>
      <c r="B1209" t="s">
        <v>109</v>
      </c>
      <c r="C1209" t="s">
        <v>89</v>
      </c>
      <c r="D1209">
        <v>99999</v>
      </c>
      <c r="F1209">
        <v>0</v>
      </c>
      <c r="G1209" t="b">
        <v>1</v>
      </c>
      <c r="H1209" t="s">
        <v>762</v>
      </c>
      <c r="K1209" t="s">
        <v>91</v>
      </c>
      <c r="L1209" t="s">
        <v>110</v>
      </c>
      <c r="N1209" t="s">
        <v>93</v>
      </c>
      <c r="P1209">
        <v>344.8</v>
      </c>
      <c r="Q1209">
        <v>74.900000000000006</v>
      </c>
      <c r="R1209">
        <v>0</v>
      </c>
      <c r="S1209">
        <v>50.1</v>
      </c>
      <c r="T1209">
        <v>0</v>
      </c>
      <c r="U1209">
        <v>0</v>
      </c>
      <c r="V1209">
        <v>174.9</v>
      </c>
      <c r="W1209">
        <v>44.9</v>
      </c>
      <c r="X1209">
        <v>44.9</v>
      </c>
      <c r="Y1209">
        <v>0</v>
      </c>
      <c r="AG1209" t="s">
        <v>111</v>
      </c>
      <c r="AK1209" t="s">
        <v>111</v>
      </c>
      <c r="AL1209" t="s">
        <v>112</v>
      </c>
      <c r="AM1209">
        <v>99999</v>
      </c>
      <c r="AN1209">
        <v>99999</v>
      </c>
      <c r="AO1209">
        <v>599</v>
      </c>
      <c r="AP1209" t="b">
        <v>1</v>
      </c>
      <c r="AQ1209" t="b">
        <v>1</v>
      </c>
      <c r="AR1209" t="b">
        <v>1</v>
      </c>
      <c r="AS1209">
        <v>50</v>
      </c>
      <c r="AT1209" t="s">
        <v>96</v>
      </c>
      <c r="AU1209" t="b">
        <v>0</v>
      </c>
      <c r="AW1209">
        <v>12</v>
      </c>
      <c r="AX1209" t="s">
        <v>97</v>
      </c>
      <c r="AY1209" t="s">
        <v>1370</v>
      </c>
    </row>
    <row r="1210" spans="1:51" x14ac:dyDescent="0.25">
      <c r="A1210" t="s">
        <v>3160</v>
      </c>
      <c r="B1210" t="s">
        <v>109</v>
      </c>
      <c r="C1210" t="s">
        <v>89</v>
      </c>
      <c r="D1210">
        <v>99999</v>
      </c>
      <c r="F1210">
        <v>1000</v>
      </c>
      <c r="G1210" t="b">
        <v>1</v>
      </c>
      <c r="H1210" t="s">
        <v>762</v>
      </c>
      <c r="K1210" t="s">
        <v>91</v>
      </c>
      <c r="L1210" t="s">
        <v>110</v>
      </c>
      <c r="N1210" t="s">
        <v>93</v>
      </c>
      <c r="P1210">
        <v>329.8</v>
      </c>
      <c r="Q1210">
        <v>59.9</v>
      </c>
      <c r="R1210">
        <v>0</v>
      </c>
      <c r="S1210">
        <v>50.1</v>
      </c>
      <c r="T1210">
        <v>0</v>
      </c>
      <c r="U1210">
        <v>0</v>
      </c>
      <c r="V1210">
        <v>174.9</v>
      </c>
      <c r="W1210">
        <v>44.9</v>
      </c>
      <c r="X1210">
        <v>44.9</v>
      </c>
      <c r="Y1210">
        <v>0</v>
      </c>
      <c r="AG1210" t="s">
        <v>114</v>
      </c>
      <c r="AK1210" t="s">
        <v>114</v>
      </c>
      <c r="AL1210" t="s">
        <v>112</v>
      </c>
      <c r="AM1210">
        <v>99999</v>
      </c>
      <c r="AN1210">
        <v>99999</v>
      </c>
      <c r="AO1210">
        <v>599</v>
      </c>
      <c r="AP1210" t="b">
        <v>1</v>
      </c>
      <c r="AQ1210" t="b">
        <v>1</v>
      </c>
      <c r="AR1210" t="b">
        <v>1</v>
      </c>
      <c r="AS1210">
        <v>50</v>
      </c>
      <c r="AT1210" t="s">
        <v>96</v>
      </c>
      <c r="AU1210" t="b">
        <v>0</v>
      </c>
      <c r="AW1210">
        <v>12</v>
      </c>
      <c r="AX1210" t="s">
        <v>97</v>
      </c>
      <c r="AY1210" t="s">
        <v>1371</v>
      </c>
    </row>
    <row r="1211" spans="1:51" x14ac:dyDescent="0.25">
      <c r="A1211" t="s">
        <v>3160</v>
      </c>
      <c r="B1211" t="s">
        <v>109</v>
      </c>
      <c r="C1211" t="s">
        <v>89</v>
      </c>
      <c r="D1211">
        <v>99999</v>
      </c>
      <c r="F1211">
        <v>10000</v>
      </c>
      <c r="G1211" t="b">
        <v>1</v>
      </c>
      <c r="H1211" t="s">
        <v>762</v>
      </c>
      <c r="K1211" t="s">
        <v>91</v>
      </c>
      <c r="L1211" t="s">
        <v>110</v>
      </c>
      <c r="N1211" t="s">
        <v>93</v>
      </c>
      <c r="P1211">
        <v>394.8</v>
      </c>
      <c r="Q1211">
        <v>124.9</v>
      </c>
      <c r="R1211">
        <v>0</v>
      </c>
      <c r="S1211">
        <v>50.1</v>
      </c>
      <c r="T1211">
        <v>0</v>
      </c>
      <c r="U1211">
        <v>0</v>
      </c>
      <c r="V1211">
        <v>174.9</v>
      </c>
      <c r="W1211">
        <v>44.9</v>
      </c>
      <c r="X1211">
        <v>44.9</v>
      </c>
      <c r="Y1211">
        <v>0</v>
      </c>
      <c r="AG1211" t="s">
        <v>116</v>
      </c>
      <c r="AK1211" t="s">
        <v>116</v>
      </c>
      <c r="AL1211" t="s">
        <v>112</v>
      </c>
      <c r="AM1211">
        <v>99999</v>
      </c>
      <c r="AN1211">
        <v>99999</v>
      </c>
      <c r="AO1211">
        <v>599</v>
      </c>
      <c r="AP1211" t="b">
        <v>1</v>
      </c>
      <c r="AQ1211" t="b">
        <v>1</v>
      </c>
      <c r="AR1211" t="b">
        <v>1</v>
      </c>
      <c r="AS1211">
        <v>50</v>
      </c>
      <c r="AT1211" t="s">
        <v>96</v>
      </c>
      <c r="AU1211" t="b">
        <v>0</v>
      </c>
      <c r="AW1211">
        <v>12</v>
      </c>
      <c r="AX1211" t="s">
        <v>97</v>
      </c>
      <c r="AY1211" t="s">
        <v>1372</v>
      </c>
    </row>
    <row r="1212" spans="1:51" x14ac:dyDescent="0.25">
      <c r="A1212" t="s">
        <v>3160</v>
      </c>
      <c r="B1212" t="s">
        <v>109</v>
      </c>
      <c r="C1212" t="s">
        <v>89</v>
      </c>
      <c r="D1212">
        <v>99999</v>
      </c>
      <c r="F1212">
        <v>2000</v>
      </c>
      <c r="G1212" t="b">
        <v>1</v>
      </c>
      <c r="H1212" t="s">
        <v>762</v>
      </c>
      <c r="K1212" t="s">
        <v>91</v>
      </c>
      <c r="L1212" t="s">
        <v>110</v>
      </c>
      <c r="N1212" t="s">
        <v>93</v>
      </c>
      <c r="P1212">
        <v>339.8</v>
      </c>
      <c r="Q1212">
        <v>69.900000000000006</v>
      </c>
      <c r="R1212">
        <v>0</v>
      </c>
      <c r="S1212">
        <v>50.1</v>
      </c>
      <c r="T1212">
        <v>0</v>
      </c>
      <c r="U1212">
        <v>0</v>
      </c>
      <c r="V1212">
        <v>174.9</v>
      </c>
      <c r="W1212">
        <v>44.9</v>
      </c>
      <c r="X1212">
        <v>44.9</v>
      </c>
      <c r="Y1212">
        <v>0</v>
      </c>
      <c r="AG1212" t="s">
        <v>118</v>
      </c>
      <c r="AK1212" t="s">
        <v>118</v>
      </c>
      <c r="AL1212" t="s">
        <v>112</v>
      </c>
      <c r="AM1212">
        <v>99999</v>
      </c>
      <c r="AN1212">
        <v>99999</v>
      </c>
      <c r="AO1212">
        <v>599</v>
      </c>
      <c r="AP1212" t="b">
        <v>1</v>
      </c>
      <c r="AQ1212" t="b">
        <v>1</v>
      </c>
      <c r="AR1212" t="b">
        <v>1</v>
      </c>
      <c r="AS1212">
        <v>50</v>
      </c>
      <c r="AT1212" t="s">
        <v>96</v>
      </c>
      <c r="AU1212" t="b">
        <v>0</v>
      </c>
      <c r="AW1212">
        <v>12</v>
      </c>
      <c r="AX1212" t="s">
        <v>97</v>
      </c>
      <c r="AY1212" t="s">
        <v>1373</v>
      </c>
    </row>
    <row r="1213" spans="1:51" x14ac:dyDescent="0.25">
      <c r="A1213" t="s">
        <v>3160</v>
      </c>
      <c r="B1213" t="s">
        <v>109</v>
      </c>
      <c r="C1213" t="s">
        <v>89</v>
      </c>
      <c r="D1213">
        <v>99999</v>
      </c>
      <c r="F1213">
        <v>3000</v>
      </c>
      <c r="G1213" t="b">
        <v>1</v>
      </c>
      <c r="H1213" t="s">
        <v>762</v>
      </c>
      <c r="K1213" t="s">
        <v>91</v>
      </c>
      <c r="L1213" t="s">
        <v>110</v>
      </c>
      <c r="N1213" t="s">
        <v>93</v>
      </c>
      <c r="P1213">
        <v>349.8</v>
      </c>
      <c r="Q1213">
        <v>79.899999999999991</v>
      </c>
      <c r="R1213">
        <v>0</v>
      </c>
      <c r="S1213">
        <v>50.1</v>
      </c>
      <c r="T1213">
        <v>0</v>
      </c>
      <c r="U1213">
        <v>0</v>
      </c>
      <c r="V1213">
        <v>174.9</v>
      </c>
      <c r="W1213">
        <v>44.9</v>
      </c>
      <c r="X1213">
        <v>44.9</v>
      </c>
      <c r="Y1213">
        <v>0</v>
      </c>
      <c r="AG1213" t="s">
        <v>120</v>
      </c>
      <c r="AK1213" t="s">
        <v>120</v>
      </c>
      <c r="AL1213" t="s">
        <v>112</v>
      </c>
      <c r="AM1213">
        <v>99999</v>
      </c>
      <c r="AN1213">
        <v>99999</v>
      </c>
      <c r="AO1213">
        <v>599</v>
      </c>
      <c r="AP1213" t="b">
        <v>1</v>
      </c>
      <c r="AQ1213" t="b">
        <v>1</v>
      </c>
      <c r="AR1213" t="b">
        <v>1</v>
      </c>
      <c r="AS1213">
        <v>50</v>
      </c>
      <c r="AT1213" t="s">
        <v>96</v>
      </c>
      <c r="AU1213" t="b">
        <v>0</v>
      </c>
      <c r="AW1213">
        <v>12</v>
      </c>
      <c r="AX1213" t="s">
        <v>97</v>
      </c>
      <c r="AY1213" t="s">
        <v>1374</v>
      </c>
    </row>
    <row r="1214" spans="1:51" x14ac:dyDescent="0.25">
      <c r="A1214" t="s">
        <v>3160</v>
      </c>
      <c r="B1214" t="s">
        <v>109</v>
      </c>
      <c r="C1214" t="s">
        <v>89</v>
      </c>
      <c r="D1214">
        <v>99999</v>
      </c>
      <c r="F1214">
        <v>5000</v>
      </c>
      <c r="G1214" t="b">
        <v>1</v>
      </c>
      <c r="H1214" t="s">
        <v>762</v>
      </c>
      <c r="K1214" t="s">
        <v>91</v>
      </c>
      <c r="L1214" t="s">
        <v>110</v>
      </c>
      <c r="N1214" t="s">
        <v>93</v>
      </c>
      <c r="P1214">
        <v>364.8</v>
      </c>
      <c r="Q1214">
        <v>94.9</v>
      </c>
      <c r="R1214">
        <v>0</v>
      </c>
      <c r="S1214">
        <v>50.1</v>
      </c>
      <c r="T1214">
        <v>0</v>
      </c>
      <c r="U1214">
        <v>0</v>
      </c>
      <c r="V1214">
        <v>174.9</v>
      </c>
      <c r="W1214">
        <v>44.9</v>
      </c>
      <c r="X1214">
        <v>44.9</v>
      </c>
      <c r="Y1214">
        <v>0</v>
      </c>
      <c r="AG1214" t="s">
        <v>122</v>
      </c>
      <c r="AK1214" t="s">
        <v>122</v>
      </c>
      <c r="AL1214" t="s">
        <v>112</v>
      </c>
      <c r="AM1214">
        <v>99999</v>
      </c>
      <c r="AN1214">
        <v>99999</v>
      </c>
      <c r="AO1214">
        <v>599</v>
      </c>
      <c r="AP1214" t="b">
        <v>1</v>
      </c>
      <c r="AQ1214" t="b">
        <v>1</v>
      </c>
      <c r="AR1214" t="b">
        <v>1</v>
      </c>
      <c r="AS1214">
        <v>50</v>
      </c>
      <c r="AT1214" t="s">
        <v>96</v>
      </c>
      <c r="AU1214" t="b">
        <v>0</v>
      </c>
      <c r="AW1214">
        <v>12</v>
      </c>
      <c r="AX1214" t="s">
        <v>97</v>
      </c>
      <c r="AY1214" t="s">
        <v>1375</v>
      </c>
    </row>
    <row r="1215" spans="1:51" x14ac:dyDescent="0.25">
      <c r="A1215" t="s">
        <v>3160</v>
      </c>
      <c r="B1215" t="s">
        <v>124</v>
      </c>
      <c r="C1215" t="s">
        <v>89</v>
      </c>
      <c r="D1215">
        <v>99999</v>
      </c>
      <c r="F1215">
        <v>0</v>
      </c>
      <c r="G1215" t="b">
        <v>1</v>
      </c>
      <c r="H1215" t="s">
        <v>762</v>
      </c>
      <c r="K1215" t="s">
        <v>91</v>
      </c>
      <c r="L1215" t="s">
        <v>125</v>
      </c>
      <c r="N1215" t="s">
        <v>93</v>
      </c>
      <c r="P1215">
        <v>334.8</v>
      </c>
      <c r="Q1215">
        <v>64.900000000000006</v>
      </c>
      <c r="R1215">
        <v>0</v>
      </c>
      <c r="S1215">
        <v>50.1</v>
      </c>
      <c r="T1215">
        <v>0</v>
      </c>
      <c r="U1215">
        <v>0</v>
      </c>
      <c r="V1215">
        <v>174.9</v>
      </c>
      <c r="W1215">
        <v>44.9</v>
      </c>
      <c r="X1215">
        <v>44.9</v>
      </c>
      <c r="Y1215">
        <v>0</v>
      </c>
      <c r="AG1215" t="s">
        <v>126</v>
      </c>
      <c r="AK1215" t="s">
        <v>126</v>
      </c>
      <c r="AL1215" t="s">
        <v>127</v>
      </c>
      <c r="AM1215">
        <v>99999</v>
      </c>
      <c r="AN1215">
        <v>99999</v>
      </c>
      <c r="AO1215">
        <v>699</v>
      </c>
      <c r="AP1215" t="b">
        <v>1</v>
      </c>
      <c r="AQ1215" t="b">
        <v>1</v>
      </c>
      <c r="AR1215" t="b">
        <v>1</v>
      </c>
      <c r="AS1215">
        <v>100</v>
      </c>
      <c r="AT1215" t="s">
        <v>96</v>
      </c>
      <c r="AU1215" t="b">
        <v>0</v>
      </c>
      <c r="AW1215">
        <v>12</v>
      </c>
      <c r="AX1215" t="s">
        <v>97</v>
      </c>
      <c r="AY1215" t="s">
        <v>1376</v>
      </c>
    </row>
    <row r="1216" spans="1:51" x14ac:dyDescent="0.25">
      <c r="A1216" t="s">
        <v>3160</v>
      </c>
      <c r="B1216" t="s">
        <v>124</v>
      </c>
      <c r="C1216" t="s">
        <v>89</v>
      </c>
      <c r="D1216">
        <v>99999</v>
      </c>
      <c r="F1216">
        <v>1000</v>
      </c>
      <c r="G1216" t="b">
        <v>1</v>
      </c>
      <c r="H1216" t="s">
        <v>762</v>
      </c>
      <c r="K1216" t="s">
        <v>91</v>
      </c>
      <c r="L1216" t="s">
        <v>125</v>
      </c>
      <c r="N1216" t="s">
        <v>93</v>
      </c>
      <c r="P1216">
        <v>334.8</v>
      </c>
      <c r="Q1216">
        <v>64.899999999999991</v>
      </c>
      <c r="R1216">
        <v>0</v>
      </c>
      <c r="S1216">
        <v>50.1</v>
      </c>
      <c r="T1216">
        <v>0</v>
      </c>
      <c r="U1216">
        <v>0</v>
      </c>
      <c r="V1216">
        <v>174.9</v>
      </c>
      <c r="W1216">
        <v>44.9</v>
      </c>
      <c r="X1216">
        <v>44.9</v>
      </c>
      <c r="Y1216">
        <v>0</v>
      </c>
      <c r="AG1216" t="s">
        <v>129</v>
      </c>
      <c r="AK1216" t="s">
        <v>129</v>
      </c>
      <c r="AL1216" t="s">
        <v>127</v>
      </c>
      <c r="AM1216">
        <v>99999</v>
      </c>
      <c r="AN1216">
        <v>99999</v>
      </c>
      <c r="AO1216">
        <v>699</v>
      </c>
      <c r="AP1216" t="b">
        <v>1</v>
      </c>
      <c r="AQ1216" t="b">
        <v>1</v>
      </c>
      <c r="AR1216" t="b">
        <v>1</v>
      </c>
      <c r="AS1216">
        <v>100</v>
      </c>
      <c r="AT1216" t="s">
        <v>96</v>
      </c>
      <c r="AU1216" t="b">
        <v>0</v>
      </c>
      <c r="AW1216">
        <v>12</v>
      </c>
      <c r="AX1216" t="s">
        <v>97</v>
      </c>
      <c r="AY1216" t="s">
        <v>1377</v>
      </c>
    </row>
    <row r="1217" spans="1:51" x14ac:dyDescent="0.25">
      <c r="A1217" t="s">
        <v>3160</v>
      </c>
      <c r="B1217" t="s">
        <v>124</v>
      </c>
      <c r="C1217" t="s">
        <v>89</v>
      </c>
      <c r="D1217">
        <v>99999</v>
      </c>
      <c r="F1217">
        <v>10000</v>
      </c>
      <c r="G1217" t="b">
        <v>1</v>
      </c>
      <c r="H1217" t="s">
        <v>762</v>
      </c>
      <c r="K1217" t="s">
        <v>91</v>
      </c>
      <c r="L1217" t="s">
        <v>125</v>
      </c>
      <c r="N1217" t="s">
        <v>93</v>
      </c>
      <c r="P1217">
        <v>399.8</v>
      </c>
      <c r="Q1217">
        <v>129.9</v>
      </c>
      <c r="R1217">
        <v>0</v>
      </c>
      <c r="S1217">
        <v>50.1</v>
      </c>
      <c r="T1217">
        <v>0</v>
      </c>
      <c r="U1217">
        <v>0</v>
      </c>
      <c r="V1217">
        <v>174.9</v>
      </c>
      <c r="W1217">
        <v>44.9</v>
      </c>
      <c r="X1217">
        <v>44.9</v>
      </c>
      <c r="Y1217">
        <v>0</v>
      </c>
      <c r="AG1217" t="s">
        <v>131</v>
      </c>
      <c r="AK1217" t="s">
        <v>131</v>
      </c>
      <c r="AL1217" t="s">
        <v>127</v>
      </c>
      <c r="AM1217">
        <v>99999</v>
      </c>
      <c r="AN1217">
        <v>99999</v>
      </c>
      <c r="AO1217">
        <v>699</v>
      </c>
      <c r="AP1217" t="b">
        <v>1</v>
      </c>
      <c r="AQ1217" t="b">
        <v>1</v>
      </c>
      <c r="AR1217" t="b">
        <v>1</v>
      </c>
      <c r="AS1217">
        <v>100</v>
      </c>
      <c r="AT1217" t="s">
        <v>96</v>
      </c>
      <c r="AU1217" t="b">
        <v>0</v>
      </c>
      <c r="AW1217">
        <v>12</v>
      </c>
      <c r="AX1217" t="s">
        <v>97</v>
      </c>
      <c r="AY1217" t="s">
        <v>1378</v>
      </c>
    </row>
    <row r="1218" spans="1:51" x14ac:dyDescent="0.25">
      <c r="A1218" t="s">
        <v>3160</v>
      </c>
      <c r="B1218" t="s">
        <v>124</v>
      </c>
      <c r="C1218" t="s">
        <v>89</v>
      </c>
      <c r="D1218">
        <v>99999</v>
      </c>
      <c r="F1218">
        <v>2000</v>
      </c>
      <c r="G1218" t="b">
        <v>1</v>
      </c>
      <c r="H1218" t="s">
        <v>762</v>
      </c>
      <c r="K1218" t="s">
        <v>91</v>
      </c>
      <c r="L1218" t="s">
        <v>125</v>
      </c>
      <c r="N1218" t="s">
        <v>93</v>
      </c>
      <c r="P1218">
        <v>344.8</v>
      </c>
      <c r="Q1218">
        <v>74.899999999999991</v>
      </c>
      <c r="R1218">
        <v>0</v>
      </c>
      <c r="S1218">
        <v>50.1</v>
      </c>
      <c r="T1218">
        <v>0</v>
      </c>
      <c r="U1218">
        <v>0</v>
      </c>
      <c r="V1218">
        <v>174.9</v>
      </c>
      <c r="W1218">
        <v>44.9</v>
      </c>
      <c r="X1218">
        <v>44.9</v>
      </c>
      <c r="Y1218">
        <v>0</v>
      </c>
      <c r="AG1218" t="s">
        <v>133</v>
      </c>
      <c r="AK1218" t="s">
        <v>133</v>
      </c>
      <c r="AL1218" t="s">
        <v>127</v>
      </c>
      <c r="AM1218">
        <v>99999</v>
      </c>
      <c r="AN1218">
        <v>99999</v>
      </c>
      <c r="AO1218">
        <v>699</v>
      </c>
      <c r="AP1218" t="b">
        <v>1</v>
      </c>
      <c r="AQ1218" t="b">
        <v>1</v>
      </c>
      <c r="AR1218" t="b">
        <v>1</v>
      </c>
      <c r="AS1218">
        <v>100</v>
      </c>
      <c r="AT1218" t="s">
        <v>96</v>
      </c>
      <c r="AU1218" t="b">
        <v>0</v>
      </c>
      <c r="AW1218">
        <v>12</v>
      </c>
      <c r="AX1218" t="s">
        <v>97</v>
      </c>
      <c r="AY1218" t="s">
        <v>1379</v>
      </c>
    </row>
    <row r="1219" spans="1:51" x14ac:dyDescent="0.25">
      <c r="A1219" t="s">
        <v>3160</v>
      </c>
      <c r="B1219" t="s">
        <v>124</v>
      </c>
      <c r="C1219" t="s">
        <v>89</v>
      </c>
      <c r="D1219">
        <v>99999</v>
      </c>
      <c r="F1219">
        <v>3000</v>
      </c>
      <c r="G1219" t="b">
        <v>1</v>
      </c>
      <c r="H1219" t="s">
        <v>762</v>
      </c>
      <c r="K1219" t="s">
        <v>91</v>
      </c>
      <c r="L1219" t="s">
        <v>125</v>
      </c>
      <c r="N1219" t="s">
        <v>93</v>
      </c>
      <c r="P1219">
        <v>354.8</v>
      </c>
      <c r="Q1219">
        <v>84.899999999999991</v>
      </c>
      <c r="R1219">
        <v>0</v>
      </c>
      <c r="S1219">
        <v>50.1</v>
      </c>
      <c r="T1219">
        <v>0</v>
      </c>
      <c r="U1219">
        <v>0</v>
      </c>
      <c r="V1219">
        <v>174.9</v>
      </c>
      <c r="W1219">
        <v>44.9</v>
      </c>
      <c r="X1219">
        <v>44.9</v>
      </c>
      <c r="Y1219">
        <v>0</v>
      </c>
      <c r="AG1219" t="s">
        <v>135</v>
      </c>
      <c r="AK1219" t="s">
        <v>135</v>
      </c>
      <c r="AL1219" t="s">
        <v>127</v>
      </c>
      <c r="AM1219">
        <v>99999</v>
      </c>
      <c r="AN1219">
        <v>99999</v>
      </c>
      <c r="AO1219">
        <v>699</v>
      </c>
      <c r="AP1219" t="b">
        <v>1</v>
      </c>
      <c r="AQ1219" t="b">
        <v>1</v>
      </c>
      <c r="AR1219" t="b">
        <v>1</v>
      </c>
      <c r="AS1219">
        <v>100</v>
      </c>
      <c r="AT1219" t="s">
        <v>96</v>
      </c>
      <c r="AU1219" t="b">
        <v>0</v>
      </c>
      <c r="AW1219">
        <v>12</v>
      </c>
      <c r="AX1219" t="s">
        <v>97</v>
      </c>
      <c r="AY1219" t="s">
        <v>1380</v>
      </c>
    </row>
    <row r="1220" spans="1:51" x14ac:dyDescent="0.25">
      <c r="A1220" t="s">
        <v>3160</v>
      </c>
      <c r="B1220" t="s">
        <v>124</v>
      </c>
      <c r="C1220" t="s">
        <v>89</v>
      </c>
      <c r="D1220">
        <v>99999</v>
      </c>
      <c r="F1220">
        <v>5000</v>
      </c>
      <c r="G1220" t="b">
        <v>1</v>
      </c>
      <c r="H1220" t="s">
        <v>762</v>
      </c>
      <c r="K1220" t="s">
        <v>91</v>
      </c>
      <c r="L1220" t="s">
        <v>125</v>
      </c>
      <c r="N1220" t="s">
        <v>93</v>
      </c>
      <c r="P1220">
        <v>369.8</v>
      </c>
      <c r="Q1220">
        <v>99.9</v>
      </c>
      <c r="R1220">
        <v>0</v>
      </c>
      <c r="S1220">
        <v>50.1</v>
      </c>
      <c r="T1220">
        <v>0</v>
      </c>
      <c r="U1220">
        <v>0</v>
      </c>
      <c r="V1220">
        <v>174.9</v>
      </c>
      <c r="W1220">
        <v>44.9</v>
      </c>
      <c r="X1220">
        <v>44.9</v>
      </c>
      <c r="Y1220">
        <v>0</v>
      </c>
      <c r="AG1220" t="s">
        <v>137</v>
      </c>
      <c r="AK1220" t="s">
        <v>137</v>
      </c>
      <c r="AL1220" t="s">
        <v>127</v>
      </c>
      <c r="AM1220">
        <v>99999</v>
      </c>
      <c r="AN1220">
        <v>99999</v>
      </c>
      <c r="AO1220">
        <v>699</v>
      </c>
      <c r="AP1220" t="b">
        <v>1</v>
      </c>
      <c r="AQ1220" t="b">
        <v>1</v>
      </c>
      <c r="AR1220" t="b">
        <v>1</v>
      </c>
      <c r="AS1220">
        <v>100</v>
      </c>
      <c r="AT1220" t="s">
        <v>96</v>
      </c>
      <c r="AU1220" t="b">
        <v>0</v>
      </c>
      <c r="AW1220">
        <v>12</v>
      </c>
      <c r="AX1220" t="s">
        <v>97</v>
      </c>
      <c r="AY1220" t="s">
        <v>1381</v>
      </c>
    </row>
    <row r="1221" spans="1:51" x14ac:dyDescent="0.25">
      <c r="A1221" t="s">
        <v>3160</v>
      </c>
      <c r="B1221" t="s">
        <v>139</v>
      </c>
      <c r="C1221" t="s">
        <v>89</v>
      </c>
      <c r="D1221">
        <v>99999</v>
      </c>
      <c r="F1221">
        <v>0</v>
      </c>
      <c r="G1221" t="b">
        <v>1</v>
      </c>
      <c r="H1221" t="s">
        <v>762</v>
      </c>
      <c r="K1221" t="s">
        <v>91</v>
      </c>
      <c r="L1221" t="s">
        <v>140</v>
      </c>
      <c r="N1221" t="s">
        <v>93</v>
      </c>
      <c r="P1221">
        <v>369.8</v>
      </c>
      <c r="Q1221">
        <v>99.9</v>
      </c>
      <c r="R1221">
        <v>0</v>
      </c>
      <c r="S1221">
        <v>50.1</v>
      </c>
      <c r="T1221">
        <v>0</v>
      </c>
      <c r="U1221">
        <v>0</v>
      </c>
      <c r="V1221">
        <v>174.9</v>
      </c>
      <c r="W1221">
        <v>44.9</v>
      </c>
      <c r="X1221">
        <v>44.9</v>
      </c>
      <c r="Y1221">
        <v>0</v>
      </c>
      <c r="AG1221" t="s">
        <v>141</v>
      </c>
      <c r="AK1221" t="s">
        <v>141</v>
      </c>
      <c r="AL1221" t="s">
        <v>142</v>
      </c>
      <c r="AM1221">
        <v>99999</v>
      </c>
      <c r="AN1221">
        <v>99999</v>
      </c>
      <c r="AO1221">
        <v>899</v>
      </c>
      <c r="AP1221" t="b">
        <v>1</v>
      </c>
      <c r="AQ1221" t="b">
        <v>1</v>
      </c>
      <c r="AR1221" t="b">
        <v>1</v>
      </c>
      <c r="AS1221">
        <v>500</v>
      </c>
      <c r="AT1221" t="s">
        <v>96</v>
      </c>
      <c r="AU1221" t="b">
        <v>0</v>
      </c>
      <c r="AW1221">
        <v>12</v>
      </c>
      <c r="AX1221" t="s">
        <v>97</v>
      </c>
      <c r="AY1221" t="s">
        <v>1382</v>
      </c>
    </row>
    <row r="1222" spans="1:51" x14ac:dyDescent="0.25">
      <c r="A1222" t="s">
        <v>3160</v>
      </c>
      <c r="B1222" t="s">
        <v>139</v>
      </c>
      <c r="C1222" t="s">
        <v>89</v>
      </c>
      <c r="D1222">
        <v>99999</v>
      </c>
      <c r="F1222">
        <v>1000</v>
      </c>
      <c r="G1222" t="b">
        <v>1</v>
      </c>
      <c r="H1222" t="s">
        <v>762</v>
      </c>
      <c r="K1222" t="s">
        <v>91</v>
      </c>
      <c r="L1222" t="s">
        <v>140</v>
      </c>
      <c r="N1222" t="s">
        <v>93</v>
      </c>
      <c r="P1222">
        <v>369.8</v>
      </c>
      <c r="Q1222">
        <v>99.899999999999991</v>
      </c>
      <c r="R1222">
        <v>0</v>
      </c>
      <c r="S1222">
        <v>50.1</v>
      </c>
      <c r="T1222">
        <v>0</v>
      </c>
      <c r="U1222">
        <v>0</v>
      </c>
      <c r="V1222">
        <v>174.9</v>
      </c>
      <c r="W1222">
        <v>44.9</v>
      </c>
      <c r="X1222">
        <v>44.9</v>
      </c>
      <c r="Y1222">
        <v>0</v>
      </c>
      <c r="AG1222" t="s">
        <v>144</v>
      </c>
      <c r="AK1222" t="s">
        <v>144</v>
      </c>
      <c r="AL1222" t="s">
        <v>142</v>
      </c>
      <c r="AM1222">
        <v>99999</v>
      </c>
      <c r="AN1222">
        <v>99999</v>
      </c>
      <c r="AO1222">
        <v>899</v>
      </c>
      <c r="AP1222" t="b">
        <v>1</v>
      </c>
      <c r="AQ1222" t="b">
        <v>1</v>
      </c>
      <c r="AR1222" t="b">
        <v>1</v>
      </c>
      <c r="AS1222">
        <v>500</v>
      </c>
      <c r="AT1222" t="s">
        <v>96</v>
      </c>
      <c r="AU1222" t="b">
        <v>0</v>
      </c>
      <c r="AW1222">
        <v>12</v>
      </c>
      <c r="AX1222" t="s">
        <v>97</v>
      </c>
      <c r="AY1222" t="s">
        <v>1383</v>
      </c>
    </row>
    <row r="1223" spans="1:51" x14ac:dyDescent="0.25">
      <c r="A1223" t="s">
        <v>3160</v>
      </c>
      <c r="B1223" t="s">
        <v>139</v>
      </c>
      <c r="C1223" t="s">
        <v>89</v>
      </c>
      <c r="D1223">
        <v>99999</v>
      </c>
      <c r="F1223">
        <v>10000</v>
      </c>
      <c r="G1223" t="b">
        <v>1</v>
      </c>
      <c r="H1223" t="s">
        <v>762</v>
      </c>
      <c r="K1223" t="s">
        <v>91</v>
      </c>
      <c r="L1223" t="s">
        <v>140</v>
      </c>
      <c r="N1223" t="s">
        <v>93</v>
      </c>
      <c r="P1223">
        <v>434.8</v>
      </c>
      <c r="Q1223">
        <v>164.9</v>
      </c>
      <c r="R1223">
        <v>0</v>
      </c>
      <c r="S1223">
        <v>50.1</v>
      </c>
      <c r="T1223">
        <v>0</v>
      </c>
      <c r="U1223">
        <v>0</v>
      </c>
      <c r="V1223">
        <v>174.9</v>
      </c>
      <c r="W1223">
        <v>44.9</v>
      </c>
      <c r="X1223">
        <v>44.9</v>
      </c>
      <c r="Y1223">
        <v>0</v>
      </c>
      <c r="AG1223" t="s">
        <v>146</v>
      </c>
      <c r="AK1223" t="s">
        <v>146</v>
      </c>
      <c r="AL1223" t="s">
        <v>142</v>
      </c>
      <c r="AM1223">
        <v>99999</v>
      </c>
      <c r="AN1223">
        <v>99999</v>
      </c>
      <c r="AO1223">
        <v>899</v>
      </c>
      <c r="AP1223" t="b">
        <v>1</v>
      </c>
      <c r="AQ1223" t="b">
        <v>1</v>
      </c>
      <c r="AR1223" t="b">
        <v>1</v>
      </c>
      <c r="AS1223">
        <v>500</v>
      </c>
      <c r="AT1223" t="s">
        <v>96</v>
      </c>
      <c r="AU1223" t="b">
        <v>0</v>
      </c>
      <c r="AW1223">
        <v>12</v>
      </c>
      <c r="AX1223" t="s">
        <v>97</v>
      </c>
      <c r="AY1223" t="s">
        <v>1384</v>
      </c>
    </row>
    <row r="1224" spans="1:51" x14ac:dyDescent="0.25">
      <c r="A1224" t="s">
        <v>3160</v>
      </c>
      <c r="B1224" t="s">
        <v>139</v>
      </c>
      <c r="C1224" t="s">
        <v>89</v>
      </c>
      <c r="D1224">
        <v>99999</v>
      </c>
      <c r="F1224">
        <v>2000</v>
      </c>
      <c r="G1224" t="b">
        <v>1</v>
      </c>
      <c r="H1224" t="s">
        <v>762</v>
      </c>
      <c r="K1224" t="s">
        <v>91</v>
      </c>
      <c r="L1224" t="s">
        <v>140</v>
      </c>
      <c r="N1224" t="s">
        <v>93</v>
      </c>
      <c r="P1224">
        <v>379.8</v>
      </c>
      <c r="Q1224">
        <v>109.89999999999999</v>
      </c>
      <c r="R1224">
        <v>0</v>
      </c>
      <c r="S1224">
        <v>50.1</v>
      </c>
      <c r="T1224">
        <v>0</v>
      </c>
      <c r="U1224">
        <v>0</v>
      </c>
      <c r="V1224">
        <v>174.9</v>
      </c>
      <c r="W1224">
        <v>44.9</v>
      </c>
      <c r="X1224">
        <v>44.9</v>
      </c>
      <c r="Y1224">
        <v>0</v>
      </c>
      <c r="AG1224" t="s">
        <v>148</v>
      </c>
      <c r="AK1224" t="s">
        <v>148</v>
      </c>
      <c r="AL1224" t="s">
        <v>142</v>
      </c>
      <c r="AM1224">
        <v>99999</v>
      </c>
      <c r="AN1224">
        <v>99999</v>
      </c>
      <c r="AO1224">
        <v>899</v>
      </c>
      <c r="AP1224" t="b">
        <v>1</v>
      </c>
      <c r="AQ1224" t="b">
        <v>1</v>
      </c>
      <c r="AR1224" t="b">
        <v>1</v>
      </c>
      <c r="AS1224">
        <v>500</v>
      </c>
      <c r="AT1224" t="s">
        <v>96</v>
      </c>
      <c r="AU1224" t="b">
        <v>0</v>
      </c>
      <c r="AW1224">
        <v>12</v>
      </c>
      <c r="AX1224" t="s">
        <v>97</v>
      </c>
      <c r="AY1224" t="s">
        <v>1385</v>
      </c>
    </row>
    <row r="1225" spans="1:51" x14ac:dyDescent="0.25">
      <c r="A1225" t="s">
        <v>3160</v>
      </c>
      <c r="B1225" t="s">
        <v>139</v>
      </c>
      <c r="C1225" t="s">
        <v>89</v>
      </c>
      <c r="D1225">
        <v>99999</v>
      </c>
      <c r="F1225">
        <v>3000</v>
      </c>
      <c r="G1225" t="b">
        <v>1</v>
      </c>
      <c r="H1225" t="s">
        <v>762</v>
      </c>
      <c r="K1225" t="s">
        <v>91</v>
      </c>
      <c r="L1225" t="s">
        <v>140</v>
      </c>
      <c r="N1225" t="s">
        <v>93</v>
      </c>
      <c r="P1225">
        <v>389.8</v>
      </c>
      <c r="Q1225">
        <v>119.89999999999999</v>
      </c>
      <c r="R1225">
        <v>0</v>
      </c>
      <c r="S1225">
        <v>50.1</v>
      </c>
      <c r="T1225">
        <v>0</v>
      </c>
      <c r="U1225">
        <v>0</v>
      </c>
      <c r="V1225">
        <v>174.9</v>
      </c>
      <c r="W1225">
        <v>44.9</v>
      </c>
      <c r="X1225">
        <v>44.9</v>
      </c>
      <c r="Y1225">
        <v>0</v>
      </c>
      <c r="AG1225" t="s">
        <v>150</v>
      </c>
      <c r="AK1225" t="s">
        <v>150</v>
      </c>
      <c r="AL1225" t="s">
        <v>142</v>
      </c>
      <c r="AM1225">
        <v>99999</v>
      </c>
      <c r="AN1225">
        <v>99999</v>
      </c>
      <c r="AO1225">
        <v>899</v>
      </c>
      <c r="AP1225" t="b">
        <v>1</v>
      </c>
      <c r="AQ1225" t="b">
        <v>1</v>
      </c>
      <c r="AR1225" t="b">
        <v>1</v>
      </c>
      <c r="AS1225">
        <v>500</v>
      </c>
      <c r="AT1225" t="s">
        <v>96</v>
      </c>
      <c r="AU1225" t="b">
        <v>0</v>
      </c>
      <c r="AW1225">
        <v>12</v>
      </c>
      <c r="AX1225" t="s">
        <v>97</v>
      </c>
      <c r="AY1225" t="s">
        <v>1386</v>
      </c>
    </row>
    <row r="1226" spans="1:51" x14ac:dyDescent="0.25">
      <c r="A1226" t="s">
        <v>3160</v>
      </c>
      <c r="B1226" t="s">
        <v>139</v>
      </c>
      <c r="C1226" t="s">
        <v>89</v>
      </c>
      <c r="D1226">
        <v>99999</v>
      </c>
      <c r="F1226">
        <v>5000</v>
      </c>
      <c r="G1226" t="b">
        <v>1</v>
      </c>
      <c r="H1226" t="s">
        <v>762</v>
      </c>
      <c r="K1226" t="s">
        <v>91</v>
      </c>
      <c r="L1226" t="s">
        <v>140</v>
      </c>
      <c r="N1226" t="s">
        <v>93</v>
      </c>
      <c r="P1226">
        <v>404.8</v>
      </c>
      <c r="Q1226">
        <v>134.9</v>
      </c>
      <c r="R1226">
        <v>0</v>
      </c>
      <c r="S1226">
        <v>50.1</v>
      </c>
      <c r="T1226">
        <v>0</v>
      </c>
      <c r="U1226">
        <v>0</v>
      </c>
      <c r="V1226">
        <v>174.9</v>
      </c>
      <c r="W1226">
        <v>44.9</v>
      </c>
      <c r="X1226">
        <v>44.9</v>
      </c>
      <c r="Y1226">
        <v>0</v>
      </c>
      <c r="AG1226" t="s">
        <v>152</v>
      </c>
      <c r="AK1226" t="s">
        <v>152</v>
      </c>
      <c r="AL1226" t="s">
        <v>142</v>
      </c>
      <c r="AM1226">
        <v>99999</v>
      </c>
      <c r="AN1226">
        <v>99999</v>
      </c>
      <c r="AO1226">
        <v>899</v>
      </c>
      <c r="AP1226" t="b">
        <v>1</v>
      </c>
      <c r="AQ1226" t="b">
        <v>1</v>
      </c>
      <c r="AR1226" t="b">
        <v>1</v>
      </c>
      <c r="AS1226">
        <v>500</v>
      </c>
      <c r="AT1226" t="s">
        <v>96</v>
      </c>
      <c r="AU1226" t="b">
        <v>0</v>
      </c>
      <c r="AW1226">
        <v>12</v>
      </c>
      <c r="AX1226" t="s">
        <v>97</v>
      </c>
      <c r="AY1226" t="s">
        <v>1387</v>
      </c>
    </row>
    <row r="1227" spans="1:51" x14ac:dyDescent="0.25">
      <c r="A1227" t="s">
        <v>3160</v>
      </c>
      <c r="B1227" t="s">
        <v>88</v>
      </c>
      <c r="C1227" t="s">
        <v>89</v>
      </c>
      <c r="D1227">
        <v>99999</v>
      </c>
      <c r="F1227">
        <v>0</v>
      </c>
      <c r="G1227" t="b">
        <v>1</v>
      </c>
      <c r="H1227" t="s">
        <v>762</v>
      </c>
      <c r="K1227" t="s">
        <v>154</v>
      </c>
      <c r="L1227" t="s">
        <v>92</v>
      </c>
      <c r="N1227" t="s">
        <v>93</v>
      </c>
      <c r="P1227">
        <v>374.8</v>
      </c>
      <c r="Q1227">
        <v>79.900000000000006</v>
      </c>
      <c r="R1227">
        <v>0</v>
      </c>
      <c r="S1227">
        <v>50.1</v>
      </c>
      <c r="T1227">
        <v>0</v>
      </c>
      <c r="U1227">
        <v>0</v>
      </c>
      <c r="V1227">
        <v>174.9</v>
      </c>
      <c r="W1227">
        <v>69.900000000000006</v>
      </c>
      <c r="X1227">
        <v>69.900000000000006</v>
      </c>
      <c r="Y1227">
        <v>0</v>
      </c>
      <c r="AG1227" t="s">
        <v>155</v>
      </c>
      <c r="AK1227" t="s">
        <v>155</v>
      </c>
      <c r="AL1227" t="s">
        <v>95</v>
      </c>
      <c r="AM1227">
        <v>99999</v>
      </c>
      <c r="AN1227">
        <v>99999</v>
      </c>
      <c r="AO1227">
        <v>799</v>
      </c>
      <c r="AP1227" t="b">
        <v>1</v>
      </c>
      <c r="AQ1227" t="b">
        <v>1</v>
      </c>
      <c r="AR1227" t="b">
        <v>1</v>
      </c>
      <c r="AS1227">
        <v>250</v>
      </c>
      <c r="AT1227" t="s">
        <v>96</v>
      </c>
      <c r="AU1227" t="b">
        <v>0</v>
      </c>
      <c r="AW1227">
        <v>12</v>
      </c>
      <c r="AX1227" t="s">
        <v>97</v>
      </c>
      <c r="AY1227" t="s">
        <v>1388</v>
      </c>
    </row>
    <row r="1228" spans="1:51" x14ac:dyDescent="0.25">
      <c r="A1228" t="s">
        <v>3160</v>
      </c>
      <c r="B1228" t="s">
        <v>88</v>
      </c>
      <c r="C1228" t="s">
        <v>89</v>
      </c>
      <c r="D1228">
        <v>99999</v>
      </c>
      <c r="F1228">
        <v>1000</v>
      </c>
      <c r="G1228" t="b">
        <v>1</v>
      </c>
      <c r="H1228" t="s">
        <v>762</v>
      </c>
      <c r="K1228" t="s">
        <v>154</v>
      </c>
      <c r="L1228" t="s">
        <v>92</v>
      </c>
      <c r="N1228" t="s">
        <v>93</v>
      </c>
      <c r="P1228">
        <v>374.8</v>
      </c>
      <c r="Q1228">
        <v>79.899999999999991</v>
      </c>
      <c r="R1228">
        <v>0</v>
      </c>
      <c r="S1228">
        <v>50.1</v>
      </c>
      <c r="T1228">
        <v>0</v>
      </c>
      <c r="U1228">
        <v>0</v>
      </c>
      <c r="V1228">
        <v>174.9</v>
      </c>
      <c r="W1228">
        <v>69.900000000000006</v>
      </c>
      <c r="X1228">
        <v>69.900000000000006</v>
      </c>
      <c r="Y1228">
        <v>0</v>
      </c>
      <c r="AG1228" t="s">
        <v>157</v>
      </c>
      <c r="AK1228" t="s">
        <v>157</v>
      </c>
      <c r="AL1228" t="s">
        <v>95</v>
      </c>
      <c r="AM1228">
        <v>99999</v>
      </c>
      <c r="AN1228">
        <v>99999</v>
      </c>
      <c r="AO1228">
        <v>799</v>
      </c>
      <c r="AP1228" t="b">
        <v>1</v>
      </c>
      <c r="AQ1228" t="b">
        <v>1</v>
      </c>
      <c r="AR1228" t="b">
        <v>1</v>
      </c>
      <c r="AS1228">
        <v>250</v>
      </c>
      <c r="AT1228" t="s">
        <v>96</v>
      </c>
      <c r="AU1228" t="b">
        <v>0</v>
      </c>
      <c r="AW1228">
        <v>12</v>
      </c>
      <c r="AX1228" t="s">
        <v>97</v>
      </c>
      <c r="AY1228" t="s">
        <v>1389</v>
      </c>
    </row>
    <row r="1229" spans="1:51" x14ac:dyDescent="0.25">
      <c r="A1229" t="s">
        <v>3160</v>
      </c>
      <c r="B1229" t="s">
        <v>88</v>
      </c>
      <c r="C1229" t="s">
        <v>89</v>
      </c>
      <c r="D1229">
        <v>99999</v>
      </c>
      <c r="F1229">
        <v>10000</v>
      </c>
      <c r="G1229" t="b">
        <v>1</v>
      </c>
      <c r="H1229" t="s">
        <v>762</v>
      </c>
      <c r="K1229" t="s">
        <v>154</v>
      </c>
      <c r="L1229" t="s">
        <v>92</v>
      </c>
      <c r="N1229" t="s">
        <v>93</v>
      </c>
      <c r="P1229">
        <v>439.8</v>
      </c>
      <c r="Q1229">
        <v>144.9</v>
      </c>
      <c r="R1229">
        <v>0</v>
      </c>
      <c r="S1229">
        <v>50.1</v>
      </c>
      <c r="T1229">
        <v>0</v>
      </c>
      <c r="U1229">
        <v>0</v>
      </c>
      <c r="V1229">
        <v>174.9</v>
      </c>
      <c r="W1229">
        <v>69.900000000000006</v>
      </c>
      <c r="X1229">
        <v>69.900000000000006</v>
      </c>
      <c r="Y1229">
        <v>0</v>
      </c>
      <c r="AG1229" t="s">
        <v>159</v>
      </c>
      <c r="AK1229" t="s">
        <v>159</v>
      </c>
      <c r="AL1229" t="s">
        <v>95</v>
      </c>
      <c r="AM1229">
        <v>99999</v>
      </c>
      <c r="AN1229">
        <v>99999</v>
      </c>
      <c r="AO1229">
        <v>799</v>
      </c>
      <c r="AP1229" t="b">
        <v>1</v>
      </c>
      <c r="AQ1229" t="b">
        <v>1</v>
      </c>
      <c r="AR1229" t="b">
        <v>1</v>
      </c>
      <c r="AS1229">
        <v>250</v>
      </c>
      <c r="AT1229" t="s">
        <v>96</v>
      </c>
      <c r="AU1229" t="b">
        <v>0</v>
      </c>
      <c r="AW1229">
        <v>12</v>
      </c>
      <c r="AX1229" t="s">
        <v>97</v>
      </c>
      <c r="AY1229" t="s">
        <v>1390</v>
      </c>
    </row>
    <row r="1230" spans="1:51" x14ac:dyDescent="0.25">
      <c r="A1230" t="s">
        <v>3160</v>
      </c>
      <c r="B1230" t="s">
        <v>88</v>
      </c>
      <c r="C1230" t="s">
        <v>89</v>
      </c>
      <c r="D1230">
        <v>99999</v>
      </c>
      <c r="F1230">
        <v>2000</v>
      </c>
      <c r="G1230" t="b">
        <v>1</v>
      </c>
      <c r="H1230" t="s">
        <v>762</v>
      </c>
      <c r="K1230" t="s">
        <v>154</v>
      </c>
      <c r="L1230" t="s">
        <v>92</v>
      </c>
      <c r="N1230" t="s">
        <v>93</v>
      </c>
      <c r="P1230">
        <v>384.8</v>
      </c>
      <c r="Q1230">
        <v>89.899999999999991</v>
      </c>
      <c r="R1230">
        <v>0</v>
      </c>
      <c r="S1230">
        <v>50.1</v>
      </c>
      <c r="T1230">
        <v>0</v>
      </c>
      <c r="U1230">
        <v>0</v>
      </c>
      <c r="V1230">
        <v>174.9</v>
      </c>
      <c r="W1230">
        <v>69.900000000000006</v>
      </c>
      <c r="X1230">
        <v>69.900000000000006</v>
      </c>
      <c r="Y1230">
        <v>0</v>
      </c>
      <c r="AG1230" t="s">
        <v>161</v>
      </c>
      <c r="AK1230" t="s">
        <v>161</v>
      </c>
      <c r="AL1230" t="s">
        <v>95</v>
      </c>
      <c r="AM1230">
        <v>99999</v>
      </c>
      <c r="AN1230">
        <v>99999</v>
      </c>
      <c r="AO1230">
        <v>799</v>
      </c>
      <c r="AP1230" t="b">
        <v>1</v>
      </c>
      <c r="AQ1230" t="b">
        <v>1</v>
      </c>
      <c r="AR1230" t="b">
        <v>1</v>
      </c>
      <c r="AS1230">
        <v>250</v>
      </c>
      <c r="AT1230" t="s">
        <v>96</v>
      </c>
      <c r="AU1230" t="b">
        <v>0</v>
      </c>
      <c r="AW1230">
        <v>12</v>
      </c>
      <c r="AX1230" t="s">
        <v>97</v>
      </c>
      <c r="AY1230" t="s">
        <v>1391</v>
      </c>
    </row>
    <row r="1231" spans="1:51" x14ac:dyDescent="0.25">
      <c r="A1231" t="s">
        <v>3160</v>
      </c>
      <c r="B1231" t="s">
        <v>88</v>
      </c>
      <c r="C1231" t="s">
        <v>89</v>
      </c>
      <c r="D1231">
        <v>99999</v>
      </c>
      <c r="F1231">
        <v>3000</v>
      </c>
      <c r="G1231" t="b">
        <v>1</v>
      </c>
      <c r="H1231" t="s">
        <v>762</v>
      </c>
      <c r="K1231" t="s">
        <v>154</v>
      </c>
      <c r="L1231" t="s">
        <v>92</v>
      </c>
      <c r="N1231" t="s">
        <v>93</v>
      </c>
      <c r="P1231">
        <v>394.8</v>
      </c>
      <c r="Q1231">
        <v>99.899999999999991</v>
      </c>
      <c r="R1231">
        <v>0</v>
      </c>
      <c r="S1231">
        <v>50.1</v>
      </c>
      <c r="T1231">
        <v>0</v>
      </c>
      <c r="U1231">
        <v>0</v>
      </c>
      <c r="V1231">
        <v>174.9</v>
      </c>
      <c r="W1231">
        <v>69.900000000000006</v>
      </c>
      <c r="X1231">
        <v>69.900000000000006</v>
      </c>
      <c r="Y1231">
        <v>0</v>
      </c>
      <c r="AG1231" t="s">
        <v>163</v>
      </c>
      <c r="AK1231" t="s">
        <v>163</v>
      </c>
      <c r="AL1231" t="s">
        <v>95</v>
      </c>
      <c r="AM1231">
        <v>99999</v>
      </c>
      <c r="AN1231">
        <v>99999</v>
      </c>
      <c r="AO1231">
        <v>799</v>
      </c>
      <c r="AP1231" t="b">
        <v>1</v>
      </c>
      <c r="AQ1231" t="b">
        <v>1</v>
      </c>
      <c r="AR1231" t="b">
        <v>1</v>
      </c>
      <c r="AS1231">
        <v>250</v>
      </c>
      <c r="AT1231" t="s">
        <v>96</v>
      </c>
      <c r="AU1231" t="b">
        <v>0</v>
      </c>
      <c r="AW1231">
        <v>12</v>
      </c>
      <c r="AX1231" t="s">
        <v>97</v>
      </c>
      <c r="AY1231" t="s">
        <v>1392</v>
      </c>
    </row>
    <row r="1232" spans="1:51" x14ac:dyDescent="0.25">
      <c r="A1232" t="s">
        <v>3160</v>
      </c>
      <c r="B1232" t="s">
        <v>88</v>
      </c>
      <c r="C1232" t="s">
        <v>89</v>
      </c>
      <c r="D1232">
        <v>99999</v>
      </c>
      <c r="F1232">
        <v>5000</v>
      </c>
      <c r="G1232" t="b">
        <v>1</v>
      </c>
      <c r="H1232" t="s">
        <v>762</v>
      </c>
      <c r="K1232" t="s">
        <v>154</v>
      </c>
      <c r="L1232" t="s">
        <v>92</v>
      </c>
      <c r="N1232" t="s">
        <v>93</v>
      </c>
      <c r="P1232">
        <v>409.8</v>
      </c>
      <c r="Q1232">
        <v>114.9</v>
      </c>
      <c r="R1232">
        <v>0</v>
      </c>
      <c r="S1232">
        <v>50.1</v>
      </c>
      <c r="T1232">
        <v>0</v>
      </c>
      <c r="U1232">
        <v>0</v>
      </c>
      <c r="V1232">
        <v>174.9</v>
      </c>
      <c r="W1232">
        <v>69.900000000000006</v>
      </c>
      <c r="X1232">
        <v>69.900000000000006</v>
      </c>
      <c r="Y1232">
        <v>0</v>
      </c>
      <c r="AG1232" t="s">
        <v>165</v>
      </c>
      <c r="AK1232" t="s">
        <v>165</v>
      </c>
      <c r="AL1232" t="s">
        <v>95</v>
      </c>
      <c r="AM1232">
        <v>99999</v>
      </c>
      <c r="AN1232">
        <v>99999</v>
      </c>
      <c r="AO1232">
        <v>799</v>
      </c>
      <c r="AP1232" t="b">
        <v>1</v>
      </c>
      <c r="AQ1232" t="b">
        <v>1</v>
      </c>
      <c r="AR1232" t="b">
        <v>1</v>
      </c>
      <c r="AS1232">
        <v>250</v>
      </c>
      <c r="AT1232" t="s">
        <v>96</v>
      </c>
      <c r="AU1232" t="b">
        <v>0</v>
      </c>
      <c r="AW1232">
        <v>12</v>
      </c>
      <c r="AX1232" t="s">
        <v>97</v>
      </c>
      <c r="AY1232" t="s">
        <v>1393</v>
      </c>
    </row>
    <row r="1233" spans="1:51" x14ac:dyDescent="0.25">
      <c r="A1233" t="s">
        <v>3160</v>
      </c>
      <c r="B1233" t="s">
        <v>109</v>
      </c>
      <c r="C1233" t="s">
        <v>89</v>
      </c>
      <c r="D1233">
        <v>99999</v>
      </c>
      <c r="F1233">
        <v>0</v>
      </c>
      <c r="G1233" t="b">
        <v>1</v>
      </c>
      <c r="H1233" t="s">
        <v>762</v>
      </c>
      <c r="K1233" t="s">
        <v>154</v>
      </c>
      <c r="L1233" t="s">
        <v>110</v>
      </c>
      <c r="N1233" t="s">
        <v>93</v>
      </c>
      <c r="P1233">
        <v>369.8</v>
      </c>
      <c r="Q1233">
        <v>74.900000000000006</v>
      </c>
      <c r="R1233">
        <v>0</v>
      </c>
      <c r="S1233">
        <v>50.1</v>
      </c>
      <c r="T1233">
        <v>0</v>
      </c>
      <c r="U1233">
        <v>0</v>
      </c>
      <c r="V1233">
        <v>174.9</v>
      </c>
      <c r="W1233">
        <v>69.900000000000006</v>
      </c>
      <c r="X1233">
        <v>69.900000000000006</v>
      </c>
      <c r="Y1233">
        <v>0</v>
      </c>
      <c r="AG1233" t="s">
        <v>167</v>
      </c>
      <c r="AK1233" t="s">
        <v>167</v>
      </c>
      <c r="AL1233" t="s">
        <v>112</v>
      </c>
      <c r="AM1233">
        <v>99999</v>
      </c>
      <c r="AN1233">
        <v>99999</v>
      </c>
      <c r="AO1233">
        <v>599</v>
      </c>
      <c r="AP1233" t="b">
        <v>1</v>
      </c>
      <c r="AQ1233" t="b">
        <v>1</v>
      </c>
      <c r="AR1233" t="b">
        <v>1</v>
      </c>
      <c r="AS1233">
        <v>50</v>
      </c>
      <c r="AT1233" t="s">
        <v>96</v>
      </c>
      <c r="AU1233" t="b">
        <v>0</v>
      </c>
      <c r="AW1233">
        <v>12</v>
      </c>
      <c r="AX1233" t="s">
        <v>97</v>
      </c>
      <c r="AY1233" t="s">
        <v>1394</v>
      </c>
    </row>
    <row r="1234" spans="1:51" x14ac:dyDescent="0.25">
      <c r="A1234" t="s">
        <v>3160</v>
      </c>
      <c r="B1234" t="s">
        <v>109</v>
      </c>
      <c r="C1234" t="s">
        <v>89</v>
      </c>
      <c r="D1234">
        <v>99999</v>
      </c>
      <c r="F1234">
        <v>1000</v>
      </c>
      <c r="G1234" t="b">
        <v>1</v>
      </c>
      <c r="H1234" t="s">
        <v>762</v>
      </c>
      <c r="K1234" t="s">
        <v>154</v>
      </c>
      <c r="L1234" t="s">
        <v>110</v>
      </c>
      <c r="N1234" t="s">
        <v>93</v>
      </c>
      <c r="P1234">
        <v>354.8</v>
      </c>
      <c r="Q1234">
        <v>59.9</v>
      </c>
      <c r="R1234">
        <v>0</v>
      </c>
      <c r="S1234">
        <v>50.1</v>
      </c>
      <c r="T1234">
        <v>0</v>
      </c>
      <c r="U1234">
        <v>0</v>
      </c>
      <c r="V1234">
        <v>174.9</v>
      </c>
      <c r="W1234">
        <v>69.900000000000006</v>
      </c>
      <c r="X1234">
        <v>69.900000000000006</v>
      </c>
      <c r="Y1234">
        <v>0</v>
      </c>
      <c r="AG1234" t="s">
        <v>169</v>
      </c>
      <c r="AK1234" t="s">
        <v>169</v>
      </c>
      <c r="AL1234" t="s">
        <v>112</v>
      </c>
      <c r="AM1234">
        <v>99999</v>
      </c>
      <c r="AN1234">
        <v>99999</v>
      </c>
      <c r="AO1234">
        <v>599</v>
      </c>
      <c r="AP1234" t="b">
        <v>1</v>
      </c>
      <c r="AQ1234" t="b">
        <v>1</v>
      </c>
      <c r="AR1234" t="b">
        <v>1</v>
      </c>
      <c r="AS1234">
        <v>50</v>
      </c>
      <c r="AT1234" t="s">
        <v>96</v>
      </c>
      <c r="AU1234" t="b">
        <v>0</v>
      </c>
      <c r="AW1234">
        <v>12</v>
      </c>
      <c r="AX1234" t="s">
        <v>97</v>
      </c>
      <c r="AY1234" t="s">
        <v>1395</v>
      </c>
    </row>
    <row r="1235" spans="1:51" x14ac:dyDescent="0.25">
      <c r="A1235" t="s">
        <v>3160</v>
      </c>
      <c r="B1235" t="s">
        <v>109</v>
      </c>
      <c r="C1235" t="s">
        <v>89</v>
      </c>
      <c r="D1235">
        <v>99999</v>
      </c>
      <c r="F1235">
        <v>10000</v>
      </c>
      <c r="G1235" t="b">
        <v>1</v>
      </c>
      <c r="H1235" t="s">
        <v>762</v>
      </c>
      <c r="K1235" t="s">
        <v>154</v>
      </c>
      <c r="L1235" t="s">
        <v>110</v>
      </c>
      <c r="N1235" t="s">
        <v>93</v>
      </c>
      <c r="P1235">
        <v>419.8</v>
      </c>
      <c r="Q1235">
        <v>124.9</v>
      </c>
      <c r="R1235">
        <v>0</v>
      </c>
      <c r="S1235">
        <v>50.1</v>
      </c>
      <c r="T1235">
        <v>0</v>
      </c>
      <c r="U1235">
        <v>0</v>
      </c>
      <c r="V1235">
        <v>174.9</v>
      </c>
      <c r="W1235">
        <v>69.900000000000006</v>
      </c>
      <c r="X1235">
        <v>69.900000000000006</v>
      </c>
      <c r="Y1235">
        <v>0</v>
      </c>
      <c r="AG1235" t="s">
        <v>171</v>
      </c>
      <c r="AK1235" t="s">
        <v>171</v>
      </c>
      <c r="AL1235" t="s">
        <v>112</v>
      </c>
      <c r="AM1235">
        <v>99999</v>
      </c>
      <c r="AN1235">
        <v>99999</v>
      </c>
      <c r="AO1235">
        <v>599</v>
      </c>
      <c r="AP1235" t="b">
        <v>1</v>
      </c>
      <c r="AQ1235" t="b">
        <v>1</v>
      </c>
      <c r="AR1235" t="b">
        <v>1</v>
      </c>
      <c r="AS1235">
        <v>50</v>
      </c>
      <c r="AT1235" t="s">
        <v>96</v>
      </c>
      <c r="AU1235" t="b">
        <v>0</v>
      </c>
      <c r="AW1235">
        <v>12</v>
      </c>
      <c r="AX1235" t="s">
        <v>97</v>
      </c>
      <c r="AY1235" t="s">
        <v>1396</v>
      </c>
    </row>
    <row r="1236" spans="1:51" x14ac:dyDescent="0.25">
      <c r="A1236" t="s">
        <v>3160</v>
      </c>
      <c r="B1236" t="s">
        <v>109</v>
      </c>
      <c r="C1236" t="s">
        <v>89</v>
      </c>
      <c r="D1236">
        <v>99999</v>
      </c>
      <c r="F1236">
        <v>2000</v>
      </c>
      <c r="G1236" t="b">
        <v>1</v>
      </c>
      <c r="H1236" t="s">
        <v>762</v>
      </c>
      <c r="K1236" t="s">
        <v>154</v>
      </c>
      <c r="L1236" t="s">
        <v>110</v>
      </c>
      <c r="N1236" t="s">
        <v>93</v>
      </c>
      <c r="P1236">
        <v>364.8</v>
      </c>
      <c r="Q1236">
        <v>69.900000000000006</v>
      </c>
      <c r="R1236">
        <v>0</v>
      </c>
      <c r="S1236">
        <v>50.1</v>
      </c>
      <c r="T1236">
        <v>0</v>
      </c>
      <c r="U1236">
        <v>0</v>
      </c>
      <c r="V1236">
        <v>174.9</v>
      </c>
      <c r="W1236">
        <v>69.900000000000006</v>
      </c>
      <c r="X1236">
        <v>69.900000000000006</v>
      </c>
      <c r="Y1236">
        <v>0</v>
      </c>
      <c r="AG1236" t="s">
        <v>173</v>
      </c>
      <c r="AK1236" t="s">
        <v>173</v>
      </c>
      <c r="AL1236" t="s">
        <v>112</v>
      </c>
      <c r="AM1236">
        <v>99999</v>
      </c>
      <c r="AN1236">
        <v>99999</v>
      </c>
      <c r="AO1236">
        <v>599</v>
      </c>
      <c r="AP1236" t="b">
        <v>1</v>
      </c>
      <c r="AQ1236" t="b">
        <v>1</v>
      </c>
      <c r="AR1236" t="b">
        <v>1</v>
      </c>
      <c r="AS1236">
        <v>50</v>
      </c>
      <c r="AT1236" t="s">
        <v>96</v>
      </c>
      <c r="AU1236" t="b">
        <v>0</v>
      </c>
      <c r="AW1236">
        <v>12</v>
      </c>
      <c r="AX1236" t="s">
        <v>97</v>
      </c>
      <c r="AY1236" t="s">
        <v>1397</v>
      </c>
    </row>
    <row r="1237" spans="1:51" x14ac:dyDescent="0.25">
      <c r="A1237" t="s">
        <v>3160</v>
      </c>
      <c r="B1237" t="s">
        <v>109</v>
      </c>
      <c r="C1237" t="s">
        <v>89</v>
      </c>
      <c r="D1237">
        <v>99999</v>
      </c>
      <c r="F1237">
        <v>3000</v>
      </c>
      <c r="G1237" t="b">
        <v>1</v>
      </c>
      <c r="H1237" t="s">
        <v>762</v>
      </c>
      <c r="K1237" t="s">
        <v>154</v>
      </c>
      <c r="L1237" t="s">
        <v>110</v>
      </c>
      <c r="N1237" t="s">
        <v>93</v>
      </c>
      <c r="P1237">
        <v>374.8</v>
      </c>
      <c r="Q1237">
        <v>79.899999999999991</v>
      </c>
      <c r="R1237">
        <v>0</v>
      </c>
      <c r="S1237">
        <v>50.1</v>
      </c>
      <c r="T1237">
        <v>0</v>
      </c>
      <c r="U1237">
        <v>0</v>
      </c>
      <c r="V1237">
        <v>174.9</v>
      </c>
      <c r="W1237">
        <v>69.900000000000006</v>
      </c>
      <c r="X1237">
        <v>69.900000000000006</v>
      </c>
      <c r="Y1237">
        <v>0</v>
      </c>
      <c r="AG1237" t="s">
        <v>175</v>
      </c>
      <c r="AK1237" t="s">
        <v>175</v>
      </c>
      <c r="AL1237" t="s">
        <v>112</v>
      </c>
      <c r="AM1237">
        <v>99999</v>
      </c>
      <c r="AN1237">
        <v>99999</v>
      </c>
      <c r="AO1237">
        <v>599</v>
      </c>
      <c r="AP1237" t="b">
        <v>1</v>
      </c>
      <c r="AQ1237" t="b">
        <v>1</v>
      </c>
      <c r="AR1237" t="b">
        <v>1</v>
      </c>
      <c r="AS1237">
        <v>50</v>
      </c>
      <c r="AT1237" t="s">
        <v>96</v>
      </c>
      <c r="AU1237" t="b">
        <v>0</v>
      </c>
      <c r="AW1237">
        <v>12</v>
      </c>
      <c r="AX1237" t="s">
        <v>97</v>
      </c>
      <c r="AY1237" t="s">
        <v>1398</v>
      </c>
    </row>
    <row r="1238" spans="1:51" x14ac:dyDescent="0.25">
      <c r="A1238" t="s">
        <v>3160</v>
      </c>
      <c r="B1238" t="s">
        <v>109</v>
      </c>
      <c r="C1238" t="s">
        <v>89</v>
      </c>
      <c r="D1238">
        <v>99999</v>
      </c>
      <c r="F1238">
        <v>5000</v>
      </c>
      <c r="G1238" t="b">
        <v>1</v>
      </c>
      <c r="H1238" t="s">
        <v>762</v>
      </c>
      <c r="K1238" t="s">
        <v>154</v>
      </c>
      <c r="L1238" t="s">
        <v>110</v>
      </c>
      <c r="N1238" t="s">
        <v>93</v>
      </c>
      <c r="P1238">
        <v>389.8</v>
      </c>
      <c r="Q1238">
        <v>94.9</v>
      </c>
      <c r="R1238">
        <v>0</v>
      </c>
      <c r="S1238">
        <v>50.1</v>
      </c>
      <c r="T1238">
        <v>0</v>
      </c>
      <c r="U1238">
        <v>0</v>
      </c>
      <c r="V1238">
        <v>174.9</v>
      </c>
      <c r="W1238">
        <v>69.900000000000006</v>
      </c>
      <c r="X1238">
        <v>69.900000000000006</v>
      </c>
      <c r="Y1238">
        <v>0</v>
      </c>
      <c r="AG1238" t="s">
        <v>177</v>
      </c>
      <c r="AK1238" t="s">
        <v>177</v>
      </c>
      <c r="AL1238" t="s">
        <v>112</v>
      </c>
      <c r="AM1238">
        <v>99999</v>
      </c>
      <c r="AN1238">
        <v>99999</v>
      </c>
      <c r="AO1238">
        <v>599</v>
      </c>
      <c r="AP1238" t="b">
        <v>1</v>
      </c>
      <c r="AQ1238" t="b">
        <v>1</v>
      </c>
      <c r="AR1238" t="b">
        <v>1</v>
      </c>
      <c r="AS1238">
        <v>50</v>
      </c>
      <c r="AT1238" t="s">
        <v>96</v>
      </c>
      <c r="AU1238" t="b">
        <v>0</v>
      </c>
      <c r="AW1238">
        <v>12</v>
      </c>
      <c r="AX1238" t="s">
        <v>97</v>
      </c>
      <c r="AY1238" t="s">
        <v>1399</v>
      </c>
    </row>
    <row r="1239" spans="1:51" x14ac:dyDescent="0.25">
      <c r="A1239" t="s">
        <v>3160</v>
      </c>
      <c r="B1239" t="s">
        <v>124</v>
      </c>
      <c r="C1239" t="s">
        <v>89</v>
      </c>
      <c r="D1239">
        <v>99999</v>
      </c>
      <c r="F1239">
        <v>0</v>
      </c>
      <c r="G1239" t="b">
        <v>1</v>
      </c>
      <c r="H1239" t="s">
        <v>762</v>
      </c>
      <c r="K1239" t="s">
        <v>154</v>
      </c>
      <c r="L1239" t="s">
        <v>125</v>
      </c>
      <c r="N1239" t="s">
        <v>93</v>
      </c>
      <c r="P1239">
        <v>359.8</v>
      </c>
      <c r="Q1239">
        <v>64.900000000000006</v>
      </c>
      <c r="R1239">
        <v>0</v>
      </c>
      <c r="S1239">
        <v>50.1</v>
      </c>
      <c r="T1239">
        <v>0</v>
      </c>
      <c r="U1239">
        <v>0</v>
      </c>
      <c r="V1239">
        <v>174.9</v>
      </c>
      <c r="W1239">
        <v>69.900000000000006</v>
      </c>
      <c r="X1239">
        <v>69.900000000000006</v>
      </c>
      <c r="Y1239">
        <v>0</v>
      </c>
      <c r="AG1239" t="s">
        <v>179</v>
      </c>
      <c r="AK1239" t="s">
        <v>179</v>
      </c>
      <c r="AL1239" t="s">
        <v>127</v>
      </c>
      <c r="AM1239">
        <v>99999</v>
      </c>
      <c r="AN1239">
        <v>99999</v>
      </c>
      <c r="AO1239">
        <v>699</v>
      </c>
      <c r="AP1239" t="b">
        <v>1</v>
      </c>
      <c r="AQ1239" t="b">
        <v>1</v>
      </c>
      <c r="AR1239" t="b">
        <v>1</v>
      </c>
      <c r="AS1239">
        <v>100</v>
      </c>
      <c r="AT1239" t="s">
        <v>96</v>
      </c>
      <c r="AU1239" t="b">
        <v>0</v>
      </c>
      <c r="AW1239">
        <v>12</v>
      </c>
      <c r="AX1239" t="s">
        <v>97</v>
      </c>
      <c r="AY1239" t="s">
        <v>1400</v>
      </c>
    </row>
    <row r="1240" spans="1:51" x14ac:dyDescent="0.25">
      <c r="A1240" t="s">
        <v>3160</v>
      </c>
      <c r="B1240" t="s">
        <v>124</v>
      </c>
      <c r="C1240" t="s">
        <v>89</v>
      </c>
      <c r="D1240">
        <v>99999</v>
      </c>
      <c r="F1240">
        <v>1000</v>
      </c>
      <c r="G1240" t="b">
        <v>1</v>
      </c>
      <c r="H1240" t="s">
        <v>762</v>
      </c>
      <c r="K1240" t="s">
        <v>154</v>
      </c>
      <c r="L1240" t="s">
        <v>125</v>
      </c>
      <c r="N1240" t="s">
        <v>93</v>
      </c>
      <c r="P1240">
        <v>359.8</v>
      </c>
      <c r="Q1240">
        <v>64.899999999999991</v>
      </c>
      <c r="R1240">
        <v>0</v>
      </c>
      <c r="S1240">
        <v>50.1</v>
      </c>
      <c r="T1240">
        <v>0</v>
      </c>
      <c r="U1240">
        <v>0</v>
      </c>
      <c r="V1240">
        <v>174.9</v>
      </c>
      <c r="W1240">
        <v>69.900000000000006</v>
      </c>
      <c r="X1240">
        <v>69.900000000000006</v>
      </c>
      <c r="Y1240">
        <v>0</v>
      </c>
      <c r="AG1240" t="s">
        <v>181</v>
      </c>
      <c r="AK1240" t="s">
        <v>181</v>
      </c>
      <c r="AL1240" t="s">
        <v>127</v>
      </c>
      <c r="AM1240">
        <v>99999</v>
      </c>
      <c r="AN1240">
        <v>99999</v>
      </c>
      <c r="AO1240">
        <v>699</v>
      </c>
      <c r="AP1240" t="b">
        <v>1</v>
      </c>
      <c r="AQ1240" t="b">
        <v>1</v>
      </c>
      <c r="AR1240" t="b">
        <v>1</v>
      </c>
      <c r="AS1240">
        <v>100</v>
      </c>
      <c r="AT1240" t="s">
        <v>96</v>
      </c>
      <c r="AU1240" t="b">
        <v>0</v>
      </c>
      <c r="AW1240">
        <v>12</v>
      </c>
      <c r="AX1240" t="s">
        <v>97</v>
      </c>
      <c r="AY1240" t="s">
        <v>1401</v>
      </c>
    </row>
    <row r="1241" spans="1:51" x14ac:dyDescent="0.25">
      <c r="A1241" t="s">
        <v>3160</v>
      </c>
      <c r="B1241" t="s">
        <v>124</v>
      </c>
      <c r="C1241" t="s">
        <v>89</v>
      </c>
      <c r="D1241">
        <v>99999</v>
      </c>
      <c r="F1241">
        <v>10000</v>
      </c>
      <c r="G1241" t="b">
        <v>1</v>
      </c>
      <c r="H1241" t="s">
        <v>762</v>
      </c>
      <c r="K1241" t="s">
        <v>154</v>
      </c>
      <c r="L1241" t="s">
        <v>125</v>
      </c>
      <c r="N1241" t="s">
        <v>93</v>
      </c>
      <c r="P1241">
        <v>424.8</v>
      </c>
      <c r="Q1241">
        <v>129.9</v>
      </c>
      <c r="R1241">
        <v>0</v>
      </c>
      <c r="S1241">
        <v>50.1</v>
      </c>
      <c r="T1241">
        <v>0</v>
      </c>
      <c r="U1241">
        <v>0</v>
      </c>
      <c r="V1241">
        <v>174.9</v>
      </c>
      <c r="W1241">
        <v>69.900000000000006</v>
      </c>
      <c r="X1241">
        <v>69.900000000000006</v>
      </c>
      <c r="Y1241">
        <v>0</v>
      </c>
      <c r="AG1241" t="s">
        <v>183</v>
      </c>
      <c r="AK1241" t="s">
        <v>183</v>
      </c>
      <c r="AL1241" t="s">
        <v>127</v>
      </c>
      <c r="AM1241">
        <v>99999</v>
      </c>
      <c r="AN1241">
        <v>99999</v>
      </c>
      <c r="AO1241">
        <v>699</v>
      </c>
      <c r="AP1241" t="b">
        <v>1</v>
      </c>
      <c r="AQ1241" t="b">
        <v>1</v>
      </c>
      <c r="AR1241" t="b">
        <v>1</v>
      </c>
      <c r="AS1241">
        <v>100</v>
      </c>
      <c r="AT1241" t="s">
        <v>96</v>
      </c>
      <c r="AU1241" t="b">
        <v>0</v>
      </c>
      <c r="AW1241">
        <v>12</v>
      </c>
      <c r="AX1241" t="s">
        <v>97</v>
      </c>
      <c r="AY1241" t="s">
        <v>1402</v>
      </c>
    </row>
    <row r="1242" spans="1:51" x14ac:dyDescent="0.25">
      <c r="A1242" t="s">
        <v>3160</v>
      </c>
      <c r="B1242" t="s">
        <v>124</v>
      </c>
      <c r="C1242" t="s">
        <v>89</v>
      </c>
      <c r="D1242">
        <v>99999</v>
      </c>
      <c r="F1242">
        <v>2000</v>
      </c>
      <c r="G1242" t="b">
        <v>1</v>
      </c>
      <c r="H1242" t="s">
        <v>762</v>
      </c>
      <c r="K1242" t="s">
        <v>154</v>
      </c>
      <c r="L1242" t="s">
        <v>125</v>
      </c>
      <c r="N1242" t="s">
        <v>93</v>
      </c>
      <c r="P1242">
        <v>369.8</v>
      </c>
      <c r="Q1242">
        <v>74.899999999999991</v>
      </c>
      <c r="R1242">
        <v>0</v>
      </c>
      <c r="S1242">
        <v>50.1</v>
      </c>
      <c r="T1242">
        <v>0</v>
      </c>
      <c r="U1242">
        <v>0</v>
      </c>
      <c r="V1242">
        <v>174.9</v>
      </c>
      <c r="W1242">
        <v>69.900000000000006</v>
      </c>
      <c r="X1242">
        <v>69.900000000000006</v>
      </c>
      <c r="Y1242">
        <v>0</v>
      </c>
      <c r="AG1242" t="s">
        <v>185</v>
      </c>
      <c r="AK1242" t="s">
        <v>185</v>
      </c>
      <c r="AL1242" t="s">
        <v>127</v>
      </c>
      <c r="AM1242">
        <v>99999</v>
      </c>
      <c r="AN1242">
        <v>99999</v>
      </c>
      <c r="AO1242">
        <v>699</v>
      </c>
      <c r="AP1242" t="b">
        <v>1</v>
      </c>
      <c r="AQ1242" t="b">
        <v>1</v>
      </c>
      <c r="AR1242" t="b">
        <v>1</v>
      </c>
      <c r="AS1242">
        <v>100</v>
      </c>
      <c r="AT1242" t="s">
        <v>96</v>
      </c>
      <c r="AU1242" t="b">
        <v>0</v>
      </c>
      <c r="AW1242">
        <v>12</v>
      </c>
      <c r="AX1242" t="s">
        <v>97</v>
      </c>
      <c r="AY1242" t="s">
        <v>1403</v>
      </c>
    </row>
    <row r="1243" spans="1:51" x14ac:dyDescent="0.25">
      <c r="A1243" t="s">
        <v>3160</v>
      </c>
      <c r="B1243" t="s">
        <v>124</v>
      </c>
      <c r="C1243" t="s">
        <v>89</v>
      </c>
      <c r="D1243">
        <v>99999</v>
      </c>
      <c r="F1243">
        <v>3000</v>
      </c>
      <c r="G1243" t="b">
        <v>1</v>
      </c>
      <c r="H1243" t="s">
        <v>762</v>
      </c>
      <c r="K1243" t="s">
        <v>154</v>
      </c>
      <c r="L1243" t="s">
        <v>125</v>
      </c>
      <c r="N1243" t="s">
        <v>93</v>
      </c>
      <c r="P1243">
        <v>379.8</v>
      </c>
      <c r="Q1243">
        <v>84.899999999999991</v>
      </c>
      <c r="R1243">
        <v>0</v>
      </c>
      <c r="S1243">
        <v>50.1</v>
      </c>
      <c r="T1243">
        <v>0</v>
      </c>
      <c r="U1243">
        <v>0</v>
      </c>
      <c r="V1243">
        <v>174.9</v>
      </c>
      <c r="W1243">
        <v>69.900000000000006</v>
      </c>
      <c r="X1243">
        <v>69.900000000000006</v>
      </c>
      <c r="Y1243">
        <v>0</v>
      </c>
      <c r="AG1243" t="s">
        <v>187</v>
      </c>
      <c r="AK1243" t="s">
        <v>187</v>
      </c>
      <c r="AL1243" t="s">
        <v>127</v>
      </c>
      <c r="AM1243">
        <v>99999</v>
      </c>
      <c r="AN1243">
        <v>99999</v>
      </c>
      <c r="AO1243">
        <v>699</v>
      </c>
      <c r="AP1243" t="b">
        <v>1</v>
      </c>
      <c r="AQ1243" t="b">
        <v>1</v>
      </c>
      <c r="AR1243" t="b">
        <v>1</v>
      </c>
      <c r="AS1243">
        <v>100</v>
      </c>
      <c r="AT1243" t="s">
        <v>96</v>
      </c>
      <c r="AU1243" t="b">
        <v>0</v>
      </c>
      <c r="AW1243">
        <v>12</v>
      </c>
      <c r="AX1243" t="s">
        <v>97</v>
      </c>
      <c r="AY1243" t="s">
        <v>1404</v>
      </c>
    </row>
    <row r="1244" spans="1:51" x14ac:dyDescent="0.25">
      <c r="A1244" t="s">
        <v>3160</v>
      </c>
      <c r="B1244" t="s">
        <v>124</v>
      </c>
      <c r="C1244" t="s">
        <v>89</v>
      </c>
      <c r="D1244">
        <v>99999</v>
      </c>
      <c r="F1244">
        <v>5000</v>
      </c>
      <c r="G1244" t="b">
        <v>1</v>
      </c>
      <c r="H1244" t="s">
        <v>762</v>
      </c>
      <c r="K1244" t="s">
        <v>154</v>
      </c>
      <c r="L1244" t="s">
        <v>125</v>
      </c>
      <c r="N1244" t="s">
        <v>93</v>
      </c>
      <c r="P1244">
        <v>394.8</v>
      </c>
      <c r="Q1244">
        <v>99.9</v>
      </c>
      <c r="R1244">
        <v>0</v>
      </c>
      <c r="S1244">
        <v>50.1</v>
      </c>
      <c r="T1244">
        <v>0</v>
      </c>
      <c r="U1244">
        <v>0</v>
      </c>
      <c r="V1244">
        <v>174.9</v>
      </c>
      <c r="W1244">
        <v>69.900000000000006</v>
      </c>
      <c r="X1244">
        <v>69.900000000000006</v>
      </c>
      <c r="Y1244">
        <v>0</v>
      </c>
      <c r="AG1244" t="s">
        <v>189</v>
      </c>
      <c r="AK1244" t="s">
        <v>189</v>
      </c>
      <c r="AL1244" t="s">
        <v>127</v>
      </c>
      <c r="AM1244">
        <v>99999</v>
      </c>
      <c r="AN1244">
        <v>99999</v>
      </c>
      <c r="AO1244">
        <v>699</v>
      </c>
      <c r="AP1244" t="b">
        <v>1</v>
      </c>
      <c r="AQ1244" t="b">
        <v>1</v>
      </c>
      <c r="AR1244" t="b">
        <v>1</v>
      </c>
      <c r="AS1244">
        <v>100</v>
      </c>
      <c r="AT1244" t="s">
        <v>96</v>
      </c>
      <c r="AU1244" t="b">
        <v>0</v>
      </c>
      <c r="AW1244">
        <v>12</v>
      </c>
      <c r="AX1244" t="s">
        <v>97</v>
      </c>
      <c r="AY1244" t="s">
        <v>1405</v>
      </c>
    </row>
    <row r="1245" spans="1:51" x14ac:dyDescent="0.25">
      <c r="A1245" t="s">
        <v>3160</v>
      </c>
      <c r="B1245" t="s">
        <v>139</v>
      </c>
      <c r="C1245" t="s">
        <v>89</v>
      </c>
      <c r="D1245">
        <v>99999</v>
      </c>
      <c r="F1245">
        <v>0</v>
      </c>
      <c r="G1245" t="b">
        <v>1</v>
      </c>
      <c r="H1245" t="s">
        <v>762</v>
      </c>
      <c r="K1245" t="s">
        <v>154</v>
      </c>
      <c r="L1245" t="s">
        <v>140</v>
      </c>
      <c r="N1245" t="s">
        <v>93</v>
      </c>
      <c r="P1245">
        <v>394.8</v>
      </c>
      <c r="Q1245">
        <v>99.9</v>
      </c>
      <c r="R1245">
        <v>0</v>
      </c>
      <c r="S1245">
        <v>50.1</v>
      </c>
      <c r="T1245">
        <v>0</v>
      </c>
      <c r="U1245">
        <v>0</v>
      </c>
      <c r="V1245">
        <v>174.9</v>
      </c>
      <c r="W1245">
        <v>69.900000000000006</v>
      </c>
      <c r="X1245">
        <v>69.900000000000006</v>
      </c>
      <c r="Y1245">
        <v>0</v>
      </c>
      <c r="AG1245" t="s">
        <v>191</v>
      </c>
      <c r="AK1245" t="s">
        <v>191</v>
      </c>
      <c r="AL1245" t="s">
        <v>142</v>
      </c>
      <c r="AM1245">
        <v>99999</v>
      </c>
      <c r="AN1245">
        <v>99999</v>
      </c>
      <c r="AO1245">
        <v>899</v>
      </c>
      <c r="AP1245" t="b">
        <v>1</v>
      </c>
      <c r="AQ1245" t="b">
        <v>1</v>
      </c>
      <c r="AR1245" t="b">
        <v>1</v>
      </c>
      <c r="AS1245">
        <v>500</v>
      </c>
      <c r="AT1245" t="s">
        <v>96</v>
      </c>
      <c r="AU1245" t="b">
        <v>0</v>
      </c>
      <c r="AW1245">
        <v>12</v>
      </c>
      <c r="AX1245" t="s">
        <v>97</v>
      </c>
      <c r="AY1245" t="s">
        <v>1406</v>
      </c>
    </row>
    <row r="1246" spans="1:51" x14ac:dyDescent="0.25">
      <c r="A1246" t="s">
        <v>3160</v>
      </c>
      <c r="B1246" t="s">
        <v>139</v>
      </c>
      <c r="C1246" t="s">
        <v>89</v>
      </c>
      <c r="D1246">
        <v>99999</v>
      </c>
      <c r="F1246">
        <v>1000</v>
      </c>
      <c r="G1246" t="b">
        <v>1</v>
      </c>
      <c r="H1246" t="s">
        <v>762</v>
      </c>
      <c r="K1246" t="s">
        <v>154</v>
      </c>
      <c r="L1246" t="s">
        <v>140</v>
      </c>
      <c r="N1246" t="s">
        <v>93</v>
      </c>
      <c r="P1246">
        <v>394.8</v>
      </c>
      <c r="Q1246">
        <v>99.899999999999991</v>
      </c>
      <c r="R1246">
        <v>0</v>
      </c>
      <c r="S1246">
        <v>50.1</v>
      </c>
      <c r="T1246">
        <v>0</v>
      </c>
      <c r="U1246">
        <v>0</v>
      </c>
      <c r="V1246">
        <v>174.9</v>
      </c>
      <c r="W1246">
        <v>69.900000000000006</v>
      </c>
      <c r="X1246">
        <v>69.900000000000006</v>
      </c>
      <c r="Y1246">
        <v>0</v>
      </c>
      <c r="AG1246" t="s">
        <v>193</v>
      </c>
      <c r="AK1246" t="s">
        <v>193</v>
      </c>
      <c r="AL1246" t="s">
        <v>142</v>
      </c>
      <c r="AM1246">
        <v>99999</v>
      </c>
      <c r="AN1246">
        <v>99999</v>
      </c>
      <c r="AO1246">
        <v>899</v>
      </c>
      <c r="AP1246" t="b">
        <v>1</v>
      </c>
      <c r="AQ1246" t="b">
        <v>1</v>
      </c>
      <c r="AR1246" t="b">
        <v>1</v>
      </c>
      <c r="AS1246">
        <v>500</v>
      </c>
      <c r="AT1246" t="s">
        <v>96</v>
      </c>
      <c r="AU1246" t="b">
        <v>0</v>
      </c>
      <c r="AW1246">
        <v>12</v>
      </c>
      <c r="AX1246" t="s">
        <v>97</v>
      </c>
      <c r="AY1246" t="s">
        <v>1407</v>
      </c>
    </row>
    <row r="1247" spans="1:51" x14ac:dyDescent="0.25">
      <c r="A1247" t="s">
        <v>3160</v>
      </c>
      <c r="B1247" t="s">
        <v>139</v>
      </c>
      <c r="C1247" t="s">
        <v>89</v>
      </c>
      <c r="D1247">
        <v>99999</v>
      </c>
      <c r="F1247">
        <v>10000</v>
      </c>
      <c r="G1247" t="b">
        <v>1</v>
      </c>
      <c r="H1247" t="s">
        <v>762</v>
      </c>
      <c r="K1247" t="s">
        <v>154</v>
      </c>
      <c r="L1247" t="s">
        <v>140</v>
      </c>
      <c r="N1247" t="s">
        <v>93</v>
      </c>
      <c r="P1247">
        <v>459.8</v>
      </c>
      <c r="Q1247">
        <v>164.9</v>
      </c>
      <c r="R1247">
        <v>0</v>
      </c>
      <c r="S1247">
        <v>50.1</v>
      </c>
      <c r="T1247">
        <v>0</v>
      </c>
      <c r="U1247">
        <v>0</v>
      </c>
      <c r="V1247">
        <v>174.9</v>
      </c>
      <c r="W1247">
        <v>69.900000000000006</v>
      </c>
      <c r="X1247">
        <v>69.900000000000006</v>
      </c>
      <c r="Y1247">
        <v>0</v>
      </c>
      <c r="AG1247" t="s">
        <v>195</v>
      </c>
      <c r="AK1247" t="s">
        <v>195</v>
      </c>
      <c r="AL1247" t="s">
        <v>142</v>
      </c>
      <c r="AM1247">
        <v>99999</v>
      </c>
      <c r="AN1247">
        <v>99999</v>
      </c>
      <c r="AO1247">
        <v>899</v>
      </c>
      <c r="AP1247" t="b">
        <v>1</v>
      </c>
      <c r="AQ1247" t="b">
        <v>1</v>
      </c>
      <c r="AR1247" t="b">
        <v>1</v>
      </c>
      <c r="AS1247">
        <v>500</v>
      </c>
      <c r="AT1247" t="s">
        <v>96</v>
      </c>
      <c r="AU1247" t="b">
        <v>0</v>
      </c>
      <c r="AW1247">
        <v>12</v>
      </c>
      <c r="AX1247" t="s">
        <v>97</v>
      </c>
      <c r="AY1247" t="s">
        <v>1408</v>
      </c>
    </row>
    <row r="1248" spans="1:51" x14ac:dyDescent="0.25">
      <c r="A1248" t="s">
        <v>3160</v>
      </c>
      <c r="B1248" t="s">
        <v>139</v>
      </c>
      <c r="C1248" t="s">
        <v>89</v>
      </c>
      <c r="D1248">
        <v>99999</v>
      </c>
      <c r="F1248">
        <v>2000</v>
      </c>
      <c r="G1248" t="b">
        <v>1</v>
      </c>
      <c r="H1248" t="s">
        <v>762</v>
      </c>
      <c r="K1248" t="s">
        <v>154</v>
      </c>
      <c r="L1248" t="s">
        <v>140</v>
      </c>
      <c r="N1248" t="s">
        <v>93</v>
      </c>
      <c r="P1248">
        <v>404.8</v>
      </c>
      <c r="Q1248">
        <v>109.89999999999999</v>
      </c>
      <c r="R1248">
        <v>0</v>
      </c>
      <c r="S1248">
        <v>50.1</v>
      </c>
      <c r="T1248">
        <v>0</v>
      </c>
      <c r="U1248">
        <v>0</v>
      </c>
      <c r="V1248">
        <v>174.9</v>
      </c>
      <c r="W1248">
        <v>69.900000000000006</v>
      </c>
      <c r="X1248">
        <v>69.900000000000006</v>
      </c>
      <c r="Y1248">
        <v>0</v>
      </c>
      <c r="AG1248" t="s">
        <v>197</v>
      </c>
      <c r="AK1248" t="s">
        <v>197</v>
      </c>
      <c r="AL1248" t="s">
        <v>142</v>
      </c>
      <c r="AM1248">
        <v>99999</v>
      </c>
      <c r="AN1248">
        <v>99999</v>
      </c>
      <c r="AO1248">
        <v>899</v>
      </c>
      <c r="AP1248" t="b">
        <v>1</v>
      </c>
      <c r="AQ1248" t="b">
        <v>1</v>
      </c>
      <c r="AR1248" t="b">
        <v>1</v>
      </c>
      <c r="AS1248">
        <v>500</v>
      </c>
      <c r="AT1248" t="s">
        <v>96</v>
      </c>
      <c r="AU1248" t="b">
        <v>0</v>
      </c>
      <c r="AW1248">
        <v>12</v>
      </c>
      <c r="AX1248" t="s">
        <v>97</v>
      </c>
      <c r="AY1248" t="s">
        <v>1409</v>
      </c>
    </row>
    <row r="1249" spans="1:51" x14ac:dyDescent="0.25">
      <c r="A1249" t="s">
        <v>3160</v>
      </c>
      <c r="B1249" t="s">
        <v>139</v>
      </c>
      <c r="C1249" t="s">
        <v>89</v>
      </c>
      <c r="D1249">
        <v>99999</v>
      </c>
      <c r="F1249">
        <v>3000</v>
      </c>
      <c r="G1249" t="b">
        <v>1</v>
      </c>
      <c r="H1249" t="s">
        <v>762</v>
      </c>
      <c r="K1249" t="s">
        <v>154</v>
      </c>
      <c r="L1249" t="s">
        <v>140</v>
      </c>
      <c r="N1249" t="s">
        <v>93</v>
      </c>
      <c r="P1249">
        <v>414.8</v>
      </c>
      <c r="Q1249">
        <v>119.89999999999999</v>
      </c>
      <c r="R1249">
        <v>0</v>
      </c>
      <c r="S1249">
        <v>50.1</v>
      </c>
      <c r="T1249">
        <v>0</v>
      </c>
      <c r="U1249">
        <v>0</v>
      </c>
      <c r="V1249">
        <v>174.9</v>
      </c>
      <c r="W1249">
        <v>69.900000000000006</v>
      </c>
      <c r="X1249">
        <v>69.900000000000006</v>
      </c>
      <c r="Y1249">
        <v>0</v>
      </c>
      <c r="AG1249" t="s">
        <v>199</v>
      </c>
      <c r="AK1249" t="s">
        <v>199</v>
      </c>
      <c r="AL1249" t="s">
        <v>142</v>
      </c>
      <c r="AM1249">
        <v>99999</v>
      </c>
      <c r="AN1249">
        <v>99999</v>
      </c>
      <c r="AO1249">
        <v>899</v>
      </c>
      <c r="AP1249" t="b">
        <v>1</v>
      </c>
      <c r="AQ1249" t="b">
        <v>1</v>
      </c>
      <c r="AR1249" t="b">
        <v>1</v>
      </c>
      <c r="AS1249">
        <v>500</v>
      </c>
      <c r="AT1249" t="s">
        <v>96</v>
      </c>
      <c r="AU1249" t="b">
        <v>0</v>
      </c>
      <c r="AW1249">
        <v>12</v>
      </c>
      <c r="AX1249" t="s">
        <v>97</v>
      </c>
      <c r="AY1249" t="s">
        <v>1410</v>
      </c>
    </row>
    <row r="1250" spans="1:51" x14ac:dyDescent="0.25">
      <c r="A1250" t="s">
        <v>3160</v>
      </c>
      <c r="B1250" t="s">
        <v>139</v>
      </c>
      <c r="C1250" t="s">
        <v>89</v>
      </c>
      <c r="D1250">
        <v>99999</v>
      </c>
      <c r="F1250">
        <v>5000</v>
      </c>
      <c r="G1250" t="b">
        <v>1</v>
      </c>
      <c r="H1250" t="s">
        <v>762</v>
      </c>
      <c r="K1250" t="s">
        <v>154</v>
      </c>
      <c r="L1250" t="s">
        <v>140</v>
      </c>
      <c r="N1250" t="s">
        <v>93</v>
      </c>
      <c r="P1250">
        <v>429.8</v>
      </c>
      <c r="Q1250">
        <v>134.9</v>
      </c>
      <c r="R1250">
        <v>0</v>
      </c>
      <c r="S1250">
        <v>50.1</v>
      </c>
      <c r="T1250">
        <v>0</v>
      </c>
      <c r="U1250">
        <v>0</v>
      </c>
      <c r="V1250">
        <v>174.9</v>
      </c>
      <c r="W1250">
        <v>69.900000000000006</v>
      </c>
      <c r="X1250">
        <v>69.900000000000006</v>
      </c>
      <c r="Y1250">
        <v>0</v>
      </c>
      <c r="AG1250" t="s">
        <v>201</v>
      </c>
      <c r="AK1250" t="s">
        <v>201</v>
      </c>
      <c r="AL1250" t="s">
        <v>142</v>
      </c>
      <c r="AM1250">
        <v>99999</v>
      </c>
      <c r="AN1250">
        <v>99999</v>
      </c>
      <c r="AO1250">
        <v>899</v>
      </c>
      <c r="AP1250" t="b">
        <v>1</v>
      </c>
      <c r="AQ1250" t="b">
        <v>1</v>
      </c>
      <c r="AR1250" t="b">
        <v>1</v>
      </c>
      <c r="AS1250">
        <v>500</v>
      </c>
      <c r="AT1250" t="s">
        <v>96</v>
      </c>
      <c r="AU1250" t="b">
        <v>0</v>
      </c>
      <c r="AW1250">
        <v>12</v>
      </c>
      <c r="AX1250" t="s">
        <v>97</v>
      </c>
      <c r="AY1250" t="s">
        <v>1411</v>
      </c>
    </row>
    <row r="1251" spans="1:51" x14ac:dyDescent="0.25">
      <c r="A1251" t="s">
        <v>3160</v>
      </c>
      <c r="B1251" t="s">
        <v>88</v>
      </c>
      <c r="C1251" t="s">
        <v>89</v>
      </c>
      <c r="D1251">
        <v>99999</v>
      </c>
      <c r="F1251">
        <v>0</v>
      </c>
      <c r="G1251" t="b">
        <v>1</v>
      </c>
      <c r="H1251" t="s">
        <v>762</v>
      </c>
      <c r="K1251" t="s">
        <v>203</v>
      </c>
      <c r="L1251" t="s">
        <v>92</v>
      </c>
      <c r="N1251" t="s">
        <v>93</v>
      </c>
      <c r="P1251">
        <v>354.8</v>
      </c>
      <c r="Q1251">
        <v>79.900000000000006</v>
      </c>
      <c r="R1251">
        <v>0</v>
      </c>
      <c r="S1251">
        <v>50.1</v>
      </c>
      <c r="T1251">
        <v>0</v>
      </c>
      <c r="U1251">
        <v>0</v>
      </c>
      <c r="V1251">
        <v>174.9</v>
      </c>
      <c r="W1251">
        <v>49.9</v>
      </c>
      <c r="X1251">
        <v>49.9</v>
      </c>
      <c r="Y1251">
        <v>0</v>
      </c>
      <c r="AG1251" t="s">
        <v>155</v>
      </c>
      <c r="AK1251" t="s">
        <v>155</v>
      </c>
      <c r="AL1251" t="s">
        <v>95</v>
      </c>
      <c r="AM1251">
        <v>99999</v>
      </c>
      <c r="AN1251">
        <v>99999</v>
      </c>
      <c r="AO1251">
        <v>799</v>
      </c>
      <c r="AP1251" t="b">
        <v>1</v>
      </c>
      <c r="AQ1251" t="b">
        <v>1</v>
      </c>
      <c r="AR1251" t="b">
        <v>1</v>
      </c>
      <c r="AS1251">
        <v>250</v>
      </c>
      <c r="AT1251" t="s">
        <v>96</v>
      </c>
      <c r="AU1251" t="b">
        <v>0</v>
      </c>
      <c r="AW1251">
        <v>12</v>
      </c>
      <c r="AX1251" t="s">
        <v>97</v>
      </c>
      <c r="AY1251" t="s">
        <v>1412</v>
      </c>
    </row>
    <row r="1252" spans="1:51" x14ac:dyDescent="0.25">
      <c r="A1252" t="s">
        <v>3160</v>
      </c>
      <c r="B1252" t="s">
        <v>88</v>
      </c>
      <c r="C1252" t="s">
        <v>89</v>
      </c>
      <c r="D1252">
        <v>99999</v>
      </c>
      <c r="F1252">
        <v>1000</v>
      </c>
      <c r="G1252" t="b">
        <v>1</v>
      </c>
      <c r="H1252" t="s">
        <v>762</v>
      </c>
      <c r="K1252" t="s">
        <v>203</v>
      </c>
      <c r="L1252" t="s">
        <v>92</v>
      </c>
      <c r="N1252" t="s">
        <v>93</v>
      </c>
      <c r="P1252">
        <v>354.8</v>
      </c>
      <c r="Q1252">
        <v>79.899999999999991</v>
      </c>
      <c r="R1252">
        <v>0</v>
      </c>
      <c r="S1252">
        <v>50.1</v>
      </c>
      <c r="T1252">
        <v>0</v>
      </c>
      <c r="U1252">
        <v>0</v>
      </c>
      <c r="V1252">
        <v>174.9</v>
      </c>
      <c r="W1252">
        <v>49.9</v>
      </c>
      <c r="X1252">
        <v>49.9</v>
      </c>
      <c r="Y1252">
        <v>0</v>
      </c>
      <c r="AG1252" t="s">
        <v>157</v>
      </c>
      <c r="AK1252" t="s">
        <v>157</v>
      </c>
      <c r="AL1252" t="s">
        <v>95</v>
      </c>
      <c r="AM1252">
        <v>99999</v>
      </c>
      <c r="AN1252">
        <v>99999</v>
      </c>
      <c r="AO1252">
        <v>799</v>
      </c>
      <c r="AP1252" t="b">
        <v>1</v>
      </c>
      <c r="AQ1252" t="b">
        <v>1</v>
      </c>
      <c r="AR1252" t="b">
        <v>1</v>
      </c>
      <c r="AS1252">
        <v>250</v>
      </c>
      <c r="AT1252" t="s">
        <v>96</v>
      </c>
      <c r="AU1252" t="b">
        <v>0</v>
      </c>
      <c r="AW1252">
        <v>12</v>
      </c>
      <c r="AX1252" t="s">
        <v>97</v>
      </c>
      <c r="AY1252" t="s">
        <v>1413</v>
      </c>
    </row>
    <row r="1253" spans="1:51" x14ac:dyDescent="0.25">
      <c r="A1253" t="s">
        <v>3160</v>
      </c>
      <c r="B1253" t="s">
        <v>88</v>
      </c>
      <c r="C1253" t="s">
        <v>89</v>
      </c>
      <c r="D1253">
        <v>99999</v>
      </c>
      <c r="F1253">
        <v>10000</v>
      </c>
      <c r="G1253" t="b">
        <v>1</v>
      </c>
      <c r="H1253" t="s">
        <v>762</v>
      </c>
      <c r="K1253" t="s">
        <v>203</v>
      </c>
      <c r="L1253" t="s">
        <v>92</v>
      </c>
      <c r="N1253" t="s">
        <v>93</v>
      </c>
      <c r="P1253">
        <v>419.8</v>
      </c>
      <c r="Q1253">
        <v>144.9</v>
      </c>
      <c r="R1253">
        <v>0</v>
      </c>
      <c r="S1253">
        <v>50.1</v>
      </c>
      <c r="T1253">
        <v>0</v>
      </c>
      <c r="U1253">
        <v>0</v>
      </c>
      <c r="V1253">
        <v>174.9</v>
      </c>
      <c r="W1253">
        <v>49.9</v>
      </c>
      <c r="X1253">
        <v>49.9</v>
      </c>
      <c r="Y1253">
        <v>0</v>
      </c>
      <c r="AG1253" t="s">
        <v>159</v>
      </c>
      <c r="AK1253" t="s">
        <v>159</v>
      </c>
      <c r="AL1253" t="s">
        <v>95</v>
      </c>
      <c r="AM1253">
        <v>99999</v>
      </c>
      <c r="AN1253">
        <v>99999</v>
      </c>
      <c r="AO1253">
        <v>799</v>
      </c>
      <c r="AP1253" t="b">
        <v>1</v>
      </c>
      <c r="AQ1253" t="b">
        <v>1</v>
      </c>
      <c r="AR1253" t="b">
        <v>1</v>
      </c>
      <c r="AS1253">
        <v>250</v>
      </c>
      <c r="AT1253" t="s">
        <v>96</v>
      </c>
      <c r="AU1253" t="b">
        <v>0</v>
      </c>
      <c r="AW1253">
        <v>12</v>
      </c>
      <c r="AX1253" t="s">
        <v>97</v>
      </c>
      <c r="AY1253" t="s">
        <v>1414</v>
      </c>
    </row>
    <row r="1254" spans="1:51" x14ac:dyDescent="0.25">
      <c r="A1254" t="s">
        <v>3160</v>
      </c>
      <c r="B1254" t="s">
        <v>88</v>
      </c>
      <c r="C1254" t="s">
        <v>89</v>
      </c>
      <c r="D1254">
        <v>99999</v>
      </c>
      <c r="F1254">
        <v>2000</v>
      </c>
      <c r="G1254" t="b">
        <v>1</v>
      </c>
      <c r="H1254" t="s">
        <v>762</v>
      </c>
      <c r="K1254" t="s">
        <v>203</v>
      </c>
      <c r="L1254" t="s">
        <v>92</v>
      </c>
      <c r="N1254" t="s">
        <v>93</v>
      </c>
      <c r="P1254">
        <v>364.8</v>
      </c>
      <c r="Q1254">
        <v>89.899999999999991</v>
      </c>
      <c r="R1254">
        <v>0</v>
      </c>
      <c r="S1254">
        <v>50.1</v>
      </c>
      <c r="T1254">
        <v>0</v>
      </c>
      <c r="U1254">
        <v>0</v>
      </c>
      <c r="V1254">
        <v>174.9</v>
      </c>
      <c r="W1254">
        <v>49.9</v>
      </c>
      <c r="X1254">
        <v>49.9</v>
      </c>
      <c r="Y1254">
        <v>0</v>
      </c>
      <c r="AG1254" t="s">
        <v>161</v>
      </c>
      <c r="AK1254" t="s">
        <v>161</v>
      </c>
      <c r="AL1254" t="s">
        <v>95</v>
      </c>
      <c r="AM1254">
        <v>99999</v>
      </c>
      <c r="AN1254">
        <v>99999</v>
      </c>
      <c r="AO1254">
        <v>799</v>
      </c>
      <c r="AP1254" t="b">
        <v>1</v>
      </c>
      <c r="AQ1254" t="b">
        <v>1</v>
      </c>
      <c r="AR1254" t="b">
        <v>1</v>
      </c>
      <c r="AS1254">
        <v>250</v>
      </c>
      <c r="AT1254" t="s">
        <v>96</v>
      </c>
      <c r="AU1254" t="b">
        <v>0</v>
      </c>
      <c r="AW1254">
        <v>12</v>
      </c>
      <c r="AX1254" t="s">
        <v>97</v>
      </c>
      <c r="AY1254" t="s">
        <v>1415</v>
      </c>
    </row>
    <row r="1255" spans="1:51" x14ac:dyDescent="0.25">
      <c r="A1255" t="s">
        <v>3160</v>
      </c>
      <c r="B1255" t="s">
        <v>88</v>
      </c>
      <c r="C1255" t="s">
        <v>89</v>
      </c>
      <c r="D1255">
        <v>99999</v>
      </c>
      <c r="F1255">
        <v>3000</v>
      </c>
      <c r="G1255" t="b">
        <v>1</v>
      </c>
      <c r="H1255" t="s">
        <v>762</v>
      </c>
      <c r="K1255" t="s">
        <v>203</v>
      </c>
      <c r="L1255" t="s">
        <v>92</v>
      </c>
      <c r="N1255" t="s">
        <v>93</v>
      </c>
      <c r="P1255">
        <v>374.8</v>
      </c>
      <c r="Q1255">
        <v>99.899999999999991</v>
      </c>
      <c r="R1255">
        <v>0</v>
      </c>
      <c r="S1255">
        <v>50.1</v>
      </c>
      <c r="T1255">
        <v>0</v>
      </c>
      <c r="U1255">
        <v>0</v>
      </c>
      <c r="V1255">
        <v>174.9</v>
      </c>
      <c r="W1255">
        <v>49.9</v>
      </c>
      <c r="X1255">
        <v>49.9</v>
      </c>
      <c r="Y1255">
        <v>0</v>
      </c>
      <c r="AG1255" t="s">
        <v>163</v>
      </c>
      <c r="AK1255" t="s">
        <v>163</v>
      </c>
      <c r="AL1255" t="s">
        <v>95</v>
      </c>
      <c r="AM1255">
        <v>99999</v>
      </c>
      <c r="AN1255">
        <v>99999</v>
      </c>
      <c r="AO1255">
        <v>799</v>
      </c>
      <c r="AP1255" t="b">
        <v>1</v>
      </c>
      <c r="AQ1255" t="b">
        <v>1</v>
      </c>
      <c r="AR1255" t="b">
        <v>1</v>
      </c>
      <c r="AS1255">
        <v>250</v>
      </c>
      <c r="AT1255" t="s">
        <v>96</v>
      </c>
      <c r="AU1255" t="b">
        <v>0</v>
      </c>
      <c r="AW1255">
        <v>12</v>
      </c>
      <c r="AX1255" t="s">
        <v>97</v>
      </c>
      <c r="AY1255" t="s">
        <v>1416</v>
      </c>
    </row>
    <row r="1256" spans="1:51" x14ac:dyDescent="0.25">
      <c r="A1256" t="s">
        <v>3160</v>
      </c>
      <c r="B1256" t="s">
        <v>88</v>
      </c>
      <c r="C1256" t="s">
        <v>89</v>
      </c>
      <c r="D1256">
        <v>99999</v>
      </c>
      <c r="F1256">
        <v>5000</v>
      </c>
      <c r="G1256" t="b">
        <v>1</v>
      </c>
      <c r="H1256" t="s">
        <v>762</v>
      </c>
      <c r="K1256" t="s">
        <v>203</v>
      </c>
      <c r="L1256" t="s">
        <v>92</v>
      </c>
      <c r="N1256" t="s">
        <v>93</v>
      </c>
      <c r="P1256">
        <v>389.8</v>
      </c>
      <c r="Q1256">
        <v>114.9</v>
      </c>
      <c r="R1256">
        <v>0</v>
      </c>
      <c r="S1256">
        <v>50.1</v>
      </c>
      <c r="T1256">
        <v>0</v>
      </c>
      <c r="U1256">
        <v>0</v>
      </c>
      <c r="V1256">
        <v>174.9</v>
      </c>
      <c r="W1256">
        <v>49.9</v>
      </c>
      <c r="X1256">
        <v>49.9</v>
      </c>
      <c r="Y1256">
        <v>0</v>
      </c>
      <c r="AG1256" t="s">
        <v>165</v>
      </c>
      <c r="AK1256" t="s">
        <v>165</v>
      </c>
      <c r="AL1256" t="s">
        <v>95</v>
      </c>
      <c r="AM1256">
        <v>99999</v>
      </c>
      <c r="AN1256">
        <v>99999</v>
      </c>
      <c r="AO1256">
        <v>799</v>
      </c>
      <c r="AP1256" t="b">
        <v>1</v>
      </c>
      <c r="AQ1256" t="b">
        <v>1</v>
      </c>
      <c r="AR1256" t="b">
        <v>1</v>
      </c>
      <c r="AS1256">
        <v>250</v>
      </c>
      <c r="AT1256" t="s">
        <v>96</v>
      </c>
      <c r="AU1256" t="b">
        <v>0</v>
      </c>
      <c r="AW1256">
        <v>12</v>
      </c>
      <c r="AX1256" t="s">
        <v>97</v>
      </c>
      <c r="AY1256" t="s">
        <v>1417</v>
      </c>
    </row>
    <row r="1257" spans="1:51" x14ac:dyDescent="0.25">
      <c r="A1257" t="s">
        <v>3160</v>
      </c>
      <c r="B1257" t="s">
        <v>109</v>
      </c>
      <c r="C1257" t="s">
        <v>89</v>
      </c>
      <c r="D1257">
        <v>99999</v>
      </c>
      <c r="F1257">
        <v>0</v>
      </c>
      <c r="G1257" t="b">
        <v>1</v>
      </c>
      <c r="H1257" t="s">
        <v>762</v>
      </c>
      <c r="K1257" t="s">
        <v>203</v>
      </c>
      <c r="L1257" t="s">
        <v>110</v>
      </c>
      <c r="N1257" t="s">
        <v>93</v>
      </c>
      <c r="P1257">
        <v>349.8</v>
      </c>
      <c r="Q1257">
        <v>74.900000000000006</v>
      </c>
      <c r="R1257">
        <v>0</v>
      </c>
      <c r="S1257">
        <v>50.1</v>
      </c>
      <c r="T1257">
        <v>0</v>
      </c>
      <c r="U1257">
        <v>0</v>
      </c>
      <c r="V1257">
        <v>174.9</v>
      </c>
      <c r="W1257">
        <v>49.9</v>
      </c>
      <c r="X1257">
        <v>49.9</v>
      </c>
      <c r="Y1257">
        <v>0</v>
      </c>
      <c r="AG1257" t="s">
        <v>167</v>
      </c>
      <c r="AK1257" t="s">
        <v>167</v>
      </c>
      <c r="AL1257" t="s">
        <v>112</v>
      </c>
      <c r="AM1257">
        <v>99999</v>
      </c>
      <c r="AN1257">
        <v>99999</v>
      </c>
      <c r="AO1257">
        <v>599</v>
      </c>
      <c r="AP1257" t="b">
        <v>1</v>
      </c>
      <c r="AQ1257" t="b">
        <v>1</v>
      </c>
      <c r="AR1257" t="b">
        <v>1</v>
      </c>
      <c r="AS1257">
        <v>50</v>
      </c>
      <c r="AT1257" t="s">
        <v>96</v>
      </c>
      <c r="AU1257" t="b">
        <v>0</v>
      </c>
      <c r="AW1257">
        <v>12</v>
      </c>
      <c r="AX1257" t="s">
        <v>97</v>
      </c>
      <c r="AY1257" t="s">
        <v>1418</v>
      </c>
    </row>
    <row r="1258" spans="1:51" x14ac:dyDescent="0.25">
      <c r="A1258" t="s">
        <v>3160</v>
      </c>
      <c r="B1258" t="s">
        <v>109</v>
      </c>
      <c r="C1258" t="s">
        <v>89</v>
      </c>
      <c r="D1258">
        <v>99999</v>
      </c>
      <c r="F1258">
        <v>1000</v>
      </c>
      <c r="G1258" t="b">
        <v>1</v>
      </c>
      <c r="H1258" t="s">
        <v>762</v>
      </c>
      <c r="K1258" t="s">
        <v>203</v>
      </c>
      <c r="L1258" t="s">
        <v>110</v>
      </c>
      <c r="N1258" t="s">
        <v>93</v>
      </c>
      <c r="P1258">
        <v>334.8</v>
      </c>
      <c r="Q1258">
        <v>59.9</v>
      </c>
      <c r="R1258">
        <v>0</v>
      </c>
      <c r="S1258">
        <v>50.1</v>
      </c>
      <c r="T1258">
        <v>0</v>
      </c>
      <c r="U1258">
        <v>0</v>
      </c>
      <c r="V1258">
        <v>174.9</v>
      </c>
      <c r="W1258">
        <v>49.9</v>
      </c>
      <c r="X1258">
        <v>49.9</v>
      </c>
      <c r="Y1258">
        <v>0</v>
      </c>
      <c r="AG1258" t="s">
        <v>169</v>
      </c>
      <c r="AK1258" t="s">
        <v>169</v>
      </c>
      <c r="AL1258" t="s">
        <v>112</v>
      </c>
      <c r="AM1258">
        <v>99999</v>
      </c>
      <c r="AN1258">
        <v>99999</v>
      </c>
      <c r="AO1258">
        <v>599</v>
      </c>
      <c r="AP1258" t="b">
        <v>1</v>
      </c>
      <c r="AQ1258" t="b">
        <v>1</v>
      </c>
      <c r="AR1258" t="b">
        <v>1</v>
      </c>
      <c r="AS1258">
        <v>50</v>
      </c>
      <c r="AT1258" t="s">
        <v>96</v>
      </c>
      <c r="AU1258" t="b">
        <v>0</v>
      </c>
      <c r="AW1258">
        <v>12</v>
      </c>
      <c r="AX1258" t="s">
        <v>97</v>
      </c>
      <c r="AY1258" t="s">
        <v>1419</v>
      </c>
    </row>
    <row r="1259" spans="1:51" x14ac:dyDescent="0.25">
      <c r="A1259" t="s">
        <v>3160</v>
      </c>
      <c r="B1259" t="s">
        <v>109</v>
      </c>
      <c r="C1259" t="s">
        <v>89</v>
      </c>
      <c r="D1259">
        <v>99999</v>
      </c>
      <c r="F1259">
        <v>10000</v>
      </c>
      <c r="G1259" t="b">
        <v>1</v>
      </c>
      <c r="H1259" t="s">
        <v>762</v>
      </c>
      <c r="K1259" t="s">
        <v>203</v>
      </c>
      <c r="L1259" t="s">
        <v>110</v>
      </c>
      <c r="N1259" t="s">
        <v>93</v>
      </c>
      <c r="P1259">
        <v>399.8</v>
      </c>
      <c r="Q1259">
        <v>124.9</v>
      </c>
      <c r="R1259">
        <v>0</v>
      </c>
      <c r="S1259">
        <v>50.1</v>
      </c>
      <c r="T1259">
        <v>0</v>
      </c>
      <c r="U1259">
        <v>0</v>
      </c>
      <c r="V1259">
        <v>174.9</v>
      </c>
      <c r="W1259">
        <v>49.9</v>
      </c>
      <c r="X1259">
        <v>49.9</v>
      </c>
      <c r="Y1259">
        <v>0</v>
      </c>
      <c r="AG1259" t="s">
        <v>171</v>
      </c>
      <c r="AK1259" t="s">
        <v>171</v>
      </c>
      <c r="AL1259" t="s">
        <v>112</v>
      </c>
      <c r="AM1259">
        <v>99999</v>
      </c>
      <c r="AN1259">
        <v>99999</v>
      </c>
      <c r="AO1259">
        <v>599</v>
      </c>
      <c r="AP1259" t="b">
        <v>1</v>
      </c>
      <c r="AQ1259" t="b">
        <v>1</v>
      </c>
      <c r="AR1259" t="b">
        <v>1</v>
      </c>
      <c r="AS1259">
        <v>50</v>
      </c>
      <c r="AT1259" t="s">
        <v>96</v>
      </c>
      <c r="AU1259" t="b">
        <v>0</v>
      </c>
      <c r="AW1259">
        <v>12</v>
      </c>
      <c r="AX1259" t="s">
        <v>97</v>
      </c>
      <c r="AY1259" t="s">
        <v>1420</v>
      </c>
    </row>
    <row r="1260" spans="1:51" x14ac:dyDescent="0.25">
      <c r="A1260" t="s">
        <v>3160</v>
      </c>
      <c r="B1260" t="s">
        <v>109</v>
      </c>
      <c r="C1260" t="s">
        <v>89</v>
      </c>
      <c r="D1260">
        <v>99999</v>
      </c>
      <c r="F1260">
        <v>2000</v>
      </c>
      <c r="G1260" t="b">
        <v>1</v>
      </c>
      <c r="H1260" t="s">
        <v>762</v>
      </c>
      <c r="K1260" t="s">
        <v>203</v>
      </c>
      <c r="L1260" t="s">
        <v>110</v>
      </c>
      <c r="N1260" t="s">
        <v>93</v>
      </c>
      <c r="P1260">
        <v>344.8</v>
      </c>
      <c r="Q1260">
        <v>69.900000000000006</v>
      </c>
      <c r="R1260">
        <v>0</v>
      </c>
      <c r="S1260">
        <v>50.1</v>
      </c>
      <c r="T1260">
        <v>0</v>
      </c>
      <c r="U1260">
        <v>0</v>
      </c>
      <c r="V1260">
        <v>174.9</v>
      </c>
      <c r="W1260">
        <v>49.9</v>
      </c>
      <c r="X1260">
        <v>49.9</v>
      </c>
      <c r="Y1260">
        <v>0</v>
      </c>
      <c r="AG1260" t="s">
        <v>173</v>
      </c>
      <c r="AK1260" t="s">
        <v>173</v>
      </c>
      <c r="AL1260" t="s">
        <v>112</v>
      </c>
      <c r="AM1260">
        <v>99999</v>
      </c>
      <c r="AN1260">
        <v>99999</v>
      </c>
      <c r="AO1260">
        <v>599</v>
      </c>
      <c r="AP1260" t="b">
        <v>1</v>
      </c>
      <c r="AQ1260" t="b">
        <v>1</v>
      </c>
      <c r="AR1260" t="b">
        <v>1</v>
      </c>
      <c r="AS1260">
        <v>50</v>
      </c>
      <c r="AT1260" t="s">
        <v>96</v>
      </c>
      <c r="AU1260" t="b">
        <v>0</v>
      </c>
      <c r="AW1260">
        <v>12</v>
      </c>
      <c r="AX1260" t="s">
        <v>97</v>
      </c>
      <c r="AY1260" t="s">
        <v>1421</v>
      </c>
    </row>
    <row r="1261" spans="1:51" x14ac:dyDescent="0.25">
      <c r="A1261" t="s">
        <v>3160</v>
      </c>
      <c r="B1261" t="s">
        <v>109</v>
      </c>
      <c r="C1261" t="s">
        <v>89</v>
      </c>
      <c r="D1261">
        <v>99999</v>
      </c>
      <c r="F1261">
        <v>3000</v>
      </c>
      <c r="G1261" t="b">
        <v>1</v>
      </c>
      <c r="H1261" t="s">
        <v>762</v>
      </c>
      <c r="K1261" t="s">
        <v>203</v>
      </c>
      <c r="L1261" t="s">
        <v>110</v>
      </c>
      <c r="N1261" t="s">
        <v>93</v>
      </c>
      <c r="P1261">
        <v>354.8</v>
      </c>
      <c r="Q1261">
        <v>79.899999999999991</v>
      </c>
      <c r="R1261">
        <v>0</v>
      </c>
      <c r="S1261">
        <v>50.1</v>
      </c>
      <c r="T1261">
        <v>0</v>
      </c>
      <c r="U1261">
        <v>0</v>
      </c>
      <c r="V1261">
        <v>174.9</v>
      </c>
      <c r="W1261">
        <v>49.9</v>
      </c>
      <c r="X1261">
        <v>49.9</v>
      </c>
      <c r="Y1261">
        <v>0</v>
      </c>
      <c r="AG1261" t="s">
        <v>175</v>
      </c>
      <c r="AK1261" t="s">
        <v>175</v>
      </c>
      <c r="AL1261" t="s">
        <v>112</v>
      </c>
      <c r="AM1261">
        <v>99999</v>
      </c>
      <c r="AN1261">
        <v>99999</v>
      </c>
      <c r="AO1261">
        <v>599</v>
      </c>
      <c r="AP1261" t="b">
        <v>1</v>
      </c>
      <c r="AQ1261" t="b">
        <v>1</v>
      </c>
      <c r="AR1261" t="b">
        <v>1</v>
      </c>
      <c r="AS1261">
        <v>50</v>
      </c>
      <c r="AT1261" t="s">
        <v>96</v>
      </c>
      <c r="AU1261" t="b">
        <v>0</v>
      </c>
      <c r="AW1261">
        <v>12</v>
      </c>
      <c r="AX1261" t="s">
        <v>97</v>
      </c>
      <c r="AY1261" t="s">
        <v>1422</v>
      </c>
    </row>
    <row r="1262" spans="1:51" x14ac:dyDescent="0.25">
      <c r="A1262" t="s">
        <v>3160</v>
      </c>
      <c r="B1262" t="s">
        <v>109</v>
      </c>
      <c r="C1262" t="s">
        <v>89</v>
      </c>
      <c r="D1262">
        <v>99999</v>
      </c>
      <c r="F1262">
        <v>5000</v>
      </c>
      <c r="G1262" t="b">
        <v>1</v>
      </c>
      <c r="H1262" t="s">
        <v>762</v>
      </c>
      <c r="K1262" t="s">
        <v>203</v>
      </c>
      <c r="L1262" t="s">
        <v>110</v>
      </c>
      <c r="N1262" t="s">
        <v>93</v>
      </c>
      <c r="P1262">
        <v>369.8</v>
      </c>
      <c r="Q1262">
        <v>94.9</v>
      </c>
      <c r="R1262">
        <v>0</v>
      </c>
      <c r="S1262">
        <v>50.1</v>
      </c>
      <c r="T1262">
        <v>0</v>
      </c>
      <c r="U1262">
        <v>0</v>
      </c>
      <c r="V1262">
        <v>174.9</v>
      </c>
      <c r="W1262">
        <v>49.9</v>
      </c>
      <c r="X1262">
        <v>49.9</v>
      </c>
      <c r="Y1262">
        <v>0</v>
      </c>
      <c r="AG1262" t="s">
        <v>177</v>
      </c>
      <c r="AK1262" t="s">
        <v>177</v>
      </c>
      <c r="AL1262" t="s">
        <v>112</v>
      </c>
      <c r="AM1262">
        <v>99999</v>
      </c>
      <c r="AN1262">
        <v>99999</v>
      </c>
      <c r="AO1262">
        <v>599</v>
      </c>
      <c r="AP1262" t="b">
        <v>1</v>
      </c>
      <c r="AQ1262" t="b">
        <v>1</v>
      </c>
      <c r="AR1262" t="b">
        <v>1</v>
      </c>
      <c r="AS1262">
        <v>50</v>
      </c>
      <c r="AT1262" t="s">
        <v>96</v>
      </c>
      <c r="AU1262" t="b">
        <v>0</v>
      </c>
      <c r="AW1262">
        <v>12</v>
      </c>
      <c r="AX1262" t="s">
        <v>97</v>
      </c>
      <c r="AY1262" t="s">
        <v>1423</v>
      </c>
    </row>
    <row r="1263" spans="1:51" x14ac:dyDescent="0.25">
      <c r="A1263" t="s">
        <v>3160</v>
      </c>
      <c r="B1263" t="s">
        <v>124</v>
      </c>
      <c r="C1263" t="s">
        <v>89</v>
      </c>
      <c r="D1263">
        <v>99999</v>
      </c>
      <c r="F1263">
        <v>0</v>
      </c>
      <c r="G1263" t="b">
        <v>1</v>
      </c>
      <c r="H1263" t="s">
        <v>762</v>
      </c>
      <c r="K1263" t="s">
        <v>203</v>
      </c>
      <c r="L1263" t="s">
        <v>125</v>
      </c>
      <c r="N1263" t="s">
        <v>93</v>
      </c>
      <c r="P1263">
        <v>339.8</v>
      </c>
      <c r="Q1263">
        <v>64.900000000000006</v>
      </c>
      <c r="R1263">
        <v>0</v>
      </c>
      <c r="S1263">
        <v>50.1</v>
      </c>
      <c r="T1263">
        <v>0</v>
      </c>
      <c r="U1263">
        <v>0</v>
      </c>
      <c r="V1263">
        <v>174.9</v>
      </c>
      <c r="W1263">
        <v>49.9</v>
      </c>
      <c r="X1263">
        <v>49.9</v>
      </c>
      <c r="Y1263">
        <v>0</v>
      </c>
      <c r="AG1263" t="s">
        <v>179</v>
      </c>
      <c r="AK1263" t="s">
        <v>179</v>
      </c>
      <c r="AL1263" t="s">
        <v>127</v>
      </c>
      <c r="AM1263">
        <v>99999</v>
      </c>
      <c r="AN1263">
        <v>99999</v>
      </c>
      <c r="AO1263">
        <v>699</v>
      </c>
      <c r="AP1263" t="b">
        <v>1</v>
      </c>
      <c r="AQ1263" t="b">
        <v>1</v>
      </c>
      <c r="AR1263" t="b">
        <v>1</v>
      </c>
      <c r="AS1263">
        <v>100</v>
      </c>
      <c r="AT1263" t="s">
        <v>96</v>
      </c>
      <c r="AU1263" t="b">
        <v>0</v>
      </c>
      <c r="AW1263">
        <v>12</v>
      </c>
      <c r="AX1263" t="s">
        <v>97</v>
      </c>
      <c r="AY1263" t="s">
        <v>1424</v>
      </c>
    </row>
    <row r="1264" spans="1:51" x14ac:dyDescent="0.25">
      <c r="A1264" t="s">
        <v>3160</v>
      </c>
      <c r="B1264" t="s">
        <v>124</v>
      </c>
      <c r="C1264" t="s">
        <v>89</v>
      </c>
      <c r="D1264">
        <v>99999</v>
      </c>
      <c r="F1264">
        <v>1000</v>
      </c>
      <c r="G1264" t="b">
        <v>1</v>
      </c>
      <c r="H1264" t="s">
        <v>762</v>
      </c>
      <c r="K1264" t="s">
        <v>203</v>
      </c>
      <c r="L1264" t="s">
        <v>125</v>
      </c>
      <c r="N1264" t="s">
        <v>93</v>
      </c>
      <c r="P1264">
        <v>339.8</v>
      </c>
      <c r="Q1264">
        <v>64.899999999999991</v>
      </c>
      <c r="R1264">
        <v>0</v>
      </c>
      <c r="S1264">
        <v>50.1</v>
      </c>
      <c r="T1264">
        <v>0</v>
      </c>
      <c r="U1264">
        <v>0</v>
      </c>
      <c r="V1264">
        <v>174.9</v>
      </c>
      <c r="W1264">
        <v>49.9</v>
      </c>
      <c r="X1264">
        <v>49.9</v>
      </c>
      <c r="Y1264">
        <v>0</v>
      </c>
      <c r="AG1264" t="s">
        <v>181</v>
      </c>
      <c r="AK1264" t="s">
        <v>181</v>
      </c>
      <c r="AL1264" t="s">
        <v>127</v>
      </c>
      <c r="AM1264">
        <v>99999</v>
      </c>
      <c r="AN1264">
        <v>99999</v>
      </c>
      <c r="AO1264">
        <v>699</v>
      </c>
      <c r="AP1264" t="b">
        <v>1</v>
      </c>
      <c r="AQ1264" t="b">
        <v>1</v>
      </c>
      <c r="AR1264" t="b">
        <v>1</v>
      </c>
      <c r="AS1264">
        <v>100</v>
      </c>
      <c r="AT1264" t="s">
        <v>96</v>
      </c>
      <c r="AU1264" t="b">
        <v>0</v>
      </c>
      <c r="AW1264">
        <v>12</v>
      </c>
      <c r="AX1264" t="s">
        <v>97</v>
      </c>
      <c r="AY1264" t="s">
        <v>1425</v>
      </c>
    </row>
    <row r="1265" spans="1:51" x14ac:dyDescent="0.25">
      <c r="A1265" t="s">
        <v>3160</v>
      </c>
      <c r="B1265" t="s">
        <v>124</v>
      </c>
      <c r="C1265" t="s">
        <v>89</v>
      </c>
      <c r="D1265">
        <v>99999</v>
      </c>
      <c r="F1265">
        <v>10000</v>
      </c>
      <c r="G1265" t="b">
        <v>1</v>
      </c>
      <c r="H1265" t="s">
        <v>762</v>
      </c>
      <c r="K1265" t="s">
        <v>203</v>
      </c>
      <c r="L1265" t="s">
        <v>125</v>
      </c>
      <c r="N1265" t="s">
        <v>93</v>
      </c>
      <c r="P1265">
        <v>404.8</v>
      </c>
      <c r="Q1265">
        <v>129.9</v>
      </c>
      <c r="R1265">
        <v>0</v>
      </c>
      <c r="S1265">
        <v>50.1</v>
      </c>
      <c r="T1265">
        <v>0</v>
      </c>
      <c r="U1265">
        <v>0</v>
      </c>
      <c r="V1265">
        <v>174.9</v>
      </c>
      <c r="W1265">
        <v>49.9</v>
      </c>
      <c r="X1265">
        <v>49.9</v>
      </c>
      <c r="Y1265">
        <v>0</v>
      </c>
      <c r="AG1265" t="s">
        <v>183</v>
      </c>
      <c r="AK1265" t="s">
        <v>183</v>
      </c>
      <c r="AL1265" t="s">
        <v>127</v>
      </c>
      <c r="AM1265">
        <v>99999</v>
      </c>
      <c r="AN1265">
        <v>99999</v>
      </c>
      <c r="AO1265">
        <v>699</v>
      </c>
      <c r="AP1265" t="b">
        <v>1</v>
      </c>
      <c r="AQ1265" t="b">
        <v>1</v>
      </c>
      <c r="AR1265" t="b">
        <v>1</v>
      </c>
      <c r="AS1265">
        <v>100</v>
      </c>
      <c r="AT1265" t="s">
        <v>96</v>
      </c>
      <c r="AU1265" t="b">
        <v>0</v>
      </c>
      <c r="AW1265">
        <v>12</v>
      </c>
      <c r="AX1265" t="s">
        <v>97</v>
      </c>
      <c r="AY1265" t="s">
        <v>1426</v>
      </c>
    </row>
    <row r="1266" spans="1:51" x14ac:dyDescent="0.25">
      <c r="A1266" t="s">
        <v>3160</v>
      </c>
      <c r="B1266" t="s">
        <v>124</v>
      </c>
      <c r="C1266" t="s">
        <v>89</v>
      </c>
      <c r="D1266">
        <v>99999</v>
      </c>
      <c r="F1266">
        <v>2000</v>
      </c>
      <c r="G1266" t="b">
        <v>1</v>
      </c>
      <c r="H1266" t="s">
        <v>762</v>
      </c>
      <c r="K1266" t="s">
        <v>203</v>
      </c>
      <c r="L1266" t="s">
        <v>125</v>
      </c>
      <c r="N1266" t="s">
        <v>93</v>
      </c>
      <c r="P1266">
        <v>349.8</v>
      </c>
      <c r="Q1266">
        <v>74.899999999999991</v>
      </c>
      <c r="R1266">
        <v>0</v>
      </c>
      <c r="S1266">
        <v>50.1</v>
      </c>
      <c r="T1266">
        <v>0</v>
      </c>
      <c r="U1266">
        <v>0</v>
      </c>
      <c r="V1266">
        <v>174.9</v>
      </c>
      <c r="W1266">
        <v>49.9</v>
      </c>
      <c r="X1266">
        <v>49.9</v>
      </c>
      <c r="Y1266">
        <v>0</v>
      </c>
      <c r="AG1266" t="s">
        <v>185</v>
      </c>
      <c r="AK1266" t="s">
        <v>185</v>
      </c>
      <c r="AL1266" t="s">
        <v>127</v>
      </c>
      <c r="AM1266">
        <v>99999</v>
      </c>
      <c r="AN1266">
        <v>99999</v>
      </c>
      <c r="AO1266">
        <v>699</v>
      </c>
      <c r="AP1266" t="b">
        <v>1</v>
      </c>
      <c r="AQ1266" t="b">
        <v>1</v>
      </c>
      <c r="AR1266" t="b">
        <v>1</v>
      </c>
      <c r="AS1266">
        <v>100</v>
      </c>
      <c r="AT1266" t="s">
        <v>96</v>
      </c>
      <c r="AU1266" t="b">
        <v>0</v>
      </c>
      <c r="AW1266">
        <v>12</v>
      </c>
      <c r="AX1266" t="s">
        <v>97</v>
      </c>
      <c r="AY1266" t="s">
        <v>1427</v>
      </c>
    </row>
    <row r="1267" spans="1:51" x14ac:dyDescent="0.25">
      <c r="A1267" t="s">
        <v>3160</v>
      </c>
      <c r="B1267" t="s">
        <v>124</v>
      </c>
      <c r="C1267" t="s">
        <v>89</v>
      </c>
      <c r="D1267">
        <v>99999</v>
      </c>
      <c r="F1267">
        <v>3000</v>
      </c>
      <c r="G1267" t="b">
        <v>1</v>
      </c>
      <c r="H1267" t="s">
        <v>762</v>
      </c>
      <c r="K1267" t="s">
        <v>203</v>
      </c>
      <c r="L1267" t="s">
        <v>125</v>
      </c>
      <c r="N1267" t="s">
        <v>93</v>
      </c>
      <c r="P1267">
        <v>359.8</v>
      </c>
      <c r="Q1267">
        <v>84.899999999999991</v>
      </c>
      <c r="R1267">
        <v>0</v>
      </c>
      <c r="S1267">
        <v>50.1</v>
      </c>
      <c r="T1267">
        <v>0</v>
      </c>
      <c r="U1267">
        <v>0</v>
      </c>
      <c r="V1267">
        <v>174.9</v>
      </c>
      <c r="W1267">
        <v>49.9</v>
      </c>
      <c r="X1267">
        <v>49.9</v>
      </c>
      <c r="Y1267">
        <v>0</v>
      </c>
      <c r="AG1267" t="s">
        <v>187</v>
      </c>
      <c r="AK1267" t="s">
        <v>187</v>
      </c>
      <c r="AL1267" t="s">
        <v>127</v>
      </c>
      <c r="AM1267">
        <v>99999</v>
      </c>
      <c r="AN1267">
        <v>99999</v>
      </c>
      <c r="AO1267">
        <v>699</v>
      </c>
      <c r="AP1267" t="b">
        <v>1</v>
      </c>
      <c r="AQ1267" t="b">
        <v>1</v>
      </c>
      <c r="AR1267" t="b">
        <v>1</v>
      </c>
      <c r="AS1267">
        <v>100</v>
      </c>
      <c r="AT1267" t="s">
        <v>96</v>
      </c>
      <c r="AU1267" t="b">
        <v>0</v>
      </c>
      <c r="AW1267">
        <v>12</v>
      </c>
      <c r="AX1267" t="s">
        <v>97</v>
      </c>
      <c r="AY1267" t="s">
        <v>1428</v>
      </c>
    </row>
    <row r="1268" spans="1:51" x14ac:dyDescent="0.25">
      <c r="A1268" t="s">
        <v>3160</v>
      </c>
      <c r="B1268" t="s">
        <v>124</v>
      </c>
      <c r="C1268" t="s">
        <v>89</v>
      </c>
      <c r="D1268">
        <v>99999</v>
      </c>
      <c r="F1268">
        <v>5000</v>
      </c>
      <c r="G1268" t="b">
        <v>1</v>
      </c>
      <c r="H1268" t="s">
        <v>762</v>
      </c>
      <c r="K1268" t="s">
        <v>203</v>
      </c>
      <c r="L1268" t="s">
        <v>125</v>
      </c>
      <c r="N1268" t="s">
        <v>93</v>
      </c>
      <c r="P1268">
        <v>374.8</v>
      </c>
      <c r="Q1268">
        <v>99.9</v>
      </c>
      <c r="R1268">
        <v>0</v>
      </c>
      <c r="S1268">
        <v>50.1</v>
      </c>
      <c r="T1268">
        <v>0</v>
      </c>
      <c r="U1268">
        <v>0</v>
      </c>
      <c r="V1268">
        <v>174.9</v>
      </c>
      <c r="W1268">
        <v>49.9</v>
      </c>
      <c r="X1268">
        <v>49.9</v>
      </c>
      <c r="Y1268">
        <v>0</v>
      </c>
      <c r="AG1268" t="s">
        <v>189</v>
      </c>
      <c r="AK1268" t="s">
        <v>189</v>
      </c>
      <c r="AL1268" t="s">
        <v>127</v>
      </c>
      <c r="AM1268">
        <v>99999</v>
      </c>
      <c r="AN1268">
        <v>99999</v>
      </c>
      <c r="AO1268">
        <v>699</v>
      </c>
      <c r="AP1268" t="b">
        <v>1</v>
      </c>
      <c r="AQ1268" t="b">
        <v>1</v>
      </c>
      <c r="AR1268" t="b">
        <v>1</v>
      </c>
      <c r="AS1268">
        <v>100</v>
      </c>
      <c r="AT1268" t="s">
        <v>96</v>
      </c>
      <c r="AU1268" t="b">
        <v>0</v>
      </c>
      <c r="AW1268">
        <v>12</v>
      </c>
      <c r="AX1268" t="s">
        <v>97</v>
      </c>
      <c r="AY1268" t="s">
        <v>1429</v>
      </c>
    </row>
    <row r="1269" spans="1:51" x14ac:dyDescent="0.25">
      <c r="A1269" t="s">
        <v>3160</v>
      </c>
      <c r="B1269" t="s">
        <v>139</v>
      </c>
      <c r="C1269" t="s">
        <v>89</v>
      </c>
      <c r="D1269">
        <v>99999</v>
      </c>
      <c r="F1269">
        <v>0</v>
      </c>
      <c r="G1269" t="b">
        <v>1</v>
      </c>
      <c r="H1269" t="s">
        <v>762</v>
      </c>
      <c r="K1269" t="s">
        <v>203</v>
      </c>
      <c r="L1269" t="s">
        <v>140</v>
      </c>
      <c r="N1269" t="s">
        <v>93</v>
      </c>
      <c r="P1269">
        <v>374.8</v>
      </c>
      <c r="Q1269">
        <v>99.9</v>
      </c>
      <c r="R1269">
        <v>0</v>
      </c>
      <c r="S1269">
        <v>50.1</v>
      </c>
      <c r="T1269">
        <v>0</v>
      </c>
      <c r="U1269">
        <v>0</v>
      </c>
      <c r="V1269">
        <v>174.9</v>
      </c>
      <c r="W1269">
        <v>49.9</v>
      </c>
      <c r="X1269">
        <v>49.9</v>
      </c>
      <c r="Y1269">
        <v>0</v>
      </c>
      <c r="AG1269" t="s">
        <v>191</v>
      </c>
      <c r="AK1269" t="s">
        <v>191</v>
      </c>
      <c r="AL1269" t="s">
        <v>142</v>
      </c>
      <c r="AM1269">
        <v>99999</v>
      </c>
      <c r="AN1269">
        <v>99999</v>
      </c>
      <c r="AO1269">
        <v>899</v>
      </c>
      <c r="AP1269" t="b">
        <v>1</v>
      </c>
      <c r="AQ1269" t="b">
        <v>1</v>
      </c>
      <c r="AR1269" t="b">
        <v>1</v>
      </c>
      <c r="AS1269">
        <v>500</v>
      </c>
      <c r="AT1269" t="s">
        <v>96</v>
      </c>
      <c r="AU1269" t="b">
        <v>0</v>
      </c>
      <c r="AW1269">
        <v>12</v>
      </c>
      <c r="AX1269" t="s">
        <v>97</v>
      </c>
      <c r="AY1269" t="s">
        <v>1430</v>
      </c>
    </row>
    <row r="1270" spans="1:51" x14ac:dyDescent="0.25">
      <c r="A1270" t="s">
        <v>3160</v>
      </c>
      <c r="B1270" t="s">
        <v>139</v>
      </c>
      <c r="C1270" t="s">
        <v>89</v>
      </c>
      <c r="D1270">
        <v>99999</v>
      </c>
      <c r="F1270">
        <v>1000</v>
      </c>
      <c r="G1270" t="b">
        <v>1</v>
      </c>
      <c r="H1270" t="s">
        <v>762</v>
      </c>
      <c r="K1270" t="s">
        <v>203</v>
      </c>
      <c r="L1270" t="s">
        <v>140</v>
      </c>
      <c r="N1270" t="s">
        <v>93</v>
      </c>
      <c r="P1270">
        <v>374.8</v>
      </c>
      <c r="Q1270">
        <v>99.899999999999991</v>
      </c>
      <c r="R1270">
        <v>0</v>
      </c>
      <c r="S1270">
        <v>50.1</v>
      </c>
      <c r="T1270">
        <v>0</v>
      </c>
      <c r="U1270">
        <v>0</v>
      </c>
      <c r="V1270">
        <v>174.9</v>
      </c>
      <c r="W1270">
        <v>49.9</v>
      </c>
      <c r="X1270">
        <v>49.9</v>
      </c>
      <c r="Y1270">
        <v>0</v>
      </c>
      <c r="AG1270" t="s">
        <v>193</v>
      </c>
      <c r="AK1270" t="s">
        <v>193</v>
      </c>
      <c r="AL1270" t="s">
        <v>142</v>
      </c>
      <c r="AM1270">
        <v>99999</v>
      </c>
      <c r="AN1270">
        <v>99999</v>
      </c>
      <c r="AO1270">
        <v>899</v>
      </c>
      <c r="AP1270" t="b">
        <v>1</v>
      </c>
      <c r="AQ1270" t="b">
        <v>1</v>
      </c>
      <c r="AR1270" t="b">
        <v>1</v>
      </c>
      <c r="AS1270">
        <v>500</v>
      </c>
      <c r="AT1270" t="s">
        <v>96</v>
      </c>
      <c r="AU1270" t="b">
        <v>0</v>
      </c>
      <c r="AW1270">
        <v>12</v>
      </c>
      <c r="AX1270" t="s">
        <v>97</v>
      </c>
      <c r="AY1270" t="s">
        <v>1431</v>
      </c>
    </row>
    <row r="1271" spans="1:51" x14ac:dyDescent="0.25">
      <c r="A1271" t="s">
        <v>3160</v>
      </c>
      <c r="B1271" t="s">
        <v>139</v>
      </c>
      <c r="C1271" t="s">
        <v>89</v>
      </c>
      <c r="D1271">
        <v>99999</v>
      </c>
      <c r="F1271">
        <v>10000</v>
      </c>
      <c r="G1271" t="b">
        <v>1</v>
      </c>
      <c r="H1271" t="s">
        <v>762</v>
      </c>
      <c r="K1271" t="s">
        <v>203</v>
      </c>
      <c r="L1271" t="s">
        <v>140</v>
      </c>
      <c r="N1271" t="s">
        <v>93</v>
      </c>
      <c r="P1271">
        <v>439.8</v>
      </c>
      <c r="Q1271">
        <v>164.9</v>
      </c>
      <c r="R1271">
        <v>0</v>
      </c>
      <c r="S1271">
        <v>50.1</v>
      </c>
      <c r="T1271">
        <v>0</v>
      </c>
      <c r="U1271">
        <v>0</v>
      </c>
      <c r="V1271">
        <v>174.9</v>
      </c>
      <c r="W1271">
        <v>49.9</v>
      </c>
      <c r="X1271">
        <v>49.9</v>
      </c>
      <c r="Y1271">
        <v>0</v>
      </c>
      <c r="AG1271" t="s">
        <v>195</v>
      </c>
      <c r="AK1271" t="s">
        <v>195</v>
      </c>
      <c r="AL1271" t="s">
        <v>142</v>
      </c>
      <c r="AM1271">
        <v>99999</v>
      </c>
      <c r="AN1271">
        <v>99999</v>
      </c>
      <c r="AO1271">
        <v>899</v>
      </c>
      <c r="AP1271" t="b">
        <v>1</v>
      </c>
      <c r="AQ1271" t="b">
        <v>1</v>
      </c>
      <c r="AR1271" t="b">
        <v>1</v>
      </c>
      <c r="AS1271">
        <v>500</v>
      </c>
      <c r="AT1271" t="s">
        <v>96</v>
      </c>
      <c r="AU1271" t="b">
        <v>0</v>
      </c>
      <c r="AW1271">
        <v>12</v>
      </c>
      <c r="AX1271" t="s">
        <v>97</v>
      </c>
      <c r="AY1271" t="s">
        <v>1432</v>
      </c>
    </row>
    <row r="1272" spans="1:51" x14ac:dyDescent="0.25">
      <c r="A1272" t="s">
        <v>3160</v>
      </c>
      <c r="B1272" t="s">
        <v>139</v>
      </c>
      <c r="C1272" t="s">
        <v>89</v>
      </c>
      <c r="D1272">
        <v>99999</v>
      </c>
      <c r="F1272">
        <v>2000</v>
      </c>
      <c r="G1272" t="b">
        <v>1</v>
      </c>
      <c r="H1272" t="s">
        <v>762</v>
      </c>
      <c r="K1272" t="s">
        <v>203</v>
      </c>
      <c r="L1272" t="s">
        <v>140</v>
      </c>
      <c r="N1272" t="s">
        <v>93</v>
      </c>
      <c r="P1272">
        <v>384.8</v>
      </c>
      <c r="Q1272">
        <v>109.89999999999999</v>
      </c>
      <c r="R1272">
        <v>0</v>
      </c>
      <c r="S1272">
        <v>50.1</v>
      </c>
      <c r="T1272">
        <v>0</v>
      </c>
      <c r="U1272">
        <v>0</v>
      </c>
      <c r="V1272">
        <v>174.9</v>
      </c>
      <c r="W1272">
        <v>49.9</v>
      </c>
      <c r="X1272">
        <v>49.9</v>
      </c>
      <c r="Y1272">
        <v>0</v>
      </c>
      <c r="AG1272" t="s">
        <v>197</v>
      </c>
      <c r="AK1272" t="s">
        <v>197</v>
      </c>
      <c r="AL1272" t="s">
        <v>142</v>
      </c>
      <c r="AM1272">
        <v>99999</v>
      </c>
      <c r="AN1272">
        <v>99999</v>
      </c>
      <c r="AO1272">
        <v>899</v>
      </c>
      <c r="AP1272" t="b">
        <v>1</v>
      </c>
      <c r="AQ1272" t="b">
        <v>1</v>
      </c>
      <c r="AR1272" t="b">
        <v>1</v>
      </c>
      <c r="AS1272">
        <v>500</v>
      </c>
      <c r="AT1272" t="s">
        <v>96</v>
      </c>
      <c r="AU1272" t="b">
        <v>0</v>
      </c>
      <c r="AW1272">
        <v>12</v>
      </c>
      <c r="AX1272" t="s">
        <v>97</v>
      </c>
      <c r="AY1272" t="s">
        <v>1433</v>
      </c>
    </row>
    <row r="1273" spans="1:51" x14ac:dyDescent="0.25">
      <c r="A1273" t="s">
        <v>3160</v>
      </c>
      <c r="B1273" t="s">
        <v>139</v>
      </c>
      <c r="C1273" t="s">
        <v>89</v>
      </c>
      <c r="D1273">
        <v>99999</v>
      </c>
      <c r="F1273">
        <v>3000</v>
      </c>
      <c r="G1273" t="b">
        <v>1</v>
      </c>
      <c r="H1273" t="s">
        <v>762</v>
      </c>
      <c r="K1273" t="s">
        <v>203</v>
      </c>
      <c r="L1273" t="s">
        <v>140</v>
      </c>
      <c r="N1273" t="s">
        <v>93</v>
      </c>
      <c r="P1273">
        <v>394.8</v>
      </c>
      <c r="Q1273">
        <v>119.89999999999999</v>
      </c>
      <c r="R1273">
        <v>0</v>
      </c>
      <c r="S1273">
        <v>50.1</v>
      </c>
      <c r="T1273">
        <v>0</v>
      </c>
      <c r="U1273">
        <v>0</v>
      </c>
      <c r="V1273">
        <v>174.9</v>
      </c>
      <c r="W1273">
        <v>49.9</v>
      </c>
      <c r="X1273">
        <v>49.9</v>
      </c>
      <c r="Y1273">
        <v>0</v>
      </c>
      <c r="AG1273" t="s">
        <v>199</v>
      </c>
      <c r="AK1273" t="s">
        <v>199</v>
      </c>
      <c r="AL1273" t="s">
        <v>142</v>
      </c>
      <c r="AM1273">
        <v>99999</v>
      </c>
      <c r="AN1273">
        <v>99999</v>
      </c>
      <c r="AO1273">
        <v>899</v>
      </c>
      <c r="AP1273" t="b">
        <v>1</v>
      </c>
      <c r="AQ1273" t="b">
        <v>1</v>
      </c>
      <c r="AR1273" t="b">
        <v>1</v>
      </c>
      <c r="AS1273">
        <v>500</v>
      </c>
      <c r="AT1273" t="s">
        <v>96</v>
      </c>
      <c r="AU1273" t="b">
        <v>0</v>
      </c>
      <c r="AW1273">
        <v>12</v>
      </c>
      <c r="AX1273" t="s">
        <v>97</v>
      </c>
      <c r="AY1273" t="s">
        <v>1434</v>
      </c>
    </row>
    <row r="1274" spans="1:51" x14ac:dyDescent="0.25">
      <c r="A1274" t="s">
        <v>3160</v>
      </c>
      <c r="B1274" t="s">
        <v>139</v>
      </c>
      <c r="C1274" t="s">
        <v>89</v>
      </c>
      <c r="D1274">
        <v>99999</v>
      </c>
      <c r="F1274">
        <v>5000</v>
      </c>
      <c r="G1274" t="b">
        <v>1</v>
      </c>
      <c r="H1274" t="s">
        <v>762</v>
      </c>
      <c r="K1274" t="s">
        <v>203</v>
      </c>
      <c r="L1274" t="s">
        <v>140</v>
      </c>
      <c r="N1274" t="s">
        <v>93</v>
      </c>
      <c r="P1274">
        <v>409.8</v>
      </c>
      <c r="Q1274">
        <v>134.9</v>
      </c>
      <c r="R1274">
        <v>0</v>
      </c>
      <c r="S1274">
        <v>50.1</v>
      </c>
      <c r="T1274">
        <v>0</v>
      </c>
      <c r="U1274">
        <v>0</v>
      </c>
      <c r="V1274">
        <v>174.9</v>
      </c>
      <c r="W1274">
        <v>49.9</v>
      </c>
      <c r="X1274">
        <v>49.9</v>
      </c>
      <c r="Y1274">
        <v>0</v>
      </c>
      <c r="AG1274" t="s">
        <v>201</v>
      </c>
      <c r="AK1274" t="s">
        <v>201</v>
      </c>
      <c r="AL1274" t="s">
        <v>142</v>
      </c>
      <c r="AM1274">
        <v>99999</v>
      </c>
      <c r="AN1274">
        <v>99999</v>
      </c>
      <c r="AO1274">
        <v>899</v>
      </c>
      <c r="AP1274" t="b">
        <v>1</v>
      </c>
      <c r="AQ1274" t="b">
        <v>1</v>
      </c>
      <c r="AR1274" t="b">
        <v>1</v>
      </c>
      <c r="AS1274">
        <v>500</v>
      </c>
      <c r="AT1274" t="s">
        <v>96</v>
      </c>
      <c r="AU1274" t="b">
        <v>0</v>
      </c>
      <c r="AW1274">
        <v>12</v>
      </c>
      <c r="AX1274" t="s">
        <v>97</v>
      </c>
      <c r="AY1274" t="s">
        <v>1435</v>
      </c>
    </row>
    <row r="1275" spans="1:51" x14ac:dyDescent="0.25">
      <c r="A1275" t="s">
        <v>3160</v>
      </c>
      <c r="B1275" t="s">
        <v>88</v>
      </c>
      <c r="C1275" t="s">
        <v>89</v>
      </c>
      <c r="D1275">
        <v>99999</v>
      </c>
      <c r="F1275">
        <v>0</v>
      </c>
      <c r="G1275" t="b">
        <v>1</v>
      </c>
      <c r="H1275" t="s">
        <v>762</v>
      </c>
      <c r="K1275" t="s">
        <v>228</v>
      </c>
      <c r="L1275" t="s">
        <v>92</v>
      </c>
      <c r="N1275" t="s">
        <v>93</v>
      </c>
      <c r="P1275">
        <v>364.8</v>
      </c>
      <c r="Q1275">
        <v>79.900000000000006</v>
      </c>
      <c r="R1275">
        <v>0</v>
      </c>
      <c r="S1275">
        <v>50.1</v>
      </c>
      <c r="T1275">
        <v>0</v>
      </c>
      <c r="U1275">
        <v>0</v>
      </c>
      <c r="V1275">
        <v>174.9</v>
      </c>
      <c r="W1275">
        <v>59.9</v>
      </c>
      <c r="X1275">
        <v>59.9</v>
      </c>
      <c r="Y1275">
        <v>0</v>
      </c>
      <c r="AG1275" t="s">
        <v>155</v>
      </c>
      <c r="AK1275" t="s">
        <v>155</v>
      </c>
      <c r="AL1275" t="s">
        <v>95</v>
      </c>
      <c r="AM1275">
        <v>99999</v>
      </c>
      <c r="AN1275">
        <v>99999</v>
      </c>
      <c r="AO1275">
        <v>799</v>
      </c>
      <c r="AP1275" t="b">
        <v>1</v>
      </c>
      <c r="AQ1275" t="b">
        <v>1</v>
      </c>
      <c r="AR1275" t="b">
        <v>1</v>
      </c>
      <c r="AS1275">
        <v>250</v>
      </c>
      <c r="AT1275" t="s">
        <v>96</v>
      </c>
      <c r="AU1275" t="b">
        <v>0</v>
      </c>
      <c r="AW1275">
        <v>12</v>
      </c>
      <c r="AX1275" t="s">
        <v>97</v>
      </c>
      <c r="AY1275" t="s">
        <v>1436</v>
      </c>
    </row>
    <row r="1276" spans="1:51" x14ac:dyDescent="0.25">
      <c r="A1276" t="s">
        <v>3160</v>
      </c>
      <c r="B1276" t="s">
        <v>88</v>
      </c>
      <c r="C1276" t="s">
        <v>89</v>
      </c>
      <c r="D1276">
        <v>99999</v>
      </c>
      <c r="F1276">
        <v>1000</v>
      </c>
      <c r="G1276" t="b">
        <v>1</v>
      </c>
      <c r="H1276" t="s">
        <v>762</v>
      </c>
      <c r="K1276" t="s">
        <v>228</v>
      </c>
      <c r="L1276" t="s">
        <v>92</v>
      </c>
      <c r="N1276" t="s">
        <v>93</v>
      </c>
      <c r="P1276">
        <v>364.8</v>
      </c>
      <c r="Q1276">
        <v>79.899999999999991</v>
      </c>
      <c r="R1276">
        <v>0</v>
      </c>
      <c r="S1276">
        <v>50.1</v>
      </c>
      <c r="T1276">
        <v>0</v>
      </c>
      <c r="U1276">
        <v>0</v>
      </c>
      <c r="V1276">
        <v>174.9</v>
      </c>
      <c r="W1276">
        <v>59.9</v>
      </c>
      <c r="X1276">
        <v>59.9</v>
      </c>
      <c r="Y1276">
        <v>0</v>
      </c>
      <c r="AG1276" t="s">
        <v>157</v>
      </c>
      <c r="AK1276" t="s">
        <v>157</v>
      </c>
      <c r="AL1276" t="s">
        <v>95</v>
      </c>
      <c r="AM1276">
        <v>99999</v>
      </c>
      <c r="AN1276">
        <v>99999</v>
      </c>
      <c r="AO1276">
        <v>799</v>
      </c>
      <c r="AP1276" t="b">
        <v>1</v>
      </c>
      <c r="AQ1276" t="b">
        <v>1</v>
      </c>
      <c r="AR1276" t="b">
        <v>1</v>
      </c>
      <c r="AS1276">
        <v>250</v>
      </c>
      <c r="AT1276" t="s">
        <v>96</v>
      </c>
      <c r="AU1276" t="b">
        <v>0</v>
      </c>
      <c r="AW1276">
        <v>12</v>
      </c>
      <c r="AX1276" t="s">
        <v>97</v>
      </c>
      <c r="AY1276" t="s">
        <v>1437</v>
      </c>
    </row>
    <row r="1277" spans="1:51" x14ac:dyDescent="0.25">
      <c r="A1277" t="s">
        <v>3160</v>
      </c>
      <c r="B1277" t="s">
        <v>88</v>
      </c>
      <c r="C1277" t="s">
        <v>89</v>
      </c>
      <c r="D1277">
        <v>99999</v>
      </c>
      <c r="F1277">
        <v>10000</v>
      </c>
      <c r="G1277" t="b">
        <v>1</v>
      </c>
      <c r="H1277" t="s">
        <v>762</v>
      </c>
      <c r="K1277" t="s">
        <v>228</v>
      </c>
      <c r="L1277" t="s">
        <v>92</v>
      </c>
      <c r="N1277" t="s">
        <v>93</v>
      </c>
      <c r="P1277">
        <v>429.8</v>
      </c>
      <c r="Q1277">
        <v>144.9</v>
      </c>
      <c r="R1277">
        <v>0</v>
      </c>
      <c r="S1277">
        <v>50.1</v>
      </c>
      <c r="T1277">
        <v>0</v>
      </c>
      <c r="U1277">
        <v>0</v>
      </c>
      <c r="V1277">
        <v>174.9</v>
      </c>
      <c r="W1277">
        <v>59.9</v>
      </c>
      <c r="X1277">
        <v>59.9</v>
      </c>
      <c r="Y1277">
        <v>0</v>
      </c>
      <c r="AG1277" t="s">
        <v>159</v>
      </c>
      <c r="AK1277" t="s">
        <v>159</v>
      </c>
      <c r="AL1277" t="s">
        <v>95</v>
      </c>
      <c r="AM1277">
        <v>99999</v>
      </c>
      <c r="AN1277">
        <v>99999</v>
      </c>
      <c r="AO1277">
        <v>799</v>
      </c>
      <c r="AP1277" t="b">
        <v>1</v>
      </c>
      <c r="AQ1277" t="b">
        <v>1</v>
      </c>
      <c r="AR1277" t="b">
        <v>1</v>
      </c>
      <c r="AS1277">
        <v>250</v>
      </c>
      <c r="AT1277" t="s">
        <v>96</v>
      </c>
      <c r="AU1277" t="b">
        <v>0</v>
      </c>
      <c r="AW1277">
        <v>12</v>
      </c>
      <c r="AX1277" t="s">
        <v>97</v>
      </c>
      <c r="AY1277" t="s">
        <v>1438</v>
      </c>
    </row>
    <row r="1278" spans="1:51" x14ac:dyDescent="0.25">
      <c r="A1278" t="s">
        <v>3160</v>
      </c>
      <c r="B1278" t="s">
        <v>88</v>
      </c>
      <c r="C1278" t="s">
        <v>89</v>
      </c>
      <c r="D1278">
        <v>99999</v>
      </c>
      <c r="F1278">
        <v>2000</v>
      </c>
      <c r="G1278" t="b">
        <v>1</v>
      </c>
      <c r="H1278" t="s">
        <v>762</v>
      </c>
      <c r="K1278" t="s">
        <v>228</v>
      </c>
      <c r="L1278" t="s">
        <v>92</v>
      </c>
      <c r="N1278" t="s">
        <v>93</v>
      </c>
      <c r="P1278">
        <v>374.8</v>
      </c>
      <c r="Q1278">
        <v>89.899999999999991</v>
      </c>
      <c r="R1278">
        <v>0</v>
      </c>
      <c r="S1278">
        <v>50.1</v>
      </c>
      <c r="T1278">
        <v>0</v>
      </c>
      <c r="U1278">
        <v>0</v>
      </c>
      <c r="V1278">
        <v>174.9</v>
      </c>
      <c r="W1278">
        <v>59.9</v>
      </c>
      <c r="X1278">
        <v>59.9</v>
      </c>
      <c r="Y1278">
        <v>0</v>
      </c>
      <c r="AG1278" t="s">
        <v>161</v>
      </c>
      <c r="AK1278" t="s">
        <v>161</v>
      </c>
      <c r="AL1278" t="s">
        <v>95</v>
      </c>
      <c r="AM1278">
        <v>99999</v>
      </c>
      <c r="AN1278">
        <v>99999</v>
      </c>
      <c r="AO1278">
        <v>799</v>
      </c>
      <c r="AP1278" t="b">
        <v>1</v>
      </c>
      <c r="AQ1278" t="b">
        <v>1</v>
      </c>
      <c r="AR1278" t="b">
        <v>1</v>
      </c>
      <c r="AS1278">
        <v>250</v>
      </c>
      <c r="AT1278" t="s">
        <v>96</v>
      </c>
      <c r="AU1278" t="b">
        <v>0</v>
      </c>
      <c r="AW1278">
        <v>12</v>
      </c>
      <c r="AX1278" t="s">
        <v>97</v>
      </c>
      <c r="AY1278" t="s">
        <v>1439</v>
      </c>
    </row>
    <row r="1279" spans="1:51" x14ac:dyDescent="0.25">
      <c r="A1279" t="s">
        <v>3160</v>
      </c>
      <c r="B1279" t="s">
        <v>88</v>
      </c>
      <c r="C1279" t="s">
        <v>89</v>
      </c>
      <c r="D1279">
        <v>99999</v>
      </c>
      <c r="F1279">
        <v>3000</v>
      </c>
      <c r="G1279" t="b">
        <v>1</v>
      </c>
      <c r="H1279" t="s">
        <v>762</v>
      </c>
      <c r="K1279" t="s">
        <v>228</v>
      </c>
      <c r="L1279" t="s">
        <v>92</v>
      </c>
      <c r="N1279" t="s">
        <v>93</v>
      </c>
      <c r="P1279">
        <v>384.8</v>
      </c>
      <c r="Q1279">
        <v>99.899999999999991</v>
      </c>
      <c r="R1279">
        <v>0</v>
      </c>
      <c r="S1279">
        <v>50.1</v>
      </c>
      <c r="T1279">
        <v>0</v>
      </c>
      <c r="U1279">
        <v>0</v>
      </c>
      <c r="V1279">
        <v>174.9</v>
      </c>
      <c r="W1279">
        <v>59.9</v>
      </c>
      <c r="X1279">
        <v>59.9</v>
      </c>
      <c r="Y1279">
        <v>0</v>
      </c>
      <c r="AG1279" t="s">
        <v>163</v>
      </c>
      <c r="AK1279" t="s">
        <v>163</v>
      </c>
      <c r="AL1279" t="s">
        <v>95</v>
      </c>
      <c r="AM1279">
        <v>99999</v>
      </c>
      <c r="AN1279">
        <v>99999</v>
      </c>
      <c r="AO1279">
        <v>799</v>
      </c>
      <c r="AP1279" t="b">
        <v>1</v>
      </c>
      <c r="AQ1279" t="b">
        <v>1</v>
      </c>
      <c r="AR1279" t="b">
        <v>1</v>
      </c>
      <c r="AS1279">
        <v>250</v>
      </c>
      <c r="AT1279" t="s">
        <v>96</v>
      </c>
      <c r="AU1279" t="b">
        <v>0</v>
      </c>
      <c r="AW1279">
        <v>12</v>
      </c>
      <c r="AX1279" t="s">
        <v>97</v>
      </c>
      <c r="AY1279" t="s">
        <v>1440</v>
      </c>
    </row>
    <row r="1280" spans="1:51" x14ac:dyDescent="0.25">
      <c r="A1280" t="s">
        <v>3160</v>
      </c>
      <c r="B1280" t="s">
        <v>88</v>
      </c>
      <c r="C1280" t="s">
        <v>89</v>
      </c>
      <c r="D1280">
        <v>99999</v>
      </c>
      <c r="F1280">
        <v>5000</v>
      </c>
      <c r="G1280" t="b">
        <v>1</v>
      </c>
      <c r="H1280" t="s">
        <v>762</v>
      </c>
      <c r="K1280" t="s">
        <v>228</v>
      </c>
      <c r="L1280" t="s">
        <v>92</v>
      </c>
      <c r="N1280" t="s">
        <v>93</v>
      </c>
      <c r="P1280">
        <v>399.8</v>
      </c>
      <c r="Q1280">
        <v>114.9</v>
      </c>
      <c r="R1280">
        <v>0</v>
      </c>
      <c r="S1280">
        <v>50.1</v>
      </c>
      <c r="T1280">
        <v>0</v>
      </c>
      <c r="U1280">
        <v>0</v>
      </c>
      <c r="V1280">
        <v>174.9</v>
      </c>
      <c r="W1280">
        <v>59.9</v>
      </c>
      <c r="X1280">
        <v>59.9</v>
      </c>
      <c r="Y1280">
        <v>0</v>
      </c>
      <c r="AG1280" t="s">
        <v>165</v>
      </c>
      <c r="AK1280" t="s">
        <v>165</v>
      </c>
      <c r="AL1280" t="s">
        <v>95</v>
      </c>
      <c r="AM1280">
        <v>99999</v>
      </c>
      <c r="AN1280">
        <v>99999</v>
      </c>
      <c r="AO1280">
        <v>799</v>
      </c>
      <c r="AP1280" t="b">
        <v>1</v>
      </c>
      <c r="AQ1280" t="b">
        <v>1</v>
      </c>
      <c r="AR1280" t="b">
        <v>1</v>
      </c>
      <c r="AS1280">
        <v>250</v>
      </c>
      <c r="AT1280" t="s">
        <v>96</v>
      </c>
      <c r="AU1280" t="b">
        <v>0</v>
      </c>
      <c r="AW1280">
        <v>12</v>
      </c>
      <c r="AX1280" t="s">
        <v>97</v>
      </c>
      <c r="AY1280" t="s">
        <v>1441</v>
      </c>
    </row>
    <row r="1281" spans="1:51" x14ac:dyDescent="0.25">
      <c r="A1281" t="s">
        <v>3160</v>
      </c>
      <c r="B1281" t="s">
        <v>109</v>
      </c>
      <c r="C1281" t="s">
        <v>89</v>
      </c>
      <c r="D1281">
        <v>99999</v>
      </c>
      <c r="F1281">
        <v>0</v>
      </c>
      <c r="G1281" t="b">
        <v>1</v>
      </c>
      <c r="H1281" t="s">
        <v>762</v>
      </c>
      <c r="K1281" t="s">
        <v>228</v>
      </c>
      <c r="L1281" t="s">
        <v>110</v>
      </c>
      <c r="N1281" t="s">
        <v>93</v>
      </c>
      <c r="P1281">
        <v>359.8</v>
      </c>
      <c r="Q1281">
        <v>74.900000000000006</v>
      </c>
      <c r="R1281">
        <v>0</v>
      </c>
      <c r="S1281">
        <v>50.1</v>
      </c>
      <c r="T1281">
        <v>0</v>
      </c>
      <c r="U1281">
        <v>0</v>
      </c>
      <c r="V1281">
        <v>174.9</v>
      </c>
      <c r="W1281">
        <v>59.9</v>
      </c>
      <c r="X1281">
        <v>59.9</v>
      </c>
      <c r="Y1281">
        <v>0</v>
      </c>
      <c r="AG1281" t="s">
        <v>167</v>
      </c>
      <c r="AK1281" t="s">
        <v>167</v>
      </c>
      <c r="AL1281" t="s">
        <v>112</v>
      </c>
      <c r="AM1281">
        <v>99999</v>
      </c>
      <c r="AN1281">
        <v>99999</v>
      </c>
      <c r="AO1281">
        <v>599</v>
      </c>
      <c r="AP1281" t="b">
        <v>1</v>
      </c>
      <c r="AQ1281" t="b">
        <v>1</v>
      </c>
      <c r="AR1281" t="b">
        <v>1</v>
      </c>
      <c r="AS1281">
        <v>50</v>
      </c>
      <c r="AT1281" t="s">
        <v>96</v>
      </c>
      <c r="AU1281" t="b">
        <v>0</v>
      </c>
      <c r="AW1281">
        <v>12</v>
      </c>
      <c r="AX1281" t="s">
        <v>97</v>
      </c>
      <c r="AY1281" t="s">
        <v>1442</v>
      </c>
    </row>
    <row r="1282" spans="1:51" x14ac:dyDescent="0.25">
      <c r="A1282" t="s">
        <v>3160</v>
      </c>
      <c r="B1282" t="s">
        <v>109</v>
      </c>
      <c r="C1282" t="s">
        <v>89</v>
      </c>
      <c r="D1282">
        <v>99999</v>
      </c>
      <c r="F1282">
        <v>1000</v>
      </c>
      <c r="G1282" t="b">
        <v>1</v>
      </c>
      <c r="H1282" t="s">
        <v>762</v>
      </c>
      <c r="K1282" t="s">
        <v>228</v>
      </c>
      <c r="L1282" t="s">
        <v>110</v>
      </c>
      <c r="N1282" t="s">
        <v>93</v>
      </c>
      <c r="P1282">
        <v>344.8</v>
      </c>
      <c r="Q1282">
        <v>59.9</v>
      </c>
      <c r="R1282">
        <v>0</v>
      </c>
      <c r="S1282">
        <v>50.1</v>
      </c>
      <c r="T1282">
        <v>0</v>
      </c>
      <c r="U1282">
        <v>0</v>
      </c>
      <c r="V1282">
        <v>174.9</v>
      </c>
      <c r="W1282">
        <v>59.9</v>
      </c>
      <c r="X1282">
        <v>59.9</v>
      </c>
      <c r="Y1282">
        <v>0</v>
      </c>
      <c r="AG1282" t="s">
        <v>169</v>
      </c>
      <c r="AK1282" t="s">
        <v>169</v>
      </c>
      <c r="AL1282" t="s">
        <v>112</v>
      </c>
      <c r="AM1282">
        <v>99999</v>
      </c>
      <c r="AN1282">
        <v>99999</v>
      </c>
      <c r="AO1282">
        <v>599</v>
      </c>
      <c r="AP1282" t="b">
        <v>1</v>
      </c>
      <c r="AQ1282" t="b">
        <v>1</v>
      </c>
      <c r="AR1282" t="b">
        <v>1</v>
      </c>
      <c r="AS1282">
        <v>50</v>
      </c>
      <c r="AT1282" t="s">
        <v>96</v>
      </c>
      <c r="AU1282" t="b">
        <v>0</v>
      </c>
      <c r="AW1282">
        <v>12</v>
      </c>
      <c r="AX1282" t="s">
        <v>97</v>
      </c>
      <c r="AY1282" t="s">
        <v>1443</v>
      </c>
    </row>
    <row r="1283" spans="1:51" x14ac:dyDescent="0.25">
      <c r="A1283" t="s">
        <v>3160</v>
      </c>
      <c r="B1283" t="s">
        <v>109</v>
      </c>
      <c r="C1283" t="s">
        <v>89</v>
      </c>
      <c r="D1283">
        <v>99999</v>
      </c>
      <c r="F1283">
        <v>10000</v>
      </c>
      <c r="G1283" t="b">
        <v>1</v>
      </c>
      <c r="H1283" t="s">
        <v>762</v>
      </c>
      <c r="K1283" t="s">
        <v>228</v>
      </c>
      <c r="L1283" t="s">
        <v>110</v>
      </c>
      <c r="N1283" t="s">
        <v>93</v>
      </c>
      <c r="P1283">
        <v>409.8</v>
      </c>
      <c r="Q1283">
        <v>124.9</v>
      </c>
      <c r="R1283">
        <v>0</v>
      </c>
      <c r="S1283">
        <v>50.1</v>
      </c>
      <c r="T1283">
        <v>0</v>
      </c>
      <c r="U1283">
        <v>0</v>
      </c>
      <c r="V1283">
        <v>174.9</v>
      </c>
      <c r="W1283">
        <v>59.9</v>
      </c>
      <c r="X1283">
        <v>59.9</v>
      </c>
      <c r="Y1283">
        <v>0</v>
      </c>
      <c r="AG1283" t="s">
        <v>171</v>
      </c>
      <c r="AK1283" t="s">
        <v>171</v>
      </c>
      <c r="AL1283" t="s">
        <v>112</v>
      </c>
      <c r="AM1283">
        <v>99999</v>
      </c>
      <c r="AN1283">
        <v>99999</v>
      </c>
      <c r="AO1283">
        <v>599</v>
      </c>
      <c r="AP1283" t="b">
        <v>1</v>
      </c>
      <c r="AQ1283" t="b">
        <v>1</v>
      </c>
      <c r="AR1283" t="b">
        <v>1</v>
      </c>
      <c r="AS1283">
        <v>50</v>
      </c>
      <c r="AT1283" t="s">
        <v>96</v>
      </c>
      <c r="AU1283" t="b">
        <v>0</v>
      </c>
      <c r="AW1283">
        <v>12</v>
      </c>
      <c r="AX1283" t="s">
        <v>97</v>
      </c>
      <c r="AY1283" t="s">
        <v>1444</v>
      </c>
    </row>
    <row r="1284" spans="1:51" x14ac:dyDescent="0.25">
      <c r="A1284" t="s">
        <v>3160</v>
      </c>
      <c r="B1284" t="s">
        <v>109</v>
      </c>
      <c r="C1284" t="s">
        <v>89</v>
      </c>
      <c r="D1284">
        <v>99999</v>
      </c>
      <c r="F1284">
        <v>2000</v>
      </c>
      <c r="G1284" t="b">
        <v>1</v>
      </c>
      <c r="H1284" t="s">
        <v>762</v>
      </c>
      <c r="K1284" t="s">
        <v>228</v>
      </c>
      <c r="L1284" t="s">
        <v>110</v>
      </c>
      <c r="N1284" t="s">
        <v>93</v>
      </c>
      <c r="P1284">
        <v>354.8</v>
      </c>
      <c r="Q1284">
        <v>69.900000000000006</v>
      </c>
      <c r="R1284">
        <v>0</v>
      </c>
      <c r="S1284">
        <v>50.1</v>
      </c>
      <c r="T1284">
        <v>0</v>
      </c>
      <c r="U1284">
        <v>0</v>
      </c>
      <c r="V1284">
        <v>174.9</v>
      </c>
      <c r="W1284">
        <v>59.9</v>
      </c>
      <c r="X1284">
        <v>59.9</v>
      </c>
      <c r="Y1284">
        <v>0</v>
      </c>
      <c r="AG1284" t="s">
        <v>173</v>
      </c>
      <c r="AK1284" t="s">
        <v>173</v>
      </c>
      <c r="AL1284" t="s">
        <v>112</v>
      </c>
      <c r="AM1284">
        <v>99999</v>
      </c>
      <c r="AN1284">
        <v>99999</v>
      </c>
      <c r="AO1284">
        <v>599</v>
      </c>
      <c r="AP1284" t="b">
        <v>1</v>
      </c>
      <c r="AQ1284" t="b">
        <v>1</v>
      </c>
      <c r="AR1284" t="b">
        <v>1</v>
      </c>
      <c r="AS1284">
        <v>50</v>
      </c>
      <c r="AT1284" t="s">
        <v>96</v>
      </c>
      <c r="AU1284" t="b">
        <v>0</v>
      </c>
      <c r="AW1284">
        <v>12</v>
      </c>
      <c r="AX1284" t="s">
        <v>97</v>
      </c>
      <c r="AY1284" t="s">
        <v>1445</v>
      </c>
    </row>
    <row r="1285" spans="1:51" x14ac:dyDescent="0.25">
      <c r="A1285" t="s">
        <v>3160</v>
      </c>
      <c r="B1285" t="s">
        <v>109</v>
      </c>
      <c r="C1285" t="s">
        <v>89</v>
      </c>
      <c r="D1285">
        <v>99999</v>
      </c>
      <c r="F1285">
        <v>3000</v>
      </c>
      <c r="G1285" t="b">
        <v>1</v>
      </c>
      <c r="H1285" t="s">
        <v>762</v>
      </c>
      <c r="K1285" t="s">
        <v>228</v>
      </c>
      <c r="L1285" t="s">
        <v>110</v>
      </c>
      <c r="N1285" t="s">
        <v>93</v>
      </c>
      <c r="P1285">
        <v>364.8</v>
      </c>
      <c r="Q1285">
        <v>79.899999999999991</v>
      </c>
      <c r="R1285">
        <v>0</v>
      </c>
      <c r="S1285">
        <v>50.1</v>
      </c>
      <c r="T1285">
        <v>0</v>
      </c>
      <c r="U1285">
        <v>0</v>
      </c>
      <c r="V1285">
        <v>174.9</v>
      </c>
      <c r="W1285">
        <v>59.9</v>
      </c>
      <c r="X1285">
        <v>59.9</v>
      </c>
      <c r="Y1285">
        <v>0</v>
      </c>
      <c r="AG1285" t="s">
        <v>175</v>
      </c>
      <c r="AK1285" t="s">
        <v>175</v>
      </c>
      <c r="AL1285" t="s">
        <v>112</v>
      </c>
      <c r="AM1285">
        <v>99999</v>
      </c>
      <c r="AN1285">
        <v>99999</v>
      </c>
      <c r="AO1285">
        <v>599</v>
      </c>
      <c r="AP1285" t="b">
        <v>1</v>
      </c>
      <c r="AQ1285" t="b">
        <v>1</v>
      </c>
      <c r="AR1285" t="b">
        <v>1</v>
      </c>
      <c r="AS1285">
        <v>50</v>
      </c>
      <c r="AT1285" t="s">
        <v>96</v>
      </c>
      <c r="AU1285" t="b">
        <v>0</v>
      </c>
      <c r="AW1285">
        <v>12</v>
      </c>
      <c r="AX1285" t="s">
        <v>97</v>
      </c>
      <c r="AY1285" t="s">
        <v>1446</v>
      </c>
    </row>
    <row r="1286" spans="1:51" x14ac:dyDescent="0.25">
      <c r="A1286" t="s">
        <v>3160</v>
      </c>
      <c r="B1286" t="s">
        <v>109</v>
      </c>
      <c r="C1286" t="s">
        <v>89</v>
      </c>
      <c r="D1286">
        <v>99999</v>
      </c>
      <c r="F1286">
        <v>5000</v>
      </c>
      <c r="G1286" t="b">
        <v>1</v>
      </c>
      <c r="H1286" t="s">
        <v>762</v>
      </c>
      <c r="K1286" t="s">
        <v>228</v>
      </c>
      <c r="L1286" t="s">
        <v>110</v>
      </c>
      <c r="N1286" t="s">
        <v>93</v>
      </c>
      <c r="P1286">
        <v>379.8</v>
      </c>
      <c r="Q1286">
        <v>94.9</v>
      </c>
      <c r="R1286">
        <v>0</v>
      </c>
      <c r="S1286">
        <v>50.1</v>
      </c>
      <c r="T1286">
        <v>0</v>
      </c>
      <c r="U1286">
        <v>0</v>
      </c>
      <c r="V1286">
        <v>174.9</v>
      </c>
      <c r="W1286">
        <v>59.9</v>
      </c>
      <c r="X1286">
        <v>59.9</v>
      </c>
      <c r="Y1286">
        <v>0</v>
      </c>
      <c r="AG1286" t="s">
        <v>177</v>
      </c>
      <c r="AK1286" t="s">
        <v>177</v>
      </c>
      <c r="AL1286" t="s">
        <v>112</v>
      </c>
      <c r="AM1286">
        <v>99999</v>
      </c>
      <c r="AN1286">
        <v>99999</v>
      </c>
      <c r="AO1286">
        <v>599</v>
      </c>
      <c r="AP1286" t="b">
        <v>1</v>
      </c>
      <c r="AQ1286" t="b">
        <v>1</v>
      </c>
      <c r="AR1286" t="b">
        <v>1</v>
      </c>
      <c r="AS1286">
        <v>50</v>
      </c>
      <c r="AT1286" t="s">
        <v>96</v>
      </c>
      <c r="AU1286" t="b">
        <v>0</v>
      </c>
      <c r="AW1286">
        <v>12</v>
      </c>
      <c r="AX1286" t="s">
        <v>97</v>
      </c>
      <c r="AY1286" t="s">
        <v>1447</v>
      </c>
    </row>
    <row r="1287" spans="1:51" x14ac:dyDescent="0.25">
      <c r="A1287" t="s">
        <v>3160</v>
      </c>
      <c r="B1287" t="s">
        <v>124</v>
      </c>
      <c r="C1287" t="s">
        <v>89</v>
      </c>
      <c r="D1287">
        <v>99999</v>
      </c>
      <c r="F1287">
        <v>0</v>
      </c>
      <c r="G1287" t="b">
        <v>1</v>
      </c>
      <c r="H1287" t="s">
        <v>762</v>
      </c>
      <c r="K1287" t="s">
        <v>228</v>
      </c>
      <c r="L1287" t="s">
        <v>125</v>
      </c>
      <c r="N1287" t="s">
        <v>93</v>
      </c>
      <c r="P1287">
        <v>349.8</v>
      </c>
      <c r="Q1287">
        <v>64.900000000000006</v>
      </c>
      <c r="R1287">
        <v>0</v>
      </c>
      <c r="S1287">
        <v>50.1</v>
      </c>
      <c r="T1287">
        <v>0</v>
      </c>
      <c r="U1287">
        <v>0</v>
      </c>
      <c r="V1287">
        <v>174.9</v>
      </c>
      <c r="W1287">
        <v>59.9</v>
      </c>
      <c r="X1287">
        <v>59.9</v>
      </c>
      <c r="Y1287">
        <v>0</v>
      </c>
      <c r="AG1287" t="s">
        <v>179</v>
      </c>
      <c r="AK1287" t="s">
        <v>179</v>
      </c>
      <c r="AL1287" t="s">
        <v>127</v>
      </c>
      <c r="AM1287">
        <v>99999</v>
      </c>
      <c r="AN1287">
        <v>99999</v>
      </c>
      <c r="AO1287">
        <v>699</v>
      </c>
      <c r="AP1287" t="b">
        <v>1</v>
      </c>
      <c r="AQ1287" t="b">
        <v>1</v>
      </c>
      <c r="AR1287" t="b">
        <v>1</v>
      </c>
      <c r="AS1287">
        <v>100</v>
      </c>
      <c r="AT1287" t="s">
        <v>96</v>
      </c>
      <c r="AU1287" t="b">
        <v>0</v>
      </c>
      <c r="AW1287">
        <v>12</v>
      </c>
      <c r="AX1287" t="s">
        <v>97</v>
      </c>
      <c r="AY1287" t="s">
        <v>1448</v>
      </c>
    </row>
    <row r="1288" spans="1:51" x14ac:dyDescent="0.25">
      <c r="A1288" t="s">
        <v>3160</v>
      </c>
      <c r="B1288" t="s">
        <v>124</v>
      </c>
      <c r="C1288" t="s">
        <v>89</v>
      </c>
      <c r="D1288">
        <v>99999</v>
      </c>
      <c r="F1288">
        <v>1000</v>
      </c>
      <c r="G1288" t="b">
        <v>1</v>
      </c>
      <c r="H1288" t="s">
        <v>762</v>
      </c>
      <c r="K1288" t="s">
        <v>228</v>
      </c>
      <c r="L1288" t="s">
        <v>125</v>
      </c>
      <c r="N1288" t="s">
        <v>93</v>
      </c>
      <c r="P1288">
        <v>349.8</v>
      </c>
      <c r="Q1288">
        <v>64.899999999999991</v>
      </c>
      <c r="R1288">
        <v>0</v>
      </c>
      <c r="S1288">
        <v>50.1</v>
      </c>
      <c r="T1288">
        <v>0</v>
      </c>
      <c r="U1288">
        <v>0</v>
      </c>
      <c r="V1288">
        <v>174.9</v>
      </c>
      <c r="W1288">
        <v>59.9</v>
      </c>
      <c r="X1288">
        <v>59.9</v>
      </c>
      <c r="Y1288">
        <v>0</v>
      </c>
      <c r="AG1288" t="s">
        <v>181</v>
      </c>
      <c r="AK1288" t="s">
        <v>181</v>
      </c>
      <c r="AL1288" t="s">
        <v>127</v>
      </c>
      <c r="AM1288">
        <v>99999</v>
      </c>
      <c r="AN1288">
        <v>99999</v>
      </c>
      <c r="AO1288">
        <v>699</v>
      </c>
      <c r="AP1288" t="b">
        <v>1</v>
      </c>
      <c r="AQ1288" t="b">
        <v>1</v>
      </c>
      <c r="AR1288" t="b">
        <v>1</v>
      </c>
      <c r="AS1288">
        <v>100</v>
      </c>
      <c r="AT1288" t="s">
        <v>96</v>
      </c>
      <c r="AU1288" t="b">
        <v>0</v>
      </c>
      <c r="AW1288">
        <v>12</v>
      </c>
      <c r="AX1288" t="s">
        <v>97</v>
      </c>
      <c r="AY1288" t="s">
        <v>1449</v>
      </c>
    </row>
    <row r="1289" spans="1:51" x14ac:dyDescent="0.25">
      <c r="A1289" t="s">
        <v>3160</v>
      </c>
      <c r="B1289" t="s">
        <v>124</v>
      </c>
      <c r="C1289" t="s">
        <v>89</v>
      </c>
      <c r="D1289">
        <v>99999</v>
      </c>
      <c r="F1289">
        <v>10000</v>
      </c>
      <c r="G1289" t="b">
        <v>1</v>
      </c>
      <c r="H1289" t="s">
        <v>762</v>
      </c>
      <c r="K1289" t="s">
        <v>228</v>
      </c>
      <c r="L1289" t="s">
        <v>125</v>
      </c>
      <c r="N1289" t="s">
        <v>93</v>
      </c>
      <c r="P1289">
        <v>414.8</v>
      </c>
      <c r="Q1289">
        <v>129.9</v>
      </c>
      <c r="R1289">
        <v>0</v>
      </c>
      <c r="S1289">
        <v>50.1</v>
      </c>
      <c r="T1289">
        <v>0</v>
      </c>
      <c r="U1289">
        <v>0</v>
      </c>
      <c r="V1289">
        <v>174.9</v>
      </c>
      <c r="W1289">
        <v>59.9</v>
      </c>
      <c r="X1289">
        <v>59.9</v>
      </c>
      <c r="Y1289">
        <v>0</v>
      </c>
      <c r="AG1289" t="s">
        <v>183</v>
      </c>
      <c r="AK1289" t="s">
        <v>183</v>
      </c>
      <c r="AL1289" t="s">
        <v>127</v>
      </c>
      <c r="AM1289">
        <v>99999</v>
      </c>
      <c r="AN1289">
        <v>99999</v>
      </c>
      <c r="AO1289">
        <v>699</v>
      </c>
      <c r="AP1289" t="b">
        <v>1</v>
      </c>
      <c r="AQ1289" t="b">
        <v>1</v>
      </c>
      <c r="AR1289" t="b">
        <v>1</v>
      </c>
      <c r="AS1289">
        <v>100</v>
      </c>
      <c r="AT1289" t="s">
        <v>96</v>
      </c>
      <c r="AU1289" t="b">
        <v>0</v>
      </c>
      <c r="AW1289">
        <v>12</v>
      </c>
      <c r="AX1289" t="s">
        <v>97</v>
      </c>
      <c r="AY1289" t="s">
        <v>1450</v>
      </c>
    </row>
    <row r="1290" spans="1:51" x14ac:dyDescent="0.25">
      <c r="A1290" t="s">
        <v>3160</v>
      </c>
      <c r="B1290" t="s">
        <v>124</v>
      </c>
      <c r="C1290" t="s">
        <v>89</v>
      </c>
      <c r="D1290">
        <v>99999</v>
      </c>
      <c r="F1290">
        <v>2000</v>
      </c>
      <c r="G1290" t="b">
        <v>1</v>
      </c>
      <c r="H1290" t="s">
        <v>762</v>
      </c>
      <c r="K1290" t="s">
        <v>228</v>
      </c>
      <c r="L1290" t="s">
        <v>125</v>
      </c>
      <c r="N1290" t="s">
        <v>93</v>
      </c>
      <c r="P1290">
        <v>359.8</v>
      </c>
      <c r="Q1290">
        <v>74.899999999999991</v>
      </c>
      <c r="R1290">
        <v>0</v>
      </c>
      <c r="S1290">
        <v>50.1</v>
      </c>
      <c r="T1290">
        <v>0</v>
      </c>
      <c r="U1290">
        <v>0</v>
      </c>
      <c r="V1290">
        <v>174.9</v>
      </c>
      <c r="W1290">
        <v>59.9</v>
      </c>
      <c r="X1290">
        <v>59.9</v>
      </c>
      <c r="Y1290">
        <v>0</v>
      </c>
      <c r="AG1290" t="s">
        <v>185</v>
      </c>
      <c r="AK1290" t="s">
        <v>185</v>
      </c>
      <c r="AL1290" t="s">
        <v>127</v>
      </c>
      <c r="AM1290">
        <v>99999</v>
      </c>
      <c r="AN1290">
        <v>99999</v>
      </c>
      <c r="AO1290">
        <v>699</v>
      </c>
      <c r="AP1290" t="b">
        <v>1</v>
      </c>
      <c r="AQ1290" t="b">
        <v>1</v>
      </c>
      <c r="AR1290" t="b">
        <v>1</v>
      </c>
      <c r="AS1290">
        <v>100</v>
      </c>
      <c r="AT1290" t="s">
        <v>96</v>
      </c>
      <c r="AU1290" t="b">
        <v>0</v>
      </c>
      <c r="AW1290">
        <v>12</v>
      </c>
      <c r="AX1290" t="s">
        <v>97</v>
      </c>
      <c r="AY1290" t="s">
        <v>1451</v>
      </c>
    </row>
    <row r="1291" spans="1:51" x14ac:dyDescent="0.25">
      <c r="A1291" t="s">
        <v>3160</v>
      </c>
      <c r="B1291" t="s">
        <v>124</v>
      </c>
      <c r="C1291" t="s">
        <v>89</v>
      </c>
      <c r="D1291">
        <v>99999</v>
      </c>
      <c r="F1291">
        <v>3000</v>
      </c>
      <c r="G1291" t="b">
        <v>1</v>
      </c>
      <c r="H1291" t="s">
        <v>762</v>
      </c>
      <c r="K1291" t="s">
        <v>228</v>
      </c>
      <c r="L1291" t="s">
        <v>125</v>
      </c>
      <c r="N1291" t="s">
        <v>93</v>
      </c>
      <c r="P1291">
        <v>369.8</v>
      </c>
      <c r="Q1291">
        <v>84.899999999999991</v>
      </c>
      <c r="R1291">
        <v>0</v>
      </c>
      <c r="S1291">
        <v>50.1</v>
      </c>
      <c r="T1291">
        <v>0</v>
      </c>
      <c r="U1291">
        <v>0</v>
      </c>
      <c r="V1291">
        <v>174.9</v>
      </c>
      <c r="W1291">
        <v>59.9</v>
      </c>
      <c r="X1291">
        <v>59.9</v>
      </c>
      <c r="Y1291">
        <v>0</v>
      </c>
      <c r="AG1291" t="s">
        <v>187</v>
      </c>
      <c r="AK1291" t="s">
        <v>187</v>
      </c>
      <c r="AL1291" t="s">
        <v>127</v>
      </c>
      <c r="AM1291">
        <v>99999</v>
      </c>
      <c r="AN1291">
        <v>99999</v>
      </c>
      <c r="AO1291">
        <v>699</v>
      </c>
      <c r="AP1291" t="b">
        <v>1</v>
      </c>
      <c r="AQ1291" t="b">
        <v>1</v>
      </c>
      <c r="AR1291" t="b">
        <v>1</v>
      </c>
      <c r="AS1291">
        <v>100</v>
      </c>
      <c r="AT1291" t="s">
        <v>96</v>
      </c>
      <c r="AU1291" t="b">
        <v>0</v>
      </c>
      <c r="AW1291">
        <v>12</v>
      </c>
      <c r="AX1291" t="s">
        <v>97</v>
      </c>
      <c r="AY1291" t="s">
        <v>1452</v>
      </c>
    </row>
    <row r="1292" spans="1:51" x14ac:dyDescent="0.25">
      <c r="A1292" t="s">
        <v>3160</v>
      </c>
      <c r="B1292" t="s">
        <v>124</v>
      </c>
      <c r="C1292" t="s">
        <v>89</v>
      </c>
      <c r="D1292">
        <v>99999</v>
      </c>
      <c r="F1292">
        <v>5000</v>
      </c>
      <c r="G1292" t="b">
        <v>1</v>
      </c>
      <c r="H1292" t="s">
        <v>762</v>
      </c>
      <c r="K1292" t="s">
        <v>228</v>
      </c>
      <c r="L1292" t="s">
        <v>125</v>
      </c>
      <c r="N1292" t="s">
        <v>93</v>
      </c>
      <c r="P1292">
        <v>384.8</v>
      </c>
      <c r="Q1292">
        <v>99.9</v>
      </c>
      <c r="R1292">
        <v>0</v>
      </c>
      <c r="S1292">
        <v>50.1</v>
      </c>
      <c r="T1292">
        <v>0</v>
      </c>
      <c r="U1292">
        <v>0</v>
      </c>
      <c r="V1292">
        <v>174.9</v>
      </c>
      <c r="W1292">
        <v>59.9</v>
      </c>
      <c r="X1292">
        <v>59.9</v>
      </c>
      <c r="Y1292">
        <v>0</v>
      </c>
      <c r="AG1292" t="s">
        <v>189</v>
      </c>
      <c r="AK1292" t="s">
        <v>189</v>
      </c>
      <c r="AL1292" t="s">
        <v>127</v>
      </c>
      <c r="AM1292">
        <v>99999</v>
      </c>
      <c r="AN1292">
        <v>99999</v>
      </c>
      <c r="AO1292">
        <v>699</v>
      </c>
      <c r="AP1292" t="b">
        <v>1</v>
      </c>
      <c r="AQ1292" t="b">
        <v>1</v>
      </c>
      <c r="AR1292" t="b">
        <v>1</v>
      </c>
      <c r="AS1292">
        <v>100</v>
      </c>
      <c r="AT1292" t="s">
        <v>96</v>
      </c>
      <c r="AU1292" t="b">
        <v>0</v>
      </c>
      <c r="AW1292">
        <v>12</v>
      </c>
      <c r="AX1292" t="s">
        <v>97</v>
      </c>
      <c r="AY1292" t="s">
        <v>1453</v>
      </c>
    </row>
    <row r="1293" spans="1:51" x14ac:dyDescent="0.25">
      <c r="A1293" t="s">
        <v>3160</v>
      </c>
      <c r="B1293" t="s">
        <v>139</v>
      </c>
      <c r="C1293" t="s">
        <v>89</v>
      </c>
      <c r="D1293">
        <v>99999</v>
      </c>
      <c r="F1293">
        <v>0</v>
      </c>
      <c r="G1293" t="b">
        <v>1</v>
      </c>
      <c r="H1293" t="s">
        <v>762</v>
      </c>
      <c r="K1293" t="s">
        <v>228</v>
      </c>
      <c r="L1293" t="s">
        <v>140</v>
      </c>
      <c r="N1293" t="s">
        <v>93</v>
      </c>
      <c r="P1293">
        <v>384.8</v>
      </c>
      <c r="Q1293">
        <v>99.9</v>
      </c>
      <c r="R1293">
        <v>0</v>
      </c>
      <c r="S1293">
        <v>50.1</v>
      </c>
      <c r="T1293">
        <v>0</v>
      </c>
      <c r="U1293">
        <v>0</v>
      </c>
      <c r="V1293">
        <v>174.9</v>
      </c>
      <c r="W1293">
        <v>59.9</v>
      </c>
      <c r="X1293">
        <v>59.9</v>
      </c>
      <c r="Y1293">
        <v>0</v>
      </c>
      <c r="AG1293" t="s">
        <v>191</v>
      </c>
      <c r="AK1293" t="s">
        <v>191</v>
      </c>
      <c r="AL1293" t="s">
        <v>142</v>
      </c>
      <c r="AM1293">
        <v>99999</v>
      </c>
      <c r="AN1293">
        <v>99999</v>
      </c>
      <c r="AO1293">
        <v>899</v>
      </c>
      <c r="AP1293" t="b">
        <v>1</v>
      </c>
      <c r="AQ1293" t="b">
        <v>1</v>
      </c>
      <c r="AR1293" t="b">
        <v>1</v>
      </c>
      <c r="AS1293">
        <v>500</v>
      </c>
      <c r="AT1293" t="s">
        <v>96</v>
      </c>
      <c r="AU1293" t="b">
        <v>0</v>
      </c>
      <c r="AW1293">
        <v>12</v>
      </c>
      <c r="AX1293" t="s">
        <v>97</v>
      </c>
      <c r="AY1293" t="s">
        <v>1454</v>
      </c>
    </row>
    <row r="1294" spans="1:51" x14ac:dyDescent="0.25">
      <c r="A1294" t="s">
        <v>3160</v>
      </c>
      <c r="B1294" t="s">
        <v>139</v>
      </c>
      <c r="C1294" t="s">
        <v>89</v>
      </c>
      <c r="D1294">
        <v>99999</v>
      </c>
      <c r="F1294">
        <v>1000</v>
      </c>
      <c r="G1294" t="b">
        <v>1</v>
      </c>
      <c r="H1294" t="s">
        <v>762</v>
      </c>
      <c r="K1294" t="s">
        <v>228</v>
      </c>
      <c r="L1294" t="s">
        <v>140</v>
      </c>
      <c r="N1294" t="s">
        <v>93</v>
      </c>
      <c r="P1294">
        <v>384.8</v>
      </c>
      <c r="Q1294">
        <v>99.899999999999991</v>
      </c>
      <c r="R1294">
        <v>0</v>
      </c>
      <c r="S1294">
        <v>50.1</v>
      </c>
      <c r="T1294">
        <v>0</v>
      </c>
      <c r="U1294">
        <v>0</v>
      </c>
      <c r="V1294">
        <v>174.9</v>
      </c>
      <c r="W1294">
        <v>59.9</v>
      </c>
      <c r="X1294">
        <v>59.9</v>
      </c>
      <c r="Y1294">
        <v>0</v>
      </c>
      <c r="AG1294" t="s">
        <v>193</v>
      </c>
      <c r="AK1294" t="s">
        <v>193</v>
      </c>
      <c r="AL1294" t="s">
        <v>142</v>
      </c>
      <c r="AM1294">
        <v>99999</v>
      </c>
      <c r="AN1294">
        <v>99999</v>
      </c>
      <c r="AO1294">
        <v>899</v>
      </c>
      <c r="AP1294" t="b">
        <v>1</v>
      </c>
      <c r="AQ1294" t="b">
        <v>1</v>
      </c>
      <c r="AR1294" t="b">
        <v>1</v>
      </c>
      <c r="AS1294">
        <v>500</v>
      </c>
      <c r="AT1294" t="s">
        <v>96</v>
      </c>
      <c r="AU1294" t="b">
        <v>0</v>
      </c>
      <c r="AW1294">
        <v>12</v>
      </c>
      <c r="AX1294" t="s">
        <v>97</v>
      </c>
      <c r="AY1294" t="s">
        <v>1455</v>
      </c>
    </row>
    <row r="1295" spans="1:51" x14ac:dyDescent="0.25">
      <c r="A1295" t="s">
        <v>3160</v>
      </c>
      <c r="B1295" t="s">
        <v>139</v>
      </c>
      <c r="C1295" t="s">
        <v>89</v>
      </c>
      <c r="D1295">
        <v>99999</v>
      </c>
      <c r="F1295">
        <v>10000</v>
      </c>
      <c r="G1295" t="b">
        <v>1</v>
      </c>
      <c r="H1295" t="s">
        <v>762</v>
      </c>
      <c r="K1295" t="s">
        <v>228</v>
      </c>
      <c r="L1295" t="s">
        <v>140</v>
      </c>
      <c r="N1295" t="s">
        <v>93</v>
      </c>
      <c r="P1295">
        <v>449.8</v>
      </c>
      <c r="Q1295">
        <v>164.9</v>
      </c>
      <c r="R1295">
        <v>0</v>
      </c>
      <c r="S1295">
        <v>50.1</v>
      </c>
      <c r="T1295">
        <v>0</v>
      </c>
      <c r="U1295">
        <v>0</v>
      </c>
      <c r="V1295">
        <v>174.9</v>
      </c>
      <c r="W1295">
        <v>59.9</v>
      </c>
      <c r="X1295">
        <v>59.9</v>
      </c>
      <c r="Y1295">
        <v>0</v>
      </c>
      <c r="AG1295" t="s">
        <v>195</v>
      </c>
      <c r="AK1295" t="s">
        <v>195</v>
      </c>
      <c r="AL1295" t="s">
        <v>142</v>
      </c>
      <c r="AM1295">
        <v>99999</v>
      </c>
      <c r="AN1295">
        <v>99999</v>
      </c>
      <c r="AO1295">
        <v>899</v>
      </c>
      <c r="AP1295" t="b">
        <v>1</v>
      </c>
      <c r="AQ1295" t="b">
        <v>1</v>
      </c>
      <c r="AR1295" t="b">
        <v>1</v>
      </c>
      <c r="AS1295">
        <v>500</v>
      </c>
      <c r="AT1295" t="s">
        <v>96</v>
      </c>
      <c r="AU1295" t="b">
        <v>0</v>
      </c>
      <c r="AW1295">
        <v>12</v>
      </c>
      <c r="AX1295" t="s">
        <v>97</v>
      </c>
      <c r="AY1295" t="s">
        <v>1456</v>
      </c>
    </row>
    <row r="1296" spans="1:51" x14ac:dyDescent="0.25">
      <c r="A1296" t="s">
        <v>3160</v>
      </c>
      <c r="B1296" t="s">
        <v>139</v>
      </c>
      <c r="C1296" t="s">
        <v>89</v>
      </c>
      <c r="D1296">
        <v>99999</v>
      </c>
      <c r="F1296">
        <v>2000</v>
      </c>
      <c r="G1296" t="b">
        <v>1</v>
      </c>
      <c r="H1296" t="s">
        <v>762</v>
      </c>
      <c r="K1296" t="s">
        <v>228</v>
      </c>
      <c r="L1296" t="s">
        <v>140</v>
      </c>
      <c r="N1296" t="s">
        <v>93</v>
      </c>
      <c r="P1296">
        <v>394.8</v>
      </c>
      <c r="Q1296">
        <v>109.89999999999999</v>
      </c>
      <c r="R1296">
        <v>0</v>
      </c>
      <c r="S1296">
        <v>50.1</v>
      </c>
      <c r="T1296">
        <v>0</v>
      </c>
      <c r="U1296">
        <v>0</v>
      </c>
      <c r="V1296">
        <v>174.9</v>
      </c>
      <c r="W1296">
        <v>59.9</v>
      </c>
      <c r="X1296">
        <v>59.9</v>
      </c>
      <c r="Y1296">
        <v>0</v>
      </c>
      <c r="AG1296" t="s">
        <v>197</v>
      </c>
      <c r="AK1296" t="s">
        <v>197</v>
      </c>
      <c r="AL1296" t="s">
        <v>142</v>
      </c>
      <c r="AM1296">
        <v>99999</v>
      </c>
      <c r="AN1296">
        <v>99999</v>
      </c>
      <c r="AO1296">
        <v>899</v>
      </c>
      <c r="AP1296" t="b">
        <v>1</v>
      </c>
      <c r="AQ1296" t="b">
        <v>1</v>
      </c>
      <c r="AR1296" t="b">
        <v>1</v>
      </c>
      <c r="AS1296">
        <v>500</v>
      </c>
      <c r="AT1296" t="s">
        <v>96</v>
      </c>
      <c r="AU1296" t="b">
        <v>0</v>
      </c>
      <c r="AW1296">
        <v>12</v>
      </c>
      <c r="AX1296" t="s">
        <v>97</v>
      </c>
      <c r="AY1296" t="s">
        <v>1457</v>
      </c>
    </row>
    <row r="1297" spans="1:51" x14ac:dyDescent="0.25">
      <c r="A1297" t="s">
        <v>3160</v>
      </c>
      <c r="B1297" t="s">
        <v>139</v>
      </c>
      <c r="C1297" t="s">
        <v>89</v>
      </c>
      <c r="D1297">
        <v>99999</v>
      </c>
      <c r="F1297">
        <v>3000</v>
      </c>
      <c r="G1297" t="b">
        <v>1</v>
      </c>
      <c r="H1297" t="s">
        <v>762</v>
      </c>
      <c r="K1297" t="s">
        <v>228</v>
      </c>
      <c r="L1297" t="s">
        <v>140</v>
      </c>
      <c r="N1297" t="s">
        <v>93</v>
      </c>
      <c r="P1297">
        <v>404.8</v>
      </c>
      <c r="Q1297">
        <v>119.89999999999999</v>
      </c>
      <c r="R1297">
        <v>0</v>
      </c>
      <c r="S1297">
        <v>50.1</v>
      </c>
      <c r="T1297">
        <v>0</v>
      </c>
      <c r="U1297">
        <v>0</v>
      </c>
      <c r="V1297">
        <v>174.9</v>
      </c>
      <c r="W1297">
        <v>59.9</v>
      </c>
      <c r="X1297">
        <v>59.9</v>
      </c>
      <c r="Y1297">
        <v>0</v>
      </c>
      <c r="AG1297" t="s">
        <v>199</v>
      </c>
      <c r="AK1297" t="s">
        <v>199</v>
      </c>
      <c r="AL1297" t="s">
        <v>142</v>
      </c>
      <c r="AM1297">
        <v>99999</v>
      </c>
      <c r="AN1297">
        <v>99999</v>
      </c>
      <c r="AO1297">
        <v>899</v>
      </c>
      <c r="AP1297" t="b">
        <v>1</v>
      </c>
      <c r="AQ1297" t="b">
        <v>1</v>
      </c>
      <c r="AR1297" t="b">
        <v>1</v>
      </c>
      <c r="AS1297">
        <v>500</v>
      </c>
      <c r="AT1297" t="s">
        <v>96</v>
      </c>
      <c r="AU1297" t="b">
        <v>0</v>
      </c>
      <c r="AW1297">
        <v>12</v>
      </c>
      <c r="AX1297" t="s">
        <v>97</v>
      </c>
      <c r="AY1297" t="s">
        <v>1458</v>
      </c>
    </row>
    <row r="1298" spans="1:51" x14ac:dyDescent="0.25">
      <c r="A1298" t="s">
        <v>3160</v>
      </c>
      <c r="B1298" t="s">
        <v>139</v>
      </c>
      <c r="C1298" t="s">
        <v>89</v>
      </c>
      <c r="D1298">
        <v>99999</v>
      </c>
      <c r="F1298">
        <v>5000</v>
      </c>
      <c r="G1298" t="b">
        <v>1</v>
      </c>
      <c r="H1298" t="s">
        <v>762</v>
      </c>
      <c r="K1298" t="s">
        <v>228</v>
      </c>
      <c r="L1298" t="s">
        <v>140</v>
      </c>
      <c r="N1298" t="s">
        <v>93</v>
      </c>
      <c r="P1298">
        <v>419.8</v>
      </c>
      <c r="Q1298">
        <v>134.9</v>
      </c>
      <c r="R1298">
        <v>0</v>
      </c>
      <c r="S1298">
        <v>50.1</v>
      </c>
      <c r="T1298">
        <v>0</v>
      </c>
      <c r="U1298">
        <v>0</v>
      </c>
      <c r="V1298">
        <v>174.9</v>
      </c>
      <c r="W1298">
        <v>59.9</v>
      </c>
      <c r="X1298">
        <v>59.9</v>
      </c>
      <c r="Y1298">
        <v>0</v>
      </c>
      <c r="AG1298" t="s">
        <v>201</v>
      </c>
      <c r="AK1298" t="s">
        <v>201</v>
      </c>
      <c r="AL1298" t="s">
        <v>142</v>
      </c>
      <c r="AM1298">
        <v>99999</v>
      </c>
      <c r="AN1298">
        <v>99999</v>
      </c>
      <c r="AO1298">
        <v>899</v>
      </c>
      <c r="AP1298" t="b">
        <v>1</v>
      </c>
      <c r="AQ1298" t="b">
        <v>1</v>
      </c>
      <c r="AR1298" t="b">
        <v>1</v>
      </c>
      <c r="AS1298">
        <v>500</v>
      </c>
      <c r="AT1298" t="s">
        <v>96</v>
      </c>
      <c r="AU1298" t="b">
        <v>0</v>
      </c>
      <c r="AW1298">
        <v>12</v>
      </c>
      <c r="AX1298" t="s">
        <v>97</v>
      </c>
      <c r="AY1298" t="s">
        <v>1459</v>
      </c>
    </row>
    <row r="1299" spans="1:51" x14ac:dyDescent="0.25">
      <c r="A1299" t="s">
        <v>3160</v>
      </c>
      <c r="B1299" t="s">
        <v>88</v>
      </c>
      <c r="C1299" t="s">
        <v>89</v>
      </c>
      <c r="D1299">
        <v>99999</v>
      </c>
      <c r="F1299">
        <v>0</v>
      </c>
      <c r="G1299" t="b">
        <v>1</v>
      </c>
      <c r="H1299" t="s">
        <v>762</v>
      </c>
      <c r="K1299" t="s">
        <v>253</v>
      </c>
      <c r="L1299" t="s">
        <v>92</v>
      </c>
      <c r="N1299" t="s">
        <v>93</v>
      </c>
      <c r="P1299">
        <v>349.8</v>
      </c>
      <c r="Q1299">
        <v>79.900000000000006</v>
      </c>
      <c r="R1299">
        <v>0</v>
      </c>
      <c r="S1299">
        <v>50.1</v>
      </c>
      <c r="T1299">
        <v>0</v>
      </c>
      <c r="U1299">
        <v>0</v>
      </c>
      <c r="V1299">
        <v>174.9</v>
      </c>
      <c r="W1299">
        <v>44.9</v>
      </c>
      <c r="X1299">
        <v>44.9</v>
      </c>
      <c r="Y1299">
        <v>0</v>
      </c>
      <c r="AG1299" t="s">
        <v>94</v>
      </c>
      <c r="AK1299" t="s">
        <v>94</v>
      </c>
      <c r="AL1299" t="s">
        <v>95</v>
      </c>
      <c r="AM1299">
        <v>99999</v>
      </c>
      <c r="AN1299">
        <v>99999</v>
      </c>
      <c r="AO1299">
        <v>799</v>
      </c>
      <c r="AP1299" t="b">
        <v>1</v>
      </c>
      <c r="AQ1299" t="b">
        <v>1</v>
      </c>
      <c r="AR1299" t="b">
        <v>1</v>
      </c>
      <c r="AS1299">
        <v>250</v>
      </c>
      <c r="AT1299" t="s">
        <v>96</v>
      </c>
      <c r="AU1299" t="b">
        <v>0</v>
      </c>
      <c r="AW1299">
        <v>12</v>
      </c>
      <c r="AX1299" t="s">
        <v>97</v>
      </c>
      <c r="AY1299" t="s">
        <v>1460</v>
      </c>
    </row>
    <row r="1300" spans="1:51" x14ac:dyDescent="0.25">
      <c r="A1300" t="s">
        <v>3160</v>
      </c>
      <c r="B1300" t="s">
        <v>88</v>
      </c>
      <c r="C1300" t="s">
        <v>89</v>
      </c>
      <c r="D1300">
        <v>99999</v>
      </c>
      <c r="F1300">
        <v>1000</v>
      </c>
      <c r="G1300" t="b">
        <v>1</v>
      </c>
      <c r="H1300" t="s">
        <v>762</v>
      </c>
      <c r="K1300" t="s">
        <v>253</v>
      </c>
      <c r="L1300" t="s">
        <v>92</v>
      </c>
      <c r="N1300" t="s">
        <v>93</v>
      </c>
      <c r="P1300">
        <v>349.8</v>
      </c>
      <c r="Q1300">
        <v>79.899999999999991</v>
      </c>
      <c r="R1300">
        <v>0</v>
      </c>
      <c r="S1300">
        <v>50.1</v>
      </c>
      <c r="T1300">
        <v>0</v>
      </c>
      <c r="U1300">
        <v>0</v>
      </c>
      <c r="V1300">
        <v>174.9</v>
      </c>
      <c r="W1300">
        <v>44.9</v>
      </c>
      <c r="X1300">
        <v>44.9</v>
      </c>
      <c r="Y1300">
        <v>0</v>
      </c>
      <c r="AG1300" t="s">
        <v>99</v>
      </c>
      <c r="AK1300" t="s">
        <v>99</v>
      </c>
      <c r="AL1300" t="s">
        <v>95</v>
      </c>
      <c r="AM1300">
        <v>99999</v>
      </c>
      <c r="AN1300">
        <v>99999</v>
      </c>
      <c r="AO1300">
        <v>799</v>
      </c>
      <c r="AP1300" t="b">
        <v>1</v>
      </c>
      <c r="AQ1300" t="b">
        <v>1</v>
      </c>
      <c r="AR1300" t="b">
        <v>1</v>
      </c>
      <c r="AS1300">
        <v>250</v>
      </c>
      <c r="AT1300" t="s">
        <v>96</v>
      </c>
      <c r="AU1300" t="b">
        <v>0</v>
      </c>
      <c r="AW1300">
        <v>12</v>
      </c>
      <c r="AX1300" t="s">
        <v>97</v>
      </c>
      <c r="AY1300" t="s">
        <v>1461</v>
      </c>
    </row>
    <row r="1301" spans="1:51" x14ac:dyDescent="0.25">
      <c r="A1301" t="s">
        <v>3160</v>
      </c>
      <c r="B1301" t="s">
        <v>88</v>
      </c>
      <c r="C1301" t="s">
        <v>89</v>
      </c>
      <c r="D1301">
        <v>99999</v>
      </c>
      <c r="F1301">
        <v>10000</v>
      </c>
      <c r="G1301" t="b">
        <v>1</v>
      </c>
      <c r="H1301" t="s">
        <v>762</v>
      </c>
      <c r="K1301" t="s">
        <v>253</v>
      </c>
      <c r="L1301" t="s">
        <v>92</v>
      </c>
      <c r="N1301" t="s">
        <v>93</v>
      </c>
      <c r="P1301">
        <v>414.8</v>
      </c>
      <c r="Q1301">
        <v>144.9</v>
      </c>
      <c r="R1301">
        <v>0</v>
      </c>
      <c r="S1301">
        <v>50.1</v>
      </c>
      <c r="T1301">
        <v>0</v>
      </c>
      <c r="U1301">
        <v>0</v>
      </c>
      <c r="V1301">
        <v>174.9</v>
      </c>
      <c r="W1301">
        <v>44.9</v>
      </c>
      <c r="X1301">
        <v>44.9</v>
      </c>
      <c r="Y1301">
        <v>0</v>
      </c>
      <c r="AG1301" t="s">
        <v>101</v>
      </c>
      <c r="AK1301" t="s">
        <v>101</v>
      </c>
      <c r="AL1301" t="s">
        <v>95</v>
      </c>
      <c r="AM1301">
        <v>99999</v>
      </c>
      <c r="AN1301">
        <v>99999</v>
      </c>
      <c r="AO1301">
        <v>799</v>
      </c>
      <c r="AP1301" t="b">
        <v>1</v>
      </c>
      <c r="AQ1301" t="b">
        <v>1</v>
      </c>
      <c r="AR1301" t="b">
        <v>1</v>
      </c>
      <c r="AS1301">
        <v>250</v>
      </c>
      <c r="AT1301" t="s">
        <v>96</v>
      </c>
      <c r="AU1301" t="b">
        <v>0</v>
      </c>
      <c r="AW1301">
        <v>12</v>
      </c>
      <c r="AX1301" t="s">
        <v>97</v>
      </c>
      <c r="AY1301" t="s">
        <v>1462</v>
      </c>
    </row>
    <row r="1302" spans="1:51" x14ac:dyDescent="0.25">
      <c r="A1302" t="s">
        <v>3160</v>
      </c>
      <c r="B1302" t="s">
        <v>88</v>
      </c>
      <c r="C1302" t="s">
        <v>89</v>
      </c>
      <c r="D1302">
        <v>99999</v>
      </c>
      <c r="F1302">
        <v>2000</v>
      </c>
      <c r="G1302" t="b">
        <v>1</v>
      </c>
      <c r="H1302" t="s">
        <v>762</v>
      </c>
      <c r="K1302" t="s">
        <v>253</v>
      </c>
      <c r="L1302" t="s">
        <v>92</v>
      </c>
      <c r="N1302" t="s">
        <v>93</v>
      </c>
      <c r="P1302">
        <v>359.8</v>
      </c>
      <c r="Q1302">
        <v>89.899999999999991</v>
      </c>
      <c r="R1302">
        <v>0</v>
      </c>
      <c r="S1302">
        <v>50.1</v>
      </c>
      <c r="T1302">
        <v>0</v>
      </c>
      <c r="U1302">
        <v>0</v>
      </c>
      <c r="V1302">
        <v>174.9</v>
      </c>
      <c r="W1302">
        <v>44.9</v>
      </c>
      <c r="X1302">
        <v>44.9</v>
      </c>
      <c r="Y1302">
        <v>0</v>
      </c>
      <c r="AG1302" t="s">
        <v>103</v>
      </c>
      <c r="AK1302" t="s">
        <v>103</v>
      </c>
      <c r="AL1302" t="s">
        <v>95</v>
      </c>
      <c r="AM1302">
        <v>99999</v>
      </c>
      <c r="AN1302">
        <v>99999</v>
      </c>
      <c r="AO1302">
        <v>799</v>
      </c>
      <c r="AP1302" t="b">
        <v>1</v>
      </c>
      <c r="AQ1302" t="b">
        <v>1</v>
      </c>
      <c r="AR1302" t="b">
        <v>1</v>
      </c>
      <c r="AS1302">
        <v>250</v>
      </c>
      <c r="AT1302" t="s">
        <v>96</v>
      </c>
      <c r="AU1302" t="b">
        <v>0</v>
      </c>
      <c r="AW1302">
        <v>12</v>
      </c>
      <c r="AX1302" t="s">
        <v>97</v>
      </c>
      <c r="AY1302" t="s">
        <v>1463</v>
      </c>
    </row>
    <row r="1303" spans="1:51" x14ac:dyDescent="0.25">
      <c r="A1303" t="s">
        <v>3160</v>
      </c>
      <c r="B1303" t="s">
        <v>88</v>
      </c>
      <c r="C1303" t="s">
        <v>89</v>
      </c>
      <c r="D1303">
        <v>99999</v>
      </c>
      <c r="F1303">
        <v>3000</v>
      </c>
      <c r="G1303" t="b">
        <v>1</v>
      </c>
      <c r="H1303" t="s">
        <v>762</v>
      </c>
      <c r="K1303" t="s">
        <v>253</v>
      </c>
      <c r="L1303" t="s">
        <v>92</v>
      </c>
      <c r="N1303" t="s">
        <v>93</v>
      </c>
      <c r="P1303">
        <v>369.8</v>
      </c>
      <c r="Q1303">
        <v>99.899999999999991</v>
      </c>
      <c r="R1303">
        <v>0</v>
      </c>
      <c r="S1303">
        <v>50.1</v>
      </c>
      <c r="T1303">
        <v>0</v>
      </c>
      <c r="U1303">
        <v>0</v>
      </c>
      <c r="V1303">
        <v>174.9</v>
      </c>
      <c r="W1303">
        <v>44.9</v>
      </c>
      <c r="X1303">
        <v>44.9</v>
      </c>
      <c r="Y1303">
        <v>0</v>
      </c>
      <c r="AG1303" t="s">
        <v>105</v>
      </c>
      <c r="AK1303" t="s">
        <v>105</v>
      </c>
      <c r="AL1303" t="s">
        <v>95</v>
      </c>
      <c r="AM1303">
        <v>99999</v>
      </c>
      <c r="AN1303">
        <v>99999</v>
      </c>
      <c r="AO1303">
        <v>799</v>
      </c>
      <c r="AP1303" t="b">
        <v>1</v>
      </c>
      <c r="AQ1303" t="b">
        <v>1</v>
      </c>
      <c r="AR1303" t="b">
        <v>1</v>
      </c>
      <c r="AS1303">
        <v>250</v>
      </c>
      <c r="AT1303" t="s">
        <v>96</v>
      </c>
      <c r="AU1303" t="b">
        <v>0</v>
      </c>
      <c r="AW1303">
        <v>12</v>
      </c>
      <c r="AX1303" t="s">
        <v>97</v>
      </c>
      <c r="AY1303" t="s">
        <v>1464</v>
      </c>
    </row>
    <row r="1304" spans="1:51" x14ac:dyDescent="0.25">
      <c r="A1304" t="s">
        <v>3160</v>
      </c>
      <c r="B1304" t="s">
        <v>88</v>
      </c>
      <c r="C1304" t="s">
        <v>89</v>
      </c>
      <c r="D1304">
        <v>99999</v>
      </c>
      <c r="F1304">
        <v>5000</v>
      </c>
      <c r="G1304" t="b">
        <v>1</v>
      </c>
      <c r="H1304" t="s">
        <v>762</v>
      </c>
      <c r="K1304" t="s">
        <v>253</v>
      </c>
      <c r="L1304" t="s">
        <v>92</v>
      </c>
      <c r="N1304" t="s">
        <v>93</v>
      </c>
      <c r="P1304">
        <v>384.8</v>
      </c>
      <c r="Q1304">
        <v>114.9</v>
      </c>
      <c r="R1304">
        <v>0</v>
      </c>
      <c r="S1304">
        <v>50.1</v>
      </c>
      <c r="T1304">
        <v>0</v>
      </c>
      <c r="U1304">
        <v>0</v>
      </c>
      <c r="V1304">
        <v>174.9</v>
      </c>
      <c r="W1304">
        <v>44.9</v>
      </c>
      <c r="X1304">
        <v>44.9</v>
      </c>
      <c r="Y1304">
        <v>0</v>
      </c>
      <c r="AG1304" t="s">
        <v>107</v>
      </c>
      <c r="AK1304" t="s">
        <v>107</v>
      </c>
      <c r="AL1304" t="s">
        <v>95</v>
      </c>
      <c r="AM1304">
        <v>99999</v>
      </c>
      <c r="AN1304">
        <v>99999</v>
      </c>
      <c r="AO1304">
        <v>799</v>
      </c>
      <c r="AP1304" t="b">
        <v>1</v>
      </c>
      <c r="AQ1304" t="b">
        <v>1</v>
      </c>
      <c r="AR1304" t="b">
        <v>1</v>
      </c>
      <c r="AS1304">
        <v>250</v>
      </c>
      <c r="AT1304" t="s">
        <v>96</v>
      </c>
      <c r="AU1304" t="b">
        <v>0</v>
      </c>
      <c r="AW1304">
        <v>12</v>
      </c>
      <c r="AX1304" t="s">
        <v>97</v>
      </c>
      <c r="AY1304" t="s">
        <v>1465</v>
      </c>
    </row>
    <row r="1305" spans="1:51" x14ac:dyDescent="0.25">
      <c r="A1305" t="s">
        <v>3160</v>
      </c>
      <c r="B1305" t="s">
        <v>109</v>
      </c>
      <c r="C1305" t="s">
        <v>89</v>
      </c>
      <c r="D1305">
        <v>99999</v>
      </c>
      <c r="F1305">
        <v>0</v>
      </c>
      <c r="G1305" t="b">
        <v>1</v>
      </c>
      <c r="H1305" t="s">
        <v>762</v>
      </c>
      <c r="K1305" t="s">
        <v>253</v>
      </c>
      <c r="L1305" t="s">
        <v>110</v>
      </c>
      <c r="N1305" t="s">
        <v>93</v>
      </c>
      <c r="P1305">
        <v>344.8</v>
      </c>
      <c r="Q1305">
        <v>74.900000000000006</v>
      </c>
      <c r="R1305">
        <v>0</v>
      </c>
      <c r="S1305">
        <v>50.1</v>
      </c>
      <c r="T1305">
        <v>0</v>
      </c>
      <c r="U1305">
        <v>0</v>
      </c>
      <c r="V1305">
        <v>174.9</v>
      </c>
      <c r="W1305">
        <v>44.9</v>
      </c>
      <c r="X1305">
        <v>44.9</v>
      </c>
      <c r="Y1305">
        <v>0</v>
      </c>
      <c r="AG1305" t="s">
        <v>111</v>
      </c>
      <c r="AK1305" t="s">
        <v>111</v>
      </c>
      <c r="AL1305" t="s">
        <v>112</v>
      </c>
      <c r="AM1305">
        <v>99999</v>
      </c>
      <c r="AN1305">
        <v>99999</v>
      </c>
      <c r="AO1305">
        <v>599</v>
      </c>
      <c r="AP1305" t="b">
        <v>1</v>
      </c>
      <c r="AQ1305" t="b">
        <v>1</v>
      </c>
      <c r="AR1305" t="b">
        <v>1</v>
      </c>
      <c r="AS1305">
        <v>50</v>
      </c>
      <c r="AT1305" t="s">
        <v>96</v>
      </c>
      <c r="AU1305" t="b">
        <v>0</v>
      </c>
      <c r="AW1305">
        <v>12</v>
      </c>
      <c r="AX1305" t="s">
        <v>97</v>
      </c>
      <c r="AY1305" t="s">
        <v>1466</v>
      </c>
    </row>
    <row r="1306" spans="1:51" x14ac:dyDescent="0.25">
      <c r="A1306" t="s">
        <v>3160</v>
      </c>
      <c r="B1306" t="s">
        <v>109</v>
      </c>
      <c r="C1306" t="s">
        <v>89</v>
      </c>
      <c r="D1306">
        <v>99999</v>
      </c>
      <c r="F1306">
        <v>1000</v>
      </c>
      <c r="G1306" t="b">
        <v>1</v>
      </c>
      <c r="H1306" t="s">
        <v>762</v>
      </c>
      <c r="K1306" t="s">
        <v>253</v>
      </c>
      <c r="L1306" t="s">
        <v>110</v>
      </c>
      <c r="N1306" t="s">
        <v>93</v>
      </c>
      <c r="P1306">
        <v>329.8</v>
      </c>
      <c r="Q1306">
        <v>59.9</v>
      </c>
      <c r="R1306">
        <v>0</v>
      </c>
      <c r="S1306">
        <v>50.1</v>
      </c>
      <c r="T1306">
        <v>0</v>
      </c>
      <c r="U1306">
        <v>0</v>
      </c>
      <c r="V1306">
        <v>174.9</v>
      </c>
      <c r="W1306">
        <v>44.9</v>
      </c>
      <c r="X1306">
        <v>44.9</v>
      </c>
      <c r="Y1306">
        <v>0</v>
      </c>
      <c r="AG1306" t="s">
        <v>114</v>
      </c>
      <c r="AK1306" t="s">
        <v>114</v>
      </c>
      <c r="AL1306" t="s">
        <v>112</v>
      </c>
      <c r="AM1306">
        <v>99999</v>
      </c>
      <c r="AN1306">
        <v>99999</v>
      </c>
      <c r="AO1306">
        <v>599</v>
      </c>
      <c r="AP1306" t="b">
        <v>1</v>
      </c>
      <c r="AQ1306" t="b">
        <v>1</v>
      </c>
      <c r="AR1306" t="b">
        <v>1</v>
      </c>
      <c r="AS1306">
        <v>50</v>
      </c>
      <c r="AT1306" t="s">
        <v>96</v>
      </c>
      <c r="AU1306" t="b">
        <v>0</v>
      </c>
      <c r="AW1306">
        <v>12</v>
      </c>
      <c r="AX1306" t="s">
        <v>97</v>
      </c>
      <c r="AY1306" t="s">
        <v>1467</v>
      </c>
    </row>
    <row r="1307" spans="1:51" x14ac:dyDescent="0.25">
      <c r="A1307" t="s">
        <v>3160</v>
      </c>
      <c r="B1307" t="s">
        <v>109</v>
      </c>
      <c r="C1307" t="s">
        <v>89</v>
      </c>
      <c r="D1307">
        <v>99999</v>
      </c>
      <c r="F1307">
        <v>10000</v>
      </c>
      <c r="G1307" t="b">
        <v>1</v>
      </c>
      <c r="H1307" t="s">
        <v>762</v>
      </c>
      <c r="K1307" t="s">
        <v>253</v>
      </c>
      <c r="L1307" t="s">
        <v>110</v>
      </c>
      <c r="N1307" t="s">
        <v>93</v>
      </c>
      <c r="P1307">
        <v>394.8</v>
      </c>
      <c r="Q1307">
        <v>124.9</v>
      </c>
      <c r="R1307">
        <v>0</v>
      </c>
      <c r="S1307">
        <v>50.1</v>
      </c>
      <c r="T1307">
        <v>0</v>
      </c>
      <c r="U1307">
        <v>0</v>
      </c>
      <c r="V1307">
        <v>174.9</v>
      </c>
      <c r="W1307">
        <v>44.9</v>
      </c>
      <c r="X1307">
        <v>44.9</v>
      </c>
      <c r="Y1307">
        <v>0</v>
      </c>
      <c r="AG1307" t="s">
        <v>116</v>
      </c>
      <c r="AK1307" t="s">
        <v>116</v>
      </c>
      <c r="AL1307" t="s">
        <v>112</v>
      </c>
      <c r="AM1307">
        <v>99999</v>
      </c>
      <c r="AN1307">
        <v>99999</v>
      </c>
      <c r="AO1307">
        <v>599</v>
      </c>
      <c r="AP1307" t="b">
        <v>1</v>
      </c>
      <c r="AQ1307" t="b">
        <v>1</v>
      </c>
      <c r="AR1307" t="b">
        <v>1</v>
      </c>
      <c r="AS1307">
        <v>50</v>
      </c>
      <c r="AT1307" t="s">
        <v>96</v>
      </c>
      <c r="AU1307" t="b">
        <v>0</v>
      </c>
      <c r="AW1307">
        <v>12</v>
      </c>
      <c r="AX1307" t="s">
        <v>97</v>
      </c>
      <c r="AY1307" t="s">
        <v>1468</v>
      </c>
    </row>
    <row r="1308" spans="1:51" x14ac:dyDescent="0.25">
      <c r="A1308" t="s">
        <v>3160</v>
      </c>
      <c r="B1308" t="s">
        <v>109</v>
      </c>
      <c r="C1308" t="s">
        <v>89</v>
      </c>
      <c r="D1308">
        <v>99999</v>
      </c>
      <c r="F1308">
        <v>2000</v>
      </c>
      <c r="G1308" t="b">
        <v>1</v>
      </c>
      <c r="H1308" t="s">
        <v>762</v>
      </c>
      <c r="K1308" t="s">
        <v>253</v>
      </c>
      <c r="L1308" t="s">
        <v>110</v>
      </c>
      <c r="N1308" t="s">
        <v>93</v>
      </c>
      <c r="P1308">
        <v>339.8</v>
      </c>
      <c r="Q1308">
        <v>69.900000000000006</v>
      </c>
      <c r="R1308">
        <v>0</v>
      </c>
      <c r="S1308">
        <v>50.1</v>
      </c>
      <c r="T1308">
        <v>0</v>
      </c>
      <c r="U1308">
        <v>0</v>
      </c>
      <c r="V1308">
        <v>174.9</v>
      </c>
      <c r="W1308">
        <v>44.9</v>
      </c>
      <c r="X1308">
        <v>44.9</v>
      </c>
      <c r="Y1308">
        <v>0</v>
      </c>
      <c r="AG1308" t="s">
        <v>118</v>
      </c>
      <c r="AK1308" t="s">
        <v>118</v>
      </c>
      <c r="AL1308" t="s">
        <v>112</v>
      </c>
      <c r="AM1308">
        <v>99999</v>
      </c>
      <c r="AN1308">
        <v>99999</v>
      </c>
      <c r="AO1308">
        <v>599</v>
      </c>
      <c r="AP1308" t="b">
        <v>1</v>
      </c>
      <c r="AQ1308" t="b">
        <v>1</v>
      </c>
      <c r="AR1308" t="b">
        <v>1</v>
      </c>
      <c r="AS1308">
        <v>50</v>
      </c>
      <c r="AT1308" t="s">
        <v>96</v>
      </c>
      <c r="AU1308" t="b">
        <v>0</v>
      </c>
      <c r="AW1308">
        <v>12</v>
      </c>
      <c r="AX1308" t="s">
        <v>97</v>
      </c>
      <c r="AY1308" t="s">
        <v>1469</v>
      </c>
    </row>
    <row r="1309" spans="1:51" x14ac:dyDescent="0.25">
      <c r="A1309" t="s">
        <v>3160</v>
      </c>
      <c r="B1309" t="s">
        <v>109</v>
      </c>
      <c r="C1309" t="s">
        <v>89</v>
      </c>
      <c r="D1309">
        <v>99999</v>
      </c>
      <c r="F1309">
        <v>3000</v>
      </c>
      <c r="G1309" t="b">
        <v>1</v>
      </c>
      <c r="H1309" t="s">
        <v>762</v>
      </c>
      <c r="K1309" t="s">
        <v>253</v>
      </c>
      <c r="L1309" t="s">
        <v>110</v>
      </c>
      <c r="N1309" t="s">
        <v>93</v>
      </c>
      <c r="P1309">
        <v>349.8</v>
      </c>
      <c r="Q1309">
        <v>79.899999999999991</v>
      </c>
      <c r="R1309">
        <v>0</v>
      </c>
      <c r="S1309">
        <v>50.1</v>
      </c>
      <c r="T1309">
        <v>0</v>
      </c>
      <c r="U1309">
        <v>0</v>
      </c>
      <c r="V1309">
        <v>174.9</v>
      </c>
      <c r="W1309">
        <v>44.9</v>
      </c>
      <c r="X1309">
        <v>44.9</v>
      </c>
      <c r="Y1309">
        <v>0</v>
      </c>
      <c r="AG1309" t="s">
        <v>120</v>
      </c>
      <c r="AK1309" t="s">
        <v>120</v>
      </c>
      <c r="AL1309" t="s">
        <v>112</v>
      </c>
      <c r="AM1309">
        <v>99999</v>
      </c>
      <c r="AN1309">
        <v>99999</v>
      </c>
      <c r="AO1309">
        <v>599</v>
      </c>
      <c r="AP1309" t="b">
        <v>1</v>
      </c>
      <c r="AQ1309" t="b">
        <v>1</v>
      </c>
      <c r="AR1309" t="b">
        <v>1</v>
      </c>
      <c r="AS1309">
        <v>50</v>
      </c>
      <c r="AT1309" t="s">
        <v>96</v>
      </c>
      <c r="AU1309" t="b">
        <v>0</v>
      </c>
      <c r="AW1309">
        <v>12</v>
      </c>
      <c r="AX1309" t="s">
        <v>97</v>
      </c>
      <c r="AY1309" t="s">
        <v>1470</v>
      </c>
    </row>
    <row r="1310" spans="1:51" x14ac:dyDescent="0.25">
      <c r="A1310" t="s">
        <v>3160</v>
      </c>
      <c r="B1310" t="s">
        <v>109</v>
      </c>
      <c r="C1310" t="s">
        <v>89</v>
      </c>
      <c r="D1310">
        <v>99999</v>
      </c>
      <c r="F1310">
        <v>5000</v>
      </c>
      <c r="G1310" t="b">
        <v>1</v>
      </c>
      <c r="H1310" t="s">
        <v>762</v>
      </c>
      <c r="K1310" t="s">
        <v>253</v>
      </c>
      <c r="L1310" t="s">
        <v>110</v>
      </c>
      <c r="N1310" t="s">
        <v>93</v>
      </c>
      <c r="P1310">
        <v>364.8</v>
      </c>
      <c r="Q1310">
        <v>94.9</v>
      </c>
      <c r="R1310">
        <v>0</v>
      </c>
      <c r="S1310">
        <v>50.1</v>
      </c>
      <c r="T1310">
        <v>0</v>
      </c>
      <c r="U1310">
        <v>0</v>
      </c>
      <c r="V1310">
        <v>174.9</v>
      </c>
      <c r="W1310">
        <v>44.9</v>
      </c>
      <c r="X1310">
        <v>44.9</v>
      </c>
      <c r="Y1310">
        <v>0</v>
      </c>
      <c r="AG1310" t="s">
        <v>122</v>
      </c>
      <c r="AK1310" t="s">
        <v>122</v>
      </c>
      <c r="AL1310" t="s">
        <v>112</v>
      </c>
      <c r="AM1310">
        <v>99999</v>
      </c>
      <c r="AN1310">
        <v>99999</v>
      </c>
      <c r="AO1310">
        <v>599</v>
      </c>
      <c r="AP1310" t="b">
        <v>1</v>
      </c>
      <c r="AQ1310" t="b">
        <v>1</v>
      </c>
      <c r="AR1310" t="b">
        <v>1</v>
      </c>
      <c r="AS1310">
        <v>50</v>
      </c>
      <c r="AT1310" t="s">
        <v>96</v>
      </c>
      <c r="AU1310" t="b">
        <v>0</v>
      </c>
      <c r="AW1310">
        <v>12</v>
      </c>
      <c r="AX1310" t="s">
        <v>97</v>
      </c>
      <c r="AY1310" t="s">
        <v>1471</v>
      </c>
    </row>
    <row r="1311" spans="1:51" x14ac:dyDescent="0.25">
      <c r="A1311" t="s">
        <v>3160</v>
      </c>
      <c r="B1311" t="s">
        <v>124</v>
      </c>
      <c r="C1311" t="s">
        <v>89</v>
      </c>
      <c r="D1311">
        <v>99999</v>
      </c>
      <c r="F1311">
        <v>0</v>
      </c>
      <c r="G1311" t="b">
        <v>1</v>
      </c>
      <c r="H1311" t="s">
        <v>762</v>
      </c>
      <c r="K1311" t="s">
        <v>253</v>
      </c>
      <c r="L1311" t="s">
        <v>125</v>
      </c>
      <c r="N1311" t="s">
        <v>93</v>
      </c>
      <c r="P1311">
        <v>334.8</v>
      </c>
      <c r="Q1311">
        <v>64.900000000000006</v>
      </c>
      <c r="R1311">
        <v>0</v>
      </c>
      <c r="S1311">
        <v>50.1</v>
      </c>
      <c r="T1311">
        <v>0</v>
      </c>
      <c r="U1311">
        <v>0</v>
      </c>
      <c r="V1311">
        <v>174.9</v>
      </c>
      <c r="W1311">
        <v>44.9</v>
      </c>
      <c r="X1311">
        <v>44.9</v>
      </c>
      <c r="Y1311">
        <v>0</v>
      </c>
      <c r="AG1311" t="s">
        <v>126</v>
      </c>
      <c r="AK1311" t="s">
        <v>126</v>
      </c>
      <c r="AL1311" t="s">
        <v>127</v>
      </c>
      <c r="AM1311">
        <v>99999</v>
      </c>
      <c r="AN1311">
        <v>99999</v>
      </c>
      <c r="AO1311">
        <v>699</v>
      </c>
      <c r="AP1311" t="b">
        <v>1</v>
      </c>
      <c r="AQ1311" t="b">
        <v>1</v>
      </c>
      <c r="AR1311" t="b">
        <v>1</v>
      </c>
      <c r="AS1311">
        <v>100</v>
      </c>
      <c r="AT1311" t="s">
        <v>96</v>
      </c>
      <c r="AU1311" t="b">
        <v>0</v>
      </c>
      <c r="AW1311">
        <v>12</v>
      </c>
      <c r="AX1311" t="s">
        <v>97</v>
      </c>
      <c r="AY1311" t="s">
        <v>1472</v>
      </c>
    </row>
    <row r="1312" spans="1:51" x14ac:dyDescent="0.25">
      <c r="A1312" t="s">
        <v>3160</v>
      </c>
      <c r="B1312" t="s">
        <v>124</v>
      </c>
      <c r="C1312" t="s">
        <v>89</v>
      </c>
      <c r="D1312">
        <v>99999</v>
      </c>
      <c r="F1312">
        <v>1000</v>
      </c>
      <c r="G1312" t="b">
        <v>1</v>
      </c>
      <c r="H1312" t="s">
        <v>762</v>
      </c>
      <c r="K1312" t="s">
        <v>253</v>
      </c>
      <c r="L1312" t="s">
        <v>125</v>
      </c>
      <c r="N1312" t="s">
        <v>93</v>
      </c>
      <c r="P1312">
        <v>334.8</v>
      </c>
      <c r="Q1312">
        <v>64.899999999999991</v>
      </c>
      <c r="R1312">
        <v>0</v>
      </c>
      <c r="S1312">
        <v>50.1</v>
      </c>
      <c r="T1312">
        <v>0</v>
      </c>
      <c r="U1312">
        <v>0</v>
      </c>
      <c r="V1312">
        <v>174.9</v>
      </c>
      <c r="W1312">
        <v>44.9</v>
      </c>
      <c r="X1312">
        <v>44.9</v>
      </c>
      <c r="Y1312">
        <v>0</v>
      </c>
      <c r="AG1312" t="s">
        <v>129</v>
      </c>
      <c r="AK1312" t="s">
        <v>129</v>
      </c>
      <c r="AL1312" t="s">
        <v>127</v>
      </c>
      <c r="AM1312">
        <v>99999</v>
      </c>
      <c r="AN1312">
        <v>99999</v>
      </c>
      <c r="AO1312">
        <v>699</v>
      </c>
      <c r="AP1312" t="b">
        <v>1</v>
      </c>
      <c r="AQ1312" t="b">
        <v>1</v>
      </c>
      <c r="AR1312" t="b">
        <v>1</v>
      </c>
      <c r="AS1312">
        <v>100</v>
      </c>
      <c r="AT1312" t="s">
        <v>96</v>
      </c>
      <c r="AU1312" t="b">
        <v>0</v>
      </c>
      <c r="AW1312">
        <v>12</v>
      </c>
      <c r="AX1312" t="s">
        <v>97</v>
      </c>
      <c r="AY1312" t="s">
        <v>1473</v>
      </c>
    </row>
    <row r="1313" spans="1:51" x14ac:dyDescent="0.25">
      <c r="A1313" t="s">
        <v>3160</v>
      </c>
      <c r="B1313" t="s">
        <v>124</v>
      </c>
      <c r="C1313" t="s">
        <v>89</v>
      </c>
      <c r="D1313">
        <v>99999</v>
      </c>
      <c r="F1313">
        <v>10000</v>
      </c>
      <c r="G1313" t="b">
        <v>1</v>
      </c>
      <c r="H1313" t="s">
        <v>762</v>
      </c>
      <c r="K1313" t="s">
        <v>253</v>
      </c>
      <c r="L1313" t="s">
        <v>125</v>
      </c>
      <c r="N1313" t="s">
        <v>93</v>
      </c>
      <c r="P1313">
        <v>399.8</v>
      </c>
      <c r="Q1313">
        <v>129.9</v>
      </c>
      <c r="R1313">
        <v>0</v>
      </c>
      <c r="S1313">
        <v>50.1</v>
      </c>
      <c r="T1313">
        <v>0</v>
      </c>
      <c r="U1313">
        <v>0</v>
      </c>
      <c r="V1313">
        <v>174.9</v>
      </c>
      <c r="W1313">
        <v>44.9</v>
      </c>
      <c r="X1313">
        <v>44.9</v>
      </c>
      <c r="Y1313">
        <v>0</v>
      </c>
      <c r="AG1313" t="s">
        <v>131</v>
      </c>
      <c r="AK1313" t="s">
        <v>131</v>
      </c>
      <c r="AL1313" t="s">
        <v>127</v>
      </c>
      <c r="AM1313">
        <v>99999</v>
      </c>
      <c r="AN1313">
        <v>99999</v>
      </c>
      <c r="AO1313">
        <v>699</v>
      </c>
      <c r="AP1313" t="b">
        <v>1</v>
      </c>
      <c r="AQ1313" t="b">
        <v>1</v>
      </c>
      <c r="AR1313" t="b">
        <v>1</v>
      </c>
      <c r="AS1313">
        <v>100</v>
      </c>
      <c r="AT1313" t="s">
        <v>96</v>
      </c>
      <c r="AU1313" t="b">
        <v>0</v>
      </c>
      <c r="AW1313">
        <v>12</v>
      </c>
      <c r="AX1313" t="s">
        <v>97</v>
      </c>
      <c r="AY1313" t="s">
        <v>1474</v>
      </c>
    </row>
    <row r="1314" spans="1:51" x14ac:dyDescent="0.25">
      <c r="A1314" t="s">
        <v>3160</v>
      </c>
      <c r="B1314" t="s">
        <v>124</v>
      </c>
      <c r="C1314" t="s">
        <v>89</v>
      </c>
      <c r="D1314">
        <v>99999</v>
      </c>
      <c r="F1314">
        <v>2000</v>
      </c>
      <c r="G1314" t="b">
        <v>1</v>
      </c>
      <c r="H1314" t="s">
        <v>762</v>
      </c>
      <c r="K1314" t="s">
        <v>253</v>
      </c>
      <c r="L1314" t="s">
        <v>125</v>
      </c>
      <c r="N1314" t="s">
        <v>93</v>
      </c>
      <c r="P1314">
        <v>344.8</v>
      </c>
      <c r="Q1314">
        <v>74.899999999999991</v>
      </c>
      <c r="R1314">
        <v>0</v>
      </c>
      <c r="S1314">
        <v>50.1</v>
      </c>
      <c r="T1314">
        <v>0</v>
      </c>
      <c r="U1314">
        <v>0</v>
      </c>
      <c r="V1314">
        <v>174.9</v>
      </c>
      <c r="W1314">
        <v>44.9</v>
      </c>
      <c r="X1314">
        <v>44.9</v>
      </c>
      <c r="Y1314">
        <v>0</v>
      </c>
      <c r="AG1314" t="s">
        <v>133</v>
      </c>
      <c r="AK1314" t="s">
        <v>133</v>
      </c>
      <c r="AL1314" t="s">
        <v>127</v>
      </c>
      <c r="AM1314">
        <v>99999</v>
      </c>
      <c r="AN1314">
        <v>99999</v>
      </c>
      <c r="AO1314">
        <v>699</v>
      </c>
      <c r="AP1314" t="b">
        <v>1</v>
      </c>
      <c r="AQ1314" t="b">
        <v>1</v>
      </c>
      <c r="AR1314" t="b">
        <v>1</v>
      </c>
      <c r="AS1314">
        <v>100</v>
      </c>
      <c r="AT1314" t="s">
        <v>96</v>
      </c>
      <c r="AU1314" t="b">
        <v>0</v>
      </c>
      <c r="AW1314">
        <v>12</v>
      </c>
      <c r="AX1314" t="s">
        <v>97</v>
      </c>
      <c r="AY1314" t="s">
        <v>1475</v>
      </c>
    </row>
    <row r="1315" spans="1:51" x14ac:dyDescent="0.25">
      <c r="A1315" t="s">
        <v>3160</v>
      </c>
      <c r="B1315" t="s">
        <v>124</v>
      </c>
      <c r="C1315" t="s">
        <v>89</v>
      </c>
      <c r="D1315">
        <v>99999</v>
      </c>
      <c r="F1315">
        <v>3000</v>
      </c>
      <c r="G1315" t="b">
        <v>1</v>
      </c>
      <c r="H1315" t="s">
        <v>762</v>
      </c>
      <c r="K1315" t="s">
        <v>253</v>
      </c>
      <c r="L1315" t="s">
        <v>125</v>
      </c>
      <c r="N1315" t="s">
        <v>93</v>
      </c>
      <c r="P1315">
        <v>354.8</v>
      </c>
      <c r="Q1315">
        <v>84.899999999999991</v>
      </c>
      <c r="R1315">
        <v>0</v>
      </c>
      <c r="S1315">
        <v>50.1</v>
      </c>
      <c r="T1315">
        <v>0</v>
      </c>
      <c r="U1315">
        <v>0</v>
      </c>
      <c r="V1315">
        <v>174.9</v>
      </c>
      <c r="W1315">
        <v>44.9</v>
      </c>
      <c r="X1315">
        <v>44.9</v>
      </c>
      <c r="Y1315">
        <v>0</v>
      </c>
      <c r="AG1315" t="s">
        <v>135</v>
      </c>
      <c r="AK1315" t="s">
        <v>135</v>
      </c>
      <c r="AL1315" t="s">
        <v>127</v>
      </c>
      <c r="AM1315">
        <v>99999</v>
      </c>
      <c r="AN1315">
        <v>99999</v>
      </c>
      <c r="AO1315">
        <v>699</v>
      </c>
      <c r="AP1315" t="b">
        <v>1</v>
      </c>
      <c r="AQ1315" t="b">
        <v>1</v>
      </c>
      <c r="AR1315" t="b">
        <v>1</v>
      </c>
      <c r="AS1315">
        <v>100</v>
      </c>
      <c r="AT1315" t="s">
        <v>96</v>
      </c>
      <c r="AU1315" t="b">
        <v>0</v>
      </c>
      <c r="AW1315">
        <v>12</v>
      </c>
      <c r="AX1315" t="s">
        <v>97</v>
      </c>
      <c r="AY1315" t="s">
        <v>1476</v>
      </c>
    </row>
    <row r="1316" spans="1:51" x14ac:dyDescent="0.25">
      <c r="A1316" t="s">
        <v>3160</v>
      </c>
      <c r="B1316" t="s">
        <v>124</v>
      </c>
      <c r="C1316" t="s">
        <v>89</v>
      </c>
      <c r="D1316">
        <v>99999</v>
      </c>
      <c r="F1316">
        <v>5000</v>
      </c>
      <c r="G1316" t="b">
        <v>1</v>
      </c>
      <c r="H1316" t="s">
        <v>762</v>
      </c>
      <c r="K1316" t="s">
        <v>253</v>
      </c>
      <c r="L1316" t="s">
        <v>125</v>
      </c>
      <c r="N1316" t="s">
        <v>93</v>
      </c>
      <c r="P1316">
        <v>369.8</v>
      </c>
      <c r="Q1316">
        <v>99.9</v>
      </c>
      <c r="R1316">
        <v>0</v>
      </c>
      <c r="S1316">
        <v>50.1</v>
      </c>
      <c r="T1316">
        <v>0</v>
      </c>
      <c r="U1316">
        <v>0</v>
      </c>
      <c r="V1316">
        <v>174.9</v>
      </c>
      <c r="W1316">
        <v>44.9</v>
      </c>
      <c r="X1316">
        <v>44.9</v>
      </c>
      <c r="Y1316">
        <v>0</v>
      </c>
      <c r="AG1316" t="s">
        <v>137</v>
      </c>
      <c r="AK1316" t="s">
        <v>137</v>
      </c>
      <c r="AL1316" t="s">
        <v>127</v>
      </c>
      <c r="AM1316">
        <v>99999</v>
      </c>
      <c r="AN1316">
        <v>99999</v>
      </c>
      <c r="AO1316">
        <v>699</v>
      </c>
      <c r="AP1316" t="b">
        <v>1</v>
      </c>
      <c r="AQ1316" t="b">
        <v>1</v>
      </c>
      <c r="AR1316" t="b">
        <v>1</v>
      </c>
      <c r="AS1316">
        <v>100</v>
      </c>
      <c r="AT1316" t="s">
        <v>96</v>
      </c>
      <c r="AU1316" t="b">
        <v>0</v>
      </c>
      <c r="AW1316">
        <v>12</v>
      </c>
      <c r="AX1316" t="s">
        <v>97</v>
      </c>
      <c r="AY1316" t="s">
        <v>1477</v>
      </c>
    </row>
    <row r="1317" spans="1:51" x14ac:dyDescent="0.25">
      <c r="A1317" t="s">
        <v>3160</v>
      </c>
      <c r="B1317" t="s">
        <v>139</v>
      </c>
      <c r="C1317" t="s">
        <v>89</v>
      </c>
      <c r="D1317">
        <v>99999</v>
      </c>
      <c r="F1317">
        <v>0</v>
      </c>
      <c r="G1317" t="b">
        <v>1</v>
      </c>
      <c r="H1317" t="s">
        <v>762</v>
      </c>
      <c r="K1317" t="s">
        <v>253</v>
      </c>
      <c r="L1317" t="s">
        <v>140</v>
      </c>
      <c r="N1317" t="s">
        <v>93</v>
      </c>
      <c r="P1317">
        <v>369.8</v>
      </c>
      <c r="Q1317">
        <v>99.9</v>
      </c>
      <c r="R1317">
        <v>0</v>
      </c>
      <c r="S1317">
        <v>50.1</v>
      </c>
      <c r="T1317">
        <v>0</v>
      </c>
      <c r="U1317">
        <v>0</v>
      </c>
      <c r="V1317">
        <v>174.9</v>
      </c>
      <c r="W1317">
        <v>44.9</v>
      </c>
      <c r="X1317">
        <v>44.9</v>
      </c>
      <c r="Y1317">
        <v>0</v>
      </c>
      <c r="AG1317" t="s">
        <v>141</v>
      </c>
      <c r="AK1317" t="s">
        <v>141</v>
      </c>
      <c r="AL1317" t="s">
        <v>142</v>
      </c>
      <c r="AM1317">
        <v>99999</v>
      </c>
      <c r="AN1317">
        <v>99999</v>
      </c>
      <c r="AO1317">
        <v>899</v>
      </c>
      <c r="AP1317" t="b">
        <v>1</v>
      </c>
      <c r="AQ1317" t="b">
        <v>1</v>
      </c>
      <c r="AR1317" t="b">
        <v>1</v>
      </c>
      <c r="AS1317">
        <v>500</v>
      </c>
      <c r="AT1317" t="s">
        <v>96</v>
      </c>
      <c r="AU1317" t="b">
        <v>0</v>
      </c>
      <c r="AW1317">
        <v>12</v>
      </c>
      <c r="AX1317" t="s">
        <v>97</v>
      </c>
      <c r="AY1317" t="s">
        <v>1478</v>
      </c>
    </row>
    <row r="1318" spans="1:51" x14ac:dyDescent="0.25">
      <c r="A1318" t="s">
        <v>3160</v>
      </c>
      <c r="B1318" t="s">
        <v>139</v>
      </c>
      <c r="C1318" t="s">
        <v>89</v>
      </c>
      <c r="D1318">
        <v>99999</v>
      </c>
      <c r="F1318">
        <v>1000</v>
      </c>
      <c r="G1318" t="b">
        <v>1</v>
      </c>
      <c r="H1318" t="s">
        <v>762</v>
      </c>
      <c r="K1318" t="s">
        <v>253</v>
      </c>
      <c r="L1318" t="s">
        <v>140</v>
      </c>
      <c r="N1318" t="s">
        <v>93</v>
      </c>
      <c r="P1318">
        <v>369.8</v>
      </c>
      <c r="Q1318">
        <v>99.899999999999991</v>
      </c>
      <c r="R1318">
        <v>0</v>
      </c>
      <c r="S1318">
        <v>50.1</v>
      </c>
      <c r="T1318">
        <v>0</v>
      </c>
      <c r="U1318">
        <v>0</v>
      </c>
      <c r="V1318">
        <v>174.9</v>
      </c>
      <c r="W1318">
        <v>44.9</v>
      </c>
      <c r="X1318">
        <v>44.9</v>
      </c>
      <c r="Y1318">
        <v>0</v>
      </c>
      <c r="AG1318" t="s">
        <v>144</v>
      </c>
      <c r="AK1318" t="s">
        <v>144</v>
      </c>
      <c r="AL1318" t="s">
        <v>142</v>
      </c>
      <c r="AM1318">
        <v>99999</v>
      </c>
      <c r="AN1318">
        <v>99999</v>
      </c>
      <c r="AO1318">
        <v>899</v>
      </c>
      <c r="AP1318" t="b">
        <v>1</v>
      </c>
      <c r="AQ1318" t="b">
        <v>1</v>
      </c>
      <c r="AR1318" t="b">
        <v>1</v>
      </c>
      <c r="AS1318">
        <v>500</v>
      </c>
      <c r="AT1318" t="s">
        <v>96</v>
      </c>
      <c r="AU1318" t="b">
        <v>0</v>
      </c>
      <c r="AW1318">
        <v>12</v>
      </c>
      <c r="AX1318" t="s">
        <v>97</v>
      </c>
      <c r="AY1318" t="s">
        <v>1479</v>
      </c>
    </row>
    <row r="1319" spans="1:51" x14ac:dyDescent="0.25">
      <c r="A1319" t="s">
        <v>3160</v>
      </c>
      <c r="B1319" t="s">
        <v>139</v>
      </c>
      <c r="C1319" t="s">
        <v>89</v>
      </c>
      <c r="D1319">
        <v>99999</v>
      </c>
      <c r="F1319">
        <v>10000</v>
      </c>
      <c r="G1319" t="b">
        <v>1</v>
      </c>
      <c r="H1319" t="s">
        <v>762</v>
      </c>
      <c r="K1319" t="s">
        <v>253</v>
      </c>
      <c r="L1319" t="s">
        <v>140</v>
      </c>
      <c r="N1319" t="s">
        <v>93</v>
      </c>
      <c r="P1319">
        <v>434.8</v>
      </c>
      <c r="Q1319">
        <v>164.9</v>
      </c>
      <c r="R1319">
        <v>0</v>
      </c>
      <c r="S1319">
        <v>50.1</v>
      </c>
      <c r="T1319">
        <v>0</v>
      </c>
      <c r="U1319">
        <v>0</v>
      </c>
      <c r="V1319">
        <v>174.9</v>
      </c>
      <c r="W1319">
        <v>44.9</v>
      </c>
      <c r="X1319">
        <v>44.9</v>
      </c>
      <c r="Y1319">
        <v>0</v>
      </c>
      <c r="AG1319" t="s">
        <v>146</v>
      </c>
      <c r="AK1319" t="s">
        <v>146</v>
      </c>
      <c r="AL1319" t="s">
        <v>142</v>
      </c>
      <c r="AM1319">
        <v>99999</v>
      </c>
      <c r="AN1319">
        <v>99999</v>
      </c>
      <c r="AO1319">
        <v>899</v>
      </c>
      <c r="AP1319" t="b">
        <v>1</v>
      </c>
      <c r="AQ1319" t="b">
        <v>1</v>
      </c>
      <c r="AR1319" t="b">
        <v>1</v>
      </c>
      <c r="AS1319">
        <v>500</v>
      </c>
      <c r="AT1319" t="s">
        <v>96</v>
      </c>
      <c r="AU1319" t="b">
        <v>0</v>
      </c>
      <c r="AW1319">
        <v>12</v>
      </c>
      <c r="AX1319" t="s">
        <v>97</v>
      </c>
      <c r="AY1319" t="s">
        <v>1480</v>
      </c>
    </row>
    <row r="1320" spans="1:51" x14ac:dyDescent="0.25">
      <c r="A1320" t="s">
        <v>3160</v>
      </c>
      <c r="B1320" t="s">
        <v>139</v>
      </c>
      <c r="C1320" t="s">
        <v>89</v>
      </c>
      <c r="D1320">
        <v>99999</v>
      </c>
      <c r="F1320">
        <v>2000</v>
      </c>
      <c r="G1320" t="b">
        <v>1</v>
      </c>
      <c r="H1320" t="s">
        <v>762</v>
      </c>
      <c r="K1320" t="s">
        <v>253</v>
      </c>
      <c r="L1320" t="s">
        <v>140</v>
      </c>
      <c r="N1320" t="s">
        <v>93</v>
      </c>
      <c r="P1320">
        <v>379.8</v>
      </c>
      <c r="Q1320">
        <v>109.89999999999999</v>
      </c>
      <c r="R1320">
        <v>0</v>
      </c>
      <c r="S1320">
        <v>50.1</v>
      </c>
      <c r="T1320">
        <v>0</v>
      </c>
      <c r="U1320">
        <v>0</v>
      </c>
      <c r="V1320">
        <v>174.9</v>
      </c>
      <c r="W1320">
        <v>44.9</v>
      </c>
      <c r="X1320">
        <v>44.9</v>
      </c>
      <c r="Y1320">
        <v>0</v>
      </c>
      <c r="AG1320" t="s">
        <v>148</v>
      </c>
      <c r="AK1320" t="s">
        <v>148</v>
      </c>
      <c r="AL1320" t="s">
        <v>142</v>
      </c>
      <c r="AM1320">
        <v>99999</v>
      </c>
      <c r="AN1320">
        <v>99999</v>
      </c>
      <c r="AO1320">
        <v>899</v>
      </c>
      <c r="AP1320" t="b">
        <v>1</v>
      </c>
      <c r="AQ1320" t="b">
        <v>1</v>
      </c>
      <c r="AR1320" t="b">
        <v>1</v>
      </c>
      <c r="AS1320">
        <v>500</v>
      </c>
      <c r="AT1320" t="s">
        <v>96</v>
      </c>
      <c r="AU1320" t="b">
        <v>0</v>
      </c>
      <c r="AW1320">
        <v>12</v>
      </c>
      <c r="AX1320" t="s">
        <v>97</v>
      </c>
      <c r="AY1320" t="s">
        <v>1481</v>
      </c>
    </row>
    <row r="1321" spans="1:51" x14ac:dyDescent="0.25">
      <c r="A1321" t="s">
        <v>3160</v>
      </c>
      <c r="B1321" t="s">
        <v>139</v>
      </c>
      <c r="C1321" t="s">
        <v>89</v>
      </c>
      <c r="D1321">
        <v>99999</v>
      </c>
      <c r="F1321">
        <v>3000</v>
      </c>
      <c r="G1321" t="b">
        <v>1</v>
      </c>
      <c r="H1321" t="s">
        <v>762</v>
      </c>
      <c r="K1321" t="s">
        <v>253</v>
      </c>
      <c r="L1321" t="s">
        <v>140</v>
      </c>
      <c r="N1321" t="s">
        <v>93</v>
      </c>
      <c r="P1321">
        <v>389.8</v>
      </c>
      <c r="Q1321">
        <v>119.89999999999999</v>
      </c>
      <c r="R1321">
        <v>0</v>
      </c>
      <c r="S1321">
        <v>50.1</v>
      </c>
      <c r="T1321">
        <v>0</v>
      </c>
      <c r="U1321">
        <v>0</v>
      </c>
      <c r="V1321">
        <v>174.9</v>
      </c>
      <c r="W1321">
        <v>44.9</v>
      </c>
      <c r="X1321">
        <v>44.9</v>
      </c>
      <c r="Y1321">
        <v>0</v>
      </c>
      <c r="AG1321" t="s">
        <v>150</v>
      </c>
      <c r="AK1321" t="s">
        <v>150</v>
      </c>
      <c r="AL1321" t="s">
        <v>142</v>
      </c>
      <c r="AM1321">
        <v>99999</v>
      </c>
      <c r="AN1321">
        <v>99999</v>
      </c>
      <c r="AO1321">
        <v>899</v>
      </c>
      <c r="AP1321" t="b">
        <v>1</v>
      </c>
      <c r="AQ1321" t="b">
        <v>1</v>
      </c>
      <c r="AR1321" t="b">
        <v>1</v>
      </c>
      <c r="AS1321">
        <v>500</v>
      </c>
      <c r="AT1321" t="s">
        <v>96</v>
      </c>
      <c r="AU1321" t="b">
        <v>0</v>
      </c>
      <c r="AW1321">
        <v>12</v>
      </c>
      <c r="AX1321" t="s">
        <v>97</v>
      </c>
      <c r="AY1321" t="s">
        <v>1482</v>
      </c>
    </row>
    <row r="1322" spans="1:51" x14ac:dyDescent="0.25">
      <c r="A1322" t="s">
        <v>3160</v>
      </c>
      <c r="B1322" t="s">
        <v>139</v>
      </c>
      <c r="C1322" t="s">
        <v>89</v>
      </c>
      <c r="D1322">
        <v>99999</v>
      </c>
      <c r="F1322">
        <v>5000</v>
      </c>
      <c r="G1322" t="b">
        <v>1</v>
      </c>
      <c r="H1322" t="s">
        <v>762</v>
      </c>
      <c r="K1322" t="s">
        <v>253</v>
      </c>
      <c r="L1322" t="s">
        <v>140</v>
      </c>
      <c r="N1322" t="s">
        <v>93</v>
      </c>
      <c r="P1322">
        <v>404.8</v>
      </c>
      <c r="Q1322">
        <v>134.9</v>
      </c>
      <c r="R1322">
        <v>0</v>
      </c>
      <c r="S1322">
        <v>50.1</v>
      </c>
      <c r="T1322">
        <v>0</v>
      </c>
      <c r="U1322">
        <v>0</v>
      </c>
      <c r="V1322">
        <v>174.9</v>
      </c>
      <c r="W1322">
        <v>44.9</v>
      </c>
      <c r="X1322">
        <v>44.9</v>
      </c>
      <c r="Y1322">
        <v>0</v>
      </c>
      <c r="AG1322" t="s">
        <v>152</v>
      </c>
      <c r="AK1322" t="s">
        <v>152</v>
      </c>
      <c r="AL1322" t="s">
        <v>142</v>
      </c>
      <c r="AM1322">
        <v>99999</v>
      </c>
      <c r="AN1322">
        <v>99999</v>
      </c>
      <c r="AO1322">
        <v>899</v>
      </c>
      <c r="AP1322" t="b">
        <v>1</v>
      </c>
      <c r="AQ1322" t="b">
        <v>1</v>
      </c>
      <c r="AR1322" t="b">
        <v>1</v>
      </c>
      <c r="AS1322">
        <v>500</v>
      </c>
      <c r="AT1322" t="s">
        <v>96</v>
      </c>
      <c r="AU1322" t="b">
        <v>0</v>
      </c>
      <c r="AW1322">
        <v>12</v>
      </c>
      <c r="AX1322" t="s">
        <v>97</v>
      </c>
      <c r="AY1322" t="s">
        <v>1483</v>
      </c>
    </row>
    <row r="1323" spans="1:51" x14ac:dyDescent="0.25">
      <c r="A1323" t="s">
        <v>3160</v>
      </c>
      <c r="B1323" t="s">
        <v>88</v>
      </c>
      <c r="C1323" t="s">
        <v>89</v>
      </c>
      <c r="D1323">
        <v>99999</v>
      </c>
      <c r="F1323">
        <v>0</v>
      </c>
      <c r="G1323" t="b">
        <v>1</v>
      </c>
      <c r="H1323" t="s">
        <v>883</v>
      </c>
      <c r="K1323" t="s">
        <v>91</v>
      </c>
      <c r="L1323" t="s">
        <v>92</v>
      </c>
      <c r="N1323" t="s">
        <v>93</v>
      </c>
      <c r="P1323">
        <v>319.8</v>
      </c>
      <c r="Q1323">
        <v>79.900000000000006</v>
      </c>
      <c r="R1323">
        <v>0</v>
      </c>
      <c r="S1323">
        <v>50.1</v>
      </c>
      <c r="T1323">
        <v>0</v>
      </c>
      <c r="U1323">
        <v>0</v>
      </c>
      <c r="V1323">
        <v>144.9</v>
      </c>
      <c r="W1323">
        <v>44.9</v>
      </c>
      <c r="X1323">
        <v>44.9</v>
      </c>
      <c r="Y1323">
        <v>0</v>
      </c>
      <c r="AG1323" t="s">
        <v>94</v>
      </c>
      <c r="AK1323" t="s">
        <v>94</v>
      </c>
      <c r="AL1323" t="s">
        <v>95</v>
      </c>
      <c r="AM1323">
        <v>99999</v>
      </c>
      <c r="AN1323">
        <v>99999</v>
      </c>
      <c r="AO1323">
        <v>799</v>
      </c>
      <c r="AP1323" t="b">
        <v>1</v>
      </c>
      <c r="AQ1323" t="b">
        <v>1</v>
      </c>
      <c r="AR1323" t="b">
        <v>1</v>
      </c>
      <c r="AS1323">
        <v>250</v>
      </c>
      <c r="AT1323" t="s">
        <v>96</v>
      </c>
      <c r="AU1323" t="b">
        <v>0</v>
      </c>
      <c r="AW1323">
        <v>12</v>
      </c>
      <c r="AX1323" t="s">
        <v>97</v>
      </c>
      <c r="AY1323" t="s">
        <v>1484</v>
      </c>
    </row>
    <row r="1324" spans="1:51" x14ac:dyDescent="0.25">
      <c r="A1324" t="s">
        <v>3160</v>
      </c>
      <c r="B1324" t="s">
        <v>88</v>
      </c>
      <c r="C1324" t="s">
        <v>89</v>
      </c>
      <c r="D1324">
        <v>99999</v>
      </c>
      <c r="F1324">
        <v>1000</v>
      </c>
      <c r="G1324" t="b">
        <v>1</v>
      </c>
      <c r="H1324" t="s">
        <v>883</v>
      </c>
      <c r="K1324" t="s">
        <v>91</v>
      </c>
      <c r="L1324" t="s">
        <v>92</v>
      </c>
      <c r="N1324" t="s">
        <v>93</v>
      </c>
      <c r="P1324">
        <v>319.8</v>
      </c>
      <c r="Q1324">
        <v>79.899999999999991</v>
      </c>
      <c r="R1324">
        <v>0</v>
      </c>
      <c r="S1324">
        <v>50.1</v>
      </c>
      <c r="T1324">
        <v>0</v>
      </c>
      <c r="U1324">
        <v>0</v>
      </c>
      <c r="V1324">
        <v>144.9</v>
      </c>
      <c r="W1324">
        <v>44.9</v>
      </c>
      <c r="X1324">
        <v>44.9</v>
      </c>
      <c r="Y1324">
        <v>0</v>
      </c>
      <c r="AG1324" t="s">
        <v>99</v>
      </c>
      <c r="AK1324" t="s">
        <v>99</v>
      </c>
      <c r="AL1324" t="s">
        <v>95</v>
      </c>
      <c r="AM1324">
        <v>99999</v>
      </c>
      <c r="AN1324">
        <v>99999</v>
      </c>
      <c r="AO1324">
        <v>799</v>
      </c>
      <c r="AP1324" t="b">
        <v>1</v>
      </c>
      <c r="AQ1324" t="b">
        <v>1</v>
      </c>
      <c r="AR1324" t="b">
        <v>1</v>
      </c>
      <c r="AS1324">
        <v>250</v>
      </c>
      <c r="AT1324" t="s">
        <v>96</v>
      </c>
      <c r="AU1324" t="b">
        <v>0</v>
      </c>
      <c r="AW1324">
        <v>12</v>
      </c>
      <c r="AX1324" t="s">
        <v>97</v>
      </c>
      <c r="AY1324" t="s">
        <v>1485</v>
      </c>
    </row>
    <row r="1325" spans="1:51" x14ac:dyDescent="0.25">
      <c r="A1325" t="s">
        <v>3160</v>
      </c>
      <c r="B1325" t="s">
        <v>88</v>
      </c>
      <c r="C1325" t="s">
        <v>89</v>
      </c>
      <c r="D1325">
        <v>99999</v>
      </c>
      <c r="F1325">
        <v>10000</v>
      </c>
      <c r="G1325" t="b">
        <v>1</v>
      </c>
      <c r="H1325" t="s">
        <v>883</v>
      </c>
      <c r="K1325" t="s">
        <v>91</v>
      </c>
      <c r="L1325" t="s">
        <v>92</v>
      </c>
      <c r="N1325" t="s">
        <v>93</v>
      </c>
      <c r="P1325">
        <v>384.8</v>
      </c>
      <c r="Q1325">
        <v>144.9</v>
      </c>
      <c r="R1325">
        <v>0</v>
      </c>
      <c r="S1325">
        <v>50.1</v>
      </c>
      <c r="T1325">
        <v>0</v>
      </c>
      <c r="U1325">
        <v>0</v>
      </c>
      <c r="V1325">
        <v>144.9</v>
      </c>
      <c r="W1325">
        <v>44.9</v>
      </c>
      <c r="X1325">
        <v>44.9</v>
      </c>
      <c r="Y1325">
        <v>0</v>
      </c>
      <c r="AG1325" t="s">
        <v>101</v>
      </c>
      <c r="AK1325" t="s">
        <v>101</v>
      </c>
      <c r="AL1325" t="s">
        <v>95</v>
      </c>
      <c r="AM1325">
        <v>99999</v>
      </c>
      <c r="AN1325">
        <v>99999</v>
      </c>
      <c r="AO1325">
        <v>799</v>
      </c>
      <c r="AP1325" t="b">
        <v>1</v>
      </c>
      <c r="AQ1325" t="b">
        <v>1</v>
      </c>
      <c r="AR1325" t="b">
        <v>1</v>
      </c>
      <c r="AS1325">
        <v>250</v>
      </c>
      <c r="AT1325" t="s">
        <v>96</v>
      </c>
      <c r="AU1325" t="b">
        <v>0</v>
      </c>
      <c r="AW1325">
        <v>12</v>
      </c>
      <c r="AX1325" t="s">
        <v>97</v>
      </c>
      <c r="AY1325" t="s">
        <v>1486</v>
      </c>
    </row>
    <row r="1326" spans="1:51" x14ac:dyDescent="0.25">
      <c r="A1326" t="s">
        <v>3160</v>
      </c>
      <c r="B1326" t="s">
        <v>88</v>
      </c>
      <c r="C1326" t="s">
        <v>89</v>
      </c>
      <c r="D1326">
        <v>99999</v>
      </c>
      <c r="F1326">
        <v>2000</v>
      </c>
      <c r="G1326" t="b">
        <v>1</v>
      </c>
      <c r="H1326" t="s">
        <v>883</v>
      </c>
      <c r="K1326" t="s">
        <v>91</v>
      </c>
      <c r="L1326" t="s">
        <v>92</v>
      </c>
      <c r="N1326" t="s">
        <v>93</v>
      </c>
      <c r="P1326">
        <v>329.8</v>
      </c>
      <c r="Q1326">
        <v>89.899999999999991</v>
      </c>
      <c r="R1326">
        <v>0</v>
      </c>
      <c r="S1326">
        <v>50.1</v>
      </c>
      <c r="T1326">
        <v>0</v>
      </c>
      <c r="U1326">
        <v>0</v>
      </c>
      <c r="V1326">
        <v>144.9</v>
      </c>
      <c r="W1326">
        <v>44.9</v>
      </c>
      <c r="X1326">
        <v>44.9</v>
      </c>
      <c r="Y1326">
        <v>0</v>
      </c>
      <c r="AG1326" t="s">
        <v>103</v>
      </c>
      <c r="AK1326" t="s">
        <v>103</v>
      </c>
      <c r="AL1326" t="s">
        <v>95</v>
      </c>
      <c r="AM1326">
        <v>99999</v>
      </c>
      <c r="AN1326">
        <v>99999</v>
      </c>
      <c r="AO1326">
        <v>799</v>
      </c>
      <c r="AP1326" t="b">
        <v>1</v>
      </c>
      <c r="AQ1326" t="b">
        <v>1</v>
      </c>
      <c r="AR1326" t="b">
        <v>1</v>
      </c>
      <c r="AS1326">
        <v>250</v>
      </c>
      <c r="AT1326" t="s">
        <v>96</v>
      </c>
      <c r="AU1326" t="b">
        <v>0</v>
      </c>
      <c r="AW1326">
        <v>12</v>
      </c>
      <c r="AX1326" t="s">
        <v>97</v>
      </c>
      <c r="AY1326" t="s">
        <v>1487</v>
      </c>
    </row>
    <row r="1327" spans="1:51" x14ac:dyDescent="0.25">
      <c r="A1327" t="s">
        <v>3160</v>
      </c>
      <c r="B1327" t="s">
        <v>88</v>
      </c>
      <c r="C1327" t="s">
        <v>89</v>
      </c>
      <c r="D1327">
        <v>99999</v>
      </c>
      <c r="F1327">
        <v>3000</v>
      </c>
      <c r="G1327" t="b">
        <v>1</v>
      </c>
      <c r="H1327" t="s">
        <v>883</v>
      </c>
      <c r="K1327" t="s">
        <v>91</v>
      </c>
      <c r="L1327" t="s">
        <v>92</v>
      </c>
      <c r="N1327" t="s">
        <v>93</v>
      </c>
      <c r="P1327">
        <v>339.8</v>
      </c>
      <c r="Q1327">
        <v>99.899999999999991</v>
      </c>
      <c r="R1327">
        <v>0</v>
      </c>
      <c r="S1327">
        <v>50.1</v>
      </c>
      <c r="T1327">
        <v>0</v>
      </c>
      <c r="U1327">
        <v>0</v>
      </c>
      <c r="V1327">
        <v>144.9</v>
      </c>
      <c r="W1327">
        <v>44.9</v>
      </c>
      <c r="X1327">
        <v>44.9</v>
      </c>
      <c r="Y1327">
        <v>0</v>
      </c>
      <c r="AG1327" t="s">
        <v>105</v>
      </c>
      <c r="AK1327" t="s">
        <v>105</v>
      </c>
      <c r="AL1327" t="s">
        <v>95</v>
      </c>
      <c r="AM1327">
        <v>99999</v>
      </c>
      <c r="AN1327">
        <v>99999</v>
      </c>
      <c r="AO1327">
        <v>799</v>
      </c>
      <c r="AP1327" t="b">
        <v>1</v>
      </c>
      <c r="AQ1327" t="b">
        <v>1</v>
      </c>
      <c r="AR1327" t="b">
        <v>1</v>
      </c>
      <c r="AS1327">
        <v>250</v>
      </c>
      <c r="AT1327" t="s">
        <v>96</v>
      </c>
      <c r="AU1327" t="b">
        <v>0</v>
      </c>
      <c r="AW1327">
        <v>12</v>
      </c>
      <c r="AX1327" t="s">
        <v>97</v>
      </c>
      <c r="AY1327" t="s">
        <v>1488</v>
      </c>
    </row>
    <row r="1328" spans="1:51" x14ac:dyDescent="0.25">
      <c r="A1328" t="s">
        <v>3160</v>
      </c>
      <c r="B1328" t="s">
        <v>88</v>
      </c>
      <c r="C1328" t="s">
        <v>89</v>
      </c>
      <c r="D1328">
        <v>99999</v>
      </c>
      <c r="F1328">
        <v>5000</v>
      </c>
      <c r="G1328" t="b">
        <v>1</v>
      </c>
      <c r="H1328" t="s">
        <v>883</v>
      </c>
      <c r="K1328" t="s">
        <v>91</v>
      </c>
      <c r="L1328" t="s">
        <v>92</v>
      </c>
      <c r="N1328" t="s">
        <v>93</v>
      </c>
      <c r="P1328">
        <v>354.8</v>
      </c>
      <c r="Q1328">
        <v>114.9</v>
      </c>
      <c r="R1328">
        <v>0</v>
      </c>
      <c r="S1328">
        <v>50.1</v>
      </c>
      <c r="T1328">
        <v>0</v>
      </c>
      <c r="U1328">
        <v>0</v>
      </c>
      <c r="V1328">
        <v>144.9</v>
      </c>
      <c r="W1328">
        <v>44.9</v>
      </c>
      <c r="X1328">
        <v>44.9</v>
      </c>
      <c r="Y1328">
        <v>0</v>
      </c>
      <c r="AG1328" t="s">
        <v>107</v>
      </c>
      <c r="AK1328" t="s">
        <v>107</v>
      </c>
      <c r="AL1328" t="s">
        <v>95</v>
      </c>
      <c r="AM1328">
        <v>99999</v>
      </c>
      <c r="AN1328">
        <v>99999</v>
      </c>
      <c r="AO1328">
        <v>799</v>
      </c>
      <c r="AP1328" t="b">
        <v>1</v>
      </c>
      <c r="AQ1328" t="b">
        <v>1</v>
      </c>
      <c r="AR1328" t="b">
        <v>1</v>
      </c>
      <c r="AS1328">
        <v>250</v>
      </c>
      <c r="AT1328" t="s">
        <v>96</v>
      </c>
      <c r="AU1328" t="b">
        <v>0</v>
      </c>
      <c r="AW1328">
        <v>12</v>
      </c>
      <c r="AX1328" t="s">
        <v>97</v>
      </c>
      <c r="AY1328" t="s">
        <v>1489</v>
      </c>
    </row>
    <row r="1329" spans="1:51" x14ac:dyDescent="0.25">
      <c r="A1329" t="s">
        <v>3160</v>
      </c>
      <c r="B1329" t="s">
        <v>109</v>
      </c>
      <c r="C1329" t="s">
        <v>89</v>
      </c>
      <c r="D1329">
        <v>99999</v>
      </c>
      <c r="F1329">
        <v>0</v>
      </c>
      <c r="G1329" t="b">
        <v>1</v>
      </c>
      <c r="H1329" t="s">
        <v>883</v>
      </c>
      <c r="K1329" t="s">
        <v>91</v>
      </c>
      <c r="L1329" t="s">
        <v>110</v>
      </c>
      <c r="N1329" t="s">
        <v>93</v>
      </c>
      <c r="P1329">
        <v>314.8</v>
      </c>
      <c r="Q1329">
        <v>74.900000000000006</v>
      </c>
      <c r="R1329">
        <v>0</v>
      </c>
      <c r="S1329">
        <v>50.1</v>
      </c>
      <c r="T1329">
        <v>0</v>
      </c>
      <c r="U1329">
        <v>0</v>
      </c>
      <c r="V1329">
        <v>144.9</v>
      </c>
      <c r="W1329">
        <v>44.9</v>
      </c>
      <c r="X1329">
        <v>44.9</v>
      </c>
      <c r="Y1329">
        <v>0</v>
      </c>
      <c r="AG1329" t="s">
        <v>111</v>
      </c>
      <c r="AK1329" t="s">
        <v>111</v>
      </c>
      <c r="AL1329" t="s">
        <v>112</v>
      </c>
      <c r="AM1329">
        <v>99999</v>
      </c>
      <c r="AN1329">
        <v>99999</v>
      </c>
      <c r="AO1329">
        <v>599</v>
      </c>
      <c r="AP1329" t="b">
        <v>1</v>
      </c>
      <c r="AQ1329" t="b">
        <v>1</v>
      </c>
      <c r="AR1329" t="b">
        <v>1</v>
      </c>
      <c r="AS1329">
        <v>50</v>
      </c>
      <c r="AT1329" t="s">
        <v>96</v>
      </c>
      <c r="AU1329" t="b">
        <v>0</v>
      </c>
      <c r="AW1329">
        <v>12</v>
      </c>
      <c r="AX1329" t="s">
        <v>97</v>
      </c>
      <c r="AY1329" t="s">
        <v>1490</v>
      </c>
    </row>
    <row r="1330" spans="1:51" x14ac:dyDescent="0.25">
      <c r="A1330" t="s">
        <v>3160</v>
      </c>
      <c r="B1330" t="s">
        <v>109</v>
      </c>
      <c r="C1330" t="s">
        <v>89</v>
      </c>
      <c r="D1330">
        <v>99999</v>
      </c>
      <c r="F1330">
        <v>1000</v>
      </c>
      <c r="G1330" t="b">
        <v>1</v>
      </c>
      <c r="H1330" t="s">
        <v>883</v>
      </c>
      <c r="K1330" t="s">
        <v>91</v>
      </c>
      <c r="L1330" t="s">
        <v>110</v>
      </c>
      <c r="N1330" t="s">
        <v>93</v>
      </c>
      <c r="P1330">
        <v>299.8</v>
      </c>
      <c r="Q1330">
        <v>59.9</v>
      </c>
      <c r="R1330">
        <v>0</v>
      </c>
      <c r="S1330">
        <v>50.1</v>
      </c>
      <c r="T1330">
        <v>0</v>
      </c>
      <c r="U1330">
        <v>0</v>
      </c>
      <c r="V1330">
        <v>144.9</v>
      </c>
      <c r="W1330">
        <v>44.9</v>
      </c>
      <c r="X1330">
        <v>44.9</v>
      </c>
      <c r="Y1330">
        <v>0</v>
      </c>
      <c r="AG1330" t="s">
        <v>114</v>
      </c>
      <c r="AK1330" t="s">
        <v>114</v>
      </c>
      <c r="AL1330" t="s">
        <v>112</v>
      </c>
      <c r="AM1330">
        <v>99999</v>
      </c>
      <c r="AN1330">
        <v>99999</v>
      </c>
      <c r="AO1330">
        <v>599</v>
      </c>
      <c r="AP1330" t="b">
        <v>1</v>
      </c>
      <c r="AQ1330" t="b">
        <v>1</v>
      </c>
      <c r="AR1330" t="b">
        <v>1</v>
      </c>
      <c r="AS1330">
        <v>50</v>
      </c>
      <c r="AT1330" t="s">
        <v>96</v>
      </c>
      <c r="AU1330" t="b">
        <v>0</v>
      </c>
      <c r="AW1330">
        <v>12</v>
      </c>
      <c r="AX1330" t="s">
        <v>97</v>
      </c>
      <c r="AY1330" t="s">
        <v>1491</v>
      </c>
    </row>
    <row r="1331" spans="1:51" x14ac:dyDescent="0.25">
      <c r="A1331" t="s">
        <v>3160</v>
      </c>
      <c r="B1331" t="s">
        <v>109</v>
      </c>
      <c r="C1331" t="s">
        <v>89</v>
      </c>
      <c r="D1331">
        <v>99999</v>
      </c>
      <c r="F1331">
        <v>10000</v>
      </c>
      <c r="G1331" t="b">
        <v>1</v>
      </c>
      <c r="H1331" t="s">
        <v>883</v>
      </c>
      <c r="K1331" t="s">
        <v>91</v>
      </c>
      <c r="L1331" t="s">
        <v>110</v>
      </c>
      <c r="N1331" t="s">
        <v>93</v>
      </c>
      <c r="P1331">
        <v>364.8</v>
      </c>
      <c r="Q1331">
        <v>124.9</v>
      </c>
      <c r="R1331">
        <v>0</v>
      </c>
      <c r="S1331">
        <v>50.1</v>
      </c>
      <c r="T1331">
        <v>0</v>
      </c>
      <c r="U1331">
        <v>0</v>
      </c>
      <c r="V1331">
        <v>144.9</v>
      </c>
      <c r="W1331">
        <v>44.9</v>
      </c>
      <c r="X1331">
        <v>44.9</v>
      </c>
      <c r="Y1331">
        <v>0</v>
      </c>
      <c r="AG1331" t="s">
        <v>116</v>
      </c>
      <c r="AK1331" t="s">
        <v>116</v>
      </c>
      <c r="AL1331" t="s">
        <v>112</v>
      </c>
      <c r="AM1331">
        <v>99999</v>
      </c>
      <c r="AN1331">
        <v>99999</v>
      </c>
      <c r="AO1331">
        <v>599</v>
      </c>
      <c r="AP1331" t="b">
        <v>1</v>
      </c>
      <c r="AQ1331" t="b">
        <v>1</v>
      </c>
      <c r="AR1331" t="b">
        <v>1</v>
      </c>
      <c r="AS1331">
        <v>50</v>
      </c>
      <c r="AT1331" t="s">
        <v>96</v>
      </c>
      <c r="AU1331" t="b">
        <v>0</v>
      </c>
      <c r="AW1331">
        <v>12</v>
      </c>
      <c r="AX1331" t="s">
        <v>97</v>
      </c>
      <c r="AY1331" t="s">
        <v>1492</v>
      </c>
    </row>
    <row r="1332" spans="1:51" x14ac:dyDescent="0.25">
      <c r="A1332" t="s">
        <v>3160</v>
      </c>
      <c r="B1332" t="s">
        <v>109</v>
      </c>
      <c r="C1332" t="s">
        <v>89</v>
      </c>
      <c r="D1332">
        <v>99999</v>
      </c>
      <c r="F1332">
        <v>2000</v>
      </c>
      <c r="G1332" t="b">
        <v>1</v>
      </c>
      <c r="H1332" t="s">
        <v>883</v>
      </c>
      <c r="K1332" t="s">
        <v>91</v>
      </c>
      <c r="L1332" t="s">
        <v>110</v>
      </c>
      <c r="N1332" t="s">
        <v>93</v>
      </c>
      <c r="P1332">
        <v>309.8</v>
      </c>
      <c r="Q1332">
        <v>69.900000000000006</v>
      </c>
      <c r="R1332">
        <v>0</v>
      </c>
      <c r="S1332">
        <v>50.1</v>
      </c>
      <c r="T1332">
        <v>0</v>
      </c>
      <c r="U1332">
        <v>0</v>
      </c>
      <c r="V1332">
        <v>144.9</v>
      </c>
      <c r="W1332">
        <v>44.9</v>
      </c>
      <c r="X1332">
        <v>44.9</v>
      </c>
      <c r="Y1332">
        <v>0</v>
      </c>
      <c r="AG1332" t="s">
        <v>118</v>
      </c>
      <c r="AK1332" t="s">
        <v>118</v>
      </c>
      <c r="AL1332" t="s">
        <v>112</v>
      </c>
      <c r="AM1332">
        <v>99999</v>
      </c>
      <c r="AN1332">
        <v>99999</v>
      </c>
      <c r="AO1332">
        <v>599</v>
      </c>
      <c r="AP1332" t="b">
        <v>1</v>
      </c>
      <c r="AQ1332" t="b">
        <v>1</v>
      </c>
      <c r="AR1332" t="b">
        <v>1</v>
      </c>
      <c r="AS1332">
        <v>50</v>
      </c>
      <c r="AT1332" t="s">
        <v>96</v>
      </c>
      <c r="AU1332" t="b">
        <v>0</v>
      </c>
      <c r="AW1332">
        <v>12</v>
      </c>
      <c r="AX1332" t="s">
        <v>97</v>
      </c>
      <c r="AY1332" t="s">
        <v>1493</v>
      </c>
    </row>
    <row r="1333" spans="1:51" x14ac:dyDescent="0.25">
      <c r="A1333" t="s">
        <v>3160</v>
      </c>
      <c r="B1333" t="s">
        <v>109</v>
      </c>
      <c r="C1333" t="s">
        <v>89</v>
      </c>
      <c r="D1333">
        <v>99999</v>
      </c>
      <c r="F1333">
        <v>3000</v>
      </c>
      <c r="G1333" t="b">
        <v>1</v>
      </c>
      <c r="H1333" t="s">
        <v>883</v>
      </c>
      <c r="K1333" t="s">
        <v>91</v>
      </c>
      <c r="L1333" t="s">
        <v>110</v>
      </c>
      <c r="N1333" t="s">
        <v>93</v>
      </c>
      <c r="P1333">
        <v>319.8</v>
      </c>
      <c r="Q1333">
        <v>79.899999999999991</v>
      </c>
      <c r="R1333">
        <v>0</v>
      </c>
      <c r="S1333">
        <v>50.1</v>
      </c>
      <c r="T1333">
        <v>0</v>
      </c>
      <c r="U1333">
        <v>0</v>
      </c>
      <c r="V1333">
        <v>144.9</v>
      </c>
      <c r="W1333">
        <v>44.9</v>
      </c>
      <c r="X1333">
        <v>44.9</v>
      </c>
      <c r="Y1333">
        <v>0</v>
      </c>
      <c r="AG1333" t="s">
        <v>120</v>
      </c>
      <c r="AK1333" t="s">
        <v>120</v>
      </c>
      <c r="AL1333" t="s">
        <v>112</v>
      </c>
      <c r="AM1333">
        <v>99999</v>
      </c>
      <c r="AN1333">
        <v>99999</v>
      </c>
      <c r="AO1333">
        <v>599</v>
      </c>
      <c r="AP1333" t="b">
        <v>1</v>
      </c>
      <c r="AQ1333" t="b">
        <v>1</v>
      </c>
      <c r="AR1333" t="b">
        <v>1</v>
      </c>
      <c r="AS1333">
        <v>50</v>
      </c>
      <c r="AT1333" t="s">
        <v>96</v>
      </c>
      <c r="AU1333" t="b">
        <v>0</v>
      </c>
      <c r="AW1333">
        <v>12</v>
      </c>
      <c r="AX1333" t="s">
        <v>97</v>
      </c>
      <c r="AY1333" t="s">
        <v>1494</v>
      </c>
    </row>
    <row r="1334" spans="1:51" x14ac:dyDescent="0.25">
      <c r="A1334" t="s">
        <v>3160</v>
      </c>
      <c r="B1334" t="s">
        <v>109</v>
      </c>
      <c r="C1334" t="s">
        <v>89</v>
      </c>
      <c r="D1334">
        <v>99999</v>
      </c>
      <c r="F1334">
        <v>5000</v>
      </c>
      <c r="G1334" t="b">
        <v>1</v>
      </c>
      <c r="H1334" t="s">
        <v>883</v>
      </c>
      <c r="K1334" t="s">
        <v>91</v>
      </c>
      <c r="L1334" t="s">
        <v>110</v>
      </c>
      <c r="N1334" t="s">
        <v>93</v>
      </c>
      <c r="P1334">
        <v>334.8</v>
      </c>
      <c r="Q1334">
        <v>94.9</v>
      </c>
      <c r="R1334">
        <v>0</v>
      </c>
      <c r="S1334">
        <v>50.1</v>
      </c>
      <c r="T1334">
        <v>0</v>
      </c>
      <c r="U1334">
        <v>0</v>
      </c>
      <c r="V1334">
        <v>144.9</v>
      </c>
      <c r="W1334">
        <v>44.9</v>
      </c>
      <c r="X1334">
        <v>44.9</v>
      </c>
      <c r="Y1334">
        <v>0</v>
      </c>
      <c r="AG1334" t="s">
        <v>122</v>
      </c>
      <c r="AK1334" t="s">
        <v>122</v>
      </c>
      <c r="AL1334" t="s">
        <v>112</v>
      </c>
      <c r="AM1334">
        <v>99999</v>
      </c>
      <c r="AN1334">
        <v>99999</v>
      </c>
      <c r="AO1334">
        <v>599</v>
      </c>
      <c r="AP1334" t="b">
        <v>1</v>
      </c>
      <c r="AQ1334" t="b">
        <v>1</v>
      </c>
      <c r="AR1334" t="b">
        <v>1</v>
      </c>
      <c r="AS1334">
        <v>50</v>
      </c>
      <c r="AT1334" t="s">
        <v>96</v>
      </c>
      <c r="AU1334" t="b">
        <v>0</v>
      </c>
      <c r="AW1334">
        <v>12</v>
      </c>
      <c r="AX1334" t="s">
        <v>97</v>
      </c>
      <c r="AY1334" t="s">
        <v>1495</v>
      </c>
    </row>
    <row r="1335" spans="1:51" x14ac:dyDescent="0.25">
      <c r="A1335" t="s">
        <v>3160</v>
      </c>
      <c r="B1335" t="s">
        <v>124</v>
      </c>
      <c r="C1335" t="s">
        <v>89</v>
      </c>
      <c r="D1335">
        <v>99999</v>
      </c>
      <c r="F1335">
        <v>0</v>
      </c>
      <c r="G1335" t="b">
        <v>1</v>
      </c>
      <c r="H1335" t="s">
        <v>883</v>
      </c>
      <c r="K1335" t="s">
        <v>91</v>
      </c>
      <c r="L1335" t="s">
        <v>125</v>
      </c>
      <c r="N1335" t="s">
        <v>93</v>
      </c>
      <c r="P1335">
        <v>304.8</v>
      </c>
      <c r="Q1335">
        <v>64.900000000000006</v>
      </c>
      <c r="R1335">
        <v>0</v>
      </c>
      <c r="S1335">
        <v>50.1</v>
      </c>
      <c r="T1335">
        <v>0</v>
      </c>
      <c r="U1335">
        <v>0</v>
      </c>
      <c r="V1335">
        <v>144.9</v>
      </c>
      <c r="W1335">
        <v>44.9</v>
      </c>
      <c r="X1335">
        <v>44.9</v>
      </c>
      <c r="Y1335">
        <v>0</v>
      </c>
      <c r="AG1335" t="s">
        <v>126</v>
      </c>
      <c r="AK1335" t="s">
        <v>126</v>
      </c>
      <c r="AL1335" t="s">
        <v>127</v>
      </c>
      <c r="AM1335">
        <v>99999</v>
      </c>
      <c r="AN1335">
        <v>99999</v>
      </c>
      <c r="AO1335">
        <v>699</v>
      </c>
      <c r="AP1335" t="b">
        <v>1</v>
      </c>
      <c r="AQ1335" t="b">
        <v>1</v>
      </c>
      <c r="AR1335" t="b">
        <v>1</v>
      </c>
      <c r="AS1335">
        <v>100</v>
      </c>
      <c r="AT1335" t="s">
        <v>96</v>
      </c>
      <c r="AU1335" t="b">
        <v>0</v>
      </c>
      <c r="AW1335">
        <v>12</v>
      </c>
      <c r="AX1335" t="s">
        <v>97</v>
      </c>
      <c r="AY1335" t="s">
        <v>1496</v>
      </c>
    </row>
    <row r="1336" spans="1:51" x14ac:dyDescent="0.25">
      <c r="A1336" t="s">
        <v>3160</v>
      </c>
      <c r="B1336" t="s">
        <v>124</v>
      </c>
      <c r="C1336" t="s">
        <v>89</v>
      </c>
      <c r="D1336">
        <v>99999</v>
      </c>
      <c r="F1336">
        <v>1000</v>
      </c>
      <c r="G1336" t="b">
        <v>1</v>
      </c>
      <c r="H1336" t="s">
        <v>883</v>
      </c>
      <c r="K1336" t="s">
        <v>91</v>
      </c>
      <c r="L1336" t="s">
        <v>125</v>
      </c>
      <c r="N1336" t="s">
        <v>93</v>
      </c>
      <c r="P1336">
        <v>304.8</v>
      </c>
      <c r="Q1336">
        <v>64.899999999999991</v>
      </c>
      <c r="R1336">
        <v>0</v>
      </c>
      <c r="S1336">
        <v>50.1</v>
      </c>
      <c r="T1336">
        <v>0</v>
      </c>
      <c r="U1336">
        <v>0</v>
      </c>
      <c r="V1336">
        <v>144.9</v>
      </c>
      <c r="W1336">
        <v>44.9</v>
      </c>
      <c r="X1336">
        <v>44.9</v>
      </c>
      <c r="Y1336">
        <v>0</v>
      </c>
      <c r="AG1336" t="s">
        <v>129</v>
      </c>
      <c r="AK1336" t="s">
        <v>129</v>
      </c>
      <c r="AL1336" t="s">
        <v>127</v>
      </c>
      <c r="AM1336">
        <v>99999</v>
      </c>
      <c r="AN1336">
        <v>99999</v>
      </c>
      <c r="AO1336">
        <v>699</v>
      </c>
      <c r="AP1336" t="b">
        <v>1</v>
      </c>
      <c r="AQ1336" t="b">
        <v>1</v>
      </c>
      <c r="AR1336" t="b">
        <v>1</v>
      </c>
      <c r="AS1336">
        <v>100</v>
      </c>
      <c r="AT1336" t="s">
        <v>96</v>
      </c>
      <c r="AU1336" t="b">
        <v>0</v>
      </c>
      <c r="AW1336">
        <v>12</v>
      </c>
      <c r="AX1336" t="s">
        <v>97</v>
      </c>
      <c r="AY1336" t="s">
        <v>1497</v>
      </c>
    </row>
    <row r="1337" spans="1:51" x14ac:dyDescent="0.25">
      <c r="A1337" t="s">
        <v>3160</v>
      </c>
      <c r="B1337" t="s">
        <v>124</v>
      </c>
      <c r="C1337" t="s">
        <v>89</v>
      </c>
      <c r="D1337">
        <v>99999</v>
      </c>
      <c r="F1337">
        <v>10000</v>
      </c>
      <c r="G1337" t="b">
        <v>1</v>
      </c>
      <c r="H1337" t="s">
        <v>883</v>
      </c>
      <c r="K1337" t="s">
        <v>91</v>
      </c>
      <c r="L1337" t="s">
        <v>125</v>
      </c>
      <c r="N1337" t="s">
        <v>93</v>
      </c>
      <c r="P1337">
        <v>369.8</v>
      </c>
      <c r="Q1337">
        <v>129.9</v>
      </c>
      <c r="R1337">
        <v>0</v>
      </c>
      <c r="S1337">
        <v>50.1</v>
      </c>
      <c r="T1337">
        <v>0</v>
      </c>
      <c r="U1337">
        <v>0</v>
      </c>
      <c r="V1337">
        <v>144.9</v>
      </c>
      <c r="W1337">
        <v>44.9</v>
      </c>
      <c r="X1337">
        <v>44.9</v>
      </c>
      <c r="Y1337">
        <v>0</v>
      </c>
      <c r="AG1337" t="s">
        <v>131</v>
      </c>
      <c r="AK1337" t="s">
        <v>131</v>
      </c>
      <c r="AL1337" t="s">
        <v>127</v>
      </c>
      <c r="AM1337">
        <v>99999</v>
      </c>
      <c r="AN1337">
        <v>99999</v>
      </c>
      <c r="AO1337">
        <v>699</v>
      </c>
      <c r="AP1337" t="b">
        <v>1</v>
      </c>
      <c r="AQ1337" t="b">
        <v>1</v>
      </c>
      <c r="AR1337" t="b">
        <v>1</v>
      </c>
      <c r="AS1337">
        <v>100</v>
      </c>
      <c r="AT1337" t="s">
        <v>96</v>
      </c>
      <c r="AU1337" t="b">
        <v>0</v>
      </c>
      <c r="AW1337">
        <v>12</v>
      </c>
      <c r="AX1337" t="s">
        <v>97</v>
      </c>
      <c r="AY1337" t="s">
        <v>1498</v>
      </c>
    </row>
    <row r="1338" spans="1:51" x14ac:dyDescent="0.25">
      <c r="A1338" t="s">
        <v>3160</v>
      </c>
      <c r="B1338" t="s">
        <v>124</v>
      </c>
      <c r="C1338" t="s">
        <v>89</v>
      </c>
      <c r="D1338">
        <v>99999</v>
      </c>
      <c r="F1338">
        <v>2000</v>
      </c>
      <c r="G1338" t="b">
        <v>1</v>
      </c>
      <c r="H1338" t="s">
        <v>883</v>
      </c>
      <c r="K1338" t="s">
        <v>91</v>
      </c>
      <c r="L1338" t="s">
        <v>125</v>
      </c>
      <c r="N1338" t="s">
        <v>93</v>
      </c>
      <c r="P1338">
        <v>314.8</v>
      </c>
      <c r="Q1338">
        <v>74.899999999999991</v>
      </c>
      <c r="R1338">
        <v>0</v>
      </c>
      <c r="S1338">
        <v>50.1</v>
      </c>
      <c r="T1338">
        <v>0</v>
      </c>
      <c r="U1338">
        <v>0</v>
      </c>
      <c r="V1338">
        <v>144.9</v>
      </c>
      <c r="W1338">
        <v>44.9</v>
      </c>
      <c r="X1338">
        <v>44.9</v>
      </c>
      <c r="Y1338">
        <v>0</v>
      </c>
      <c r="AG1338" t="s">
        <v>133</v>
      </c>
      <c r="AK1338" t="s">
        <v>133</v>
      </c>
      <c r="AL1338" t="s">
        <v>127</v>
      </c>
      <c r="AM1338">
        <v>99999</v>
      </c>
      <c r="AN1338">
        <v>99999</v>
      </c>
      <c r="AO1338">
        <v>699</v>
      </c>
      <c r="AP1338" t="b">
        <v>1</v>
      </c>
      <c r="AQ1338" t="b">
        <v>1</v>
      </c>
      <c r="AR1338" t="b">
        <v>1</v>
      </c>
      <c r="AS1338">
        <v>100</v>
      </c>
      <c r="AT1338" t="s">
        <v>96</v>
      </c>
      <c r="AU1338" t="b">
        <v>0</v>
      </c>
      <c r="AW1338">
        <v>12</v>
      </c>
      <c r="AX1338" t="s">
        <v>97</v>
      </c>
      <c r="AY1338" t="s">
        <v>1499</v>
      </c>
    </row>
    <row r="1339" spans="1:51" x14ac:dyDescent="0.25">
      <c r="A1339" t="s">
        <v>3160</v>
      </c>
      <c r="B1339" t="s">
        <v>124</v>
      </c>
      <c r="C1339" t="s">
        <v>89</v>
      </c>
      <c r="D1339">
        <v>99999</v>
      </c>
      <c r="F1339">
        <v>3000</v>
      </c>
      <c r="G1339" t="b">
        <v>1</v>
      </c>
      <c r="H1339" t="s">
        <v>883</v>
      </c>
      <c r="K1339" t="s">
        <v>91</v>
      </c>
      <c r="L1339" t="s">
        <v>125</v>
      </c>
      <c r="N1339" t="s">
        <v>93</v>
      </c>
      <c r="P1339">
        <v>324.8</v>
      </c>
      <c r="Q1339">
        <v>84.899999999999991</v>
      </c>
      <c r="R1339">
        <v>0</v>
      </c>
      <c r="S1339">
        <v>50.1</v>
      </c>
      <c r="T1339">
        <v>0</v>
      </c>
      <c r="U1339">
        <v>0</v>
      </c>
      <c r="V1339">
        <v>144.9</v>
      </c>
      <c r="W1339">
        <v>44.9</v>
      </c>
      <c r="X1339">
        <v>44.9</v>
      </c>
      <c r="Y1339">
        <v>0</v>
      </c>
      <c r="AG1339" t="s">
        <v>135</v>
      </c>
      <c r="AK1339" t="s">
        <v>135</v>
      </c>
      <c r="AL1339" t="s">
        <v>127</v>
      </c>
      <c r="AM1339">
        <v>99999</v>
      </c>
      <c r="AN1339">
        <v>99999</v>
      </c>
      <c r="AO1339">
        <v>699</v>
      </c>
      <c r="AP1339" t="b">
        <v>1</v>
      </c>
      <c r="AQ1339" t="b">
        <v>1</v>
      </c>
      <c r="AR1339" t="b">
        <v>1</v>
      </c>
      <c r="AS1339">
        <v>100</v>
      </c>
      <c r="AT1339" t="s">
        <v>96</v>
      </c>
      <c r="AU1339" t="b">
        <v>0</v>
      </c>
      <c r="AW1339">
        <v>12</v>
      </c>
      <c r="AX1339" t="s">
        <v>97</v>
      </c>
      <c r="AY1339" t="s">
        <v>1500</v>
      </c>
    </row>
    <row r="1340" spans="1:51" x14ac:dyDescent="0.25">
      <c r="A1340" t="s">
        <v>3160</v>
      </c>
      <c r="B1340" t="s">
        <v>124</v>
      </c>
      <c r="C1340" t="s">
        <v>89</v>
      </c>
      <c r="D1340">
        <v>99999</v>
      </c>
      <c r="F1340">
        <v>5000</v>
      </c>
      <c r="G1340" t="b">
        <v>1</v>
      </c>
      <c r="H1340" t="s">
        <v>883</v>
      </c>
      <c r="K1340" t="s">
        <v>91</v>
      </c>
      <c r="L1340" t="s">
        <v>125</v>
      </c>
      <c r="N1340" t="s">
        <v>93</v>
      </c>
      <c r="P1340">
        <v>339.8</v>
      </c>
      <c r="Q1340">
        <v>99.9</v>
      </c>
      <c r="R1340">
        <v>0</v>
      </c>
      <c r="S1340">
        <v>50.1</v>
      </c>
      <c r="T1340">
        <v>0</v>
      </c>
      <c r="U1340">
        <v>0</v>
      </c>
      <c r="V1340">
        <v>144.9</v>
      </c>
      <c r="W1340">
        <v>44.9</v>
      </c>
      <c r="X1340">
        <v>44.9</v>
      </c>
      <c r="Y1340">
        <v>0</v>
      </c>
      <c r="AG1340" t="s">
        <v>137</v>
      </c>
      <c r="AK1340" t="s">
        <v>137</v>
      </c>
      <c r="AL1340" t="s">
        <v>127</v>
      </c>
      <c r="AM1340">
        <v>99999</v>
      </c>
      <c r="AN1340">
        <v>99999</v>
      </c>
      <c r="AO1340">
        <v>699</v>
      </c>
      <c r="AP1340" t="b">
        <v>1</v>
      </c>
      <c r="AQ1340" t="b">
        <v>1</v>
      </c>
      <c r="AR1340" t="b">
        <v>1</v>
      </c>
      <c r="AS1340">
        <v>100</v>
      </c>
      <c r="AT1340" t="s">
        <v>96</v>
      </c>
      <c r="AU1340" t="b">
        <v>0</v>
      </c>
      <c r="AW1340">
        <v>12</v>
      </c>
      <c r="AX1340" t="s">
        <v>97</v>
      </c>
      <c r="AY1340" t="s">
        <v>1501</v>
      </c>
    </row>
    <row r="1341" spans="1:51" x14ac:dyDescent="0.25">
      <c r="A1341" t="s">
        <v>3160</v>
      </c>
      <c r="B1341" t="s">
        <v>139</v>
      </c>
      <c r="C1341" t="s">
        <v>89</v>
      </c>
      <c r="D1341">
        <v>99999</v>
      </c>
      <c r="F1341">
        <v>0</v>
      </c>
      <c r="G1341" t="b">
        <v>1</v>
      </c>
      <c r="H1341" t="s">
        <v>883</v>
      </c>
      <c r="K1341" t="s">
        <v>91</v>
      </c>
      <c r="L1341" t="s">
        <v>140</v>
      </c>
      <c r="N1341" t="s">
        <v>93</v>
      </c>
      <c r="P1341">
        <v>339.8</v>
      </c>
      <c r="Q1341">
        <v>99.9</v>
      </c>
      <c r="R1341">
        <v>0</v>
      </c>
      <c r="S1341">
        <v>50.1</v>
      </c>
      <c r="T1341">
        <v>0</v>
      </c>
      <c r="U1341">
        <v>0</v>
      </c>
      <c r="V1341">
        <v>144.9</v>
      </c>
      <c r="W1341">
        <v>44.9</v>
      </c>
      <c r="X1341">
        <v>44.9</v>
      </c>
      <c r="Y1341">
        <v>0</v>
      </c>
      <c r="AG1341" t="s">
        <v>141</v>
      </c>
      <c r="AK1341" t="s">
        <v>141</v>
      </c>
      <c r="AL1341" t="s">
        <v>142</v>
      </c>
      <c r="AM1341">
        <v>99999</v>
      </c>
      <c r="AN1341">
        <v>99999</v>
      </c>
      <c r="AO1341">
        <v>899</v>
      </c>
      <c r="AP1341" t="b">
        <v>1</v>
      </c>
      <c r="AQ1341" t="b">
        <v>1</v>
      </c>
      <c r="AR1341" t="b">
        <v>1</v>
      </c>
      <c r="AS1341">
        <v>500</v>
      </c>
      <c r="AT1341" t="s">
        <v>96</v>
      </c>
      <c r="AU1341" t="b">
        <v>0</v>
      </c>
      <c r="AW1341">
        <v>12</v>
      </c>
      <c r="AX1341" t="s">
        <v>97</v>
      </c>
      <c r="AY1341" t="s">
        <v>1502</v>
      </c>
    </row>
    <row r="1342" spans="1:51" x14ac:dyDescent="0.25">
      <c r="A1342" t="s">
        <v>3160</v>
      </c>
      <c r="B1342" t="s">
        <v>139</v>
      </c>
      <c r="C1342" t="s">
        <v>89</v>
      </c>
      <c r="D1342">
        <v>99999</v>
      </c>
      <c r="F1342">
        <v>1000</v>
      </c>
      <c r="G1342" t="b">
        <v>1</v>
      </c>
      <c r="H1342" t="s">
        <v>883</v>
      </c>
      <c r="K1342" t="s">
        <v>91</v>
      </c>
      <c r="L1342" t="s">
        <v>140</v>
      </c>
      <c r="N1342" t="s">
        <v>93</v>
      </c>
      <c r="P1342">
        <v>339.8</v>
      </c>
      <c r="Q1342">
        <v>99.899999999999991</v>
      </c>
      <c r="R1342">
        <v>0</v>
      </c>
      <c r="S1342">
        <v>50.1</v>
      </c>
      <c r="T1342">
        <v>0</v>
      </c>
      <c r="U1342">
        <v>0</v>
      </c>
      <c r="V1342">
        <v>144.9</v>
      </c>
      <c r="W1342">
        <v>44.9</v>
      </c>
      <c r="X1342">
        <v>44.9</v>
      </c>
      <c r="Y1342">
        <v>0</v>
      </c>
      <c r="AG1342" t="s">
        <v>144</v>
      </c>
      <c r="AK1342" t="s">
        <v>144</v>
      </c>
      <c r="AL1342" t="s">
        <v>142</v>
      </c>
      <c r="AM1342">
        <v>99999</v>
      </c>
      <c r="AN1342">
        <v>99999</v>
      </c>
      <c r="AO1342">
        <v>899</v>
      </c>
      <c r="AP1342" t="b">
        <v>1</v>
      </c>
      <c r="AQ1342" t="b">
        <v>1</v>
      </c>
      <c r="AR1342" t="b">
        <v>1</v>
      </c>
      <c r="AS1342">
        <v>500</v>
      </c>
      <c r="AT1342" t="s">
        <v>96</v>
      </c>
      <c r="AU1342" t="b">
        <v>0</v>
      </c>
      <c r="AW1342">
        <v>12</v>
      </c>
      <c r="AX1342" t="s">
        <v>97</v>
      </c>
      <c r="AY1342" t="s">
        <v>1503</v>
      </c>
    </row>
    <row r="1343" spans="1:51" x14ac:dyDescent="0.25">
      <c r="A1343" t="s">
        <v>3160</v>
      </c>
      <c r="B1343" t="s">
        <v>139</v>
      </c>
      <c r="C1343" t="s">
        <v>89</v>
      </c>
      <c r="D1343">
        <v>99999</v>
      </c>
      <c r="F1343">
        <v>10000</v>
      </c>
      <c r="G1343" t="b">
        <v>1</v>
      </c>
      <c r="H1343" t="s">
        <v>883</v>
      </c>
      <c r="K1343" t="s">
        <v>91</v>
      </c>
      <c r="L1343" t="s">
        <v>140</v>
      </c>
      <c r="N1343" t="s">
        <v>93</v>
      </c>
      <c r="P1343">
        <v>404.8</v>
      </c>
      <c r="Q1343">
        <v>164.9</v>
      </c>
      <c r="R1343">
        <v>0</v>
      </c>
      <c r="S1343">
        <v>50.1</v>
      </c>
      <c r="T1343">
        <v>0</v>
      </c>
      <c r="U1343">
        <v>0</v>
      </c>
      <c r="V1343">
        <v>144.9</v>
      </c>
      <c r="W1343">
        <v>44.9</v>
      </c>
      <c r="X1343">
        <v>44.9</v>
      </c>
      <c r="Y1343">
        <v>0</v>
      </c>
      <c r="AG1343" t="s">
        <v>146</v>
      </c>
      <c r="AK1343" t="s">
        <v>146</v>
      </c>
      <c r="AL1343" t="s">
        <v>142</v>
      </c>
      <c r="AM1343">
        <v>99999</v>
      </c>
      <c r="AN1343">
        <v>99999</v>
      </c>
      <c r="AO1343">
        <v>899</v>
      </c>
      <c r="AP1343" t="b">
        <v>1</v>
      </c>
      <c r="AQ1343" t="b">
        <v>1</v>
      </c>
      <c r="AR1343" t="b">
        <v>1</v>
      </c>
      <c r="AS1343">
        <v>500</v>
      </c>
      <c r="AT1343" t="s">
        <v>96</v>
      </c>
      <c r="AU1343" t="b">
        <v>0</v>
      </c>
      <c r="AW1343">
        <v>12</v>
      </c>
      <c r="AX1343" t="s">
        <v>97</v>
      </c>
      <c r="AY1343" t="s">
        <v>1504</v>
      </c>
    </row>
    <row r="1344" spans="1:51" x14ac:dyDescent="0.25">
      <c r="A1344" t="s">
        <v>3160</v>
      </c>
      <c r="B1344" t="s">
        <v>139</v>
      </c>
      <c r="C1344" t="s">
        <v>89</v>
      </c>
      <c r="D1344">
        <v>99999</v>
      </c>
      <c r="F1344">
        <v>2000</v>
      </c>
      <c r="G1344" t="b">
        <v>1</v>
      </c>
      <c r="H1344" t="s">
        <v>883</v>
      </c>
      <c r="K1344" t="s">
        <v>91</v>
      </c>
      <c r="L1344" t="s">
        <v>140</v>
      </c>
      <c r="N1344" t="s">
        <v>93</v>
      </c>
      <c r="P1344">
        <v>349.8</v>
      </c>
      <c r="Q1344">
        <v>109.89999999999999</v>
      </c>
      <c r="R1344">
        <v>0</v>
      </c>
      <c r="S1344">
        <v>50.1</v>
      </c>
      <c r="T1344">
        <v>0</v>
      </c>
      <c r="U1344">
        <v>0</v>
      </c>
      <c r="V1344">
        <v>144.9</v>
      </c>
      <c r="W1344">
        <v>44.9</v>
      </c>
      <c r="X1344">
        <v>44.9</v>
      </c>
      <c r="Y1344">
        <v>0</v>
      </c>
      <c r="AG1344" t="s">
        <v>148</v>
      </c>
      <c r="AK1344" t="s">
        <v>148</v>
      </c>
      <c r="AL1344" t="s">
        <v>142</v>
      </c>
      <c r="AM1344">
        <v>99999</v>
      </c>
      <c r="AN1344">
        <v>99999</v>
      </c>
      <c r="AO1344">
        <v>899</v>
      </c>
      <c r="AP1344" t="b">
        <v>1</v>
      </c>
      <c r="AQ1344" t="b">
        <v>1</v>
      </c>
      <c r="AR1344" t="b">
        <v>1</v>
      </c>
      <c r="AS1344">
        <v>500</v>
      </c>
      <c r="AT1344" t="s">
        <v>96</v>
      </c>
      <c r="AU1344" t="b">
        <v>0</v>
      </c>
      <c r="AW1344">
        <v>12</v>
      </c>
      <c r="AX1344" t="s">
        <v>97</v>
      </c>
      <c r="AY1344" t="s">
        <v>1505</v>
      </c>
    </row>
    <row r="1345" spans="1:51" x14ac:dyDescent="0.25">
      <c r="A1345" t="s">
        <v>3160</v>
      </c>
      <c r="B1345" t="s">
        <v>139</v>
      </c>
      <c r="C1345" t="s">
        <v>89</v>
      </c>
      <c r="D1345">
        <v>99999</v>
      </c>
      <c r="F1345">
        <v>3000</v>
      </c>
      <c r="G1345" t="b">
        <v>1</v>
      </c>
      <c r="H1345" t="s">
        <v>883</v>
      </c>
      <c r="K1345" t="s">
        <v>91</v>
      </c>
      <c r="L1345" t="s">
        <v>140</v>
      </c>
      <c r="N1345" t="s">
        <v>93</v>
      </c>
      <c r="P1345">
        <v>359.8</v>
      </c>
      <c r="Q1345">
        <v>119.89999999999999</v>
      </c>
      <c r="R1345">
        <v>0</v>
      </c>
      <c r="S1345">
        <v>50.1</v>
      </c>
      <c r="T1345">
        <v>0</v>
      </c>
      <c r="U1345">
        <v>0</v>
      </c>
      <c r="V1345">
        <v>144.9</v>
      </c>
      <c r="W1345">
        <v>44.9</v>
      </c>
      <c r="X1345">
        <v>44.9</v>
      </c>
      <c r="Y1345">
        <v>0</v>
      </c>
      <c r="AG1345" t="s">
        <v>150</v>
      </c>
      <c r="AK1345" t="s">
        <v>150</v>
      </c>
      <c r="AL1345" t="s">
        <v>142</v>
      </c>
      <c r="AM1345">
        <v>99999</v>
      </c>
      <c r="AN1345">
        <v>99999</v>
      </c>
      <c r="AO1345">
        <v>899</v>
      </c>
      <c r="AP1345" t="b">
        <v>1</v>
      </c>
      <c r="AQ1345" t="b">
        <v>1</v>
      </c>
      <c r="AR1345" t="b">
        <v>1</v>
      </c>
      <c r="AS1345">
        <v>500</v>
      </c>
      <c r="AT1345" t="s">
        <v>96</v>
      </c>
      <c r="AU1345" t="b">
        <v>0</v>
      </c>
      <c r="AW1345">
        <v>12</v>
      </c>
      <c r="AX1345" t="s">
        <v>97</v>
      </c>
      <c r="AY1345" t="s">
        <v>1506</v>
      </c>
    </row>
    <row r="1346" spans="1:51" x14ac:dyDescent="0.25">
      <c r="A1346" t="s">
        <v>3160</v>
      </c>
      <c r="B1346" t="s">
        <v>139</v>
      </c>
      <c r="C1346" t="s">
        <v>89</v>
      </c>
      <c r="D1346">
        <v>99999</v>
      </c>
      <c r="F1346">
        <v>5000</v>
      </c>
      <c r="G1346" t="b">
        <v>1</v>
      </c>
      <c r="H1346" t="s">
        <v>883</v>
      </c>
      <c r="K1346" t="s">
        <v>91</v>
      </c>
      <c r="L1346" t="s">
        <v>140</v>
      </c>
      <c r="N1346" t="s">
        <v>93</v>
      </c>
      <c r="P1346">
        <v>374.8</v>
      </c>
      <c r="Q1346">
        <v>134.9</v>
      </c>
      <c r="R1346">
        <v>0</v>
      </c>
      <c r="S1346">
        <v>50.1</v>
      </c>
      <c r="T1346">
        <v>0</v>
      </c>
      <c r="U1346">
        <v>0</v>
      </c>
      <c r="V1346">
        <v>144.9</v>
      </c>
      <c r="W1346">
        <v>44.9</v>
      </c>
      <c r="X1346">
        <v>44.9</v>
      </c>
      <c r="Y1346">
        <v>0</v>
      </c>
      <c r="AG1346" t="s">
        <v>152</v>
      </c>
      <c r="AK1346" t="s">
        <v>152</v>
      </c>
      <c r="AL1346" t="s">
        <v>142</v>
      </c>
      <c r="AM1346">
        <v>99999</v>
      </c>
      <c r="AN1346">
        <v>99999</v>
      </c>
      <c r="AO1346">
        <v>899</v>
      </c>
      <c r="AP1346" t="b">
        <v>1</v>
      </c>
      <c r="AQ1346" t="b">
        <v>1</v>
      </c>
      <c r="AR1346" t="b">
        <v>1</v>
      </c>
      <c r="AS1346">
        <v>500</v>
      </c>
      <c r="AT1346" t="s">
        <v>96</v>
      </c>
      <c r="AU1346" t="b">
        <v>0</v>
      </c>
      <c r="AW1346">
        <v>12</v>
      </c>
      <c r="AX1346" t="s">
        <v>97</v>
      </c>
      <c r="AY1346" t="s">
        <v>1507</v>
      </c>
    </row>
    <row r="1347" spans="1:51" x14ac:dyDescent="0.25">
      <c r="A1347" t="s">
        <v>3160</v>
      </c>
      <c r="B1347" t="s">
        <v>88</v>
      </c>
      <c r="C1347" t="s">
        <v>89</v>
      </c>
      <c r="D1347">
        <v>99999</v>
      </c>
      <c r="F1347">
        <v>0</v>
      </c>
      <c r="G1347" t="b">
        <v>1</v>
      </c>
      <c r="H1347" t="s">
        <v>883</v>
      </c>
      <c r="K1347" t="s">
        <v>154</v>
      </c>
      <c r="L1347" t="s">
        <v>92</v>
      </c>
      <c r="N1347" t="s">
        <v>93</v>
      </c>
      <c r="P1347">
        <v>344.8</v>
      </c>
      <c r="Q1347">
        <v>79.900000000000006</v>
      </c>
      <c r="R1347">
        <v>0</v>
      </c>
      <c r="S1347">
        <v>50.1</v>
      </c>
      <c r="T1347">
        <v>0</v>
      </c>
      <c r="U1347">
        <v>0</v>
      </c>
      <c r="V1347">
        <v>144.9</v>
      </c>
      <c r="W1347">
        <v>69.900000000000006</v>
      </c>
      <c r="X1347">
        <v>69.900000000000006</v>
      </c>
      <c r="Y1347">
        <v>0</v>
      </c>
      <c r="AG1347" t="s">
        <v>155</v>
      </c>
      <c r="AK1347" t="s">
        <v>155</v>
      </c>
      <c r="AL1347" t="s">
        <v>95</v>
      </c>
      <c r="AM1347">
        <v>99999</v>
      </c>
      <c r="AN1347">
        <v>99999</v>
      </c>
      <c r="AO1347">
        <v>799</v>
      </c>
      <c r="AP1347" t="b">
        <v>1</v>
      </c>
      <c r="AQ1347" t="b">
        <v>1</v>
      </c>
      <c r="AR1347" t="b">
        <v>1</v>
      </c>
      <c r="AS1347">
        <v>250</v>
      </c>
      <c r="AT1347" t="s">
        <v>96</v>
      </c>
      <c r="AU1347" t="b">
        <v>0</v>
      </c>
      <c r="AW1347">
        <v>12</v>
      </c>
      <c r="AX1347" t="s">
        <v>97</v>
      </c>
      <c r="AY1347" t="s">
        <v>1508</v>
      </c>
    </row>
    <row r="1348" spans="1:51" x14ac:dyDescent="0.25">
      <c r="A1348" t="s">
        <v>3160</v>
      </c>
      <c r="B1348" t="s">
        <v>88</v>
      </c>
      <c r="C1348" t="s">
        <v>89</v>
      </c>
      <c r="D1348">
        <v>99999</v>
      </c>
      <c r="F1348">
        <v>1000</v>
      </c>
      <c r="G1348" t="b">
        <v>1</v>
      </c>
      <c r="H1348" t="s">
        <v>883</v>
      </c>
      <c r="K1348" t="s">
        <v>154</v>
      </c>
      <c r="L1348" t="s">
        <v>92</v>
      </c>
      <c r="N1348" t="s">
        <v>93</v>
      </c>
      <c r="P1348">
        <v>344.8</v>
      </c>
      <c r="Q1348">
        <v>79.899999999999991</v>
      </c>
      <c r="R1348">
        <v>0</v>
      </c>
      <c r="S1348">
        <v>50.1</v>
      </c>
      <c r="T1348">
        <v>0</v>
      </c>
      <c r="U1348">
        <v>0</v>
      </c>
      <c r="V1348">
        <v>144.9</v>
      </c>
      <c r="W1348">
        <v>69.900000000000006</v>
      </c>
      <c r="X1348">
        <v>69.900000000000006</v>
      </c>
      <c r="Y1348">
        <v>0</v>
      </c>
      <c r="AG1348" t="s">
        <v>157</v>
      </c>
      <c r="AK1348" t="s">
        <v>157</v>
      </c>
      <c r="AL1348" t="s">
        <v>95</v>
      </c>
      <c r="AM1348">
        <v>99999</v>
      </c>
      <c r="AN1348">
        <v>99999</v>
      </c>
      <c r="AO1348">
        <v>799</v>
      </c>
      <c r="AP1348" t="b">
        <v>1</v>
      </c>
      <c r="AQ1348" t="b">
        <v>1</v>
      </c>
      <c r="AR1348" t="b">
        <v>1</v>
      </c>
      <c r="AS1348">
        <v>250</v>
      </c>
      <c r="AT1348" t="s">
        <v>96</v>
      </c>
      <c r="AU1348" t="b">
        <v>0</v>
      </c>
      <c r="AW1348">
        <v>12</v>
      </c>
      <c r="AX1348" t="s">
        <v>97</v>
      </c>
      <c r="AY1348" t="s">
        <v>1509</v>
      </c>
    </row>
    <row r="1349" spans="1:51" x14ac:dyDescent="0.25">
      <c r="A1349" t="s">
        <v>3160</v>
      </c>
      <c r="B1349" t="s">
        <v>88</v>
      </c>
      <c r="C1349" t="s">
        <v>89</v>
      </c>
      <c r="D1349">
        <v>99999</v>
      </c>
      <c r="F1349">
        <v>10000</v>
      </c>
      <c r="G1349" t="b">
        <v>1</v>
      </c>
      <c r="H1349" t="s">
        <v>883</v>
      </c>
      <c r="K1349" t="s">
        <v>154</v>
      </c>
      <c r="L1349" t="s">
        <v>92</v>
      </c>
      <c r="N1349" t="s">
        <v>93</v>
      </c>
      <c r="P1349">
        <v>409.8</v>
      </c>
      <c r="Q1349">
        <v>144.9</v>
      </c>
      <c r="R1349">
        <v>0</v>
      </c>
      <c r="S1349">
        <v>50.1</v>
      </c>
      <c r="T1349">
        <v>0</v>
      </c>
      <c r="U1349">
        <v>0</v>
      </c>
      <c r="V1349">
        <v>144.9</v>
      </c>
      <c r="W1349">
        <v>69.900000000000006</v>
      </c>
      <c r="X1349">
        <v>69.900000000000006</v>
      </c>
      <c r="Y1349">
        <v>0</v>
      </c>
      <c r="AG1349" t="s">
        <v>159</v>
      </c>
      <c r="AK1349" t="s">
        <v>159</v>
      </c>
      <c r="AL1349" t="s">
        <v>95</v>
      </c>
      <c r="AM1349">
        <v>99999</v>
      </c>
      <c r="AN1349">
        <v>99999</v>
      </c>
      <c r="AO1349">
        <v>799</v>
      </c>
      <c r="AP1349" t="b">
        <v>1</v>
      </c>
      <c r="AQ1349" t="b">
        <v>1</v>
      </c>
      <c r="AR1349" t="b">
        <v>1</v>
      </c>
      <c r="AS1349">
        <v>250</v>
      </c>
      <c r="AT1349" t="s">
        <v>96</v>
      </c>
      <c r="AU1349" t="b">
        <v>0</v>
      </c>
      <c r="AW1349">
        <v>12</v>
      </c>
      <c r="AX1349" t="s">
        <v>97</v>
      </c>
      <c r="AY1349" t="s">
        <v>1510</v>
      </c>
    </row>
    <row r="1350" spans="1:51" x14ac:dyDescent="0.25">
      <c r="A1350" t="s">
        <v>3160</v>
      </c>
      <c r="B1350" t="s">
        <v>88</v>
      </c>
      <c r="C1350" t="s">
        <v>89</v>
      </c>
      <c r="D1350">
        <v>99999</v>
      </c>
      <c r="F1350">
        <v>2000</v>
      </c>
      <c r="G1350" t="b">
        <v>1</v>
      </c>
      <c r="H1350" t="s">
        <v>883</v>
      </c>
      <c r="K1350" t="s">
        <v>154</v>
      </c>
      <c r="L1350" t="s">
        <v>92</v>
      </c>
      <c r="N1350" t="s">
        <v>93</v>
      </c>
      <c r="P1350">
        <v>354.8</v>
      </c>
      <c r="Q1350">
        <v>89.899999999999991</v>
      </c>
      <c r="R1350">
        <v>0</v>
      </c>
      <c r="S1350">
        <v>50.1</v>
      </c>
      <c r="T1350">
        <v>0</v>
      </c>
      <c r="U1350">
        <v>0</v>
      </c>
      <c r="V1350">
        <v>144.9</v>
      </c>
      <c r="W1350">
        <v>69.900000000000006</v>
      </c>
      <c r="X1350">
        <v>69.900000000000006</v>
      </c>
      <c r="Y1350">
        <v>0</v>
      </c>
      <c r="AG1350" t="s">
        <v>161</v>
      </c>
      <c r="AK1350" t="s">
        <v>161</v>
      </c>
      <c r="AL1350" t="s">
        <v>95</v>
      </c>
      <c r="AM1350">
        <v>99999</v>
      </c>
      <c r="AN1350">
        <v>99999</v>
      </c>
      <c r="AO1350">
        <v>799</v>
      </c>
      <c r="AP1350" t="b">
        <v>1</v>
      </c>
      <c r="AQ1350" t="b">
        <v>1</v>
      </c>
      <c r="AR1350" t="b">
        <v>1</v>
      </c>
      <c r="AS1350">
        <v>250</v>
      </c>
      <c r="AT1350" t="s">
        <v>96</v>
      </c>
      <c r="AU1350" t="b">
        <v>0</v>
      </c>
      <c r="AW1350">
        <v>12</v>
      </c>
      <c r="AX1350" t="s">
        <v>97</v>
      </c>
      <c r="AY1350" t="s">
        <v>1511</v>
      </c>
    </row>
    <row r="1351" spans="1:51" x14ac:dyDescent="0.25">
      <c r="A1351" t="s">
        <v>3160</v>
      </c>
      <c r="B1351" t="s">
        <v>88</v>
      </c>
      <c r="C1351" t="s">
        <v>89</v>
      </c>
      <c r="D1351">
        <v>99999</v>
      </c>
      <c r="F1351">
        <v>3000</v>
      </c>
      <c r="G1351" t="b">
        <v>1</v>
      </c>
      <c r="H1351" t="s">
        <v>883</v>
      </c>
      <c r="K1351" t="s">
        <v>154</v>
      </c>
      <c r="L1351" t="s">
        <v>92</v>
      </c>
      <c r="N1351" t="s">
        <v>93</v>
      </c>
      <c r="P1351">
        <v>364.8</v>
      </c>
      <c r="Q1351">
        <v>99.899999999999991</v>
      </c>
      <c r="R1351">
        <v>0</v>
      </c>
      <c r="S1351">
        <v>50.1</v>
      </c>
      <c r="T1351">
        <v>0</v>
      </c>
      <c r="U1351">
        <v>0</v>
      </c>
      <c r="V1351">
        <v>144.9</v>
      </c>
      <c r="W1351">
        <v>69.900000000000006</v>
      </c>
      <c r="X1351">
        <v>69.900000000000006</v>
      </c>
      <c r="Y1351">
        <v>0</v>
      </c>
      <c r="AG1351" t="s">
        <v>163</v>
      </c>
      <c r="AK1351" t="s">
        <v>163</v>
      </c>
      <c r="AL1351" t="s">
        <v>95</v>
      </c>
      <c r="AM1351">
        <v>99999</v>
      </c>
      <c r="AN1351">
        <v>99999</v>
      </c>
      <c r="AO1351">
        <v>799</v>
      </c>
      <c r="AP1351" t="b">
        <v>1</v>
      </c>
      <c r="AQ1351" t="b">
        <v>1</v>
      </c>
      <c r="AR1351" t="b">
        <v>1</v>
      </c>
      <c r="AS1351">
        <v>250</v>
      </c>
      <c r="AT1351" t="s">
        <v>96</v>
      </c>
      <c r="AU1351" t="b">
        <v>0</v>
      </c>
      <c r="AW1351">
        <v>12</v>
      </c>
      <c r="AX1351" t="s">
        <v>97</v>
      </c>
      <c r="AY1351" t="s">
        <v>1512</v>
      </c>
    </row>
    <row r="1352" spans="1:51" x14ac:dyDescent="0.25">
      <c r="A1352" t="s">
        <v>3160</v>
      </c>
      <c r="B1352" t="s">
        <v>88</v>
      </c>
      <c r="C1352" t="s">
        <v>89</v>
      </c>
      <c r="D1352">
        <v>99999</v>
      </c>
      <c r="F1352">
        <v>5000</v>
      </c>
      <c r="G1352" t="b">
        <v>1</v>
      </c>
      <c r="H1352" t="s">
        <v>883</v>
      </c>
      <c r="K1352" t="s">
        <v>154</v>
      </c>
      <c r="L1352" t="s">
        <v>92</v>
      </c>
      <c r="N1352" t="s">
        <v>93</v>
      </c>
      <c r="P1352">
        <v>379.8</v>
      </c>
      <c r="Q1352">
        <v>114.9</v>
      </c>
      <c r="R1352">
        <v>0</v>
      </c>
      <c r="S1352">
        <v>50.1</v>
      </c>
      <c r="T1352">
        <v>0</v>
      </c>
      <c r="U1352">
        <v>0</v>
      </c>
      <c r="V1352">
        <v>144.9</v>
      </c>
      <c r="W1352">
        <v>69.900000000000006</v>
      </c>
      <c r="X1352">
        <v>69.900000000000006</v>
      </c>
      <c r="Y1352">
        <v>0</v>
      </c>
      <c r="AG1352" t="s">
        <v>165</v>
      </c>
      <c r="AK1352" t="s">
        <v>165</v>
      </c>
      <c r="AL1352" t="s">
        <v>95</v>
      </c>
      <c r="AM1352">
        <v>99999</v>
      </c>
      <c r="AN1352">
        <v>99999</v>
      </c>
      <c r="AO1352">
        <v>799</v>
      </c>
      <c r="AP1352" t="b">
        <v>1</v>
      </c>
      <c r="AQ1352" t="b">
        <v>1</v>
      </c>
      <c r="AR1352" t="b">
        <v>1</v>
      </c>
      <c r="AS1352">
        <v>250</v>
      </c>
      <c r="AT1352" t="s">
        <v>96</v>
      </c>
      <c r="AU1352" t="b">
        <v>0</v>
      </c>
      <c r="AW1352">
        <v>12</v>
      </c>
      <c r="AX1352" t="s">
        <v>97</v>
      </c>
      <c r="AY1352" t="s">
        <v>1513</v>
      </c>
    </row>
    <row r="1353" spans="1:51" x14ac:dyDescent="0.25">
      <c r="A1353" t="s">
        <v>3160</v>
      </c>
      <c r="B1353" t="s">
        <v>109</v>
      </c>
      <c r="C1353" t="s">
        <v>89</v>
      </c>
      <c r="D1353">
        <v>99999</v>
      </c>
      <c r="F1353">
        <v>0</v>
      </c>
      <c r="G1353" t="b">
        <v>1</v>
      </c>
      <c r="H1353" t="s">
        <v>883</v>
      </c>
      <c r="K1353" t="s">
        <v>154</v>
      </c>
      <c r="L1353" t="s">
        <v>110</v>
      </c>
      <c r="N1353" t="s">
        <v>93</v>
      </c>
      <c r="P1353">
        <v>339.8</v>
      </c>
      <c r="Q1353">
        <v>74.900000000000006</v>
      </c>
      <c r="R1353">
        <v>0</v>
      </c>
      <c r="S1353">
        <v>50.1</v>
      </c>
      <c r="T1353">
        <v>0</v>
      </c>
      <c r="U1353">
        <v>0</v>
      </c>
      <c r="V1353">
        <v>144.9</v>
      </c>
      <c r="W1353">
        <v>69.900000000000006</v>
      </c>
      <c r="X1353">
        <v>69.900000000000006</v>
      </c>
      <c r="Y1353">
        <v>0</v>
      </c>
      <c r="AG1353" t="s">
        <v>167</v>
      </c>
      <c r="AK1353" t="s">
        <v>167</v>
      </c>
      <c r="AL1353" t="s">
        <v>112</v>
      </c>
      <c r="AM1353">
        <v>99999</v>
      </c>
      <c r="AN1353">
        <v>99999</v>
      </c>
      <c r="AO1353">
        <v>599</v>
      </c>
      <c r="AP1353" t="b">
        <v>1</v>
      </c>
      <c r="AQ1353" t="b">
        <v>1</v>
      </c>
      <c r="AR1353" t="b">
        <v>1</v>
      </c>
      <c r="AS1353">
        <v>50</v>
      </c>
      <c r="AT1353" t="s">
        <v>96</v>
      </c>
      <c r="AU1353" t="b">
        <v>0</v>
      </c>
      <c r="AW1353">
        <v>12</v>
      </c>
      <c r="AX1353" t="s">
        <v>97</v>
      </c>
      <c r="AY1353" t="s">
        <v>1514</v>
      </c>
    </row>
    <row r="1354" spans="1:51" x14ac:dyDescent="0.25">
      <c r="A1354" t="s">
        <v>3160</v>
      </c>
      <c r="B1354" t="s">
        <v>109</v>
      </c>
      <c r="C1354" t="s">
        <v>89</v>
      </c>
      <c r="D1354">
        <v>99999</v>
      </c>
      <c r="F1354">
        <v>1000</v>
      </c>
      <c r="G1354" t="b">
        <v>1</v>
      </c>
      <c r="H1354" t="s">
        <v>883</v>
      </c>
      <c r="K1354" t="s">
        <v>154</v>
      </c>
      <c r="L1354" t="s">
        <v>110</v>
      </c>
      <c r="N1354" t="s">
        <v>93</v>
      </c>
      <c r="P1354">
        <v>324.8</v>
      </c>
      <c r="Q1354">
        <v>59.9</v>
      </c>
      <c r="R1354">
        <v>0</v>
      </c>
      <c r="S1354">
        <v>50.1</v>
      </c>
      <c r="T1354">
        <v>0</v>
      </c>
      <c r="U1354">
        <v>0</v>
      </c>
      <c r="V1354">
        <v>144.9</v>
      </c>
      <c r="W1354">
        <v>69.900000000000006</v>
      </c>
      <c r="X1354">
        <v>69.900000000000006</v>
      </c>
      <c r="Y1354">
        <v>0</v>
      </c>
      <c r="AG1354" t="s">
        <v>169</v>
      </c>
      <c r="AK1354" t="s">
        <v>169</v>
      </c>
      <c r="AL1354" t="s">
        <v>112</v>
      </c>
      <c r="AM1354">
        <v>99999</v>
      </c>
      <c r="AN1354">
        <v>99999</v>
      </c>
      <c r="AO1354">
        <v>599</v>
      </c>
      <c r="AP1354" t="b">
        <v>1</v>
      </c>
      <c r="AQ1354" t="b">
        <v>1</v>
      </c>
      <c r="AR1354" t="b">
        <v>1</v>
      </c>
      <c r="AS1354">
        <v>50</v>
      </c>
      <c r="AT1354" t="s">
        <v>96</v>
      </c>
      <c r="AU1354" t="b">
        <v>0</v>
      </c>
      <c r="AW1354">
        <v>12</v>
      </c>
      <c r="AX1354" t="s">
        <v>97</v>
      </c>
      <c r="AY1354" t="s">
        <v>1515</v>
      </c>
    </row>
    <row r="1355" spans="1:51" x14ac:dyDescent="0.25">
      <c r="A1355" t="s">
        <v>3160</v>
      </c>
      <c r="B1355" t="s">
        <v>109</v>
      </c>
      <c r="C1355" t="s">
        <v>89</v>
      </c>
      <c r="D1355">
        <v>99999</v>
      </c>
      <c r="F1355">
        <v>10000</v>
      </c>
      <c r="G1355" t="b">
        <v>1</v>
      </c>
      <c r="H1355" t="s">
        <v>883</v>
      </c>
      <c r="K1355" t="s">
        <v>154</v>
      </c>
      <c r="L1355" t="s">
        <v>110</v>
      </c>
      <c r="N1355" t="s">
        <v>93</v>
      </c>
      <c r="P1355">
        <v>389.8</v>
      </c>
      <c r="Q1355">
        <v>124.9</v>
      </c>
      <c r="R1355">
        <v>0</v>
      </c>
      <c r="S1355">
        <v>50.1</v>
      </c>
      <c r="T1355">
        <v>0</v>
      </c>
      <c r="U1355">
        <v>0</v>
      </c>
      <c r="V1355">
        <v>144.9</v>
      </c>
      <c r="W1355">
        <v>69.900000000000006</v>
      </c>
      <c r="X1355">
        <v>69.900000000000006</v>
      </c>
      <c r="Y1355">
        <v>0</v>
      </c>
      <c r="AG1355" t="s">
        <v>171</v>
      </c>
      <c r="AK1355" t="s">
        <v>171</v>
      </c>
      <c r="AL1355" t="s">
        <v>112</v>
      </c>
      <c r="AM1355">
        <v>99999</v>
      </c>
      <c r="AN1355">
        <v>99999</v>
      </c>
      <c r="AO1355">
        <v>599</v>
      </c>
      <c r="AP1355" t="b">
        <v>1</v>
      </c>
      <c r="AQ1355" t="b">
        <v>1</v>
      </c>
      <c r="AR1355" t="b">
        <v>1</v>
      </c>
      <c r="AS1355">
        <v>50</v>
      </c>
      <c r="AT1355" t="s">
        <v>96</v>
      </c>
      <c r="AU1355" t="b">
        <v>0</v>
      </c>
      <c r="AW1355">
        <v>12</v>
      </c>
      <c r="AX1355" t="s">
        <v>97</v>
      </c>
      <c r="AY1355" t="s">
        <v>1516</v>
      </c>
    </row>
    <row r="1356" spans="1:51" x14ac:dyDescent="0.25">
      <c r="A1356" t="s">
        <v>3160</v>
      </c>
      <c r="B1356" t="s">
        <v>109</v>
      </c>
      <c r="C1356" t="s">
        <v>89</v>
      </c>
      <c r="D1356">
        <v>99999</v>
      </c>
      <c r="F1356">
        <v>2000</v>
      </c>
      <c r="G1356" t="b">
        <v>1</v>
      </c>
      <c r="H1356" t="s">
        <v>883</v>
      </c>
      <c r="K1356" t="s">
        <v>154</v>
      </c>
      <c r="L1356" t="s">
        <v>110</v>
      </c>
      <c r="N1356" t="s">
        <v>93</v>
      </c>
      <c r="P1356">
        <v>334.8</v>
      </c>
      <c r="Q1356">
        <v>69.900000000000006</v>
      </c>
      <c r="R1356">
        <v>0</v>
      </c>
      <c r="S1356">
        <v>50.1</v>
      </c>
      <c r="T1356">
        <v>0</v>
      </c>
      <c r="U1356">
        <v>0</v>
      </c>
      <c r="V1356">
        <v>144.9</v>
      </c>
      <c r="W1356">
        <v>69.900000000000006</v>
      </c>
      <c r="X1356">
        <v>69.900000000000006</v>
      </c>
      <c r="Y1356">
        <v>0</v>
      </c>
      <c r="AG1356" t="s">
        <v>173</v>
      </c>
      <c r="AK1356" t="s">
        <v>173</v>
      </c>
      <c r="AL1356" t="s">
        <v>112</v>
      </c>
      <c r="AM1356">
        <v>99999</v>
      </c>
      <c r="AN1356">
        <v>99999</v>
      </c>
      <c r="AO1356">
        <v>599</v>
      </c>
      <c r="AP1356" t="b">
        <v>1</v>
      </c>
      <c r="AQ1356" t="b">
        <v>1</v>
      </c>
      <c r="AR1356" t="b">
        <v>1</v>
      </c>
      <c r="AS1356">
        <v>50</v>
      </c>
      <c r="AT1356" t="s">
        <v>96</v>
      </c>
      <c r="AU1356" t="b">
        <v>0</v>
      </c>
      <c r="AW1356">
        <v>12</v>
      </c>
      <c r="AX1356" t="s">
        <v>97</v>
      </c>
      <c r="AY1356" t="s">
        <v>1517</v>
      </c>
    </row>
    <row r="1357" spans="1:51" x14ac:dyDescent="0.25">
      <c r="A1357" t="s">
        <v>3160</v>
      </c>
      <c r="B1357" t="s">
        <v>109</v>
      </c>
      <c r="C1357" t="s">
        <v>89</v>
      </c>
      <c r="D1357">
        <v>99999</v>
      </c>
      <c r="F1357">
        <v>3000</v>
      </c>
      <c r="G1357" t="b">
        <v>1</v>
      </c>
      <c r="H1357" t="s">
        <v>883</v>
      </c>
      <c r="K1357" t="s">
        <v>154</v>
      </c>
      <c r="L1357" t="s">
        <v>110</v>
      </c>
      <c r="N1357" t="s">
        <v>93</v>
      </c>
      <c r="P1357">
        <v>344.8</v>
      </c>
      <c r="Q1357">
        <v>79.899999999999991</v>
      </c>
      <c r="R1357">
        <v>0</v>
      </c>
      <c r="S1357">
        <v>50.1</v>
      </c>
      <c r="T1357">
        <v>0</v>
      </c>
      <c r="U1357">
        <v>0</v>
      </c>
      <c r="V1357">
        <v>144.9</v>
      </c>
      <c r="W1357">
        <v>69.900000000000006</v>
      </c>
      <c r="X1357">
        <v>69.900000000000006</v>
      </c>
      <c r="Y1357">
        <v>0</v>
      </c>
      <c r="AG1357" t="s">
        <v>175</v>
      </c>
      <c r="AK1357" t="s">
        <v>175</v>
      </c>
      <c r="AL1357" t="s">
        <v>112</v>
      </c>
      <c r="AM1357">
        <v>99999</v>
      </c>
      <c r="AN1357">
        <v>99999</v>
      </c>
      <c r="AO1357">
        <v>599</v>
      </c>
      <c r="AP1357" t="b">
        <v>1</v>
      </c>
      <c r="AQ1357" t="b">
        <v>1</v>
      </c>
      <c r="AR1357" t="b">
        <v>1</v>
      </c>
      <c r="AS1357">
        <v>50</v>
      </c>
      <c r="AT1357" t="s">
        <v>96</v>
      </c>
      <c r="AU1357" t="b">
        <v>0</v>
      </c>
      <c r="AW1357">
        <v>12</v>
      </c>
      <c r="AX1357" t="s">
        <v>97</v>
      </c>
      <c r="AY1357" t="s">
        <v>1518</v>
      </c>
    </row>
    <row r="1358" spans="1:51" x14ac:dyDescent="0.25">
      <c r="A1358" t="s">
        <v>3160</v>
      </c>
      <c r="B1358" t="s">
        <v>109</v>
      </c>
      <c r="C1358" t="s">
        <v>89</v>
      </c>
      <c r="D1358">
        <v>99999</v>
      </c>
      <c r="F1358">
        <v>5000</v>
      </c>
      <c r="G1358" t="b">
        <v>1</v>
      </c>
      <c r="H1358" t="s">
        <v>883</v>
      </c>
      <c r="K1358" t="s">
        <v>154</v>
      </c>
      <c r="L1358" t="s">
        <v>110</v>
      </c>
      <c r="N1358" t="s">
        <v>93</v>
      </c>
      <c r="P1358">
        <v>359.8</v>
      </c>
      <c r="Q1358">
        <v>94.9</v>
      </c>
      <c r="R1358">
        <v>0</v>
      </c>
      <c r="S1358">
        <v>50.1</v>
      </c>
      <c r="T1358">
        <v>0</v>
      </c>
      <c r="U1358">
        <v>0</v>
      </c>
      <c r="V1358">
        <v>144.9</v>
      </c>
      <c r="W1358">
        <v>69.900000000000006</v>
      </c>
      <c r="X1358">
        <v>69.900000000000006</v>
      </c>
      <c r="Y1358">
        <v>0</v>
      </c>
      <c r="AG1358" t="s">
        <v>177</v>
      </c>
      <c r="AK1358" t="s">
        <v>177</v>
      </c>
      <c r="AL1358" t="s">
        <v>112</v>
      </c>
      <c r="AM1358">
        <v>99999</v>
      </c>
      <c r="AN1358">
        <v>99999</v>
      </c>
      <c r="AO1358">
        <v>599</v>
      </c>
      <c r="AP1358" t="b">
        <v>1</v>
      </c>
      <c r="AQ1358" t="b">
        <v>1</v>
      </c>
      <c r="AR1358" t="b">
        <v>1</v>
      </c>
      <c r="AS1358">
        <v>50</v>
      </c>
      <c r="AT1358" t="s">
        <v>96</v>
      </c>
      <c r="AU1358" t="b">
        <v>0</v>
      </c>
      <c r="AW1358">
        <v>12</v>
      </c>
      <c r="AX1358" t="s">
        <v>97</v>
      </c>
      <c r="AY1358" t="s">
        <v>1519</v>
      </c>
    </row>
    <row r="1359" spans="1:51" x14ac:dyDescent="0.25">
      <c r="A1359" t="s">
        <v>3160</v>
      </c>
      <c r="B1359" t="s">
        <v>124</v>
      </c>
      <c r="C1359" t="s">
        <v>89</v>
      </c>
      <c r="D1359">
        <v>99999</v>
      </c>
      <c r="F1359">
        <v>0</v>
      </c>
      <c r="G1359" t="b">
        <v>1</v>
      </c>
      <c r="H1359" t="s">
        <v>883</v>
      </c>
      <c r="K1359" t="s">
        <v>154</v>
      </c>
      <c r="L1359" t="s">
        <v>125</v>
      </c>
      <c r="N1359" t="s">
        <v>93</v>
      </c>
      <c r="P1359">
        <v>329.8</v>
      </c>
      <c r="Q1359">
        <v>64.900000000000006</v>
      </c>
      <c r="R1359">
        <v>0</v>
      </c>
      <c r="S1359">
        <v>50.1</v>
      </c>
      <c r="T1359">
        <v>0</v>
      </c>
      <c r="U1359">
        <v>0</v>
      </c>
      <c r="V1359">
        <v>144.9</v>
      </c>
      <c r="W1359">
        <v>69.900000000000006</v>
      </c>
      <c r="X1359">
        <v>69.900000000000006</v>
      </c>
      <c r="Y1359">
        <v>0</v>
      </c>
      <c r="AG1359" t="s">
        <v>179</v>
      </c>
      <c r="AK1359" t="s">
        <v>179</v>
      </c>
      <c r="AL1359" t="s">
        <v>127</v>
      </c>
      <c r="AM1359">
        <v>99999</v>
      </c>
      <c r="AN1359">
        <v>99999</v>
      </c>
      <c r="AO1359">
        <v>699</v>
      </c>
      <c r="AP1359" t="b">
        <v>1</v>
      </c>
      <c r="AQ1359" t="b">
        <v>1</v>
      </c>
      <c r="AR1359" t="b">
        <v>1</v>
      </c>
      <c r="AS1359">
        <v>100</v>
      </c>
      <c r="AT1359" t="s">
        <v>96</v>
      </c>
      <c r="AU1359" t="b">
        <v>0</v>
      </c>
      <c r="AW1359">
        <v>12</v>
      </c>
      <c r="AX1359" t="s">
        <v>97</v>
      </c>
      <c r="AY1359" t="s">
        <v>1520</v>
      </c>
    </row>
    <row r="1360" spans="1:51" x14ac:dyDescent="0.25">
      <c r="A1360" t="s">
        <v>3160</v>
      </c>
      <c r="B1360" t="s">
        <v>124</v>
      </c>
      <c r="C1360" t="s">
        <v>89</v>
      </c>
      <c r="D1360">
        <v>99999</v>
      </c>
      <c r="F1360">
        <v>1000</v>
      </c>
      <c r="G1360" t="b">
        <v>1</v>
      </c>
      <c r="H1360" t="s">
        <v>883</v>
      </c>
      <c r="K1360" t="s">
        <v>154</v>
      </c>
      <c r="L1360" t="s">
        <v>125</v>
      </c>
      <c r="N1360" t="s">
        <v>93</v>
      </c>
      <c r="P1360">
        <v>329.8</v>
      </c>
      <c r="Q1360">
        <v>64.899999999999991</v>
      </c>
      <c r="R1360">
        <v>0</v>
      </c>
      <c r="S1360">
        <v>50.1</v>
      </c>
      <c r="T1360">
        <v>0</v>
      </c>
      <c r="U1360">
        <v>0</v>
      </c>
      <c r="V1360">
        <v>144.9</v>
      </c>
      <c r="W1360">
        <v>69.900000000000006</v>
      </c>
      <c r="X1360">
        <v>69.900000000000006</v>
      </c>
      <c r="Y1360">
        <v>0</v>
      </c>
      <c r="AG1360" t="s">
        <v>181</v>
      </c>
      <c r="AK1360" t="s">
        <v>181</v>
      </c>
      <c r="AL1360" t="s">
        <v>127</v>
      </c>
      <c r="AM1360">
        <v>99999</v>
      </c>
      <c r="AN1360">
        <v>99999</v>
      </c>
      <c r="AO1360">
        <v>699</v>
      </c>
      <c r="AP1360" t="b">
        <v>1</v>
      </c>
      <c r="AQ1360" t="b">
        <v>1</v>
      </c>
      <c r="AR1360" t="b">
        <v>1</v>
      </c>
      <c r="AS1360">
        <v>100</v>
      </c>
      <c r="AT1360" t="s">
        <v>96</v>
      </c>
      <c r="AU1360" t="b">
        <v>0</v>
      </c>
      <c r="AW1360">
        <v>12</v>
      </c>
      <c r="AX1360" t="s">
        <v>97</v>
      </c>
      <c r="AY1360" t="s">
        <v>1521</v>
      </c>
    </row>
    <row r="1361" spans="1:51" x14ac:dyDescent="0.25">
      <c r="A1361" t="s">
        <v>3160</v>
      </c>
      <c r="B1361" t="s">
        <v>124</v>
      </c>
      <c r="C1361" t="s">
        <v>89</v>
      </c>
      <c r="D1361">
        <v>99999</v>
      </c>
      <c r="F1361">
        <v>10000</v>
      </c>
      <c r="G1361" t="b">
        <v>1</v>
      </c>
      <c r="H1361" t="s">
        <v>883</v>
      </c>
      <c r="K1361" t="s">
        <v>154</v>
      </c>
      <c r="L1361" t="s">
        <v>125</v>
      </c>
      <c r="N1361" t="s">
        <v>93</v>
      </c>
      <c r="P1361">
        <v>394.8</v>
      </c>
      <c r="Q1361">
        <v>129.9</v>
      </c>
      <c r="R1361">
        <v>0</v>
      </c>
      <c r="S1361">
        <v>50.1</v>
      </c>
      <c r="T1361">
        <v>0</v>
      </c>
      <c r="U1361">
        <v>0</v>
      </c>
      <c r="V1361">
        <v>144.9</v>
      </c>
      <c r="W1361">
        <v>69.900000000000006</v>
      </c>
      <c r="X1361">
        <v>69.900000000000006</v>
      </c>
      <c r="Y1361">
        <v>0</v>
      </c>
      <c r="AG1361" t="s">
        <v>183</v>
      </c>
      <c r="AK1361" t="s">
        <v>183</v>
      </c>
      <c r="AL1361" t="s">
        <v>127</v>
      </c>
      <c r="AM1361">
        <v>99999</v>
      </c>
      <c r="AN1361">
        <v>99999</v>
      </c>
      <c r="AO1361">
        <v>699</v>
      </c>
      <c r="AP1361" t="b">
        <v>1</v>
      </c>
      <c r="AQ1361" t="b">
        <v>1</v>
      </c>
      <c r="AR1361" t="b">
        <v>1</v>
      </c>
      <c r="AS1361">
        <v>100</v>
      </c>
      <c r="AT1361" t="s">
        <v>96</v>
      </c>
      <c r="AU1361" t="b">
        <v>0</v>
      </c>
      <c r="AW1361">
        <v>12</v>
      </c>
      <c r="AX1361" t="s">
        <v>97</v>
      </c>
      <c r="AY1361" t="s">
        <v>1522</v>
      </c>
    </row>
    <row r="1362" spans="1:51" x14ac:dyDescent="0.25">
      <c r="A1362" t="s">
        <v>3160</v>
      </c>
      <c r="B1362" t="s">
        <v>124</v>
      </c>
      <c r="C1362" t="s">
        <v>89</v>
      </c>
      <c r="D1362">
        <v>99999</v>
      </c>
      <c r="F1362">
        <v>2000</v>
      </c>
      <c r="G1362" t="b">
        <v>1</v>
      </c>
      <c r="H1362" t="s">
        <v>883</v>
      </c>
      <c r="K1362" t="s">
        <v>154</v>
      </c>
      <c r="L1362" t="s">
        <v>125</v>
      </c>
      <c r="N1362" t="s">
        <v>93</v>
      </c>
      <c r="P1362">
        <v>339.8</v>
      </c>
      <c r="Q1362">
        <v>74.899999999999991</v>
      </c>
      <c r="R1362">
        <v>0</v>
      </c>
      <c r="S1362">
        <v>50.1</v>
      </c>
      <c r="T1362">
        <v>0</v>
      </c>
      <c r="U1362">
        <v>0</v>
      </c>
      <c r="V1362">
        <v>144.9</v>
      </c>
      <c r="W1362">
        <v>69.900000000000006</v>
      </c>
      <c r="X1362">
        <v>69.900000000000006</v>
      </c>
      <c r="Y1362">
        <v>0</v>
      </c>
      <c r="AG1362" t="s">
        <v>185</v>
      </c>
      <c r="AK1362" t="s">
        <v>185</v>
      </c>
      <c r="AL1362" t="s">
        <v>127</v>
      </c>
      <c r="AM1362">
        <v>99999</v>
      </c>
      <c r="AN1362">
        <v>99999</v>
      </c>
      <c r="AO1362">
        <v>699</v>
      </c>
      <c r="AP1362" t="b">
        <v>1</v>
      </c>
      <c r="AQ1362" t="b">
        <v>1</v>
      </c>
      <c r="AR1362" t="b">
        <v>1</v>
      </c>
      <c r="AS1362">
        <v>100</v>
      </c>
      <c r="AT1362" t="s">
        <v>96</v>
      </c>
      <c r="AU1362" t="b">
        <v>0</v>
      </c>
      <c r="AW1362">
        <v>12</v>
      </c>
      <c r="AX1362" t="s">
        <v>97</v>
      </c>
      <c r="AY1362" t="s">
        <v>1523</v>
      </c>
    </row>
    <row r="1363" spans="1:51" x14ac:dyDescent="0.25">
      <c r="A1363" t="s">
        <v>3160</v>
      </c>
      <c r="B1363" t="s">
        <v>124</v>
      </c>
      <c r="C1363" t="s">
        <v>89</v>
      </c>
      <c r="D1363">
        <v>99999</v>
      </c>
      <c r="F1363">
        <v>3000</v>
      </c>
      <c r="G1363" t="b">
        <v>1</v>
      </c>
      <c r="H1363" t="s">
        <v>883</v>
      </c>
      <c r="K1363" t="s">
        <v>154</v>
      </c>
      <c r="L1363" t="s">
        <v>125</v>
      </c>
      <c r="N1363" t="s">
        <v>93</v>
      </c>
      <c r="P1363">
        <v>349.8</v>
      </c>
      <c r="Q1363">
        <v>84.899999999999991</v>
      </c>
      <c r="R1363">
        <v>0</v>
      </c>
      <c r="S1363">
        <v>50.1</v>
      </c>
      <c r="T1363">
        <v>0</v>
      </c>
      <c r="U1363">
        <v>0</v>
      </c>
      <c r="V1363">
        <v>144.9</v>
      </c>
      <c r="W1363">
        <v>69.900000000000006</v>
      </c>
      <c r="X1363">
        <v>69.900000000000006</v>
      </c>
      <c r="Y1363">
        <v>0</v>
      </c>
      <c r="AG1363" t="s">
        <v>187</v>
      </c>
      <c r="AK1363" t="s">
        <v>187</v>
      </c>
      <c r="AL1363" t="s">
        <v>127</v>
      </c>
      <c r="AM1363">
        <v>99999</v>
      </c>
      <c r="AN1363">
        <v>99999</v>
      </c>
      <c r="AO1363">
        <v>699</v>
      </c>
      <c r="AP1363" t="b">
        <v>1</v>
      </c>
      <c r="AQ1363" t="b">
        <v>1</v>
      </c>
      <c r="AR1363" t="b">
        <v>1</v>
      </c>
      <c r="AS1363">
        <v>100</v>
      </c>
      <c r="AT1363" t="s">
        <v>96</v>
      </c>
      <c r="AU1363" t="b">
        <v>0</v>
      </c>
      <c r="AW1363">
        <v>12</v>
      </c>
      <c r="AX1363" t="s">
        <v>97</v>
      </c>
      <c r="AY1363" t="s">
        <v>1524</v>
      </c>
    </row>
    <row r="1364" spans="1:51" x14ac:dyDescent="0.25">
      <c r="A1364" t="s">
        <v>3160</v>
      </c>
      <c r="B1364" t="s">
        <v>124</v>
      </c>
      <c r="C1364" t="s">
        <v>89</v>
      </c>
      <c r="D1364">
        <v>99999</v>
      </c>
      <c r="F1364">
        <v>5000</v>
      </c>
      <c r="G1364" t="b">
        <v>1</v>
      </c>
      <c r="H1364" t="s">
        <v>883</v>
      </c>
      <c r="K1364" t="s">
        <v>154</v>
      </c>
      <c r="L1364" t="s">
        <v>125</v>
      </c>
      <c r="N1364" t="s">
        <v>93</v>
      </c>
      <c r="P1364">
        <v>364.8</v>
      </c>
      <c r="Q1364">
        <v>99.9</v>
      </c>
      <c r="R1364">
        <v>0</v>
      </c>
      <c r="S1364">
        <v>50.1</v>
      </c>
      <c r="T1364">
        <v>0</v>
      </c>
      <c r="U1364">
        <v>0</v>
      </c>
      <c r="V1364">
        <v>144.9</v>
      </c>
      <c r="W1364">
        <v>69.900000000000006</v>
      </c>
      <c r="X1364">
        <v>69.900000000000006</v>
      </c>
      <c r="Y1364">
        <v>0</v>
      </c>
      <c r="AG1364" t="s">
        <v>189</v>
      </c>
      <c r="AK1364" t="s">
        <v>189</v>
      </c>
      <c r="AL1364" t="s">
        <v>127</v>
      </c>
      <c r="AM1364">
        <v>99999</v>
      </c>
      <c r="AN1364">
        <v>99999</v>
      </c>
      <c r="AO1364">
        <v>699</v>
      </c>
      <c r="AP1364" t="b">
        <v>1</v>
      </c>
      <c r="AQ1364" t="b">
        <v>1</v>
      </c>
      <c r="AR1364" t="b">
        <v>1</v>
      </c>
      <c r="AS1364">
        <v>100</v>
      </c>
      <c r="AT1364" t="s">
        <v>96</v>
      </c>
      <c r="AU1364" t="b">
        <v>0</v>
      </c>
      <c r="AW1364">
        <v>12</v>
      </c>
      <c r="AX1364" t="s">
        <v>97</v>
      </c>
      <c r="AY1364" t="s">
        <v>1525</v>
      </c>
    </row>
    <row r="1365" spans="1:51" x14ac:dyDescent="0.25">
      <c r="A1365" t="s">
        <v>3160</v>
      </c>
      <c r="B1365" t="s">
        <v>139</v>
      </c>
      <c r="C1365" t="s">
        <v>89</v>
      </c>
      <c r="D1365">
        <v>99999</v>
      </c>
      <c r="F1365">
        <v>0</v>
      </c>
      <c r="G1365" t="b">
        <v>1</v>
      </c>
      <c r="H1365" t="s">
        <v>883</v>
      </c>
      <c r="K1365" t="s">
        <v>154</v>
      </c>
      <c r="L1365" t="s">
        <v>140</v>
      </c>
      <c r="N1365" t="s">
        <v>93</v>
      </c>
      <c r="P1365">
        <v>364.8</v>
      </c>
      <c r="Q1365">
        <v>99.9</v>
      </c>
      <c r="R1365">
        <v>0</v>
      </c>
      <c r="S1365">
        <v>50.1</v>
      </c>
      <c r="T1365">
        <v>0</v>
      </c>
      <c r="U1365">
        <v>0</v>
      </c>
      <c r="V1365">
        <v>144.9</v>
      </c>
      <c r="W1365">
        <v>69.900000000000006</v>
      </c>
      <c r="X1365">
        <v>69.900000000000006</v>
      </c>
      <c r="Y1365">
        <v>0</v>
      </c>
      <c r="AG1365" t="s">
        <v>191</v>
      </c>
      <c r="AK1365" t="s">
        <v>191</v>
      </c>
      <c r="AL1365" t="s">
        <v>142</v>
      </c>
      <c r="AM1365">
        <v>99999</v>
      </c>
      <c r="AN1365">
        <v>99999</v>
      </c>
      <c r="AO1365">
        <v>899</v>
      </c>
      <c r="AP1365" t="b">
        <v>1</v>
      </c>
      <c r="AQ1365" t="b">
        <v>1</v>
      </c>
      <c r="AR1365" t="b">
        <v>1</v>
      </c>
      <c r="AS1365">
        <v>500</v>
      </c>
      <c r="AT1365" t="s">
        <v>96</v>
      </c>
      <c r="AU1365" t="b">
        <v>0</v>
      </c>
      <c r="AW1365">
        <v>12</v>
      </c>
      <c r="AX1365" t="s">
        <v>97</v>
      </c>
      <c r="AY1365" t="s">
        <v>1526</v>
      </c>
    </row>
    <row r="1366" spans="1:51" x14ac:dyDescent="0.25">
      <c r="A1366" t="s">
        <v>3160</v>
      </c>
      <c r="B1366" t="s">
        <v>139</v>
      </c>
      <c r="C1366" t="s">
        <v>89</v>
      </c>
      <c r="D1366">
        <v>99999</v>
      </c>
      <c r="F1366">
        <v>1000</v>
      </c>
      <c r="G1366" t="b">
        <v>1</v>
      </c>
      <c r="H1366" t="s">
        <v>883</v>
      </c>
      <c r="K1366" t="s">
        <v>154</v>
      </c>
      <c r="L1366" t="s">
        <v>140</v>
      </c>
      <c r="N1366" t="s">
        <v>93</v>
      </c>
      <c r="P1366">
        <v>364.8</v>
      </c>
      <c r="Q1366">
        <v>99.899999999999991</v>
      </c>
      <c r="R1366">
        <v>0</v>
      </c>
      <c r="S1366">
        <v>50.1</v>
      </c>
      <c r="T1366">
        <v>0</v>
      </c>
      <c r="U1366">
        <v>0</v>
      </c>
      <c r="V1366">
        <v>144.9</v>
      </c>
      <c r="W1366">
        <v>69.900000000000006</v>
      </c>
      <c r="X1366">
        <v>69.900000000000006</v>
      </c>
      <c r="Y1366">
        <v>0</v>
      </c>
      <c r="AG1366" t="s">
        <v>193</v>
      </c>
      <c r="AK1366" t="s">
        <v>193</v>
      </c>
      <c r="AL1366" t="s">
        <v>142</v>
      </c>
      <c r="AM1366">
        <v>99999</v>
      </c>
      <c r="AN1366">
        <v>99999</v>
      </c>
      <c r="AO1366">
        <v>899</v>
      </c>
      <c r="AP1366" t="b">
        <v>1</v>
      </c>
      <c r="AQ1366" t="b">
        <v>1</v>
      </c>
      <c r="AR1366" t="b">
        <v>1</v>
      </c>
      <c r="AS1366">
        <v>500</v>
      </c>
      <c r="AT1366" t="s">
        <v>96</v>
      </c>
      <c r="AU1366" t="b">
        <v>0</v>
      </c>
      <c r="AW1366">
        <v>12</v>
      </c>
      <c r="AX1366" t="s">
        <v>97</v>
      </c>
      <c r="AY1366" t="s">
        <v>1527</v>
      </c>
    </row>
    <row r="1367" spans="1:51" x14ac:dyDescent="0.25">
      <c r="A1367" t="s">
        <v>3160</v>
      </c>
      <c r="B1367" t="s">
        <v>139</v>
      </c>
      <c r="C1367" t="s">
        <v>89</v>
      </c>
      <c r="D1367">
        <v>99999</v>
      </c>
      <c r="F1367">
        <v>10000</v>
      </c>
      <c r="G1367" t="b">
        <v>1</v>
      </c>
      <c r="H1367" t="s">
        <v>883</v>
      </c>
      <c r="K1367" t="s">
        <v>154</v>
      </c>
      <c r="L1367" t="s">
        <v>140</v>
      </c>
      <c r="N1367" t="s">
        <v>93</v>
      </c>
      <c r="P1367">
        <v>429.8</v>
      </c>
      <c r="Q1367">
        <v>164.9</v>
      </c>
      <c r="R1367">
        <v>0</v>
      </c>
      <c r="S1367">
        <v>50.1</v>
      </c>
      <c r="T1367">
        <v>0</v>
      </c>
      <c r="U1367">
        <v>0</v>
      </c>
      <c r="V1367">
        <v>144.9</v>
      </c>
      <c r="W1367">
        <v>69.900000000000006</v>
      </c>
      <c r="X1367">
        <v>69.900000000000006</v>
      </c>
      <c r="Y1367">
        <v>0</v>
      </c>
      <c r="AG1367" t="s">
        <v>195</v>
      </c>
      <c r="AK1367" t="s">
        <v>195</v>
      </c>
      <c r="AL1367" t="s">
        <v>142</v>
      </c>
      <c r="AM1367">
        <v>99999</v>
      </c>
      <c r="AN1367">
        <v>99999</v>
      </c>
      <c r="AO1367">
        <v>899</v>
      </c>
      <c r="AP1367" t="b">
        <v>1</v>
      </c>
      <c r="AQ1367" t="b">
        <v>1</v>
      </c>
      <c r="AR1367" t="b">
        <v>1</v>
      </c>
      <c r="AS1367">
        <v>500</v>
      </c>
      <c r="AT1367" t="s">
        <v>96</v>
      </c>
      <c r="AU1367" t="b">
        <v>0</v>
      </c>
      <c r="AW1367">
        <v>12</v>
      </c>
      <c r="AX1367" t="s">
        <v>97</v>
      </c>
      <c r="AY1367" t="s">
        <v>1528</v>
      </c>
    </row>
    <row r="1368" spans="1:51" x14ac:dyDescent="0.25">
      <c r="A1368" t="s">
        <v>3160</v>
      </c>
      <c r="B1368" t="s">
        <v>139</v>
      </c>
      <c r="C1368" t="s">
        <v>89</v>
      </c>
      <c r="D1368">
        <v>99999</v>
      </c>
      <c r="F1368">
        <v>2000</v>
      </c>
      <c r="G1368" t="b">
        <v>1</v>
      </c>
      <c r="H1368" t="s">
        <v>883</v>
      </c>
      <c r="K1368" t="s">
        <v>154</v>
      </c>
      <c r="L1368" t="s">
        <v>140</v>
      </c>
      <c r="N1368" t="s">
        <v>93</v>
      </c>
      <c r="P1368">
        <v>374.8</v>
      </c>
      <c r="Q1368">
        <v>109.89999999999999</v>
      </c>
      <c r="R1368">
        <v>0</v>
      </c>
      <c r="S1368">
        <v>50.1</v>
      </c>
      <c r="T1368">
        <v>0</v>
      </c>
      <c r="U1368">
        <v>0</v>
      </c>
      <c r="V1368">
        <v>144.9</v>
      </c>
      <c r="W1368">
        <v>69.900000000000006</v>
      </c>
      <c r="X1368">
        <v>69.900000000000006</v>
      </c>
      <c r="Y1368">
        <v>0</v>
      </c>
      <c r="AG1368" t="s">
        <v>197</v>
      </c>
      <c r="AK1368" t="s">
        <v>197</v>
      </c>
      <c r="AL1368" t="s">
        <v>142</v>
      </c>
      <c r="AM1368">
        <v>99999</v>
      </c>
      <c r="AN1368">
        <v>99999</v>
      </c>
      <c r="AO1368">
        <v>899</v>
      </c>
      <c r="AP1368" t="b">
        <v>1</v>
      </c>
      <c r="AQ1368" t="b">
        <v>1</v>
      </c>
      <c r="AR1368" t="b">
        <v>1</v>
      </c>
      <c r="AS1368">
        <v>500</v>
      </c>
      <c r="AT1368" t="s">
        <v>96</v>
      </c>
      <c r="AU1368" t="b">
        <v>0</v>
      </c>
      <c r="AW1368">
        <v>12</v>
      </c>
      <c r="AX1368" t="s">
        <v>97</v>
      </c>
      <c r="AY1368" t="s">
        <v>1529</v>
      </c>
    </row>
    <row r="1369" spans="1:51" x14ac:dyDescent="0.25">
      <c r="A1369" t="s">
        <v>3160</v>
      </c>
      <c r="B1369" t="s">
        <v>139</v>
      </c>
      <c r="C1369" t="s">
        <v>89</v>
      </c>
      <c r="D1369">
        <v>99999</v>
      </c>
      <c r="F1369">
        <v>3000</v>
      </c>
      <c r="G1369" t="b">
        <v>1</v>
      </c>
      <c r="H1369" t="s">
        <v>883</v>
      </c>
      <c r="K1369" t="s">
        <v>154</v>
      </c>
      <c r="L1369" t="s">
        <v>140</v>
      </c>
      <c r="N1369" t="s">
        <v>93</v>
      </c>
      <c r="P1369">
        <v>384.8</v>
      </c>
      <c r="Q1369">
        <v>119.89999999999999</v>
      </c>
      <c r="R1369">
        <v>0</v>
      </c>
      <c r="S1369">
        <v>50.1</v>
      </c>
      <c r="T1369">
        <v>0</v>
      </c>
      <c r="U1369">
        <v>0</v>
      </c>
      <c r="V1369">
        <v>144.9</v>
      </c>
      <c r="W1369">
        <v>69.900000000000006</v>
      </c>
      <c r="X1369">
        <v>69.900000000000006</v>
      </c>
      <c r="Y1369">
        <v>0</v>
      </c>
      <c r="AG1369" t="s">
        <v>199</v>
      </c>
      <c r="AK1369" t="s">
        <v>199</v>
      </c>
      <c r="AL1369" t="s">
        <v>142</v>
      </c>
      <c r="AM1369">
        <v>99999</v>
      </c>
      <c r="AN1369">
        <v>99999</v>
      </c>
      <c r="AO1369">
        <v>899</v>
      </c>
      <c r="AP1369" t="b">
        <v>1</v>
      </c>
      <c r="AQ1369" t="b">
        <v>1</v>
      </c>
      <c r="AR1369" t="b">
        <v>1</v>
      </c>
      <c r="AS1369">
        <v>500</v>
      </c>
      <c r="AT1369" t="s">
        <v>96</v>
      </c>
      <c r="AU1369" t="b">
        <v>0</v>
      </c>
      <c r="AW1369">
        <v>12</v>
      </c>
      <c r="AX1369" t="s">
        <v>97</v>
      </c>
      <c r="AY1369" t="s">
        <v>1530</v>
      </c>
    </row>
    <row r="1370" spans="1:51" x14ac:dyDescent="0.25">
      <c r="A1370" t="s">
        <v>3160</v>
      </c>
      <c r="B1370" t="s">
        <v>139</v>
      </c>
      <c r="C1370" t="s">
        <v>89</v>
      </c>
      <c r="D1370">
        <v>99999</v>
      </c>
      <c r="F1370">
        <v>5000</v>
      </c>
      <c r="G1370" t="b">
        <v>1</v>
      </c>
      <c r="H1370" t="s">
        <v>883</v>
      </c>
      <c r="K1370" t="s">
        <v>154</v>
      </c>
      <c r="L1370" t="s">
        <v>140</v>
      </c>
      <c r="N1370" t="s">
        <v>93</v>
      </c>
      <c r="P1370">
        <v>399.8</v>
      </c>
      <c r="Q1370">
        <v>134.9</v>
      </c>
      <c r="R1370">
        <v>0</v>
      </c>
      <c r="S1370">
        <v>50.1</v>
      </c>
      <c r="T1370">
        <v>0</v>
      </c>
      <c r="U1370">
        <v>0</v>
      </c>
      <c r="V1370">
        <v>144.9</v>
      </c>
      <c r="W1370">
        <v>69.900000000000006</v>
      </c>
      <c r="X1370">
        <v>69.900000000000006</v>
      </c>
      <c r="Y1370">
        <v>0</v>
      </c>
      <c r="AG1370" t="s">
        <v>201</v>
      </c>
      <c r="AK1370" t="s">
        <v>201</v>
      </c>
      <c r="AL1370" t="s">
        <v>142</v>
      </c>
      <c r="AM1370">
        <v>99999</v>
      </c>
      <c r="AN1370">
        <v>99999</v>
      </c>
      <c r="AO1370">
        <v>899</v>
      </c>
      <c r="AP1370" t="b">
        <v>1</v>
      </c>
      <c r="AQ1370" t="b">
        <v>1</v>
      </c>
      <c r="AR1370" t="b">
        <v>1</v>
      </c>
      <c r="AS1370">
        <v>500</v>
      </c>
      <c r="AT1370" t="s">
        <v>96</v>
      </c>
      <c r="AU1370" t="b">
        <v>0</v>
      </c>
      <c r="AW1370">
        <v>12</v>
      </c>
      <c r="AX1370" t="s">
        <v>97</v>
      </c>
      <c r="AY1370" t="s">
        <v>1531</v>
      </c>
    </row>
    <row r="1371" spans="1:51" x14ac:dyDescent="0.25">
      <c r="A1371" t="s">
        <v>3160</v>
      </c>
      <c r="B1371" t="s">
        <v>88</v>
      </c>
      <c r="C1371" t="s">
        <v>89</v>
      </c>
      <c r="D1371">
        <v>99999</v>
      </c>
      <c r="F1371">
        <v>0</v>
      </c>
      <c r="G1371" t="b">
        <v>1</v>
      </c>
      <c r="H1371" t="s">
        <v>883</v>
      </c>
      <c r="K1371" t="s">
        <v>203</v>
      </c>
      <c r="L1371" t="s">
        <v>92</v>
      </c>
      <c r="N1371" t="s">
        <v>93</v>
      </c>
      <c r="P1371">
        <v>324.8</v>
      </c>
      <c r="Q1371">
        <v>79.900000000000006</v>
      </c>
      <c r="R1371">
        <v>0</v>
      </c>
      <c r="S1371">
        <v>50.1</v>
      </c>
      <c r="T1371">
        <v>0</v>
      </c>
      <c r="U1371">
        <v>0</v>
      </c>
      <c r="V1371">
        <v>144.9</v>
      </c>
      <c r="W1371">
        <v>49.9</v>
      </c>
      <c r="X1371">
        <v>49.9</v>
      </c>
      <c r="Y1371">
        <v>0</v>
      </c>
      <c r="AG1371" t="s">
        <v>155</v>
      </c>
      <c r="AK1371" t="s">
        <v>155</v>
      </c>
      <c r="AL1371" t="s">
        <v>95</v>
      </c>
      <c r="AM1371">
        <v>99999</v>
      </c>
      <c r="AN1371">
        <v>99999</v>
      </c>
      <c r="AO1371">
        <v>799</v>
      </c>
      <c r="AP1371" t="b">
        <v>1</v>
      </c>
      <c r="AQ1371" t="b">
        <v>1</v>
      </c>
      <c r="AR1371" t="b">
        <v>1</v>
      </c>
      <c r="AS1371">
        <v>250</v>
      </c>
      <c r="AT1371" t="s">
        <v>96</v>
      </c>
      <c r="AU1371" t="b">
        <v>0</v>
      </c>
      <c r="AW1371">
        <v>12</v>
      </c>
      <c r="AX1371" t="s">
        <v>97</v>
      </c>
      <c r="AY1371" t="s">
        <v>1532</v>
      </c>
    </row>
    <row r="1372" spans="1:51" x14ac:dyDescent="0.25">
      <c r="A1372" t="s">
        <v>3160</v>
      </c>
      <c r="B1372" t="s">
        <v>88</v>
      </c>
      <c r="C1372" t="s">
        <v>89</v>
      </c>
      <c r="D1372">
        <v>99999</v>
      </c>
      <c r="F1372">
        <v>1000</v>
      </c>
      <c r="G1372" t="b">
        <v>1</v>
      </c>
      <c r="H1372" t="s">
        <v>883</v>
      </c>
      <c r="K1372" t="s">
        <v>203</v>
      </c>
      <c r="L1372" t="s">
        <v>92</v>
      </c>
      <c r="N1372" t="s">
        <v>93</v>
      </c>
      <c r="P1372">
        <v>324.8</v>
      </c>
      <c r="Q1372">
        <v>79.899999999999991</v>
      </c>
      <c r="R1372">
        <v>0</v>
      </c>
      <c r="S1372">
        <v>50.1</v>
      </c>
      <c r="T1372">
        <v>0</v>
      </c>
      <c r="U1372">
        <v>0</v>
      </c>
      <c r="V1372">
        <v>144.9</v>
      </c>
      <c r="W1372">
        <v>49.9</v>
      </c>
      <c r="X1372">
        <v>49.9</v>
      </c>
      <c r="Y1372">
        <v>0</v>
      </c>
      <c r="AG1372" t="s">
        <v>157</v>
      </c>
      <c r="AK1372" t="s">
        <v>157</v>
      </c>
      <c r="AL1372" t="s">
        <v>95</v>
      </c>
      <c r="AM1372">
        <v>99999</v>
      </c>
      <c r="AN1372">
        <v>99999</v>
      </c>
      <c r="AO1372">
        <v>799</v>
      </c>
      <c r="AP1372" t="b">
        <v>1</v>
      </c>
      <c r="AQ1372" t="b">
        <v>1</v>
      </c>
      <c r="AR1372" t="b">
        <v>1</v>
      </c>
      <c r="AS1372">
        <v>250</v>
      </c>
      <c r="AT1372" t="s">
        <v>96</v>
      </c>
      <c r="AU1372" t="b">
        <v>0</v>
      </c>
      <c r="AW1372">
        <v>12</v>
      </c>
      <c r="AX1372" t="s">
        <v>97</v>
      </c>
      <c r="AY1372" t="s">
        <v>1533</v>
      </c>
    </row>
    <row r="1373" spans="1:51" x14ac:dyDescent="0.25">
      <c r="A1373" t="s">
        <v>3160</v>
      </c>
      <c r="B1373" t="s">
        <v>88</v>
      </c>
      <c r="C1373" t="s">
        <v>89</v>
      </c>
      <c r="D1373">
        <v>99999</v>
      </c>
      <c r="F1373">
        <v>10000</v>
      </c>
      <c r="G1373" t="b">
        <v>1</v>
      </c>
      <c r="H1373" t="s">
        <v>883</v>
      </c>
      <c r="K1373" t="s">
        <v>203</v>
      </c>
      <c r="L1373" t="s">
        <v>92</v>
      </c>
      <c r="N1373" t="s">
        <v>93</v>
      </c>
      <c r="P1373">
        <v>389.8</v>
      </c>
      <c r="Q1373">
        <v>144.9</v>
      </c>
      <c r="R1373">
        <v>0</v>
      </c>
      <c r="S1373">
        <v>50.1</v>
      </c>
      <c r="T1373">
        <v>0</v>
      </c>
      <c r="U1373">
        <v>0</v>
      </c>
      <c r="V1373">
        <v>144.9</v>
      </c>
      <c r="W1373">
        <v>49.9</v>
      </c>
      <c r="X1373">
        <v>49.9</v>
      </c>
      <c r="Y1373">
        <v>0</v>
      </c>
      <c r="AG1373" t="s">
        <v>159</v>
      </c>
      <c r="AK1373" t="s">
        <v>159</v>
      </c>
      <c r="AL1373" t="s">
        <v>95</v>
      </c>
      <c r="AM1373">
        <v>99999</v>
      </c>
      <c r="AN1373">
        <v>99999</v>
      </c>
      <c r="AO1373">
        <v>799</v>
      </c>
      <c r="AP1373" t="b">
        <v>1</v>
      </c>
      <c r="AQ1373" t="b">
        <v>1</v>
      </c>
      <c r="AR1373" t="b">
        <v>1</v>
      </c>
      <c r="AS1373">
        <v>250</v>
      </c>
      <c r="AT1373" t="s">
        <v>96</v>
      </c>
      <c r="AU1373" t="b">
        <v>0</v>
      </c>
      <c r="AW1373">
        <v>12</v>
      </c>
      <c r="AX1373" t="s">
        <v>97</v>
      </c>
      <c r="AY1373" t="s">
        <v>1534</v>
      </c>
    </row>
    <row r="1374" spans="1:51" x14ac:dyDescent="0.25">
      <c r="A1374" t="s">
        <v>3160</v>
      </c>
      <c r="B1374" t="s">
        <v>88</v>
      </c>
      <c r="C1374" t="s">
        <v>89</v>
      </c>
      <c r="D1374">
        <v>99999</v>
      </c>
      <c r="F1374">
        <v>2000</v>
      </c>
      <c r="G1374" t="b">
        <v>1</v>
      </c>
      <c r="H1374" t="s">
        <v>883</v>
      </c>
      <c r="K1374" t="s">
        <v>203</v>
      </c>
      <c r="L1374" t="s">
        <v>92</v>
      </c>
      <c r="N1374" t="s">
        <v>93</v>
      </c>
      <c r="P1374">
        <v>334.8</v>
      </c>
      <c r="Q1374">
        <v>89.899999999999991</v>
      </c>
      <c r="R1374">
        <v>0</v>
      </c>
      <c r="S1374">
        <v>50.1</v>
      </c>
      <c r="T1374">
        <v>0</v>
      </c>
      <c r="U1374">
        <v>0</v>
      </c>
      <c r="V1374">
        <v>144.9</v>
      </c>
      <c r="W1374">
        <v>49.9</v>
      </c>
      <c r="X1374">
        <v>49.9</v>
      </c>
      <c r="Y1374">
        <v>0</v>
      </c>
      <c r="AG1374" t="s">
        <v>161</v>
      </c>
      <c r="AK1374" t="s">
        <v>161</v>
      </c>
      <c r="AL1374" t="s">
        <v>95</v>
      </c>
      <c r="AM1374">
        <v>99999</v>
      </c>
      <c r="AN1374">
        <v>99999</v>
      </c>
      <c r="AO1374">
        <v>799</v>
      </c>
      <c r="AP1374" t="b">
        <v>1</v>
      </c>
      <c r="AQ1374" t="b">
        <v>1</v>
      </c>
      <c r="AR1374" t="b">
        <v>1</v>
      </c>
      <c r="AS1374">
        <v>250</v>
      </c>
      <c r="AT1374" t="s">
        <v>96</v>
      </c>
      <c r="AU1374" t="b">
        <v>0</v>
      </c>
      <c r="AW1374">
        <v>12</v>
      </c>
      <c r="AX1374" t="s">
        <v>97</v>
      </c>
      <c r="AY1374" t="s">
        <v>1535</v>
      </c>
    </row>
    <row r="1375" spans="1:51" x14ac:dyDescent="0.25">
      <c r="A1375" t="s">
        <v>3160</v>
      </c>
      <c r="B1375" t="s">
        <v>88</v>
      </c>
      <c r="C1375" t="s">
        <v>89</v>
      </c>
      <c r="D1375">
        <v>99999</v>
      </c>
      <c r="F1375">
        <v>3000</v>
      </c>
      <c r="G1375" t="b">
        <v>1</v>
      </c>
      <c r="H1375" t="s">
        <v>883</v>
      </c>
      <c r="K1375" t="s">
        <v>203</v>
      </c>
      <c r="L1375" t="s">
        <v>92</v>
      </c>
      <c r="N1375" t="s">
        <v>93</v>
      </c>
      <c r="P1375">
        <v>344.8</v>
      </c>
      <c r="Q1375">
        <v>99.899999999999991</v>
      </c>
      <c r="R1375">
        <v>0</v>
      </c>
      <c r="S1375">
        <v>50.1</v>
      </c>
      <c r="T1375">
        <v>0</v>
      </c>
      <c r="U1375">
        <v>0</v>
      </c>
      <c r="V1375">
        <v>144.9</v>
      </c>
      <c r="W1375">
        <v>49.9</v>
      </c>
      <c r="X1375">
        <v>49.9</v>
      </c>
      <c r="Y1375">
        <v>0</v>
      </c>
      <c r="AG1375" t="s">
        <v>163</v>
      </c>
      <c r="AK1375" t="s">
        <v>163</v>
      </c>
      <c r="AL1375" t="s">
        <v>95</v>
      </c>
      <c r="AM1375">
        <v>99999</v>
      </c>
      <c r="AN1375">
        <v>99999</v>
      </c>
      <c r="AO1375">
        <v>799</v>
      </c>
      <c r="AP1375" t="b">
        <v>1</v>
      </c>
      <c r="AQ1375" t="b">
        <v>1</v>
      </c>
      <c r="AR1375" t="b">
        <v>1</v>
      </c>
      <c r="AS1375">
        <v>250</v>
      </c>
      <c r="AT1375" t="s">
        <v>96</v>
      </c>
      <c r="AU1375" t="b">
        <v>0</v>
      </c>
      <c r="AW1375">
        <v>12</v>
      </c>
      <c r="AX1375" t="s">
        <v>97</v>
      </c>
      <c r="AY1375" t="s">
        <v>1536</v>
      </c>
    </row>
    <row r="1376" spans="1:51" x14ac:dyDescent="0.25">
      <c r="A1376" t="s">
        <v>3160</v>
      </c>
      <c r="B1376" t="s">
        <v>88</v>
      </c>
      <c r="C1376" t="s">
        <v>89</v>
      </c>
      <c r="D1376">
        <v>99999</v>
      </c>
      <c r="F1376">
        <v>5000</v>
      </c>
      <c r="G1376" t="b">
        <v>1</v>
      </c>
      <c r="H1376" t="s">
        <v>883</v>
      </c>
      <c r="K1376" t="s">
        <v>203</v>
      </c>
      <c r="L1376" t="s">
        <v>92</v>
      </c>
      <c r="N1376" t="s">
        <v>93</v>
      </c>
      <c r="P1376">
        <v>359.8</v>
      </c>
      <c r="Q1376">
        <v>114.9</v>
      </c>
      <c r="R1376">
        <v>0</v>
      </c>
      <c r="S1376">
        <v>50.1</v>
      </c>
      <c r="T1376">
        <v>0</v>
      </c>
      <c r="U1376">
        <v>0</v>
      </c>
      <c r="V1376">
        <v>144.9</v>
      </c>
      <c r="W1376">
        <v>49.9</v>
      </c>
      <c r="X1376">
        <v>49.9</v>
      </c>
      <c r="Y1376">
        <v>0</v>
      </c>
      <c r="AG1376" t="s">
        <v>165</v>
      </c>
      <c r="AK1376" t="s">
        <v>165</v>
      </c>
      <c r="AL1376" t="s">
        <v>95</v>
      </c>
      <c r="AM1376">
        <v>99999</v>
      </c>
      <c r="AN1376">
        <v>99999</v>
      </c>
      <c r="AO1376">
        <v>799</v>
      </c>
      <c r="AP1376" t="b">
        <v>1</v>
      </c>
      <c r="AQ1376" t="b">
        <v>1</v>
      </c>
      <c r="AR1376" t="b">
        <v>1</v>
      </c>
      <c r="AS1376">
        <v>250</v>
      </c>
      <c r="AT1376" t="s">
        <v>96</v>
      </c>
      <c r="AU1376" t="b">
        <v>0</v>
      </c>
      <c r="AW1376">
        <v>12</v>
      </c>
      <c r="AX1376" t="s">
        <v>97</v>
      </c>
      <c r="AY1376" t="s">
        <v>1537</v>
      </c>
    </row>
    <row r="1377" spans="1:51" x14ac:dyDescent="0.25">
      <c r="A1377" t="s">
        <v>3160</v>
      </c>
      <c r="B1377" t="s">
        <v>109</v>
      </c>
      <c r="C1377" t="s">
        <v>89</v>
      </c>
      <c r="D1377">
        <v>99999</v>
      </c>
      <c r="F1377">
        <v>0</v>
      </c>
      <c r="G1377" t="b">
        <v>1</v>
      </c>
      <c r="H1377" t="s">
        <v>883</v>
      </c>
      <c r="K1377" t="s">
        <v>203</v>
      </c>
      <c r="L1377" t="s">
        <v>110</v>
      </c>
      <c r="N1377" t="s">
        <v>93</v>
      </c>
      <c r="P1377">
        <v>319.8</v>
      </c>
      <c r="Q1377">
        <v>74.900000000000006</v>
      </c>
      <c r="R1377">
        <v>0</v>
      </c>
      <c r="S1377">
        <v>50.1</v>
      </c>
      <c r="T1377">
        <v>0</v>
      </c>
      <c r="U1377">
        <v>0</v>
      </c>
      <c r="V1377">
        <v>144.9</v>
      </c>
      <c r="W1377">
        <v>49.9</v>
      </c>
      <c r="X1377">
        <v>49.9</v>
      </c>
      <c r="Y1377">
        <v>0</v>
      </c>
      <c r="AG1377" t="s">
        <v>167</v>
      </c>
      <c r="AK1377" t="s">
        <v>167</v>
      </c>
      <c r="AL1377" t="s">
        <v>112</v>
      </c>
      <c r="AM1377">
        <v>99999</v>
      </c>
      <c r="AN1377">
        <v>99999</v>
      </c>
      <c r="AO1377">
        <v>599</v>
      </c>
      <c r="AP1377" t="b">
        <v>1</v>
      </c>
      <c r="AQ1377" t="b">
        <v>1</v>
      </c>
      <c r="AR1377" t="b">
        <v>1</v>
      </c>
      <c r="AS1377">
        <v>50</v>
      </c>
      <c r="AT1377" t="s">
        <v>96</v>
      </c>
      <c r="AU1377" t="b">
        <v>0</v>
      </c>
      <c r="AW1377">
        <v>12</v>
      </c>
      <c r="AX1377" t="s">
        <v>97</v>
      </c>
      <c r="AY1377" t="s">
        <v>1538</v>
      </c>
    </row>
    <row r="1378" spans="1:51" x14ac:dyDescent="0.25">
      <c r="A1378" t="s">
        <v>3160</v>
      </c>
      <c r="B1378" t="s">
        <v>109</v>
      </c>
      <c r="C1378" t="s">
        <v>89</v>
      </c>
      <c r="D1378">
        <v>99999</v>
      </c>
      <c r="F1378">
        <v>1000</v>
      </c>
      <c r="G1378" t="b">
        <v>1</v>
      </c>
      <c r="H1378" t="s">
        <v>883</v>
      </c>
      <c r="K1378" t="s">
        <v>203</v>
      </c>
      <c r="L1378" t="s">
        <v>110</v>
      </c>
      <c r="N1378" t="s">
        <v>93</v>
      </c>
      <c r="P1378">
        <v>304.8</v>
      </c>
      <c r="Q1378">
        <v>59.9</v>
      </c>
      <c r="R1378">
        <v>0</v>
      </c>
      <c r="S1378">
        <v>50.1</v>
      </c>
      <c r="T1378">
        <v>0</v>
      </c>
      <c r="U1378">
        <v>0</v>
      </c>
      <c r="V1378">
        <v>144.9</v>
      </c>
      <c r="W1378">
        <v>49.9</v>
      </c>
      <c r="X1378">
        <v>49.9</v>
      </c>
      <c r="Y1378">
        <v>0</v>
      </c>
      <c r="AG1378" t="s">
        <v>169</v>
      </c>
      <c r="AK1378" t="s">
        <v>169</v>
      </c>
      <c r="AL1378" t="s">
        <v>112</v>
      </c>
      <c r="AM1378">
        <v>99999</v>
      </c>
      <c r="AN1378">
        <v>99999</v>
      </c>
      <c r="AO1378">
        <v>599</v>
      </c>
      <c r="AP1378" t="b">
        <v>1</v>
      </c>
      <c r="AQ1378" t="b">
        <v>1</v>
      </c>
      <c r="AR1378" t="b">
        <v>1</v>
      </c>
      <c r="AS1378">
        <v>50</v>
      </c>
      <c r="AT1378" t="s">
        <v>96</v>
      </c>
      <c r="AU1378" t="b">
        <v>0</v>
      </c>
      <c r="AW1378">
        <v>12</v>
      </c>
      <c r="AX1378" t="s">
        <v>97</v>
      </c>
      <c r="AY1378" t="s">
        <v>1539</v>
      </c>
    </row>
    <row r="1379" spans="1:51" x14ac:dyDescent="0.25">
      <c r="A1379" t="s">
        <v>3160</v>
      </c>
      <c r="B1379" t="s">
        <v>109</v>
      </c>
      <c r="C1379" t="s">
        <v>89</v>
      </c>
      <c r="D1379">
        <v>99999</v>
      </c>
      <c r="F1379">
        <v>10000</v>
      </c>
      <c r="G1379" t="b">
        <v>1</v>
      </c>
      <c r="H1379" t="s">
        <v>883</v>
      </c>
      <c r="K1379" t="s">
        <v>203</v>
      </c>
      <c r="L1379" t="s">
        <v>110</v>
      </c>
      <c r="N1379" t="s">
        <v>93</v>
      </c>
      <c r="P1379">
        <v>369.8</v>
      </c>
      <c r="Q1379">
        <v>124.9</v>
      </c>
      <c r="R1379">
        <v>0</v>
      </c>
      <c r="S1379">
        <v>50.1</v>
      </c>
      <c r="T1379">
        <v>0</v>
      </c>
      <c r="U1379">
        <v>0</v>
      </c>
      <c r="V1379">
        <v>144.9</v>
      </c>
      <c r="W1379">
        <v>49.9</v>
      </c>
      <c r="X1379">
        <v>49.9</v>
      </c>
      <c r="Y1379">
        <v>0</v>
      </c>
      <c r="AG1379" t="s">
        <v>171</v>
      </c>
      <c r="AK1379" t="s">
        <v>171</v>
      </c>
      <c r="AL1379" t="s">
        <v>112</v>
      </c>
      <c r="AM1379">
        <v>99999</v>
      </c>
      <c r="AN1379">
        <v>99999</v>
      </c>
      <c r="AO1379">
        <v>599</v>
      </c>
      <c r="AP1379" t="b">
        <v>1</v>
      </c>
      <c r="AQ1379" t="b">
        <v>1</v>
      </c>
      <c r="AR1379" t="b">
        <v>1</v>
      </c>
      <c r="AS1379">
        <v>50</v>
      </c>
      <c r="AT1379" t="s">
        <v>96</v>
      </c>
      <c r="AU1379" t="b">
        <v>0</v>
      </c>
      <c r="AW1379">
        <v>12</v>
      </c>
      <c r="AX1379" t="s">
        <v>97</v>
      </c>
      <c r="AY1379" t="s">
        <v>1540</v>
      </c>
    </row>
    <row r="1380" spans="1:51" x14ac:dyDescent="0.25">
      <c r="A1380" t="s">
        <v>3160</v>
      </c>
      <c r="B1380" t="s">
        <v>109</v>
      </c>
      <c r="C1380" t="s">
        <v>89</v>
      </c>
      <c r="D1380">
        <v>99999</v>
      </c>
      <c r="F1380">
        <v>2000</v>
      </c>
      <c r="G1380" t="b">
        <v>1</v>
      </c>
      <c r="H1380" t="s">
        <v>883</v>
      </c>
      <c r="K1380" t="s">
        <v>203</v>
      </c>
      <c r="L1380" t="s">
        <v>110</v>
      </c>
      <c r="N1380" t="s">
        <v>93</v>
      </c>
      <c r="P1380">
        <v>314.8</v>
      </c>
      <c r="Q1380">
        <v>69.900000000000006</v>
      </c>
      <c r="R1380">
        <v>0</v>
      </c>
      <c r="S1380">
        <v>50.1</v>
      </c>
      <c r="T1380">
        <v>0</v>
      </c>
      <c r="U1380">
        <v>0</v>
      </c>
      <c r="V1380">
        <v>144.9</v>
      </c>
      <c r="W1380">
        <v>49.9</v>
      </c>
      <c r="X1380">
        <v>49.9</v>
      </c>
      <c r="Y1380">
        <v>0</v>
      </c>
      <c r="AG1380" t="s">
        <v>173</v>
      </c>
      <c r="AK1380" t="s">
        <v>173</v>
      </c>
      <c r="AL1380" t="s">
        <v>112</v>
      </c>
      <c r="AM1380">
        <v>99999</v>
      </c>
      <c r="AN1380">
        <v>99999</v>
      </c>
      <c r="AO1380">
        <v>599</v>
      </c>
      <c r="AP1380" t="b">
        <v>1</v>
      </c>
      <c r="AQ1380" t="b">
        <v>1</v>
      </c>
      <c r="AR1380" t="b">
        <v>1</v>
      </c>
      <c r="AS1380">
        <v>50</v>
      </c>
      <c r="AT1380" t="s">
        <v>96</v>
      </c>
      <c r="AU1380" t="b">
        <v>0</v>
      </c>
      <c r="AW1380">
        <v>12</v>
      </c>
      <c r="AX1380" t="s">
        <v>97</v>
      </c>
      <c r="AY1380" t="s">
        <v>1541</v>
      </c>
    </row>
    <row r="1381" spans="1:51" x14ac:dyDescent="0.25">
      <c r="A1381" t="s">
        <v>3160</v>
      </c>
      <c r="B1381" t="s">
        <v>109</v>
      </c>
      <c r="C1381" t="s">
        <v>89</v>
      </c>
      <c r="D1381">
        <v>99999</v>
      </c>
      <c r="F1381">
        <v>3000</v>
      </c>
      <c r="G1381" t="b">
        <v>1</v>
      </c>
      <c r="H1381" t="s">
        <v>883</v>
      </c>
      <c r="K1381" t="s">
        <v>203</v>
      </c>
      <c r="L1381" t="s">
        <v>110</v>
      </c>
      <c r="N1381" t="s">
        <v>93</v>
      </c>
      <c r="P1381">
        <v>324.8</v>
      </c>
      <c r="Q1381">
        <v>79.899999999999991</v>
      </c>
      <c r="R1381">
        <v>0</v>
      </c>
      <c r="S1381">
        <v>50.1</v>
      </c>
      <c r="T1381">
        <v>0</v>
      </c>
      <c r="U1381">
        <v>0</v>
      </c>
      <c r="V1381">
        <v>144.9</v>
      </c>
      <c r="W1381">
        <v>49.9</v>
      </c>
      <c r="X1381">
        <v>49.9</v>
      </c>
      <c r="Y1381">
        <v>0</v>
      </c>
      <c r="AG1381" t="s">
        <v>175</v>
      </c>
      <c r="AK1381" t="s">
        <v>175</v>
      </c>
      <c r="AL1381" t="s">
        <v>112</v>
      </c>
      <c r="AM1381">
        <v>99999</v>
      </c>
      <c r="AN1381">
        <v>99999</v>
      </c>
      <c r="AO1381">
        <v>599</v>
      </c>
      <c r="AP1381" t="b">
        <v>1</v>
      </c>
      <c r="AQ1381" t="b">
        <v>1</v>
      </c>
      <c r="AR1381" t="b">
        <v>1</v>
      </c>
      <c r="AS1381">
        <v>50</v>
      </c>
      <c r="AT1381" t="s">
        <v>96</v>
      </c>
      <c r="AU1381" t="b">
        <v>0</v>
      </c>
      <c r="AW1381">
        <v>12</v>
      </c>
      <c r="AX1381" t="s">
        <v>97</v>
      </c>
      <c r="AY1381" t="s">
        <v>1542</v>
      </c>
    </row>
    <row r="1382" spans="1:51" x14ac:dyDescent="0.25">
      <c r="A1382" t="s">
        <v>3160</v>
      </c>
      <c r="B1382" t="s">
        <v>109</v>
      </c>
      <c r="C1382" t="s">
        <v>89</v>
      </c>
      <c r="D1382">
        <v>99999</v>
      </c>
      <c r="F1382">
        <v>5000</v>
      </c>
      <c r="G1382" t="b">
        <v>1</v>
      </c>
      <c r="H1382" t="s">
        <v>883</v>
      </c>
      <c r="K1382" t="s">
        <v>203</v>
      </c>
      <c r="L1382" t="s">
        <v>110</v>
      </c>
      <c r="N1382" t="s">
        <v>93</v>
      </c>
      <c r="P1382">
        <v>339.8</v>
      </c>
      <c r="Q1382">
        <v>94.9</v>
      </c>
      <c r="R1382">
        <v>0</v>
      </c>
      <c r="S1382">
        <v>50.1</v>
      </c>
      <c r="T1382">
        <v>0</v>
      </c>
      <c r="U1382">
        <v>0</v>
      </c>
      <c r="V1382">
        <v>144.9</v>
      </c>
      <c r="W1382">
        <v>49.9</v>
      </c>
      <c r="X1382">
        <v>49.9</v>
      </c>
      <c r="Y1382">
        <v>0</v>
      </c>
      <c r="AG1382" t="s">
        <v>177</v>
      </c>
      <c r="AK1382" t="s">
        <v>177</v>
      </c>
      <c r="AL1382" t="s">
        <v>112</v>
      </c>
      <c r="AM1382">
        <v>99999</v>
      </c>
      <c r="AN1382">
        <v>99999</v>
      </c>
      <c r="AO1382">
        <v>599</v>
      </c>
      <c r="AP1382" t="b">
        <v>1</v>
      </c>
      <c r="AQ1382" t="b">
        <v>1</v>
      </c>
      <c r="AR1382" t="b">
        <v>1</v>
      </c>
      <c r="AS1382">
        <v>50</v>
      </c>
      <c r="AT1382" t="s">
        <v>96</v>
      </c>
      <c r="AU1382" t="b">
        <v>0</v>
      </c>
      <c r="AW1382">
        <v>12</v>
      </c>
      <c r="AX1382" t="s">
        <v>97</v>
      </c>
      <c r="AY1382" t="s">
        <v>1543</v>
      </c>
    </row>
    <row r="1383" spans="1:51" x14ac:dyDescent="0.25">
      <c r="A1383" t="s">
        <v>3160</v>
      </c>
      <c r="B1383" t="s">
        <v>124</v>
      </c>
      <c r="C1383" t="s">
        <v>89</v>
      </c>
      <c r="D1383">
        <v>99999</v>
      </c>
      <c r="F1383">
        <v>0</v>
      </c>
      <c r="G1383" t="b">
        <v>1</v>
      </c>
      <c r="H1383" t="s">
        <v>883</v>
      </c>
      <c r="K1383" t="s">
        <v>203</v>
      </c>
      <c r="L1383" t="s">
        <v>125</v>
      </c>
      <c r="N1383" t="s">
        <v>93</v>
      </c>
      <c r="P1383">
        <v>309.8</v>
      </c>
      <c r="Q1383">
        <v>64.900000000000006</v>
      </c>
      <c r="R1383">
        <v>0</v>
      </c>
      <c r="S1383">
        <v>50.1</v>
      </c>
      <c r="T1383">
        <v>0</v>
      </c>
      <c r="U1383">
        <v>0</v>
      </c>
      <c r="V1383">
        <v>144.9</v>
      </c>
      <c r="W1383">
        <v>49.9</v>
      </c>
      <c r="X1383">
        <v>49.9</v>
      </c>
      <c r="Y1383">
        <v>0</v>
      </c>
      <c r="AG1383" t="s">
        <v>179</v>
      </c>
      <c r="AK1383" t="s">
        <v>179</v>
      </c>
      <c r="AL1383" t="s">
        <v>127</v>
      </c>
      <c r="AM1383">
        <v>99999</v>
      </c>
      <c r="AN1383">
        <v>99999</v>
      </c>
      <c r="AO1383">
        <v>699</v>
      </c>
      <c r="AP1383" t="b">
        <v>1</v>
      </c>
      <c r="AQ1383" t="b">
        <v>1</v>
      </c>
      <c r="AR1383" t="b">
        <v>1</v>
      </c>
      <c r="AS1383">
        <v>100</v>
      </c>
      <c r="AT1383" t="s">
        <v>96</v>
      </c>
      <c r="AU1383" t="b">
        <v>0</v>
      </c>
      <c r="AW1383">
        <v>12</v>
      </c>
      <c r="AX1383" t="s">
        <v>97</v>
      </c>
      <c r="AY1383" t="s">
        <v>1544</v>
      </c>
    </row>
    <row r="1384" spans="1:51" x14ac:dyDescent="0.25">
      <c r="A1384" t="s">
        <v>3160</v>
      </c>
      <c r="B1384" t="s">
        <v>124</v>
      </c>
      <c r="C1384" t="s">
        <v>89</v>
      </c>
      <c r="D1384">
        <v>99999</v>
      </c>
      <c r="F1384">
        <v>1000</v>
      </c>
      <c r="G1384" t="b">
        <v>1</v>
      </c>
      <c r="H1384" t="s">
        <v>883</v>
      </c>
      <c r="K1384" t="s">
        <v>203</v>
      </c>
      <c r="L1384" t="s">
        <v>125</v>
      </c>
      <c r="N1384" t="s">
        <v>93</v>
      </c>
      <c r="P1384">
        <v>309.8</v>
      </c>
      <c r="Q1384">
        <v>64.899999999999991</v>
      </c>
      <c r="R1384">
        <v>0</v>
      </c>
      <c r="S1384">
        <v>50.1</v>
      </c>
      <c r="T1384">
        <v>0</v>
      </c>
      <c r="U1384">
        <v>0</v>
      </c>
      <c r="V1384">
        <v>144.9</v>
      </c>
      <c r="W1384">
        <v>49.9</v>
      </c>
      <c r="X1384">
        <v>49.9</v>
      </c>
      <c r="Y1384">
        <v>0</v>
      </c>
      <c r="AG1384" t="s">
        <v>181</v>
      </c>
      <c r="AK1384" t="s">
        <v>181</v>
      </c>
      <c r="AL1384" t="s">
        <v>127</v>
      </c>
      <c r="AM1384">
        <v>99999</v>
      </c>
      <c r="AN1384">
        <v>99999</v>
      </c>
      <c r="AO1384">
        <v>699</v>
      </c>
      <c r="AP1384" t="b">
        <v>1</v>
      </c>
      <c r="AQ1384" t="b">
        <v>1</v>
      </c>
      <c r="AR1384" t="b">
        <v>1</v>
      </c>
      <c r="AS1384">
        <v>100</v>
      </c>
      <c r="AT1384" t="s">
        <v>96</v>
      </c>
      <c r="AU1384" t="b">
        <v>0</v>
      </c>
      <c r="AW1384">
        <v>12</v>
      </c>
      <c r="AX1384" t="s">
        <v>97</v>
      </c>
      <c r="AY1384" t="s">
        <v>1545</v>
      </c>
    </row>
    <row r="1385" spans="1:51" x14ac:dyDescent="0.25">
      <c r="A1385" t="s">
        <v>3160</v>
      </c>
      <c r="B1385" t="s">
        <v>124</v>
      </c>
      <c r="C1385" t="s">
        <v>89</v>
      </c>
      <c r="D1385">
        <v>99999</v>
      </c>
      <c r="F1385">
        <v>10000</v>
      </c>
      <c r="G1385" t="b">
        <v>1</v>
      </c>
      <c r="H1385" t="s">
        <v>883</v>
      </c>
      <c r="K1385" t="s">
        <v>203</v>
      </c>
      <c r="L1385" t="s">
        <v>125</v>
      </c>
      <c r="N1385" t="s">
        <v>93</v>
      </c>
      <c r="P1385">
        <v>374.8</v>
      </c>
      <c r="Q1385">
        <v>129.9</v>
      </c>
      <c r="R1385">
        <v>0</v>
      </c>
      <c r="S1385">
        <v>50.1</v>
      </c>
      <c r="T1385">
        <v>0</v>
      </c>
      <c r="U1385">
        <v>0</v>
      </c>
      <c r="V1385">
        <v>144.9</v>
      </c>
      <c r="W1385">
        <v>49.9</v>
      </c>
      <c r="X1385">
        <v>49.9</v>
      </c>
      <c r="Y1385">
        <v>0</v>
      </c>
      <c r="AG1385" t="s">
        <v>183</v>
      </c>
      <c r="AK1385" t="s">
        <v>183</v>
      </c>
      <c r="AL1385" t="s">
        <v>127</v>
      </c>
      <c r="AM1385">
        <v>99999</v>
      </c>
      <c r="AN1385">
        <v>99999</v>
      </c>
      <c r="AO1385">
        <v>699</v>
      </c>
      <c r="AP1385" t="b">
        <v>1</v>
      </c>
      <c r="AQ1385" t="b">
        <v>1</v>
      </c>
      <c r="AR1385" t="b">
        <v>1</v>
      </c>
      <c r="AS1385">
        <v>100</v>
      </c>
      <c r="AT1385" t="s">
        <v>96</v>
      </c>
      <c r="AU1385" t="b">
        <v>0</v>
      </c>
      <c r="AW1385">
        <v>12</v>
      </c>
      <c r="AX1385" t="s">
        <v>97</v>
      </c>
      <c r="AY1385" t="s">
        <v>1546</v>
      </c>
    </row>
    <row r="1386" spans="1:51" x14ac:dyDescent="0.25">
      <c r="A1386" t="s">
        <v>3160</v>
      </c>
      <c r="B1386" t="s">
        <v>124</v>
      </c>
      <c r="C1386" t="s">
        <v>89</v>
      </c>
      <c r="D1386">
        <v>99999</v>
      </c>
      <c r="F1386">
        <v>2000</v>
      </c>
      <c r="G1386" t="b">
        <v>1</v>
      </c>
      <c r="H1386" t="s">
        <v>883</v>
      </c>
      <c r="K1386" t="s">
        <v>203</v>
      </c>
      <c r="L1386" t="s">
        <v>125</v>
      </c>
      <c r="N1386" t="s">
        <v>93</v>
      </c>
      <c r="P1386">
        <v>319.8</v>
      </c>
      <c r="Q1386">
        <v>74.899999999999991</v>
      </c>
      <c r="R1386">
        <v>0</v>
      </c>
      <c r="S1386">
        <v>50.1</v>
      </c>
      <c r="T1386">
        <v>0</v>
      </c>
      <c r="U1386">
        <v>0</v>
      </c>
      <c r="V1386">
        <v>144.9</v>
      </c>
      <c r="W1386">
        <v>49.9</v>
      </c>
      <c r="X1386">
        <v>49.9</v>
      </c>
      <c r="Y1386">
        <v>0</v>
      </c>
      <c r="AG1386" t="s">
        <v>185</v>
      </c>
      <c r="AK1386" t="s">
        <v>185</v>
      </c>
      <c r="AL1386" t="s">
        <v>127</v>
      </c>
      <c r="AM1386">
        <v>99999</v>
      </c>
      <c r="AN1386">
        <v>99999</v>
      </c>
      <c r="AO1386">
        <v>699</v>
      </c>
      <c r="AP1386" t="b">
        <v>1</v>
      </c>
      <c r="AQ1386" t="b">
        <v>1</v>
      </c>
      <c r="AR1386" t="b">
        <v>1</v>
      </c>
      <c r="AS1386">
        <v>100</v>
      </c>
      <c r="AT1386" t="s">
        <v>96</v>
      </c>
      <c r="AU1386" t="b">
        <v>0</v>
      </c>
      <c r="AW1386">
        <v>12</v>
      </c>
      <c r="AX1386" t="s">
        <v>97</v>
      </c>
      <c r="AY1386" t="s">
        <v>1547</v>
      </c>
    </row>
    <row r="1387" spans="1:51" x14ac:dyDescent="0.25">
      <c r="A1387" t="s">
        <v>3160</v>
      </c>
      <c r="B1387" t="s">
        <v>124</v>
      </c>
      <c r="C1387" t="s">
        <v>89</v>
      </c>
      <c r="D1387">
        <v>99999</v>
      </c>
      <c r="F1387">
        <v>3000</v>
      </c>
      <c r="G1387" t="b">
        <v>1</v>
      </c>
      <c r="H1387" t="s">
        <v>883</v>
      </c>
      <c r="K1387" t="s">
        <v>203</v>
      </c>
      <c r="L1387" t="s">
        <v>125</v>
      </c>
      <c r="N1387" t="s">
        <v>93</v>
      </c>
      <c r="P1387">
        <v>329.8</v>
      </c>
      <c r="Q1387">
        <v>84.899999999999991</v>
      </c>
      <c r="R1387">
        <v>0</v>
      </c>
      <c r="S1387">
        <v>50.1</v>
      </c>
      <c r="T1387">
        <v>0</v>
      </c>
      <c r="U1387">
        <v>0</v>
      </c>
      <c r="V1387">
        <v>144.9</v>
      </c>
      <c r="W1387">
        <v>49.9</v>
      </c>
      <c r="X1387">
        <v>49.9</v>
      </c>
      <c r="Y1387">
        <v>0</v>
      </c>
      <c r="AG1387" t="s">
        <v>187</v>
      </c>
      <c r="AK1387" t="s">
        <v>187</v>
      </c>
      <c r="AL1387" t="s">
        <v>127</v>
      </c>
      <c r="AM1387">
        <v>99999</v>
      </c>
      <c r="AN1387">
        <v>99999</v>
      </c>
      <c r="AO1387">
        <v>699</v>
      </c>
      <c r="AP1387" t="b">
        <v>1</v>
      </c>
      <c r="AQ1387" t="b">
        <v>1</v>
      </c>
      <c r="AR1387" t="b">
        <v>1</v>
      </c>
      <c r="AS1387">
        <v>100</v>
      </c>
      <c r="AT1387" t="s">
        <v>96</v>
      </c>
      <c r="AU1387" t="b">
        <v>0</v>
      </c>
      <c r="AW1387">
        <v>12</v>
      </c>
      <c r="AX1387" t="s">
        <v>97</v>
      </c>
      <c r="AY1387" t="s">
        <v>1548</v>
      </c>
    </row>
    <row r="1388" spans="1:51" x14ac:dyDescent="0.25">
      <c r="A1388" t="s">
        <v>3160</v>
      </c>
      <c r="B1388" t="s">
        <v>124</v>
      </c>
      <c r="C1388" t="s">
        <v>89</v>
      </c>
      <c r="D1388">
        <v>99999</v>
      </c>
      <c r="F1388">
        <v>5000</v>
      </c>
      <c r="G1388" t="b">
        <v>1</v>
      </c>
      <c r="H1388" t="s">
        <v>883</v>
      </c>
      <c r="K1388" t="s">
        <v>203</v>
      </c>
      <c r="L1388" t="s">
        <v>125</v>
      </c>
      <c r="N1388" t="s">
        <v>93</v>
      </c>
      <c r="P1388">
        <v>344.8</v>
      </c>
      <c r="Q1388">
        <v>99.9</v>
      </c>
      <c r="R1388">
        <v>0</v>
      </c>
      <c r="S1388">
        <v>50.1</v>
      </c>
      <c r="T1388">
        <v>0</v>
      </c>
      <c r="U1388">
        <v>0</v>
      </c>
      <c r="V1388">
        <v>144.9</v>
      </c>
      <c r="W1388">
        <v>49.9</v>
      </c>
      <c r="X1388">
        <v>49.9</v>
      </c>
      <c r="Y1388">
        <v>0</v>
      </c>
      <c r="AG1388" t="s">
        <v>189</v>
      </c>
      <c r="AK1388" t="s">
        <v>189</v>
      </c>
      <c r="AL1388" t="s">
        <v>127</v>
      </c>
      <c r="AM1388">
        <v>99999</v>
      </c>
      <c r="AN1388">
        <v>99999</v>
      </c>
      <c r="AO1388">
        <v>699</v>
      </c>
      <c r="AP1388" t="b">
        <v>1</v>
      </c>
      <c r="AQ1388" t="b">
        <v>1</v>
      </c>
      <c r="AR1388" t="b">
        <v>1</v>
      </c>
      <c r="AS1388">
        <v>100</v>
      </c>
      <c r="AT1388" t="s">
        <v>96</v>
      </c>
      <c r="AU1388" t="b">
        <v>0</v>
      </c>
      <c r="AW1388">
        <v>12</v>
      </c>
      <c r="AX1388" t="s">
        <v>97</v>
      </c>
      <c r="AY1388" t="s">
        <v>1549</v>
      </c>
    </row>
    <row r="1389" spans="1:51" x14ac:dyDescent="0.25">
      <c r="A1389" t="s">
        <v>3160</v>
      </c>
      <c r="B1389" t="s">
        <v>139</v>
      </c>
      <c r="C1389" t="s">
        <v>89</v>
      </c>
      <c r="D1389">
        <v>99999</v>
      </c>
      <c r="F1389">
        <v>0</v>
      </c>
      <c r="G1389" t="b">
        <v>1</v>
      </c>
      <c r="H1389" t="s">
        <v>883</v>
      </c>
      <c r="K1389" t="s">
        <v>203</v>
      </c>
      <c r="L1389" t="s">
        <v>140</v>
      </c>
      <c r="N1389" t="s">
        <v>93</v>
      </c>
      <c r="P1389">
        <v>344.8</v>
      </c>
      <c r="Q1389">
        <v>99.9</v>
      </c>
      <c r="R1389">
        <v>0</v>
      </c>
      <c r="S1389">
        <v>50.1</v>
      </c>
      <c r="T1389">
        <v>0</v>
      </c>
      <c r="U1389">
        <v>0</v>
      </c>
      <c r="V1389">
        <v>144.9</v>
      </c>
      <c r="W1389">
        <v>49.9</v>
      </c>
      <c r="X1389">
        <v>49.9</v>
      </c>
      <c r="Y1389">
        <v>0</v>
      </c>
      <c r="AG1389" t="s">
        <v>191</v>
      </c>
      <c r="AK1389" t="s">
        <v>191</v>
      </c>
      <c r="AL1389" t="s">
        <v>142</v>
      </c>
      <c r="AM1389">
        <v>99999</v>
      </c>
      <c r="AN1389">
        <v>99999</v>
      </c>
      <c r="AO1389">
        <v>899</v>
      </c>
      <c r="AP1389" t="b">
        <v>1</v>
      </c>
      <c r="AQ1389" t="b">
        <v>1</v>
      </c>
      <c r="AR1389" t="b">
        <v>1</v>
      </c>
      <c r="AS1389">
        <v>500</v>
      </c>
      <c r="AT1389" t="s">
        <v>96</v>
      </c>
      <c r="AU1389" t="b">
        <v>0</v>
      </c>
      <c r="AW1389">
        <v>12</v>
      </c>
      <c r="AX1389" t="s">
        <v>97</v>
      </c>
      <c r="AY1389" t="s">
        <v>1550</v>
      </c>
    </row>
    <row r="1390" spans="1:51" x14ac:dyDescent="0.25">
      <c r="A1390" t="s">
        <v>3160</v>
      </c>
      <c r="B1390" t="s">
        <v>139</v>
      </c>
      <c r="C1390" t="s">
        <v>89</v>
      </c>
      <c r="D1390">
        <v>99999</v>
      </c>
      <c r="F1390">
        <v>1000</v>
      </c>
      <c r="G1390" t="b">
        <v>1</v>
      </c>
      <c r="H1390" t="s">
        <v>883</v>
      </c>
      <c r="K1390" t="s">
        <v>203</v>
      </c>
      <c r="L1390" t="s">
        <v>140</v>
      </c>
      <c r="N1390" t="s">
        <v>93</v>
      </c>
      <c r="P1390">
        <v>344.8</v>
      </c>
      <c r="Q1390">
        <v>99.899999999999991</v>
      </c>
      <c r="R1390">
        <v>0</v>
      </c>
      <c r="S1390">
        <v>50.1</v>
      </c>
      <c r="T1390">
        <v>0</v>
      </c>
      <c r="U1390">
        <v>0</v>
      </c>
      <c r="V1390">
        <v>144.9</v>
      </c>
      <c r="W1390">
        <v>49.9</v>
      </c>
      <c r="X1390">
        <v>49.9</v>
      </c>
      <c r="Y1390">
        <v>0</v>
      </c>
      <c r="AG1390" t="s">
        <v>193</v>
      </c>
      <c r="AK1390" t="s">
        <v>193</v>
      </c>
      <c r="AL1390" t="s">
        <v>142</v>
      </c>
      <c r="AM1390">
        <v>99999</v>
      </c>
      <c r="AN1390">
        <v>99999</v>
      </c>
      <c r="AO1390">
        <v>899</v>
      </c>
      <c r="AP1390" t="b">
        <v>1</v>
      </c>
      <c r="AQ1390" t="b">
        <v>1</v>
      </c>
      <c r="AR1390" t="b">
        <v>1</v>
      </c>
      <c r="AS1390">
        <v>500</v>
      </c>
      <c r="AT1390" t="s">
        <v>96</v>
      </c>
      <c r="AU1390" t="b">
        <v>0</v>
      </c>
      <c r="AW1390">
        <v>12</v>
      </c>
      <c r="AX1390" t="s">
        <v>97</v>
      </c>
      <c r="AY1390" t="s">
        <v>1551</v>
      </c>
    </row>
    <row r="1391" spans="1:51" x14ac:dyDescent="0.25">
      <c r="A1391" t="s">
        <v>3160</v>
      </c>
      <c r="B1391" t="s">
        <v>139</v>
      </c>
      <c r="C1391" t="s">
        <v>89</v>
      </c>
      <c r="D1391">
        <v>99999</v>
      </c>
      <c r="F1391">
        <v>10000</v>
      </c>
      <c r="G1391" t="b">
        <v>1</v>
      </c>
      <c r="H1391" t="s">
        <v>883</v>
      </c>
      <c r="K1391" t="s">
        <v>203</v>
      </c>
      <c r="L1391" t="s">
        <v>140</v>
      </c>
      <c r="N1391" t="s">
        <v>93</v>
      </c>
      <c r="P1391">
        <v>409.8</v>
      </c>
      <c r="Q1391">
        <v>164.9</v>
      </c>
      <c r="R1391">
        <v>0</v>
      </c>
      <c r="S1391">
        <v>50.1</v>
      </c>
      <c r="T1391">
        <v>0</v>
      </c>
      <c r="U1391">
        <v>0</v>
      </c>
      <c r="V1391">
        <v>144.9</v>
      </c>
      <c r="W1391">
        <v>49.9</v>
      </c>
      <c r="X1391">
        <v>49.9</v>
      </c>
      <c r="Y1391">
        <v>0</v>
      </c>
      <c r="AG1391" t="s">
        <v>195</v>
      </c>
      <c r="AK1391" t="s">
        <v>195</v>
      </c>
      <c r="AL1391" t="s">
        <v>142</v>
      </c>
      <c r="AM1391">
        <v>99999</v>
      </c>
      <c r="AN1391">
        <v>99999</v>
      </c>
      <c r="AO1391">
        <v>899</v>
      </c>
      <c r="AP1391" t="b">
        <v>1</v>
      </c>
      <c r="AQ1391" t="b">
        <v>1</v>
      </c>
      <c r="AR1391" t="b">
        <v>1</v>
      </c>
      <c r="AS1391">
        <v>500</v>
      </c>
      <c r="AT1391" t="s">
        <v>96</v>
      </c>
      <c r="AU1391" t="b">
        <v>0</v>
      </c>
      <c r="AW1391">
        <v>12</v>
      </c>
      <c r="AX1391" t="s">
        <v>97</v>
      </c>
      <c r="AY1391" t="s">
        <v>1552</v>
      </c>
    </row>
    <row r="1392" spans="1:51" x14ac:dyDescent="0.25">
      <c r="A1392" t="s">
        <v>3160</v>
      </c>
      <c r="B1392" t="s">
        <v>139</v>
      </c>
      <c r="C1392" t="s">
        <v>89</v>
      </c>
      <c r="D1392">
        <v>99999</v>
      </c>
      <c r="F1392">
        <v>2000</v>
      </c>
      <c r="G1392" t="b">
        <v>1</v>
      </c>
      <c r="H1392" t="s">
        <v>883</v>
      </c>
      <c r="K1392" t="s">
        <v>203</v>
      </c>
      <c r="L1392" t="s">
        <v>140</v>
      </c>
      <c r="N1392" t="s">
        <v>93</v>
      </c>
      <c r="P1392">
        <v>354.8</v>
      </c>
      <c r="Q1392">
        <v>109.89999999999999</v>
      </c>
      <c r="R1392">
        <v>0</v>
      </c>
      <c r="S1392">
        <v>50.1</v>
      </c>
      <c r="T1392">
        <v>0</v>
      </c>
      <c r="U1392">
        <v>0</v>
      </c>
      <c r="V1392">
        <v>144.9</v>
      </c>
      <c r="W1392">
        <v>49.9</v>
      </c>
      <c r="X1392">
        <v>49.9</v>
      </c>
      <c r="Y1392">
        <v>0</v>
      </c>
      <c r="AG1392" t="s">
        <v>197</v>
      </c>
      <c r="AK1392" t="s">
        <v>197</v>
      </c>
      <c r="AL1392" t="s">
        <v>142</v>
      </c>
      <c r="AM1392">
        <v>99999</v>
      </c>
      <c r="AN1392">
        <v>99999</v>
      </c>
      <c r="AO1392">
        <v>899</v>
      </c>
      <c r="AP1392" t="b">
        <v>1</v>
      </c>
      <c r="AQ1392" t="b">
        <v>1</v>
      </c>
      <c r="AR1392" t="b">
        <v>1</v>
      </c>
      <c r="AS1392">
        <v>500</v>
      </c>
      <c r="AT1392" t="s">
        <v>96</v>
      </c>
      <c r="AU1392" t="b">
        <v>0</v>
      </c>
      <c r="AW1392">
        <v>12</v>
      </c>
      <c r="AX1392" t="s">
        <v>97</v>
      </c>
      <c r="AY1392" t="s">
        <v>1553</v>
      </c>
    </row>
    <row r="1393" spans="1:51" x14ac:dyDescent="0.25">
      <c r="A1393" t="s">
        <v>3160</v>
      </c>
      <c r="B1393" t="s">
        <v>139</v>
      </c>
      <c r="C1393" t="s">
        <v>89</v>
      </c>
      <c r="D1393">
        <v>99999</v>
      </c>
      <c r="F1393">
        <v>3000</v>
      </c>
      <c r="G1393" t="b">
        <v>1</v>
      </c>
      <c r="H1393" t="s">
        <v>883</v>
      </c>
      <c r="K1393" t="s">
        <v>203</v>
      </c>
      <c r="L1393" t="s">
        <v>140</v>
      </c>
      <c r="N1393" t="s">
        <v>93</v>
      </c>
      <c r="P1393">
        <v>364.8</v>
      </c>
      <c r="Q1393">
        <v>119.89999999999999</v>
      </c>
      <c r="R1393">
        <v>0</v>
      </c>
      <c r="S1393">
        <v>50.1</v>
      </c>
      <c r="T1393">
        <v>0</v>
      </c>
      <c r="U1393">
        <v>0</v>
      </c>
      <c r="V1393">
        <v>144.9</v>
      </c>
      <c r="W1393">
        <v>49.9</v>
      </c>
      <c r="X1393">
        <v>49.9</v>
      </c>
      <c r="Y1393">
        <v>0</v>
      </c>
      <c r="AG1393" t="s">
        <v>199</v>
      </c>
      <c r="AK1393" t="s">
        <v>199</v>
      </c>
      <c r="AL1393" t="s">
        <v>142</v>
      </c>
      <c r="AM1393">
        <v>99999</v>
      </c>
      <c r="AN1393">
        <v>99999</v>
      </c>
      <c r="AO1393">
        <v>899</v>
      </c>
      <c r="AP1393" t="b">
        <v>1</v>
      </c>
      <c r="AQ1393" t="b">
        <v>1</v>
      </c>
      <c r="AR1393" t="b">
        <v>1</v>
      </c>
      <c r="AS1393">
        <v>500</v>
      </c>
      <c r="AT1393" t="s">
        <v>96</v>
      </c>
      <c r="AU1393" t="b">
        <v>0</v>
      </c>
      <c r="AW1393">
        <v>12</v>
      </c>
      <c r="AX1393" t="s">
        <v>97</v>
      </c>
      <c r="AY1393" t="s">
        <v>1554</v>
      </c>
    </row>
    <row r="1394" spans="1:51" x14ac:dyDescent="0.25">
      <c r="A1394" t="s">
        <v>3160</v>
      </c>
      <c r="B1394" t="s">
        <v>139</v>
      </c>
      <c r="C1394" t="s">
        <v>89</v>
      </c>
      <c r="D1394">
        <v>99999</v>
      </c>
      <c r="F1394">
        <v>5000</v>
      </c>
      <c r="G1394" t="b">
        <v>1</v>
      </c>
      <c r="H1394" t="s">
        <v>883</v>
      </c>
      <c r="K1394" t="s">
        <v>203</v>
      </c>
      <c r="L1394" t="s">
        <v>140</v>
      </c>
      <c r="N1394" t="s">
        <v>93</v>
      </c>
      <c r="P1394">
        <v>379.8</v>
      </c>
      <c r="Q1394">
        <v>134.9</v>
      </c>
      <c r="R1394">
        <v>0</v>
      </c>
      <c r="S1394">
        <v>50.1</v>
      </c>
      <c r="T1394">
        <v>0</v>
      </c>
      <c r="U1394">
        <v>0</v>
      </c>
      <c r="V1394">
        <v>144.9</v>
      </c>
      <c r="W1394">
        <v>49.9</v>
      </c>
      <c r="X1394">
        <v>49.9</v>
      </c>
      <c r="Y1394">
        <v>0</v>
      </c>
      <c r="AG1394" t="s">
        <v>201</v>
      </c>
      <c r="AK1394" t="s">
        <v>201</v>
      </c>
      <c r="AL1394" t="s">
        <v>142</v>
      </c>
      <c r="AM1394">
        <v>99999</v>
      </c>
      <c r="AN1394">
        <v>99999</v>
      </c>
      <c r="AO1394">
        <v>899</v>
      </c>
      <c r="AP1394" t="b">
        <v>1</v>
      </c>
      <c r="AQ1394" t="b">
        <v>1</v>
      </c>
      <c r="AR1394" t="b">
        <v>1</v>
      </c>
      <c r="AS1394">
        <v>500</v>
      </c>
      <c r="AT1394" t="s">
        <v>96</v>
      </c>
      <c r="AU1394" t="b">
        <v>0</v>
      </c>
      <c r="AW1394">
        <v>12</v>
      </c>
      <c r="AX1394" t="s">
        <v>97</v>
      </c>
      <c r="AY1394" t="s">
        <v>1555</v>
      </c>
    </row>
    <row r="1395" spans="1:51" x14ac:dyDescent="0.25">
      <c r="A1395" t="s">
        <v>3160</v>
      </c>
      <c r="B1395" t="s">
        <v>88</v>
      </c>
      <c r="C1395" t="s">
        <v>89</v>
      </c>
      <c r="D1395">
        <v>99999</v>
      </c>
      <c r="F1395">
        <v>0</v>
      </c>
      <c r="G1395" t="b">
        <v>1</v>
      </c>
      <c r="H1395" t="s">
        <v>883</v>
      </c>
      <c r="K1395" t="s">
        <v>228</v>
      </c>
      <c r="L1395" t="s">
        <v>92</v>
      </c>
      <c r="N1395" t="s">
        <v>93</v>
      </c>
      <c r="P1395">
        <v>334.8</v>
      </c>
      <c r="Q1395">
        <v>79.900000000000006</v>
      </c>
      <c r="R1395">
        <v>0</v>
      </c>
      <c r="S1395">
        <v>50.1</v>
      </c>
      <c r="T1395">
        <v>0</v>
      </c>
      <c r="U1395">
        <v>0</v>
      </c>
      <c r="V1395">
        <v>144.9</v>
      </c>
      <c r="W1395">
        <v>59.9</v>
      </c>
      <c r="X1395">
        <v>59.9</v>
      </c>
      <c r="Y1395">
        <v>0</v>
      </c>
      <c r="AG1395" t="s">
        <v>155</v>
      </c>
      <c r="AK1395" t="s">
        <v>155</v>
      </c>
      <c r="AL1395" t="s">
        <v>95</v>
      </c>
      <c r="AM1395">
        <v>99999</v>
      </c>
      <c r="AN1395">
        <v>99999</v>
      </c>
      <c r="AO1395">
        <v>799</v>
      </c>
      <c r="AP1395" t="b">
        <v>1</v>
      </c>
      <c r="AQ1395" t="b">
        <v>1</v>
      </c>
      <c r="AR1395" t="b">
        <v>1</v>
      </c>
      <c r="AS1395">
        <v>250</v>
      </c>
      <c r="AT1395" t="s">
        <v>96</v>
      </c>
      <c r="AU1395" t="b">
        <v>0</v>
      </c>
      <c r="AW1395">
        <v>12</v>
      </c>
      <c r="AX1395" t="s">
        <v>97</v>
      </c>
      <c r="AY1395" t="s">
        <v>1556</v>
      </c>
    </row>
    <row r="1396" spans="1:51" x14ac:dyDescent="0.25">
      <c r="A1396" t="s">
        <v>3160</v>
      </c>
      <c r="B1396" t="s">
        <v>88</v>
      </c>
      <c r="C1396" t="s">
        <v>89</v>
      </c>
      <c r="D1396">
        <v>99999</v>
      </c>
      <c r="F1396">
        <v>1000</v>
      </c>
      <c r="G1396" t="b">
        <v>1</v>
      </c>
      <c r="H1396" t="s">
        <v>883</v>
      </c>
      <c r="K1396" t="s">
        <v>228</v>
      </c>
      <c r="L1396" t="s">
        <v>92</v>
      </c>
      <c r="N1396" t="s">
        <v>93</v>
      </c>
      <c r="P1396">
        <v>334.8</v>
      </c>
      <c r="Q1396">
        <v>79.899999999999991</v>
      </c>
      <c r="R1396">
        <v>0</v>
      </c>
      <c r="S1396">
        <v>50.1</v>
      </c>
      <c r="T1396">
        <v>0</v>
      </c>
      <c r="U1396">
        <v>0</v>
      </c>
      <c r="V1396">
        <v>144.9</v>
      </c>
      <c r="W1396">
        <v>59.9</v>
      </c>
      <c r="X1396">
        <v>59.9</v>
      </c>
      <c r="Y1396">
        <v>0</v>
      </c>
      <c r="AG1396" t="s">
        <v>157</v>
      </c>
      <c r="AK1396" t="s">
        <v>157</v>
      </c>
      <c r="AL1396" t="s">
        <v>95</v>
      </c>
      <c r="AM1396">
        <v>99999</v>
      </c>
      <c r="AN1396">
        <v>99999</v>
      </c>
      <c r="AO1396">
        <v>799</v>
      </c>
      <c r="AP1396" t="b">
        <v>1</v>
      </c>
      <c r="AQ1396" t="b">
        <v>1</v>
      </c>
      <c r="AR1396" t="b">
        <v>1</v>
      </c>
      <c r="AS1396">
        <v>250</v>
      </c>
      <c r="AT1396" t="s">
        <v>96</v>
      </c>
      <c r="AU1396" t="b">
        <v>0</v>
      </c>
      <c r="AW1396">
        <v>12</v>
      </c>
      <c r="AX1396" t="s">
        <v>97</v>
      </c>
      <c r="AY1396" t="s">
        <v>1557</v>
      </c>
    </row>
    <row r="1397" spans="1:51" x14ac:dyDescent="0.25">
      <c r="A1397" t="s">
        <v>3160</v>
      </c>
      <c r="B1397" t="s">
        <v>88</v>
      </c>
      <c r="C1397" t="s">
        <v>89</v>
      </c>
      <c r="D1397">
        <v>99999</v>
      </c>
      <c r="F1397">
        <v>10000</v>
      </c>
      <c r="G1397" t="b">
        <v>1</v>
      </c>
      <c r="H1397" t="s">
        <v>883</v>
      </c>
      <c r="K1397" t="s">
        <v>228</v>
      </c>
      <c r="L1397" t="s">
        <v>92</v>
      </c>
      <c r="N1397" t="s">
        <v>93</v>
      </c>
      <c r="P1397">
        <v>399.8</v>
      </c>
      <c r="Q1397">
        <v>144.9</v>
      </c>
      <c r="R1397">
        <v>0</v>
      </c>
      <c r="S1397">
        <v>50.1</v>
      </c>
      <c r="T1397">
        <v>0</v>
      </c>
      <c r="U1397">
        <v>0</v>
      </c>
      <c r="V1397">
        <v>144.9</v>
      </c>
      <c r="W1397">
        <v>59.9</v>
      </c>
      <c r="X1397">
        <v>59.9</v>
      </c>
      <c r="Y1397">
        <v>0</v>
      </c>
      <c r="AG1397" t="s">
        <v>159</v>
      </c>
      <c r="AK1397" t="s">
        <v>159</v>
      </c>
      <c r="AL1397" t="s">
        <v>95</v>
      </c>
      <c r="AM1397">
        <v>99999</v>
      </c>
      <c r="AN1397">
        <v>99999</v>
      </c>
      <c r="AO1397">
        <v>799</v>
      </c>
      <c r="AP1397" t="b">
        <v>1</v>
      </c>
      <c r="AQ1397" t="b">
        <v>1</v>
      </c>
      <c r="AR1397" t="b">
        <v>1</v>
      </c>
      <c r="AS1397">
        <v>250</v>
      </c>
      <c r="AT1397" t="s">
        <v>96</v>
      </c>
      <c r="AU1397" t="b">
        <v>0</v>
      </c>
      <c r="AW1397">
        <v>12</v>
      </c>
      <c r="AX1397" t="s">
        <v>97</v>
      </c>
      <c r="AY1397" t="s">
        <v>1558</v>
      </c>
    </row>
    <row r="1398" spans="1:51" x14ac:dyDescent="0.25">
      <c r="A1398" t="s">
        <v>3160</v>
      </c>
      <c r="B1398" t="s">
        <v>88</v>
      </c>
      <c r="C1398" t="s">
        <v>89</v>
      </c>
      <c r="D1398">
        <v>99999</v>
      </c>
      <c r="F1398">
        <v>2000</v>
      </c>
      <c r="G1398" t="b">
        <v>1</v>
      </c>
      <c r="H1398" t="s">
        <v>883</v>
      </c>
      <c r="K1398" t="s">
        <v>228</v>
      </c>
      <c r="L1398" t="s">
        <v>92</v>
      </c>
      <c r="N1398" t="s">
        <v>93</v>
      </c>
      <c r="P1398">
        <v>344.8</v>
      </c>
      <c r="Q1398">
        <v>89.899999999999991</v>
      </c>
      <c r="R1398">
        <v>0</v>
      </c>
      <c r="S1398">
        <v>50.1</v>
      </c>
      <c r="T1398">
        <v>0</v>
      </c>
      <c r="U1398">
        <v>0</v>
      </c>
      <c r="V1398">
        <v>144.9</v>
      </c>
      <c r="W1398">
        <v>59.9</v>
      </c>
      <c r="X1398">
        <v>59.9</v>
      </c>
      <c r="Y1398">
        <v>0</v>
      </c>
      <c r="AG1398" t="s">
        <v>161</v>
      </c>
      <c r="AK1398" t="s">
        <v>161</v>
      </c>
      <c r="AL1398" t="s">
        <v>95</v>
      </c>
      <c r="AM1398">
        <v>99999</v>
      </c>
      <c r="AN1398">
        <v>99999</v>
      </c>
      <c r="AO1398">
        <v>799</v>
      </c>
      <c r="AP1398" t="b">
        <v>1</v>
      </c>
      <c r="AQ1398" t="b">
        <v>1</v>
      </c>
      <c r="AR1398" t="b">
        <v>1</v>
      </c>
      <c r="AS1398">
        <v>250</v>
      </c>
      <c r="AT1398" t="s">
        <v>96</v>
      </c>
      <c r="AU1398" t="b">
        <v>0</v>
      </c>
      <c r="AW1398">
        <v>12</v>
      </c>
      <c r="AX1398" t="s">
        <v>97</v>
      </c>
      <c r="AY1398" t="s">
        <v>1559</v>
      </c>
    </row>
    <row r="1399" spans="1:51" x14ac:dyDescent="0.25">
      <c r="A1399" t="s">
        <v>3160</v>
      </c>
      <c r="B1399" t="s">
        <v>88</v>
      </c>
      <c r="C1399" t="s">
        <v>89</v>
      </c>
      <c r="D1399">
        <v>99999</v>
      </c>
      <c r="F1399">
        <v>3000</v>
      </c>
      <c r="G1399" t="b">
        <v>1</v>
      </c>
      <c r="H1399" t="s">
        <v>883</v>
      </c>
      <c r="K1399" t="s">
        <v>228</v>
      </c>
      <c r="L1399" t="s">
        <v>92</v>
      </c>
      <c r="N1399" t="s">
        <v>93</v>
      </c>
      <c r="P1399">
        <v>354.8</v>
      </c>
      <c r="Q1399">
        <v>99.899999999999991</v>
      </c>
      <c r="R1399">
        <v>0</v>
      </c>
      <c r="S1399">
        <v>50.1</v>
      </c>
      <c r="T1399">
        <v>0</v>
      </c>
      <c r="U1399">
        <v>0</v>
      </c>
      <c r="V1399">
        <v>144.9</v>
      </c>
      <c r="W1399">
        <v>59.9</v>
      </c>
      <c r="X1399">
        <v>59.9</v>
      </c>
      <c r="Y1399">
        <v>0</v>
      </c>
      <c r="AG1399" t="s">
        <v>163</v>
      </c>
      <c r="AK1399" t="s">
        <v>163</v>
      </c>
      <c r="AL1399" t="s">
        <v>95</v>
      </c>
      <c r="AM1399">
        <v>99999</v>
      </c>
      <c r="AN1399">
        <v>99999</v>
      </c>
      <c r="AO1399">
        <v>799</v>
      </c>
      <c r="AP1399" t="b">
        <v>1</v>
      </c>
      <c r="AQ1399" t="b">
        <v>1</v>
      </c>
      <c r="AR1399" t="b">
        <v>1</v>
      </c>
      <c r="AS1399">
        <v>250</v>
      </c>
      <c r="AT1399" t="s">
        <v>96</v>
      </c>
      <c r="AU1399" t="b">
        <v>0</v>
      </c>
      <c r="AW1399">
        <v>12</v>
      </c>
      <c r="AX1399" t="s">
        <v>97</v>
      </c>
      <c r="AY1399" t="s">
        <v>1560</v>
      </c>
    </row>
    <row r="1400" spans="1:51" x14ac:dyDescent="0.25">
      <c r="A1400" t="s">
        <v>3160</v>
      </c>
      <c r="B1400" t="s">
        <v>88</v>
      </c>
      <c r="C1400" t="s">
        <v>89</v>
      </c>
      <c r="D1400">
        <v>99999</v>
      </c>
      <c r="F1400">
        <v>5000</v>
      </c>
      <c r="G1400" t="b">
        <v>1</v>
      </c>
      <c r="H1400" t="s">
        <v>883</v>
      </c>
      <c r="K1400" t="s">
        <v>228</v>
      </c>
      <c r="L1400" t="s">
        <v>92</v>
      </c>
      <c r="N1400" t="s">
        <v>93</v>
      </c>
      <c r="P1400">
        <v>369.8</v>
      </c>
      <c r="Q1400">
        <v>114.9</v>
      </c>
      <c r="R1400">
        <v>0</v>
      </c>
      <c r="S1400">
        <v>50.1</v>
      </c>
      <c r="T1400">
        <v>0</v>
      </c>
      <c r="U1400">
        <v>0</v>
      </c>
      <c r="V1400">
        <v>144.9</v>
      </c>
      <c r="W1400">
        <v>59.9</v>
      </c>
      <c r="X1400">
        <v>59.9</v>
      </c>
      <c r="Y1400">
        <v>0</v>
      </c>
      <c r="AG1400" t="s">
        <v>165</v>
      </c>
      <c r="AK1400" t="s">
        <v>165</v>
      </c>
      <c r="AL1400" t="s">
        <v>95</v>
      </c>
      <c r="AM1400">
        <v>99999</v>
      </c>
      <c r="AN1400">
        <v>99999</v>
      </c>
      <c r="AO1400">
        <v>799</v>
      </c>
      <c r="AP1400" t="b">
        <v>1</v>
      </c>
      <c r="AQ1400" t="b">
        <v>1</v>
      </c>
      <c r="AR1400" t="b">
        <v>1</v>
      </c>
      <c r="AS1400">
        <v>250</v>
      </c>
      <c r="AT1400" t="s">
        <v>96</v>
      </c>
      <c r="AU1400" t="b">
        <v>0</v>
      </c>
      <c r="AW1400">
        <v>12</v>
      </c>
      <c r="AX1400" t="s">
        <v>97</v>
      </c>
      <c r="AY1400" t="s">
        <v>1561</v>
      </c>
    </row>
    <row r="1401" spans="1:51" x14ac:dyDescent="0.25">
      <c r="A1401" t="s">
        <v>3160</v>
      </c>
      <c r="B1401" t="s">
        <v>109</v>
      </c>
      <c r="C1401" t="s">
        <v>89</v>
      </c>
      <c r="D1401">
        <v>99999</v>
      </c>
      <c r="F1401">
        <v>0</v>
      </c>
      <c r="G1401" t="b">
        <v>1</v>
      </c>
      <c r="H1401" t="s">
        <v>883</v>
      </c>
      <c r="K1401" t="s">
        <v>228</v>
      </c>
      <c r="L1401" t="s">
        <v>110</v>
      </c>
      <c r="N1401" t="s">
        <v>93</v>
      </c>
      <c r="P1401">
        <v>329.8</v>
      </c>
      <c r="Q1401">
        <v>74.900000000000006</v>
      </c>
      <c r="R1401">
        <v>0</v>
      </c>
      <c r="S1401">
        <v>50.1</v>
      </c>
      <c r="T1401">
        <v>0</v>
      </c>
      <c r="U1401">
        <v>0</v>
      </c>
      <c r="V1401">
        <v>144.9</v>
      </c>
      <c r="W1401">
        <v>59.9</v>
      </c>
      <c r="X1401">
        <v>59.9</v>
      </c>
      <c r="Y1401">
        <v>0</v>
      </c>
      <c r="AG1401" t="s">
        <v>167</v>
      </c>
      <c r="AK1401" t="s">
        <v>167</v>
      </c>
      <c r="AL1401" t="s">
        <v>112</v>
      </c>
      <c r="AM1401">
        <v>99999</v>
      </c>
      <c r="AN1401">
        <v>99999</v>
      </c>
      <c r="AO1401">
        <v>599</v>
      </c>
      <c r="AP1401" t="b">
        <v>1</v>
      </c>
      <c r="AQ1401" t="b">
        <v>1</v>
      </c>
      <c r="AR1401" t="b">
        <v>1</v>
      </c>
      <c r="AS1401">
        <v>50</v>
      </c>
      <c r="AT1401" t="s">
        <v>96</v>
      </c>
      <c r="AU1401" t="b">
        <v>0</v>
      </c>
      <c r="AW1401">
        <v>12</v>
      </c>
      <c r="AX1401" t="s">
        <v>97</v>
      </c>
      <c r="AY1401" t="s">
        <v>1562</v>
      </c>
    </row>
    <row r="1402" spans="1:51" x14ac:dyDescent="0.25">
      <c r="A1402" t="s">
        <v>3160</v>
      </c>
      <c r="B1402" t="s">
        <v>109</v>
      </c>
      <c r="C1402" t="s">
        <v>89</v>
      </c>
      <c r="D1402">
        <v>99999</v>
      </c>
      <c r="F1402">
        <v>1000</v>
      </c>
      <c r="G1402" t="b">
        <v>1</v>
      </c>
      <c r="H1402" t="s">
        <v>883</v>
      </c>
      <c r="K1402" t="s">
        <v>228</v>
      </c>
      <c r="L1402" t="s">
        <v>110</v>
      </c>
      <c r="N1402" t="s">
        <v>93</v>
      </c>
      <c r="P1402">
        <v>314.8</v>
      </c>
      <c r="Q1402">
        <v>59.9</v>
      </c>
      <c r="R1402">
        <v>0</v>
      </c>
      <c r="S1402">
        <v>50.1</v>
      </c>
      <c r="T1402">
        <v>0</v>
      </c>
      <c r="U1402">
        <v>0</v>
      </c>
      <c r="V1402">
        <v>144.9</v>
      </c>
      <c r="W1402">
        <v>59.9</v>
      </c>
      <c r="X1402">
        <v>59.9</v>
      </c>
      <c r="Y1402">
        <v>0</v>
      </c>
      <c r="AG1402" t="s">
        <v>169</v>
      </c>
      <c r="AK1402" t="s">
        <v>169</v>
      </c>
      <c r="AL1402" t="s">
        <v>112</v>
      </c>
      <c r="AM1402">
        <v>99999</v>
      </c>
      <c r="AN1402">
        <v>99999</v>
      </c>
      <c r="AO1402">
        <v>599</v>
      </c>
      <c r="AP1402" t="b">
        <v>1</v>
      </c>
      <c r="AQ1402" t="b">
        <v>1</v>
      </c>
      <c r="AR1402" t="b">
        <v>1</v>
      </c>
      <c r="AS1402">
        <v>50</v>
      </c>
      <c r="AT1402" t="s">
        <v>96</v>
      </c>
      <c r="AU1402" t="b">
        <v>0</v>
      </c>
      <c r="AW1402">
        <v>12</v>
      </c>
      <c r="AX1402" t="s">
        <v>97</v>
      </c>
      <c r="AY1402" t="s">
        <v>1563</v>
      </c>
    </row>
    <row r="1403" spans="1:51" x14ac:dyDescent="0.25">
      <c r="A1403" t="s">
        <v>3160</v>
      </c>
      <c r="B1403" t="s">
        <v>109</v>
      </c>
      <c r="C1403" t="s">
        <v>89</v>
      </c>
      <c r="D1403">
        <v>99999</v>
      </c>
      <c r="F1403">
        <v>10000</v>
      </c>
      <c r="G1403" t="b">
        <v>1</v>
      </c>
      <c r="H1403" t="s">
        <v>883</v>
      </c>
      <c r="K1403" t="s">
        <v>228</v>
      </c>
      <c r="L1403" t="s">
        <v>110</v>
      </c>
      <c r="N1403" t="s">
        <v>93</v>
      </c>
      <c r="P1403">
        <v>379.8</v>
      </c>
      <c r="Q1403">
        <v>124.9</v>
      </c>
      <c r="R1403">
        <v>0</v>
      </c>
      <c r="S1403">
        <v>50.1</v>
      </c>
      <c r="T1403">
        <v>0</v>
      </c>
      <c r="U1403">
        <v>0</v>
      </c>
      <c r="V1403">
        <v>144.9</v>
      </c>
      <c r="W1403">
        <v>59.9</v>
      </c>
      <c r="X1403">
        <v>59.9</v>
      </c>
      <c r="Y1403">
        <v>0</v>
      </c>
      <c r="AG1403" t="s">
        <v>171</v>
      </c>
      <c r="AK1403" t="s">
        <v>171</v>
      </c>
      <c r="AL1403" t="s">
        <v>112</v>
      </c>
      <c r="AM1403">
        <v>99999</v>
      </c>
      <c r="AN1403">
        <v>99999</v>
      </c>
      <c r="AO1403">
        <v>599</v>
      </c>
      <c r="AP1403" t="b">
        <v>1</v>
      </c>
      <c r="AQ1403" t="b">
        <v>1</v>
      </c>
      <c r="AR1403" t="b">
        <v>1</v>
      </c>
      <c r="AS1403">
        <v>50</v>
      </c>
      <c r="AT1403" t="s">
        <v>96</v>
      </c>
      <c r="AU1403" t="b">
        <v>0</v>
      </c>
      <c r="AW1403">
        <v>12</v>
      </c>
      <c r="AX1403" t="s">
        <v>97</v>
      </c>
      <c r="AY1403" t="s">
        <v>1564</v>
      </c>
    </row>
    <row r="1404" spans="1:51" x14ac:dyDescent="0.25">
      <c r="A1404" t="s">
        <v>3160</v>
      </c>
      <c r="B1404" t="s">
        <v>109</v>
      </c>
      <c r="C1404" t="s">
        <v>89</v>
      </c>
      <c r="D1404">
        <v>99999</v>
      </c>
      <c r="F1404">
        <v>2000</v>
      </c>
      <c r="G1404" t="b">
        <v>1</v>
      </c>
      <c r="H1404" t="s">
        <v>883</v>
      </c>
      <c r="K1404" t="s">
        <v>228</v>
      </c>
      <c r="L1404" t="s">
        <v>110</v>
      </c>
      <c r="N1404" t="s">
        <v>93</v>
      </c>
      <c r="P1404">
        <v>324.8</v>
      </c>
      <c r="Q1404">
        <v>69.900000000000006</v>
      </c>
      <c r="R1404">
        <v>0</v>
      </c>
      <c r="S1404">
        <v>50.1</v>
      </c>
      <c r="T1404">
        <v>0</v>
      </c>
      <c r="U1404">
        <v>0</v>
      </c>
      <c r="V1404">
        <v>144.9</v>
      </c>
      <c r="W1404">
        <v>59.9</v>
      </c>
      <c r="X1404">
        <v>59.9</v>
      </c>
      <c r="Y1404">
        <v>0</v>
      </c>
      <c r="AG1404" t="s">
        <v>173</v>
      </c>
      <c r="AK1404" t="s">
        <v>173</v>
      </c>
      <c r="AL1404" t="s">
        <v>112</v>
      </c>
      <c r="AM1404">
        <v>99999</v>
      </c>
      <c r="AN1404">
        <v>99999</v>
      </c>
      <c r="AO1404">
        <v>599</v>
      </c>
      <c r="AP1404" t="b">
        <v>1</v>
      </c>
      <c r="AQ1404" t="b">
        <v>1</v>
      </c>
      <c r="AR1404" t="b">
        <v>1</v>
      </c>
      <c r="AS1404">
        <v>50</v>
      </c>
      <c r="AT1404" t="s">
        <v>96</v>
      </c>
      <c r="AU1404" t="b">
        <v>0</v>
      </c>
      <c r="AW1404">
        <v>12</v>
      </c>
      <c r="AX1404" t="s">
        <v>97</v>
      </c>
      <c r="AY1404" t="s">
        <v>1565</v>
      </c>
    </row>
    <row r="1405" spans="1:51" x14ac:dyDescent="0.25">
      <c r="A1405" t="s">
        <v>3160</v>
      </c>
      <c r="B1405" t="s">
        <v>109</v>
      </c>
      <c r="C1405" t="s">
        <v>89</v>
      </c>
      <c r="D1405">
        <v>99999</v>
      </c>
      <c r="F1405">
        <v>3000</v>
      </c>
      <c r="G1405" t="b">
        <v>1</v>
      </c>
      <c r="H1405" t="s">
        <v>883</v>
      </c>
      <c r="K1405" t="s">
        <v>228</v>
      </c>
      <c r="L1405" t="s">
        <v>110</v>
      </c>
      <c r="N1405" t="s">
        <v>93</v>
      </c>
      <c r="P1405">
        <v>334.8</v>
      </c>
      <c r="Q1405">
        <v>79.899999999999991</v>
      </c>
      <c r="R1405">
        <v>0</v>
      </c>
      <c r="S1405">
        <v>50.1</v>
      </c>
      <c r="T1405">
        <v>0</v>
      </c>
      <c r="U1405">
        <v>0</v>
      </c>
      <c r="V1405">
        <v>144.9</v>
      </c>
      <c r="W1405">
        <v>59.9</v>
      </c>
      <c r="X1405">
        <v>59.9</v>
      </c>
      <c r="Y1405">
        <v>0</v>
      </c>
      <c r="AG1405" t="s">
        <v>175</v>
      </c>
      <c r="AK1405" t="s">
        <v>175</v>
      </c>
      <c r="AL1405" t="s">
        <v>112</v>
      </c>
      <c r="AM1405">
        <v>99999</v>
      </c>
      <c r="AN1405">
        <v>99999</v>
      </c>
      <c r="AO1405">
        <v>599</v>
      </c>
      <c r="AP1405" t="b">
        <v>1</v>
      </c>
      <c r="AQ1405" t="b">
        <v>1</v>
      </c>
      <c r="AR1405" t="b">
        <v>1</v>
      </c>
      <c r="AS1405">
        <v>50</v>
      </c>
      <c r="AT1405" t="s">
        <v>96</v>
      </c>
      <c r="AU1405" t="b">
        <v>0</v>
      </c>
      <c r="AW1405">
        <v>12</v>
      </c>
      <c r="AX1405" t="s">
        <v>97</v>
      </c>
      <c r="AY1405" t="s">
        <v>1566</v>
      </c>
    </row>
    <row r="1406" spans="1:51" x14ac:dyDescent="0.25">
      <c r="A1406" t="s">
        <v>3160</v>
      </c>
      <c r="B1406" t="s">
        <v>109</v>
      </c>
      <c r="C1406" t="s">
        <v>89</v>
      </c>
      <c r="D1406">
        <v>99999</v>
      </c>
      <c r="F1406">
        <v>5000</v>
      </c>
      <c r="G1406" t="b">
        <v>1</v>
      </c>
      <c r="H1406" t="s">
        <v>883</v>
      </c>
      <c r="K1406" t="s">
        <v>228</v>
      </c>
      <c r="L1406" t="s">
        <v>110</v>
      </c>
      <c r="N1406" t="s">
        <v>93</v>
      </c>
      <c r="P1406">
        <v>349.8</v>
      </c>
      <c r="Q1406">
        <v>94.9</v>
      </c>
      <c r="R1406">
        <v>0</v>
      </c>
      <c r="S1406">
        <v>50.1</v>
      </c>
      <c r="T1406">
        <v>0</v>
      </c>
      <c r="U1406">
        <v>0</v>
      </c>
      <c r="V1406">
        <v>144.9</v>
      </c>
      <c r="W1406">
        <v>59.9</v>
      </c>
      <c r="X1406">
        <v>59.9</v>
      </c>
      <c r="Y1406">
        <v>0</v>
      </c>
      <c r="AG1406" t="s">
        <v>177</v>
      </c>
      <c r="AK1406" t="s">
        <v>177</v>
      </c>
      <c r="AL1406" t="s">
        <v>112</v>
      </c>
      <c r="AM1406">
        <v>99999</v>
      </c>
      <c r="AN1406">
        <v>99999</v>
      </c>
      <c r="AO1406">
        <v>599</v>
      </c>
      <c r="AP1406" t="b">
        <v>1</v>
      </c>
      <c r="AQ1406" t="b">
        <v>1</v>
      </c>
      <c r="AR1406" t="b">
        <v>1</v>
      </c>
      <c r="AS1406">
        <v>50</v>
      </c>
      <c r="AT1406" t="s">
        <v>96</v>
      </c>
      <c r="AU1406" t="b">
        <v>0</v>
      </c>
      <c r="AW1406">
        <v>12</v>
      </c>
      <c r="AX1406" t="s">
        <v>97</v>
      </c>
      <c r="AY1406" t="s">
        <v>1567</v>
      </c>
    </row>
    <row r="1407" spans="1:51" x14ac:dyDescent="0.25">
      <c r="A1407" t="s">
        <v>3160</v>
      </c>
      <c r="B1407" t="s">
        <v>124</v>
      </c>
      <c r="C1407" t="s">
        <v>89</v>
      </c>
      <c r="D1407">
        <v>99999</v>
      </c>
      <c r="F1407">
        <v>0</v>
      </c>
      <c r="G1407" t="b">
        <v>1</v>
      </c>
      <c r="H1407" t="s">
        <v>883</v>
      </c>
      <c r="K1407" t="s">
        <v>228</v>
      </c>
      <c r="L1407" t="s">
        <v>125</v>
      </c>
      <c r="N1407" t="s">
        <v>93</v>
      </c>
      <c r="P1407">
        <v>319.8</v>
      </c>
      <c r="Q1407">
        <v>64.900000000000006</v>
      </c>
      <c r="R1407">
        <v>0</v>
      </c>
      <c r="S1407">
        <v>50.1</v>
      </c>
      <c r="T1407">
        <v>0</v>
      </c>
      <c r="U1407">
        <v>0</v>
      </c>
      <c r="V1407">
        <v>144.9</v>
      </c>
      <c r="W1407">
        <v>59.9</v>
      </c>
      <c r="X1407">
        <v>59.9</v>
      </c>
      <c r="Y1407">
        <v>0</v>
      </c>
      <c r="AG1407" t="s">
        <v>179</v>
      </c>
      <c r="AK1407" t="s">
        <v>179</v>
      </c>
      <c r="AL1407" t="s">
        <v>127</v>
      </c>
      <c r="AM1407">
        <v>99999</v>
      </c>
      <c r="AN1407">
        <v>99999</v>
      </c>
      <c r="AO1407">
        <v>699</v>
      </c>
      <c r="AP1407" t="b">
        <v>1</v>
      </c>
      <c r="AQ1407" t="b">
        <v>1</v>
      </c>
      <c r="AR1407" t="b">
        <v>1</v>
      </c>
      <c r="AS1407">
        <v>100</v>
      </c>
      <c r="AT1407" t="s">
        <v>96</v>
      </c>
      <c r="AU1407" t="b">
        <v>0</v>
      </c>
      <c r="AW1407">
        <v>12</v>
      </c>
      <c r="AX1407" t="s">
        <v>97</v>
      </c>
      <c r="AY1407" t="s">
        <v>1568</v>
      </c>
    </row>
    <row r="1408" spans="1:51" x14ac:dyDescent="0.25">
      <c r="A1408" t="s">
        <v>3160</v>
      </c>
      <c r="B1408" t="s">
        <v>124</v>
      </c>
      <c r="C1408" t="s">
        <v>89</v>
      </c>
      <c r="D1408">
        <v>99999</v>
      </c>
      <c r="F1408">
        <v>1000</v>
      </c>
      <c r="G1408" t="b">
        <v>1</v>
      </c>
      <c r="H1408" t="s">
        <v>883</v>
      </c>
      <c r="K1408" t="s">
        <v>228</v>
      </c>
      <c r="L1408" t="s">
        <v>125</v>
      </c>
      <c r="N1408" t="s">
        <v>93</v>
      </c>
      <c r="P1408">
        <v>319.8</v>
      </c>
      <c r="Q1408">
        <v>64.899999999999991</v>
      </c>
      <c r="R1408">
        <v>0</v>
      </c>
      <c r="S1408">
        <v>50.1</v>
      </c>
      <c r="T1408">
        <v>0</v>
      </c>
      <c r="U1408">
        <v>0</v>
      </c>
      <c r="V1408">
        <v>144.9</v>
      </c>
      <c r="W1408">
        <v>59.9</v>
      </c>
      <c r="X1408">
        <v>59.9</v>
      </c>
      <c r="Y1408">
        <v>0</v>
      </c>
      <c r="AG1408" t="s">
        <v>181</v>
      </c>
      <c r="AK1408" t="s">
        <v>181</v>
      </c>
      <c r="AL1408" t="s">
        <v>127</v>
      </c>
      <c r="AM1408">
        <v>99999</v>
      </c>
      <c r="AN1408">
        <v>99999</v>
      </c>
      <c r="AO1408">
        <v>699</v>
      </c>
      <c r="AP1408" t="b">
        <v>1</v>
      </c>
      <c r="AQ1408" t="b">
        <v>1</v>
      </c>
      <c r="AR1408" t="b">
        <v>1</v>
      </c>
      <c r="AS1408">
        <v>100</v>
      </c>
      <c r="AT1408" t="s">
        <v>96</v>
      </c>
      <c r="AU1408" t="b">
        <v>0</v>
      </c>
      <c r="AW1408">
        <v>12</v>
      </c>
      <c r="AX1408" t="s">
        <v>97</v>
      </c>
      <c r="AY1408" t="s">
        <v>1569</v>
      </c>
    </row>
    <row r="1409" spans="1:51" x14ac:dyDescent="0.25">
      <c r="A1409" t="s">
        <v>3160</v>
      </c>
      <c r="B1409" t="s">
        <v>124</v>
      </c>
      <c r="C1409" t="s">
        <v>89</v>
      </c>
      <c r="D1409">
        <v>99999</v>
      </c>
      <c r="F1409">
        <v>10000</v>
      </c>
      <c r="G1409" t="b">
        <v>1</v>
      </c>
      <c r="H1409" t="s">
        <v>883</v>
      </c>
      <c r="K1409" t="s">
        <v>228</v>
      </c>
      <c r="L1409" t="s">
        <v>125</v>
      </c>
      <c r="N1409" t="s">
        <v>93</v>
      </c>
      <c r="P1409">
        <v>384.8</v>
      </c>
      <c r="Q1409">
        <v>129.9</v>
      </c>
      <c r="R1409">
        <v>0</v>
      </c>
      <c r="S1409">
        <v>50.1</v>
      </c>
      <c r="T1409">
        <v>0</v>
      </c>
      <c r="U1409">
        <v>0</v>
      </c>
      <c r="V1409">
        <v>144.9</v>
      </c>
      <c r="W1409">
        <v>59.9</v>
      </c>
      <c r="X1409">
        <v>59.9</v>
      </c>
      <c r="Y1409">
        <v>0</v>
      </c>
      <c r="AG1409" t="s">
        <v>183</v>
      </c>
      <c r="AK1409" t="s">
        <v>183</v>
      </c>
      <c r="AL1409" t="s">
        <v>127</v>
      </c>
      <c r="AM1409">
        <v>99999</v>
      </c>
      <c r="AN1409">
        <v>99999</v>
      </c>
      <c r="AO1409">
        <v>699</v>
      </c>
      <c r="AP1409" t="b">
        <v>1</v>
      </c>
      <c r="AQ1409" t="b">
        <v>1</v>
      </c>
      <c r="AR1409" t="b">
        <v>1</v>
      </c>
      <c r="AS1409">
        <v>100</v>
      </c>
      <c r="AT1409" t="s">
        <v>96</v>
      </c>
      <c r="AU1409" t="b">
        <v>0</v>
      </c>
      <c r="AW1409">
        <v>12</v>
      </c>
      <c r="AX1409" t="s">
        <v>97</v>
      </c>
      <c r="AY1409" t="s">
        <v>1570</v>
      </c>
    </row>
    <row r="1410" spans="1:51" x14ac:dyDescent="0.25">
      <c r="A1410" t="s">
        <v>3160</v>
      </c>
      <c r="B1410" t="s">
        <v>124</v>
      </c>
      <c r="C1410" t="s">
        <v>89</v>
      </c>
      <c r="D1410">
        <v>99999</v>
      </c>
      <c r="F1410">
        <v>2000</v>
      </c>
      <c r="G1410" t="b">
        <v>1</v>
      </c>
      <c r="H1410" t="s">
        <v>883</v>
      </c>
      <c r="K1410" t="s">
        <v>228</v>
      </c>
      <c r="L1410" t="s">
        <v>125</v>
      </c>
      <c r="N1410" t="s">
        <v>93</v>
      </c>
      <c r="P1410">
        <v>329.8</v>
      </c>
      <c r="Q1410">
        <v>74.899999999999991</v>
      </c>
      <c r="R1410">
        <v>0</v>
      </c>
      <c r="S1410">
        <v>50.1</v>
      </c>
      <c r="T1410">
        <v>0</v>
      </c>
      <c r="U1410">
        <v>0</v>
      </c>
      <c r="V1410">
        <v>144.9</v>
      </c>
      <c r="W1410">
        <v>59.9</v>
      </c>
      <c r="X1410">
        <v>59.9</v>
      </c>
      <c r="Y1410">
        <v>0</v>
      </c>
      <c r="AG1410" t="s">
        <v>185</v>
      </c>
      <c r="AK1410" t="s">
        <v>185</v>
      </c>
      <c r="AL1410" t="s">
        <v>127</v>
      </c>
      <c r="AM1410">
        <v>99999</v>
      </c>
      <c r="AN1410">
        <v>99999</v>
      </c>
      <c r="AO1410">
        <v>699</v>
      </c>
      <c r="AP1410" t="b">
        <v>1</v>
      </c>
      <c r="AQ1410" t="b">
        <v>1</v>
      </c>
      <c r="AR1410" t="b">
        <v>1</v>
      </c>
      <c r="AS1410">
        <v>100</v>
      </c>
      <c r="AT1410" t="s">
        <v>96</v>
      </c>
      <c r="AU1410" t="b">
        <v>0</v>
      </c>
      <c r="AW1410">
        <v>12</v>
      </c>
      <c r="AX1410" t="s">
        <v>97</v>
      </c>
      <c r="AY1410" t="s">
        <v>1571</v>
      </c>
    </row>
    <row r="1411" spans="1:51" x14ac:dyDescent="0.25">
      <c r="A1411" t="s">
        <v>3160</v>
      </c>
      <c r="B1411" t="s">
        <v>124</v>
      </c>
      <c r="C1411" t="s">
        <v>89</v>
      </c>
      <c r="D1411">
        <v>99999</v>
      </c>
      <c r="F1411">
        <v>3000</v>
      </c>
      <c r="G1411" t="b">
        <v>1</v>
      </c>
      <c r="H1411" t="s">
        <v>883</v>
      </c>
      <c r="K1411" t="s">
        <v>228</v>
      </c>
      <c r="L1411" t="s">
        <v>125</v>
      </c>
      <c r="N1411" t="s">
        <v>93</v>
      </c>
      <c r="P1411">
        <v>339.8</v>
      </c>
      <c r="Q1411">
        <v>84.899999999999991</v>
      </c>
      <c r="R1411">
        <v>0</v>
      </c>
      <c r="S1411">
        <v>50.1</v>
      </c>
      <c r="T1411">
        <v>0</v>
      </c>
      <c r="U1411">
        <v>0</v>
      </c>
      <c r="V1411">
        <v>144.9</v>
      </c>
      <c r="W1411">
        <v>59.9</v>
      </c>
      <c r="X1411">
        <v>59.9</v>
      </c>
      <c r="Y1411">
        <v>0</v>
      </c>
      <c r="AG1411" t="s">
        <v>187</v>
      </c>
      <c r="AK1411" t="s">
        <v>187</v>
      </c>
      <c r="AL1411" t="s">
        <v>127</v>
      </c>
      <c r="AM1411">
        <v>99999</v>
      </c>
      <c r="AN1411">
        <v>99999</v>
      </c>
      <c r="AO1411">
        <v>699</v>
      </c>
      <c r="AP1411" t="b">
        <v>1</v>
      </c>
      <c r="AQ1411" t="b">
        <v>1</v>
      </c>
      <c r="AR1411" t="b">
        <v>1</v>
      </c>
      <c r="AS1411">
        <v>100</v>
      </c>
      <c r="AT1411" t="s">
        <v>96</v>
      </c>
      <c r="AU1411" t="b">
        <v>0</v>
      </c>
      <c r="AW1411">
        <v>12</v>
      </c>
      <c r="AX1411" t="s">
        <v>97</v>
      </c>
      <c r="AY1411" t="s">
        <v>1572</v>
      </c>
    </row>
    <row r="1412" spans="1:51" x14ac:dyDescent="0.25">
      <c r="A1412" t="s">
        <v>3160</v>
      </c>
      <c r="B1412" t="s">
        <v>124</v>
      </c>
      <c r="C1412" t="s">
        <v>89</v>
      </c>
      <c r="D1412">
        <v>99999</v>
      </c>
      <c r="F1412">
        <v>5000</v>
      </c>
      <c r="G1412" t="b">
        <v>1</v>
      </c>
      <c r="H1412" t="s">
        <v>883</v>
      </c>
      <c r="K1412" t="s">
        <v>228</v>
      </c>
      <c r="L1412" t="s">
        <v>125</v>
      </c>
      <c r="N1412" t="s">
        <v>93</v>
      </c>
      <c r="P1412">
        <v>354.8</v>
      </c>
      <c r="Q1412">
        <v>99.9</v>
      </c>
      <c r="R1412">
        <v>0</v>
      </c>
      <c r="S1412">
        <v>50.1</v>
      </c>
      <c r="T1412">
        <v>0</v>
      </c>
      <c r="U1412">
        <v>0</v>
      </c>
      <c r="V1412">
        <v>144.9</v>
      </c>
      <c r="W1412">
        <v>59.9</v>
      </c>
      <c r="X1412">
        <v>59.9</v>
      </c>
      <c r="Y1412">
        <v>0</v>
      </c>
      <c r="AG1412" t="s">
        <v>189</v>
      </c>
      <c r="AK1412" t="s">
        <v>189</v>
      </c>
      <c r="AL1412" t="s">
        <v>127</v>
      </c>
      <c r="AM1412">
        <v>99999</v>
      </c>
      <c r="AN1412">
        <v>99999</v>
      </c>
      <c r="AO1412">
        <v>699</v>
      </c>
      <c r="AP1412" t="b">
        <v>1</v>
      </c>
      <c r="AQ1412" t="b">
        <v>1</v>
      </c>
      <c r="AR1412" t="b">
        <v>1</v>
      </c>
      <c r="AS1412">
        <v>100</v>
      </c>
      <c r="AT1412" t="s">
        <v>96</v>
      </c>
      <c r="AU1412" t="b">
        <v>0</v>
      </c>
      <c r="AW1412">
        <v>12</v>
      </c>
      <c r="AX1412" t="s">
        <v>97</v>
      </c>
      <c r="AY1412" t="s">
        <v>1573</v>
      </c>
    </row>
    <row r="1413" spans="1:51" x14ac:dyDescent="0.25">
      <c r="A1413" t="s">
        <v>3160</v>
      </c>
      <c r="B1413" t="s">
        <v>139</v>
      </c>
      <c r="C1413" t="s">
        <v>89</v>
      </c>
      <c r="D1413">
        <v>99999</v>
      </c>
      <c r="F1413">
        <v>0</v>
      </c>
      <c r="G1413" t="b">
        <v>1</v>
      </c>
      <c r="H1413" t="s">
        <v>883</v>
      </c>
      <c r="K1413" t="s">
        <v>228</v>
      </c>
      <c r="L1413" t="s">
        <v>140</v>
      </c>
      <c r="N1413" t="s">
        <v>93</v>
      </c>
      <c r="P1413">
        <v>354.8</v>
      </c>
      <c r="Q1413">
        <v>99.9</v>
      </c>
      <c r="R1413">
        <v>0</v>
      </c>
      <c r="S1413">
        <v>50.1</v>
      </c>
      <c r="T1413">
        <v>0</v>
      </c>
      <c r="U1413">
        <v>0</v>
      </c>
      <c r="V1413">
        <v>144.9</v>
      </c>
      <c r="W1413">
        <v>59.9</v>
      </c>
      <c r="X1413">
        <v>59.9</v>
      </c>
      <c r="Y1413">
        <v>0</v>
      </c>
      <c r="AG1413" t="s">
        <v>191</v>
      </c>
      <c r="AK1413" t="s">
        <v>191</v>
      </c>
      <c r="AL1413" t="s">
        <v>142</v>
      </c>
      <c r="AM1413">
        <v>99999</v>
      </c>
      <c r="AN1413">
        <v>99999</v>
      </c>
      <c r="AO1413">
        <v>899</v>
      </c>
      <c r="AP1413" t="b">
        <v>1</v>
      </c>
      <c r="AQ1413" t="b">
        <v>1</v>
      </c>
      <c r="AR1413" t="b">
        <v>1</v>
      </c>
      <c r="AS1413">
        <v>500</v>
      </c>
      <c r="AT1413" t="s">
        <v>96</v>
      </c>
      <c r="AU1413" t="b">
        <v>0</v>
      </c>
      <c r="AW1413">
        <v>12</v>
      </c>
      <c r="AX1413" t="s">
        <v>97</v>
      </c>
      <c r="AY1413" t="s">
        <v>1574</v>
      </c>
    </row>
    <row r="1414" spans="1:51" x14ac:dyDescent="0.25">
      <c r="A1414" t="s">
        <v>3160</v>
      </c>
      <c r="B1414" t="s">
        <v>139</v>
      </c>
      <c r="C1414" t="s">
        <v>89</v>
      </c>
      <c r="D1414">
        <v>99999</v>
      </c>
      <c r="F1414">
        <v>1000</v>
      </c>
      <c r="G1414" t="b">
        <v>1</v>
      </c>
      <c r="H1414" t="s">
        <v>883</v>
      </c>
      <c r="K1414" t="s">
        <v>228</v>
      </c>
      <c r="L1414" t="s">
        <v>140</v>
      </c>
      <c r="N1414" t="s">
        <v>93</v>
      </c>
      <c r="P1414">
        <v>354.8</v>
      </c>
      <c r="Q1414">
        <v>99.899999999999991</v>
      </c>
      <c r="R1414">
        <v>0</v>
      </c>
      <c r="S1414">
        <v>50.1</v>
      </c>
      <c r="T1414">
        <v>0</v>
      </c>
      <c r="U1414">
        <v>0</v>
      </c>
      <c r="V1414">
        <v>144.9</v>
      </c>
      <c r="W1414">
        <v>59.9</v>
      </c>
      <c r="X1414">
        <v>59.9</v>
      </c>
      <c r="Y1414">
        <v>0</v>
      </c>
      <c r="AG1414" t="s">
        <v>193</v>
      </c>
      <c r="AK1414" t="s">
        <v>193</v>
      </c>
      <c r="AL1414" t="s">
        <v>142</v>
      </c>
      <c r="AM1414">
        <v>99999</v>
      </c>
      <c r="AN1414">
        <v>99999</v>
      </c>
      <c r="AO1414">
        <v>899</v>
      </c>
      <c r="AP1414" t="b">
        <v>1</v>
      </c>
      <c r="AQ1414" t="b">
        <v>1</v>
      </c>
      <c r="AR1414" t="b">
        <v>1</v>
      </c>
      <c r="AS1414">
        <v>500</v>
      </c>
      <c r="AT1414" t="s">
        <v>96</v>
      </c>
      <c r="AU1414" t="b">
        <v>0</v>
      </c>
      <c r="AW1414">
        <v>12</v>
      </c>
      <c r="AX1414" t="s">
        <v>97</v>
      </c>
      <c r="AY1414" t="s">
        <v>1575</v>
      </c>
    </row>
    <row r="1415" spans="1:51" x14ac:dyDescent="0.25">
      <c r="A1415" t="s">
        <v>3160</v>
      </c>
      <c r="B1415" t="s">
        <v>139</v>
      </c>
      <c r="C1415" t="s">
        <v>89</v>
      </c>
      <c r="D1415">
        <v>99999</v>
      </c>
      <c r="F1415">
        <v>10000</v>
      </c>
      <c r="G1415" t="b">
        <v>1</v>
      </c>
      <c r="H1415" t="s">
        <v>883</v>
      </c>
      <c r="K1415" t="s">
        <v>228</v>
      </c>
      <c r="L1415" t="s">
        <v>140</v>
      </c>
      <c r="N1415" t="s">
        <v>93</v>
      </c>
      <c r="P1415">
        <v>419.8</v>
      </c>
      <c r="Q1415">
        <v>164.9</v>
      </c>
      <c r="R1415">
        <v>0</v>
      </c>
      <c r="S1415">
        <v>50.1</v>
      </c>
      <c r="T1415">
        <v>0</v>
      </c>
      <c r="U1415">
        <v>0</v>
      </c>
      <c r="V1415">
        <v>144.9</v>
      </c>
      <c r="W1415">
        <v>59.9</v>
      </c>
      <c r="X1415">
        <v>59.9</v>
      </c>
      <c r="Y1415">
        <v>0</v>
      </c>
      <c r="AG1415" t="s">
        <v>195</v>
      </c>
      <c r="AK1415" t="s">
        <v>195</v>
      </c>
      <c r="AL1415" t="s">
        <v>142</v>
      </c>
      <c r="AM1415">
        <v>99999</v>
      </c>
      <c r="AN1415">
        <v>99999</v>
      </c>
      <c r="AO1415">
        <v>899</v>
      </c>
      <c r="AP1415" t="b">
        <v>1</v>
      </c>
      <c r="AQ1415" t="b">
        <v>1</v>
      </c>
      <c r="AR1415" t="b">
        <v>1</v>
      </c>
      <c r="AS1415">
        <v>500</v>
      </c>
      <c r="AT1415" t="s">
        <v>96</v>
      </c>
      <c r="AU1415" t="b">
        <v>0</v>
      </c>
      <c r="AW1415">
        <v>12</v>
      </c>
      <c r="AX1415" t="s">
        <v>97</v>
      </c>
      <c r="AY1415" t="s">
        <v>1576</v>
      </c>
    </row>
    <row r="1416" spans="1:51" x14ac:dyDescent="0.25">
      <c r="A1416" t="s">
        <v>3160</v>
      </c>
      <c r="B1416" t="s">
        <v>139</v>
      </c>
      <c r="C1416" t="s">
        <v>89</v>
      </c>
      <c r="D1416">
        <v>99999</v>
      </c>
      <c r="F1416">
        <v>2000</v>
      </c>
      <c r="G1416" t="b">
        <v>1</v>
      </c>
      <c r="H1416" t="s">
        <v>883</v>
      </c>
      <c r="K1416" t="s">
        <v>228</v>
      </c>
      <c r="L1416" t="s">
        <v>140</v>
      </c>
      <c r="N1416" t="s">
        <v>93</v>
      </c>
      <c r="P1416">
        <v>364.8</v>
      </c>
      <c r="Q1416">
        <v>109.89999999999999</v>
      </c>
      <c r="R1416">
        <v>0</v>
      </c>
      <c r="S1416">
        <v>50.1</v>
      </c>
      <c r="T1416">
        <v>0</v>
      </c>
      <c r="U1416">
        <v>0</v>
      </c>
      <c r="V1416">
        <v>144.9</v>
      </c>
      <c r="W1416">
        <v>59.9</v>
      </c>
      <c r="X1416">
        <v>59.9</v>
      </c>
      <c r="Y1416">
        <v>0</v>
      </c>
      <c r="AG1416" t="s">
        <v>197</v>
      </c>
      <c r="AK1416" t="s">
        <v>197</v>
      </c>
      <c r="AL1416" t="s">
        <v>142</v>
      </c>
      <c r="AM1416">
        <v>99999</v>
      </c>
      <c r="AN1416">
        <v>99999</v>
      </c>
      <c r="AO1416">
        <v>899</v>
      </c>
      <c r="AP1416" t="b">
        <v>1</v>
      </c>
      <c r="AQ1416" t="b">
        <v>1</v>
      </c>
      <c r="AR1416" t="b">
        <v>1</v>
      </c>
      <c r="AS1416">
        <v>500</v>
      </c>
      <c r="AT1416" t="s">
        <v>96</v>
      </c>
      <c r="AU1416" t="b">
        <v>0</v>
      </c>
      <c r="AW1416">
        <v>12</v>
      </c>
      <c r="AX1416" t="s">
        <v>97</v>
      </c>
      <c r="AY1416" t="s">
        <v>1577</v>
      </c>
    </row>
    <row r="1417" spans="1:51" x14ac:dyDescent="0.25">
      <c r="A1417" t="s">
        <v>3160</v>
      </c>
      <c r="B1417" t="s">
        <v>139</v>
      </c>
      <c r="C1417" t="s">
        <v>89</v>
      </c>
      <c r="D1417">
        <v>99999</v>
      </c>
      <c r="F1417">
        <v>3000</v>
      </c>
      <c r="G1417" t="b">
        <v>1</v>
      </c>
      <c r="H1417" t="s">
        <v>883</v>
      </c>
      <c r="K1417" t="s">
        <v>228</v>
      </c>
      <c r="L1417" t="s">
        <v>140</v>
      </c>
      <c r="N1417" t="s">
        <v>93</v>
      </c>
      <c r="P1417">
        <v>374.8</v>
      </c>
      <c r="Q1417">
        <v>119.89999999999999</v>
      </c>
      <c r="R1417">
        <v>0</v>
      </c>
      <c r="S1417">
        <v>50.1</v>
      </c>
      <c r="T1417">
        <v>0</v>
      </c>
      <c r="U1417">
        <v>0</v>
      </c>
      <c r="V1417">
        <v>144.9</v>
      </c>
      <c r="W1417">
        <v>59.9</v>
      </c>
      <c r="X1417">
        <v>59.9</v>
      </c>
      <c r="Y1417">
        <v>0</v>
      </c>
      <c r="AG1417" t="s">
        <v>199</v>
      </c>
      <c r="AK1417" t="s">
        <v>199</v>
      </c>
      <c r="AL1417" t="s">
        <v>142</v>
      </c>
      <c r="AM1417">
        <v>99999</v>
      </c>
      <c r="AN1417">
        <v>99999</v>
      </c>
      <c r="AO1417">
        <v>899</v>
      </c>
      <c r="AP1417" t="b">
        <v>1</v>
      </c>
      <c r="AQ1417" t="b">
        <v>1</v>
      </c>
      <c r="AR1417" t="b">
        <v>1</v>
      </c>
      <c r="AS1417">
        <v>500</v>
      </c>
      <c r="AT1417" t="s">
        <v>96</v>
      </c>
      <c r="AU1417" t="b">
        <v>0</v>
      </c>
      <c r="AW1417">
        <v>12</v>
      </c>
      <c r="AX1417" t="s">
        <v>97</v>
      </c>
      <c r="AY1417" t="s">
        <v>1578</v>
      </c>
    </row>
    <row r="1418" spans="1:51" x14ac:dyDescent="0.25">
      <c r="A1418" t="s">
        <v>3160</v>
      </c>
      <c r="B1418" t="s">
        <v>139</v>
      </c>
      <c r="C1418" t="s">
        <v>89</v>
      </c>
      <c r="D1418">
        <v>99999</v>
      </c>
      <c r="F1418">
        <v>5000</v>
      </c>
      <c r="G1418" t="b">
        <v>1</v>
      </c>
      <c r="H1418" t="s">
        <v>883</v>
      </c>
      <c r="K1418" t="s">
        <v>228</v>
      </c>
      <c r="L1418" t="s">
        <v>140</v>
      </c>
      <c r="N1418" t="s">
        <v>93</v>
      </c>
      <c r="P1418">
        <v>389.8</v>
      </c>
      <c r="Q1418">
        <v>134.9</v>
      </c>
      <c r="R1418">
        <v>0</v>
      </c>
      <c r="S1418">
        <v>50.1</v>
      </c>
      <c r="T1418">
        <v>0</v>
      </c>
      <c r="U1418">
        <v>0</v>
      </c>
      <c r="V1418">
        <v>144.9</v>
      </c>
      <c r="W1418">
        <v>59.9</v>
      </c>
      <c r="X1418">
        <v>59.9</v>
      </c>
      <c r="Y1418">
        <v>0</v>
      </c>
      <c r="AG1418" t="s">
        <v>201</v>
      </c>
      <c r="AK1418" t="s">
        <v>201</v>
      </c>
      <c r="AL1418" t="s">
        <v>142</v>
      </c>
      <c r="AM1418">
        <v>99999</v>
      </c>
      <c r="AN1418">
        <v>99999</v>
      </c>
      <c r="AO1418">
        <v>899</v>
      </c>
      <c r="AP1418" t="b">
        <v>1</v>
      </c>
      <c r="AQ1418" t="b">
        <v>1</v>
      </c>
      <c r="AR1418" t="b">
        <v>1</v>
      </c>
      <c r="AS1418">
        <v>500</v>
      </c>
      <c r="AT1418" t="s">
        <v>96</v>
      </c>
      <c r="AU1418" t="b">
        <v>0</v>
      </c>
      <c r="AW1418">
        <v>12</v>
      </c>
      <c r="AX1418" t="s">
        <v>97</v>
      </c>
      <c r="AY1418" t="s">
        <v>1579</v>
      </c>
    </row>
    <row r="1419" spans="1:51" x14ac:dyDescent="0.25">
      <c r="A1419" t="s">
        <v>3160</v>
      </c>
      <c r="B1419" t="s">
        <v>88</v>
      </c>
      <c r="C1419" t="s">
        <v>89</v>
      </c>
      <c r="D1419">
        <v>99999</v>
      </c>
      <c r="F1419">
        <v>0</v>
      </c>
      <c r="G1419" t="b">
        <v>1</v>
      </c>
      <c r="H1419" t="s">
        <v>883</v>
      </c>
      <c r="K1419" t="s">
        <v>253</v>
      </c>
      <c r="L1419" t="s">
        <v>92</v>
      </c>
      <c r="N1419" t="s">
        <v>93</v>
      </c>
      <c r="P1419">
        <v>319.8</v>
      </c>
      <c r="Q1419">
        <v>79.900000000000006</v>
      </c>
      <c r="R1419">
        <v>0</v>
      </c>
      <c r="S1419">
        <v>50.1</v>
      </c>
      <c r="T1419">
        <v>0</v>
      </c>
      <c r="U1419">
        <v>0</v>
      </c>
      <c r="V1419">
        <v>144.9</v>
      </c>
      <c r="W1419">
        <v>44.9</v>
      </c>
      <c r="X1419">
        <v>44.9</v>
      </c>
      <c r="Y1419">
        <v>0</v>
      </c>
      <c r="AG1419" t="s">
        <v>94</v>
      </c>
      <c r="AK1419" t="s">
        <v>94</v>
      </c>
      <c r="AL1419" t="s">
        <v>95</v>
      </c>
      <c r="AM1419">
        <v>99999</v>
      </c>
      <c r="AN1419">
        <v>99999</v>
      </c>
      <c r="AO1419">
        <v>799</v>
      </c>
      <c r="AP1419" t="b">
        <v>1</v>
      </c>
      <c r="AQ1419" t="b">
        <v>1</v>
      </c>
      <c r="AR1419" t="b">
        <v>1</v>
      </c>
      <c r="AS1419">
        <v>250</v>
      </c>
      <c r="AT1419" t="s">
        <v>96</v>
      </c>
      <c r="AU1419" t="b">
        <v>0</v>
      </c>
      <c r="AW1419">
        <v>12</v>
      </c>
      <c r="AX1419" t="s">
        <v>97</v>
      </c>
      <c r="AY1419" t="s">
        <v>1580</v>
      </c>
    </row>
    <row r="1420" spans="1:51" x14ac:dyDescent="0.25">
      <c r="A1420" t="s">
        <v>3160</v>
      </c>
      <c r="B1420" t="s">
        <v>88</v>
      </c>
      <c r="C1420" t="s">
        <v>89</v>
      </c>
      <c r="D1420">
        <v>99999</v>
      </c>
      <c r="F1420">
        <v>1000</v>
      </c>
      <c r="G1420" t="b">
        <v>1</v>
      </c>
      <c r="H1420" t="s">
        <v>883</v>
      </c>
      <c r="K1420" t="s">
        <v>253</v>
      </c>
      <c r="L1420" t="s">
        <v>92</v>
      </c>
      <c r="N1420" t="s">
        <v>93</v>
      </c>
      <c r="P1420">
        <v>319.8</v>
      </c>
      <c r="Q1420">
        <v>79.899999999999991</v>
      </c>
      <c r="R1420">
        <v>0</v>
      </c>
      <c r="S1420">
        <v>50.1</v>
      </c>
      <c r="T1420">
        <v>0</v>
      </c>
      <c r="U1420">
        <v>0</v>
      </c>
      <c r="V1420">
        <v>144.9</v>
      </c>
      <c r="W1420">
        <v>44.9</v>
      </c>
      <c r="X1420">
        <v>44.9</v>
      </c>
      <c r="Y1420">
        <v>0</v>
      </c>
      <c r="AG1420" t="s">
        <v>99</v>
      </c>
      <c r="AK1420" t="s">
        <v>99</v>
      </c>
      <c r="AL1420" t="s">
        <v>95</v>
      </c>
      <c r="AM1420">
        <v>99999</v>
      </c>
      <c r="AN1420">
        <v>99999</v>
      </c>
      <c r="AO1420">
        <v>799</v>
      </c>
      <c r="AP1420" t="b">
        <v>1</v>
      </c>
      <c r="AQ1420" t="b">
        <v>1</v>
      </c>
      <c r="AR1420" t="b">
        <v>1</v>
      </c>
      <c r="AS1420">
        <v>250</v>
      </c>
      <c r="AT1420" t="s">
        <v>96</v>
      </c>
      <c r="AU1420" t="b">
        <v>0</v>
      </c>
      <c r="AW1420">
        <v>12</v>
      </c>
      <c r="AX1420" t="s">
        <v>97</v>
      </c>
      <c r="AY1420" t="s">
        <v>1581</v>
      </c>
    </row>
    <row r="1421" spans="1:51" x14ac:dyDescent="0.25">
      <c r="A1421" t="s">
        <v>3160</v>
      </c>
      <c r="B1421" t="s">
        <v>88</v>
      </c>
      <c r="C1421" t="s">
        <v>89</v>
      </c>
      <c r="D1421">
        <v>99999</v>
      </c>
      <c r="F1421">
        <v>10000</v>
      </c>
      <c r="G1421" t="b">
        <v>1</v>
      </c>
      <c r="H1421" t="s">
        <v>883</v>
      </c>
      <c r="K1421" t="s">
        <v>253</v>
      </c>
      <c r="L1421" t="s">
        <v>92</v>
      </c>
      <c r="N1421" t="s">
        <v>93</v>
      </c>
      <c r="P1421">
        <v>384.8</v>
      </c>
      <c r="Q1421">
        <v>144.9</v>
      </c>
      <c r="R1421">
        <v>0</v>
      </c>
      <c r="S1421">
        <v>50.1</v>
      </c>
      <c r="T1421">
        <v>0</v>
      </c>
      <c r="U1421">
        <v>0</v>
      </c>
      <c r="V1421">
        <v>144.9</v>
      </c>
      <c r="W1421">
        <v>44.9</v>
      </c>
      <c r="X1421">
        <v>44.9</v>
      </c>
      <c r="Y1421">
        <v>0</v>
      </c>
      <c r="AG1421" t="s">
        <v>101</v>
      </c>
      <c r="AK1421" t="s">
        <v>101</v>
      </c>
      <c r="AL1421" t="s">
        <v>95</v>
      </c>
      <c r="AM1421">
        <v>99999</v>
      </c>
      <c r="AN1421">
        <v>99999</v>
      </c>
      <c r="AO1421">
        <v>799</v>
      </c>
      <c r="AP1421" t="b">
        <v>1</v>
      </c>
      <c r="AQ1421" t="b">
        <v>1</v>
      </c>
      <c r="AR1421" t="b">
        <v>1</v>
      </c>
      <c r="AS1421">
        <v>250</v>
      </c>
      <c r="AT1421" t="s">
        <v>96</v>
      </c>
      <c r="AU1421" t="b">
        <v>0</v>
      </c>
      <c r="AW1421">
        <v>12</v>
      </c>
      <c r="AX1421" t="s">
        <v>97</v>
      </c>
      <c r="AY1421" t="s">
        <v>1582</v>
      </c>
    </row>
    <row r="1422" spans="1:51" x14ac:dyDescent="0.25">
      <c r="A1422" t="s">
        <v>3160</v>
      </c>
      <c r="B1422" t="s">
        <v>88</v>
      </c>
      <c r="C1422" t="s">
        <v>89</v>
      </c>
      <c r="D1422">
        <v>99999</v>
      </c>
      <c r="F1422">
        <v>2000</v>
      </c>
      <c r="G1422" t="b">
        <v>1</v>
      </c>
      <c r="H1422" t="s">
        <v>883</v>
      </c>
      <c r="K1422" t="s">
        <v>253</v>
      </c>
      <c r="L1422" t="s">
        <v>92</v>
      </c>
      <c r="N1422" t="s">
        <v>93</v>
      </c>
      <c r="P1422">
        <v>329.8</v>
      </c>
      <c r="Q1422">
        <v>89.899999999999991</v>
      </c>
      <c r="R1422">
        <v>0</v>
      </c>
      <c r="S1422">
        <v>50.1</v>
      </c>
      <c r="T1422">
        <v>0</v>
      </c>
      <c r="U1422">
        <v>0</v>
      </c>
      <c r="V1422">
        <v>144.9</v>
      </c>
      <c r="W1422">
        <v>44.9</v>
      </c>
      <c r="X1422">
        <v>44.9</v>
      </c>
      <c r="Y1422">
        <v>0</v>
      </c>
      <c r="AG1422" t="s">
        <v>103</v>
      </c>
      <c r="AK1422" t="s">
        <v>103</v>
      </c>
      <c r="AL1422" t="s">
        <v>95</v>
      </c>
      <c r="AM1422">
        <v>99999</v>
      </c>
      <c r="AN1422">
        <v>99999</v>
      </c>
      <c r="AO1422">
        <v>799</v>
      </c>
      <c r="AP1422" t="b">
        <v>1</v>
      </c>
      <c r="AQ1422" t="b">
        <v>1</v>
      </c>
      <c r="AR1422" t="b">
        <v>1</v>
      </c>
      <c r="AS1422">
        <v>250</v>
      </c>
      <c r="AT1422" t="s">
        <v>96</v>
      </c>
      <c r="AU1422" t="b">
        <v>0</v>
      </c>
      <c r="AW1422">
        <v>12</v>
      </c>
      <c r="AX1422" t="s">
        <v>97</v>
      </c>
      <c r="AY1422" t="s">
        <v>1583</v>
      </c>
    </row>
    <row r="1423" spans="1:51" x14ac:dyDescent="0.25">
      <c r="A1423" t="s">
        <v>3160</v>
      </c>
      <c r="B1423" t="s">
        <v>88</v>
      </c>
      <c r="C1423" t="s">
        <v>89</v>
      </c>
      <c r="D1423">
        <v>99999</v>
      </c>
      <c r="F1423">
        <v>3000</v>
      </c>
      <c r="G1423" t="b">
        <v>1</v>
      </c>
      <c r="H1423" t="s">
        <v>883</v>
      </c>
      <c r="K1423" t="s">
        <v>253</v>
      </c>
      <c r="L1423" t="s">
        <v>92</v>
      </c>
      <c r="N1423" t="s">
        <v>93</v>
      </c>
      <c r="P1423">
        <v>339.8</v>
      </c>
      <c r="Q1423">
        <v>99.899999999999991</v>
      </c>
      <c r="R1423">
        <v>0</v>
      </c>
      <c r="S1423">
        <v>50.1</v>
      </c>
      <c r="T1423">
        <v>0</v>
      </c>
      <c r="U1423">
        <v>0</v>
      </c>
      <c r="V1423">
        <v>144.9</v>
      </c>
      <c r="W1423">
        <v>44.9</v>
      </c>
      <c r="X1423">
        <v>44.9</v>
      </c>
      <c r="Y1423">
        <v>0</v>
      </c>
      <c r="AG1423" t="s">
        <v>105</v>
      </c>
      <c r="AK1423" t="s">
        <v>105</v>
      </c>
      <c r="AL1423" t="s">
        <v>95</v>
      </c>
      <c r="AM1423">
        <v>99999</v>
      </c>
      <c r="AN1423">
        <v>99999</v>
      </c>
      <c r="AO1423">
        <v>799</v>
      </c>
      <c r="AP1423" t="b">
        <v>1</v>
      </c>
      <c r="AQ1423" t="b">
        <v>1</v>
      </c>
      <c r="AR1423" t="b">
        <v>1</v>
      </c>
      <c r="AS1423">
        <v>250</v>
      </c>
      <c r="AT1423" t="s">
        <v>96</v>
      </c>
      <c r="AU1423" t="b">
        <v>0</v>
      </c>
      <c r="AW1423">
        <v>12</v>
      </c>
      <c r="AX1423" t="s">
        <v>97</v>
      </c>
      <c r="AY1423" t="s">
        <v>1584</v>
      </c>
    </row>
    <row r="1424" spans="1:51" x14ac:dyDescent="0.25">
      <c r="A1424" t="s">
        <v>3160</v>
      </c>
      <c r="B1424" t="s">
        <v>88</v>
      </c>
      <c r="C1424" t="s">
        <v>89</v>
      </c>
      <c r="D1424">
        <v>99999</v>
      </c>
      <c r="F1424">
        <v>5000</v>
      </c>
      <c r="G1424" t="b">
        <v>1</v>
      </c>
      <c r="H1424" t="s">
        <v>883</v>
      </c>
      <c r="K1424" t="s">
        <v>253</v>
      </c>
      <c r="L1424" t="s">
        <v>92</v>
      </c>
      <c r="N1424" t="s">
        <v>93</v>
      </c>
      <c r="P1424">
        <v>354.8</v>
      </c>
      <c r="Q1424">
        <v>114.9</v>
      </c>
      <c r="R1424">
        <v>0</v>
      </c>
      <c r="S1424">
        <v>50.1</v>
      </c>
      <c r="T1424">
        <v>0</v>
      </c>
      <c r="U1424">
        <v>0</v>
      </c>
      <c r="V1424">
        <v>144.9</v>
      </c>
      <c r="W1424">
        <v>44.9</v>
      </c>
      <c r="X1424">
        <v>44.9</v>
      </c>
      <c r="Y1424">
        <v>0</v>
      </c>
      <c r="AG1424" t="s">
        <v>107</v>
      </c>
      <c r="AK1424" t="s">
        <v>107</v>
      </c>
      <c r="AL1424" t="s">
        <v>95</v>
      </c>
      <c r="AM1424">
        <v>99999</v>
      </c>
      <c r="AN1424">
        <v>99999</v>
      </c>
      <c r="AO1424">
        <v>799</v>
      </c>
      <c r="AP1424" t="b">
        <v>1</v>
      </c>
      <c r="AQ1424" t="b">
        <v>1</v>
      </c>
      <c r="AR1424" t="b">
        <v>1</v>
      </c>
      <c r="AS1424">
        <v>250</v>
      </c>
      <c r="AT1424" t="s">
        <v>96</v>
      </c>
      <c r="AU1424" t="b">
        <v>0</v>
      </c>
      <c r="AW1424">
        <v>12</v>
      </c>
      <c r="AX1424" t="s">
        <v>97</v>
      </c>
      <c r="AY1424" t="s">
        <v>1585</v>
      </c>
    </row>
    <row r="1425" spans="1:51" x14ac:dyDescent="0.25">
      <c r="A1425" t="s">
        <v>3160</v>
      </c>
      <c r="B1425" t="s">
        <v>109</v>
      </c>
      <c r="C1425" t="s">
        <v>89</v>
      </c>
      <c r="D1425">
        <v>99999</v>
      </c>
      <c r="F1425">
        <v>0</v>
      </c>
      <c r="G1425" t="b">
        <v>1</v>
      </c>
      <c r="H1425" t="s">
        <v>883</v>
      </c>
      <c r="K1425" t="s">
        <v>253</v>
      </c>
      <c r="L1425" t="s">
        <v>110</v>
      </c>
      <c r="N1425" t="s">
        <v>93</v>
      </c>
      <c r="P1425">
        <v>314.8</v>
      </c>
      <c r="Q1425">
        <v>74.900000000000006</v>
      </c>
      <c r="R1425">
        <v>0</v>
      </c>
      <c r="S1425">
        <v>50.1</v>
      </c>
      <c r="T1425">
        <v>0</v>
      </c>
      <c r="U1425">
        <v>0</v>
      </c>
      <c r="V1425">
        <v>144.9</v>
      </c>
      <c r="W1425">
        <v>44.9</v>
      </c>
      <c r="X1425">
        <v>44.9</v>
      </c>
      <c r="Y1425">
        <v>0</v>
      </c>
      <c r="AG1425" t="s">
        <v>111</v>
      </c>
      <c r="AK1425" t="s">
        <v>111</v>
      </c>
      <c r="AL1425" t="s">
        <v>112</v>
      </c>
      <c r="AM1425">
        <v>99999</v>
      </c>
      <c r="AN1425">
        <v>99999</v>
      </c>
      <c r="AO1425">
        <v>599</v>
      </c>
      <c r="AP1425" t="b">
        <v>1</v>
      </c>
      <c r="AQ1425" t="b">
        <v>1</v>
      </c>
      <c r="AR1425" t="b">
        <v>1</v>
      </c>
      <c r="AS1425">
        <v>50</v>
      </c>
      <c r="AT1425" t="s">
        <v>96</v>
      </c>
      <c r="AU1425" t="b">
        <v>0</v>
      </c>
      <c r="AW1425">
        <v>12</v>
      </c>
      <c r="AX1425" t="s">
        <v>97</v>
      </c>
      <c r="AY1425" t="s">
        <v>1586</v>
      </c>
    </row>
    <row r="1426" spans="1:51" x14ac:dyDescent="0.25">
      <c r="A1426" t="s">
        <v>3160</v>
      </c>
      <c r="B1426" t="s">
        <v>109</v>
      </c>
      <c r="C1426" t="s">
        <v>89</v>
      </c>
      <c r="D1426">
        <v>99999</v>
      </c>
      <c r="F1426">
        <v>1000</v>
      </c>
      <c r="G1426" t="b">
        <v>1</v>
      </c>
      <c r="H1426" t="s">
        <v>883</v>
      </c>
      <c r="K1426" t="s">
        <v>253</v>
      </c>
      <c r="L1426" t="s">
        <v>110</v>
      </c>
      <c r="N1426" t="s">
        <v>93</v>
      </c>
      <c r="P1426">
        <v>299.8</v>
      </c>
      <c r="Q1426">
        <v>59.9</v>
      </c>
      <c r="R1426">
        <v>0</v>
      </c>
      <c r="S1426">
        <v>50.1</v>
      </c>
      <c r="T1426">
        <v>0</v>
      </c>
      <c r="U1426">
        <v>0</v>
      </c>
      <c r="V1426">
        <v>144.9</v>
      </c>
      <c r="W1426">
        <v>44.9</v>
      </c>
      <c r="X1426">
        <v>44.9</v>
      </c>
      <c r="Y1426">
        <v>0</v>
      </c>
      <c r="AG1426" t="s">
        <v>114</v>
      </c>
      <c r="AK1426" t="s">
        <v>114</v>
      </c>
      <c r="AL1426" t="s">
        <v>112</v>
      </c>
      <c r="AM1426">
        <v>99999</v>
      </c>
      <c r="AN1426">
        <v>99999</v>
      </c>
      <c r="AO1426">
        <v>599</v>
      </c>
      <c r="AP1426" t="b">
        <v>1</v>
      </c>
      <c r="AQ1426" t="b">
        <v>1</v>
      </c>
      <c r="AR1426" t="b">
        <v>1</v>
      </c>
      <c r="AS1426">
        <v>50</v>
      </c>
      <c r="AT1426" t="s">
        <v>96</v>
      </c>
      <c r="AU1426" t="b">
        <v>0</v>
      </c>
      <c r="AW1426">
        <v>12</v>
      </c>
      <c r="AX1426" t="s">
        <v>97</v>
      </c>
      <c r="AY1426" t="s">
        <v>1587</v>
      </c>
    </row>
    <row r="1427" spans="1:51" x14ac:dyDescent="0.25">
      <c r="A1427" t="s">
        <v>3160</v>
      </c>
      <c r="B1427" t="s">
        <v>109</v>
      </c>
      <c r="C1427" t="s">
        <v>89</v>
      </c>
      <c r="D1427">
        <v>99999</v>
      </c>
      <c r="F1427">
        <v>10000</v>
      </c>
      <c r="G1427" t="b">
        <v>1</v>
      </c>
      <c r="H1427" t="s">
        <v>883</v>
      </c>
      <c r="K1427" t="s">
        <v>253</v>
      </c>
      <c r="L1427" t="s">
        <v>110</v>
      </c>
      <c r="N1427" t="s">
        <v>93</v>
      </c>
      <c r="P1427">
        <v>364.8</v>
      </c>
      <c r="Q1427">
        <v>124.9</v>
      </c>
      <c r="R1427">
        <v>0</v>
      </c>
      <c r="S1427">
        <v>50.1</v>
      </c>
      <c r="T1427">
        <v>0</v>
      </c>
      <c r="U1427">
        <v>0</v>
      </c>
      <c r="V1427">
        <v>144.9</v>
      </c>
      <c r="W1427">
        <v>44.9</v>
      </c>
      <c r="X1427">
        <v>44.9</v>
      </c>
      <c r="Y1427">
        <v>0</v>
      </c>
      <c r="AG1427" t="s">
        <v>116</v>
      </c>
      <c r="AK1427" t="s">
        <v>116</v>
      </c>
      <c r="AL1427" t="s">
        <v>112</v>
      </c>
      <c r="AM1427">
        <v>99999</v>
      </c>
      <c r="AN1427">
        <v>99999</v>
      </c>
      <c r="AO1427">
        <v>599</v>
      </c>
      <c r="AP1427" t="b">
        <v>1</v>
      </c>
      <c r="AQ1427" t="b">
        <v>1</v>
      </c>
      <c r="AR1427" t="b">
        <v>1</v>
      </c>
      <c r="AS1427">
        <v>50</v>
      </c>
      <c r="AT1427" t="s">
        <v>96</v>
      </c>
      <c r="AU1427" t="b">
        <v>0</v>
      </c>
      <c r="AW1427">
        <v>12</v>
      </c>
      <c r="AX1427" t="s">
        <v>97</v>
      </c>
      <c r="AY1427" t="s">
        <v>1588</v>
      </c>
    </row>
    <row r="1428" spans="1:51" x14ac:dyDescent="0.25">
      <c r="A1428" t="s">
        <v>3160</v>
      </c>
      <c r="B1428" t="s">
        <v>109</v>
      </c>
      <c r="C1428" t="s">
        <v>89</v>
      </c>
      <c r="D1428">
        <v>99999</v>
      </c>
      <c r="F1428">
        <v>2000</v>
      </c>
      <c r="G1428" t="b">
        <v>1</v>
      </c>
      <c r="H1428" t="s">
        <v>883</v>
      </c>
      <c r="K1428" t="s">
        <v>253</v>
      </c>
      <c r="L1428" t="s">
        <v>110</v>
      </c>
      <c r="N1428" t="s">
        <v>93</v>
      </c>
      <c r="P1428">
        <v>309.8</v>
      </c>
      <c r="Q1428">
        <v>69.900000000000006</v>
      </c>
      <c r="R1428">
        <v>0</v>
      </c>
      <c r="S1428">
        <v>50.1</v>
      </c>
      <c r="T1428">
        <v>0</v>
      </c>
      <c r="U1428">
        <v>0</v>
      </c>
      <c r="V1428">
        <v>144.9</v>
      </c>
      <c r="W1428">
        <v>44.9</v>
      </c>
      <c r="X1428">
        <v>44.9</v>
      </c>
      <c r="Y1428">
        <v>0</v>
      </c>
      <c r="AG1428" t="s">
        <v>118</v>
      </c>
      <c r="AK1428" t="s">
        <v>118</v>
      </c>
      <c r="AL1428" t="s">
        <v>112</v>
      </c>
      <c r="AM1428">
        <v>99999</v>
      </c>
      <c r="AN1428">
        <v>99999</v>
      </c>
      <c r="AO1428">
        <v>599</v>
      </c>
      <c r="AP1428" t="b">
        <v>1</v>
      </c>
      <c r="AQ1428" t="b">
        <v>1</v>
      </c>
      <c r="AR1428" t="b">
        <v>1</v>
      </c>
      <c r="AS1428">
        <v>50</v>
      </c>
      <c r="AT1428" t="s">
        <v>96</v>
      </c>
      <c r="AU1428" t="b">
        <v>0</v>
      </c>
      <c r="AW1428">
        <v>12</v>
      </c>
      <c r="AX1428" t="s">
        <v>97</v>
      </c>
      <c r="AY1428" t="s">
        <v>1589</v>
      </c>
    </row>
    <row r="1429" spans="1:51" x14ac:dyDescent="0.25">
      <c r="A1429" t="s">
        <v>3160</v>
      </c>
      <c r="B1429" t="s">
        <v>109</v>
      </c>
      <c r="C1429" t="s">
        <v>89</v>
      </c>
      <c r="D1429">
        <v>99999</v>
      </c>
      <c r="F1429">
        <v>3000</v>
      </c>
      <c r="G1429" t="b">
        <v>1</v>
      </c>
      <c r="H1429" t="s">
        <v>883</v>
      </c>
      <c r="K1429" t="s">
        <v>253</v>
      </c>
      <c r="L1429" t="s">
        <v>110</v>
      </c>
      <c r="N1429" t="s">
        <v>93</v>
      </c>
      <c r="P1429">
        <v>319.8</v>
      </c>
      <c r="Q1429">
        <v>79.899999999999991</v>
      </c>
      <c r="R1429">
        <v>0</v>
      </c>
      <c r="S1429">
        <v>50.1</v>
      </c>
      <c r="T1429">
        <v>0</v>
      </c>
      <c r="U1429">
        <v>0</v>
      </c>
      <c r="V1429">
        <v>144.9</v>
      </c>
      <c r="W1429">
        <v>44.9</v>
      </c>
      <c r="X1429">
        <v>44.9</v>
      </c>
      <c r="Y1429">
        <v>0</v>
      </c>
      <c r="AG1429" t="s">
        <v>120</v>
      </c>
      <c r="AK1429" t="s">
        <v>120</v>
      </c>
      <c r="AL1429" t="s">
        <v>112</v>
      </c>
      <c r="AM1429">
        <v>99999</v>
      </c>
      <c r="AN1429">
        <v>99999</v>
      </c>
      <c r="AO1429">
        <v>599</v>
      </c>
      <c r="AP1429" t="b">
        <v>1</v>
      </c>
      <c r="AQ1429" t="b">
        <v>1</v>
      </c>
      <c r="AR1429" t="b">
        <v>1</v>
      </c>
      <c r="AS1429">
        <v>50</v>
      </c>
      <c r="AT1429" t="s">
        <v>96</v>
      </c>
      <c r="AU1429" t="b">
        <v>0</v>
      </c>
      <c r="AW1429">
        <v>12</v>
      </c>
      <c r="AX1429" t="s">
        <v>97</v>
      </c>
      <c r="AY1429" t="s">
        <v>1590</v>
      </c>
    </row>
    <row r="1430" spans="1:51" x14ac:dyDescent="0.25">
      <c r="A1430" t="s">
        <v>3160</v>
      </c>
      <c r="B1430" t="s">
        <v>109</v>
      </c>
      <c r="C1430" t="s">
        <v>89</v>
      </c>
      <c r="D1430">
        <v>99999</v>
      </c>
      <c r="F1430">
        <v>5000</v>
      </c>
      <c r="G1430" t="b">
        <v>1</v>
      </c>
      <c r="H1430" t="s">
        <v>883</v>
      </c>
      <c r="K1430" t="s">
        <v>253</v>
      </c>
      <c r="L1430" t="s">
        <v>110</v>
      </c>
      <c r="N1430" t="s">
        <v>93</v>
      </c>
      <c r="P1430">
        <v>334.8</v>
      </c>
      <c r="Q1430">
        <v>94.9</v>
      </c>
      <c r="R1430">
        <v>0</v>
      </c>
      <c r="S1430">
        <v>50.1</v>
      </c>
      <c r="T1430">
        <v>0</v>
      </c>
      <c r="U1430">
        <v>0</v>
      </c>
      <c r="V1430">
        <v>144.9</v>
      </c>
      <c r="W1430">
        <v>44.9</v>
      </c>
      <c r="X1430">
        <v>44.9</v>
      </c>
      <c r="Y1430">
        <v>0</v>
      </c>
      <c r="AG1430" t="s">
        <v>122</v>
      </c>
      <c r="AK1430" t="s">
        <v>122</v>
      </c>
      <c r="AL1430" t="s">
        <v>112</v>
      </c>
      <c r="AM1430">
        <v>99999</v>
      </c>
      <c r="AN1430">
        <v>99999</v>
      </c>
      <c r="AO1430">
        <v>599</v>
      </c>
      <c r="AP1430" t="b">
        <v>1</v>
      </c>
      <c r="AQ1430" t="b">
        <v>1</v>
      </c>
      <c r="AR1430" t="b">
        <v>1</v>
      </c>
      <c r="AS1430">
        <v>50</v>
      </c>
      <c r="AT1430" t="s">
        <v>96</v>
      </c>
      <c r="AU1430" t="b">
        <v>0</v>
      </c>
      <c r="AW1430">
        <v>12</v>
      </c>
      <c r="AX1430" t="s">
        <v>97</v>
      </c>
      <c r="AY1430" t="s">
        <v>1591</v>
      </c>
    </row>
    <row r="1431" spans="1:51" x14ac:dyDescent="0.25">
      <c r="A1431" t="s">
        <v>3160</v>
      </c>
      <c r="B1431" t="s">
        <v>124</v>
      </c>
      <c r="C1431" t="s">
        <v>89</v>
      </c>
      <c r="D1431">
        <v>99999</v>
      </c>
      <c r="F1431">
        <v>0</v>
      </c>
      <c r="G1431" t="b">
        <v>1</v>
      </c>
      <c r="H1431" t="s">
        <v>883</v>
      </c>
      <c r="K1431" t="s">
        <v>253</v>
      </c>
      <c r="L1431" t="s">
        <v>125</v>
      </c>
      <c r="N1431" t="s">
        <v>93</v>
      </c>
      <c r="P1431">
        <v>304.8</v>
      </c>
      <c r="Q1431">
        <v>64.900000000000006</v>
      </c>
      <c r="R1431">
        <v>0</v>
      </c>
      <c r="S1431">
        <v>50.1</v>
      </c>
      <c r="T1431">
        <v>0</v>
      </c>
      <c r="U1431">
        <v>0</v>
      </c>
      <c r="V1431">
        <v>144.9</v>
      </c>
      <c r="W1431">
        <v>44.9</v>
      </c>
      <c r="X1431">
        <v>44.9</v>
      </c>
      <c r="Y1431">
        <v>0</v>
      </c>
      <c r="AG1431" t="s">
        <v>126</v>
      </c>
      <c r="AK1431" t="s">
        <v>126</v>
      </c>
      <c r="AL1431" t="s">
        <v>127</v>
      </c>
      <c r="AM1431">
        <v>99999</v>
      </c>
      <c r="AN1431">
        <v>99999</v>
      </c>
      <c r="AO1431">
        <v>699</v>
      </c>
      <c r="AP1431" t="b">
        <v>1</v>
      </c>
      <c r="AQ1431" t="b">
        <v>1</v>
      </c>
      <c r="AR1431" t="b">
        <v>1</v>
      </c>
      <c r="AS1431">
        <v>100</v>
      </c>
      <c r="AT1431" t="s">
        <v>96</v>
      </c>
      <c r="AU1431" t="b">
        <v>0</v>
      </c>
      <c r="AW1431">
        <v>12</v>
      </c>
      <c r="AX1431" t="s">
        <v>97</v>
      </c>
      <c r="AY1431" t="s">
        <v>1592</v>
      </c>
    </row>
    <row r="1432" spans="1:51" x14ac:dyDescent="0.25">
      <c r="A1432" t="s">
        <v>3160</v>
      </c>
      <c r="B1432" t="s">
        <v>124</v>
      </c>
      <c r="C1432" t="s">
        <v>89</v>
      </c>
      <c r="D1432">
        <v>99999</v>
      </c>
      <c r="F1432">
        <v>1000</v>
      </c>
      <c r="G1432" t="b">
        <v>1</v>
      </c>
      <c r="H1432" t="s">
        <v>883</v>
      </c>
      <c r="K1432" t="s">
        <v>253</v>
      </c>
      <c r="L1432" t="s">
        <v>125</v>
      </c>
      <c r="N1432" t="s">
        <v>93</v>
      </c>
      <c r="P1432">
        <v>304.8</v>
      </c>
      <c r="Q1432">
        <v>64.899999999999991</v>
      </c>
      <c r="R1432">
        <v>0</v>
      </c>
      <c r="S1432">
        <v>50.1</v>
      </c>
      <c r="T1432">
        <v>0</v>
      </c>
      <c r="U1432">
        <v>0</v>
      </c>
      <c r="V1432">
        <v>144.9</v>
      </c>
      <c r="W1432">
        <v>44.9</v>
      </c>
      <c r="X1432">
        <v>44.9</v>
      </c>
      <c r="Y1432">
        <v>0</v>
      </c>
      <c r="AG1432" t="s">
        <v>129</v>
      </c>
      <c r="AK1432" t="s">
        <v>129</v>
      </c>
      <c r="AL1432" t="s">
        <v>127</v>
      </c>
      <c r="AM1432">
        <v>99999</v>
      </c>
      <c r="AN1432">
        <v>99999</v>
      </c>
      <c r="AO1432">
        <v>699</v>
      </c>
      <c r="AP1432" t="b">
        <v>1</v>
      </c>
      <c r="AQ1432" t="b">
        <v>1</v>
      </c>
      <c r="AR1432" t="b">
        <v>1</v>
      </c>
      <c r="AS1432">
        <v>100</v>
      </c>
      <c r="AT1432" t="s">
        <v>96</v>
      </c>
      <c r="AU1432" t="b">
        <v>0</v>
      </c>
      <c r="AW1432">
        <v>12</v>
      </c>
      <c r="AX1432" t="s">
        <v>97</v>
      </c>
      <c r="AY1432" t="s">
        <v>1593</v>
      </c>
    </row>
    <row r="1433" spans="1:51" x14ac:dyDescent="0.25">
      <c r="A1433" t="s">
        <v>3160</v>
      </c>
      <c r="B1433" t="s">
        <v>124</v>
      </c>
      <c r="C1433" t="s">
        <v>89</v>
      </c>
      <c r="D1433">
        <v>99999</v>
      </c>
      <c r="F1433">
        <v>10000</v>
      </c>
      <c r="G1433" t="b">
        <v>1</v>
      </c>
      <c r="H1433" t="s">
        <v>883</v>
      </c>
      <c r="K1433" t="s">
        <v>253</v>
      </c>
      <c r="L1433" t="s">
        <v>125</v>
      </c>
      <c r="N1433" t="s">
        <v>93</v>
      </c>
      <c r="P1433">
        <v>369.8</v>
      </c>
      <c r="Q1433">
        <v>129.9</v>
      </c>
      <c r="R1433">
        <v>0</v>
      </c>
      <c r="S1433">
        <v>50.1</v>
      </c>
      <c r="T1433">
        <v>0</v>
      </c>
      <c r="U1433">
        <v>0</v>
      </c>
      <c r="V1433">
        <v>144.9</v>
      </c>
      <c r="W1433">
        <v>44.9</v>
      </c>
      <c r="X1433">
        <v>44.9</v>
      </c>
      <c r="Y1433">
        <v>0</v>
      </c>
      <c r="AG1433" t="s">
        <v>131</v>
      </c>
      <c r="AK1433" t="s">
        <v>131</v>
      </c>
      <c r="AL1433" t="s">
        <v>127</v>
      </c>
      <c r="AM1433">
        <v>99999</v>
      </c>
      <c r="AN1433">
        <v>99999</v>
      </c>
      <c r="AO1433">
        <v>699</v>
      </c>
      <c r="AP1433" t="b">
        <v>1</v>
      </c>
      <c r="AQ1433" t="b">
        <v>1</v>
      </c>
      <c r="AR1433" t="b">
        <v>1</v>
      </c>
      <c r="AS1433">
        <v>100</v>
      </c>
      <c r="AT1433" t="s">
        <v>96</v>
      </c>
      <c r="AU1433" t="b">
        <v>0</v>
      </c>
      <c r="AW1433">
        <v>12</v>
      </c>
      <c r="AX1433" t="s">
        <v>97</v>
      </c>
      <c r="AY1433" t="s">
        <v>1594</v>
      </c>
    </row>
    <row r="1434" spans="1:51" x14ac:dyDescent="0.25">
      <c r="A1434" t="s">
        <v>3160</v>
      </c>
      <c r="B1434" t="s">
        <v>124</v>
      </c>
      <c r="C1434" t="s">
        <v>89</v>
      </c>
      <c r="D1434">
        <v>99999</v>
      </c>
      <c r="F1434">
        <v>2000</v>
      </c>
      <c r="G1434" t="b">
        <v>1</v>
      </c>
      <c r="H1434" t="s">
        <v>883</v>
      </c>
      <c r="K1434" t="s">
        <v>253</v>
      </c>
      <c r="L1434" t="s">
        <v>125</v>
      </c>
      <c r="N1434" t="s">
        <v>93</v>
      </c>
      <c r="P1434">
        <v>314.8</v>
      </c>
      <c r="Q1434">
        <v>74.899999999999991</v>
      </c>
      <c r="R1434">
        <v>0</v>
      </c>
      <c r="S1434">
        <v>50.1</v>
      </c>
      <c r="T1434">
        <v>0</v>
      </c>
      <c r="U1434">
        <v>0</v>
      </c>
      <c r="V1434">
        <v>144.9</v>
      </c>
      <c r="W1434">
        <v>44.9</v>
      </c>
      <c r="X1434">
        <v>44.9</v>
      </c>
      <c r="Y1434">
        <v>0</v>
      </c>
      <c r="AG1434" t="s">
        <v>133</v>
      </c>
      <c r="AK1434" t="s">
        <v>133</v>
      </c>
      <c r="AL1434" t="s">
        <v>127</v>
      </c>
      <c r="AM1434">
        <v>99999</v>
      </c>
      <c r="AN1434">
        <v>99999</v>
      </c>
      <c r="AO1434">
        <v>699</v>
      </c>
      <c r="AP1434" t="b">
        <v>1</v>
      </c>
      <c r="AQ1434" t="b">
        <v>1</v>
      </c>
      <c r="AR1434" t="b">
        <v>1</v>
      </c>
      <c r="AS1434">
        <v>100</v>
      </c>
      <c r="AT1434" t="s">
        <v>96</v>
      </c>
      <c r="AU1434" t="b">
        <v>0</v>
      </c>
      <c r="AW1434">
        <v>12</v>
      </c>
      <c r="AX1434" t="s">
        <v>97</v>
      </c>
      <c r="AY1434" t="s">
        <v>1595</v>
      </c>
    </row>
    <row r="1435" spans="1:51" x14ac:dyDescent="0.25">
      <c r="A1435" t="s">
        <v>3160</v>
      </c>
      <c r="B1435" t="s">
        <v>124</v>
      </c>
      <c r="C1435" t="s">
        <v>89</v>
      </c>
      <c r="D1435">
        <v>99999</v>
      </c>
      <c r="F1435">
        <v>3000</v>
      </c>
      <c r="G1435" t="b">
        <v>1</v>
      </c>
      <c r="H1435" t="s">
        <v>883</v>
      </c>
      <c r="K1435" t="s">
        <v>253</v>
      </c>
      <c r="L1435" t="s">
        <v>125</v>
      </c>
      <c r="N1435" t="s">
        <v>93</v>
      </c>
      <c r="P1435">
        <v>324.8</v>
      </c>
      <c r="Q1435">
        <v>84.899999999999991</v>
      </c>
      <c r="R1435">
        <v>0</v>
      </c>
      <c r="S1435">
        <v>50.1</v>
      </c>
      <c r="T1435">
        <v>0</v>
      </c>
      <c r="U1435">
        <v>0</v>
      </c>
      <c r="V1435">
        <v>144.9</v>
      </c>
      <c r="W1435">
        <v>44.9</v>
      </c>
      <c r="X1435">
        <v>44.9</v>
      </c>
      <c r="Y1435">
        <v>0</v>
      </c>
      <c r="AG1435" t="s">
        <v>135</v>
      </c>
      <c r="AK1435" t="s">
        <v>135</v>
      </c>
      <c r="AL1435" t="s">
        <v>127</v>
      </c>
      <c r="AM1435">
        <v>99999</v>
      </c>
      <c r="AN1435">
        <v>99999</v>
      </c>
      <c r="AO1435">
        <v>699</v>
      </c>
      <c r="AP1435" t="b">
        <v>1</v>
      </c>
      <c r="AQ1435" t="b">
        <v>1</v>
      </c>
      <c r="AR1435" t="b">
        <v>1</v>
      </c>
      <c r="AS1435">
        <v>100</v>
      </c>
      <c r="AT1435" t="s">
        <v>96</v>
      </c>
      <c r="AU1435" t="b">
        <v>0</v>
      </c>
      <c r="AW1435">
        <v>12</v>
      </c>
      <c r="AX1435" t="s">
        <v>97</v>
      </c>
      <c r="AY1435" t="s">
        <v>1596</v>
      </c>
    </row>
    <row r="1436" spans="1:51" x14ac:dyDescent="0.25">
      <c r="A1436" t="s">
        <v>3160</v>
      </c>
      <c r="B1436" t="s">
        <v>124</v>
      </c>
      <c r="C1436" t="s">
        <v>89</v>
      </c>
      <c r="D1436">
        <v>99999</v>
      </c>
      <c r="F1436">
        <v>5000</v>
      </c>
      <c r="G1436" t="b">
        <v>1</v>
      </c>
      <c r="H1436" t="s">
        <v>883</v>
      </c>
      <c r="K1436" t="s">
        <v>253</v>
      </c>
      <c r="L1436" t="s">
        <v>125</v>
      </c>
      <c r="N1436" t="s">
        <v>93</v>
      </c>
      <c r="P1436">
        <v>339.8</v>
      </c>
      <c r="Q1436">
        <v>99.9</v>
      </c>
      <c r="R1436">
        <v>0</v>
      </c>
      <c r="S1436">
        <v>50.1</v>
      </c>
      <c r="T1436">
        <v>0</v>
      </c>
      <c r="U1436">
        <v>0</v>
      </c>
      <c r="V1436">
        <v>144.9</v>
      </c>
      <c r="W1436">
        <v>44.9</v>
      </c>
      <c r="X1436">
        <v>44.9</v>
      </c>
      <c r="Y1436">
        <v>0</v>
      </c>
      <c r="AG1436" t="s">
        <v>137</v>
      </c>
      <c r="AK1436" t="s">
        <v>137</v>
      </c>
      <c r="AL1436" t="s">
        <v>127</v>
      </c>
      <c r="AM1436">
        <v>99999</v>
      </c>
      <c r="AN1436">
        <v>99999</v>
      </c>
      <c r="AO1436">
        <v>699</v>
      </c>
      <c r="AP1436" t="b">
        <v>1</v>
      </c>
      <c r="AQ1436" t="b">
        <v>1</v>
      </c>
      <c r="AR1436" t="b">
        <v>1</v>
      </c>
      <c r="AS1436">
        <v>100</v>
      </c>
      <c r="AT1436" t="s">
        <v>96</v>
      </c>
      <c r="AU1436" t="b">
        <v>0</v>
      </c>
      <c r="AW1436">
        <v>12</v>
      </c>
      <c r="AX1436" t="s">
        <v>97</v>
      </c>
      <c r="AY1436" t="s">
        <v>1597</v>
      </c>
    </row>
    <row r="1437" spans="1:51" x14ac:dyDescent="0.25">
      <c r="A1437" t="s">
        <v>3160</v>
      </c>
      <c r="B1437" t="s">
        <v>139</v>
      </c>
      <c r="C1437" t="s">
        <v>89</v>
      </c>
      <c r="D1437">
        <v>99999</v>
      </c>
      <c r="F1437">
        <v>0</v>
      </c>
      <c r="G1437" t="b">
        <v>1</v>
      </c>
      <c r="H1437" t="s">
        <v>883</v>
      </c>
      <c r="K1437" t="s">
        <v>253</v>
      </c>
      <c r="L1437" t="s">
        <v>140</v>
      </c>
      <c r="N1437" t="s">
        <v>93</v>
      </c>
      <c r="P1437">
        <v>339.8</v>
      </c>
      <c r="Q1437">
        <v>99.9</v>
      </c>
      <c r="R1437">
        <v>0</v>
      </c>
      <c r="S1437">
        <v>50.1</v>
      </c>
      <c r="T1437">
        <v>0</v>
      </c>
      <c r="U1437">
        <v>0</v>
      </c>
      <c r="V1437">
        <v>144.9</v>
      </c>
      <c r="W1437">
        <v>44.9</v>
      </c>
      <c r="X1437">
        <v>44.9</v>
      </c>
      <c r="Y1437">
        <v>0</v>
      </c>
      <c r="AG1437" t="s">
        <v>141</v>
      </c>
      <c r="AK1437" t="s">
        <v>141</v>
      </c>
      <c r="AL1437" t="s">
        <v>142</v>
      </c>
      <c r="AM1437">
        <v>99999</v>
      </c>
      <c r="AN1437">
        <v>99999</v>
      </c>
      <c r="AO1437">
        <v>899</v>
      </c>
      <c r="AP1437" t="b">
        <v>1</v>
      </c>
      <c r="AQ1437" t="b">
        <v>1</v>
      </c>
      <c r="AR1437" t="b">
        <v>1</v>
      </c>
      <c r="AS1437">
        <v>500</v>
      </c>
      <c r="AT1437" t="s">
        <v>96</v>
      </c>
      <c r="AU1437" t="b">
        <v>0</v>
      </c>
      <c r="AW1437">
        <v>12</v>
      </c>
      <c r="AX1437" t="s">
        <v>97</v>
      </c>
      <c r="AY1437" t="s">
        <v>1598</v>
      </c>
    </row>
    <row r="1438" spans="1:51" x14ac:dyDescent="0.25">
      <c r="A1438" t="s">
        <v>3160</v>
      </c>
      <c r="B1438" t="s">
        <v>139</v>
      </c>
      <c r="C1438" t="s">
        <v>89</v>
      </c>
      <c r="D1438">
        <v>99999</v>
      </c>
      <c r="F1438">
        <v>1000</v>
      </c>
      <c r="G1438" t="b">
        <v>1</v>
      </c>
      <c r="H1438" t="s">
        <v>883</v>
      </c>
      <c r="K1438" t="s">
        <v>253</v>
      </c>
      <c r="L1438" t="s">
        <v>140</v>
      </c>
      <c r="N1438" t="s">
        <v>93</v>
      </c>
      <c r="P1438">
        <v>339.8</v>
      </c>
      <c r="Q1438">
        <v>99.899999999999991</v>
      </c>
      <c r="R1438">
        <v>0</v>
      </c>
      <c r="S1438">
        <v>50.1</v>
      </c>
      <c r="T1438">
        <v>0</v>
      </c>
      <c r="U1438">
        <v>0</v>
      </c>
      <c r="V1438">
        <v>144.9</v>
      </c>
      <c r="W1438">
        <v>44.9</v>
      </c>
      <c r="X1438">
        <v>44.9</v>
      </c>
      <c r="Y1438">
        <v>0</v>
      </c>
      <c r="AG1438" t="s">
        <v>144</v>
      </c>
      <c r="AK1438" t="s">
        <v>144</v>
      </c>
      <c r="AL1438" t="s">
        <v>142</v>
      </c>
      <c r="AM1438">
        <v>99999</v>
      </c>
      <c r="AN1438">
        <v>99999</v>
      </c>
      <c r="AO1438">
        <v>899</v>
      </c>
      <c r="AP1438" t="b">
        <v>1</v>
      </c>
      <c r="AQ1438" t="b">
        <v>1</v>
      </c>
      <c r="AR1438" t="b">
        <v>1</v>
      </c>
      <c r="AS1438">
        <v>500</v>
      </c>
      <c r="AT1438" t="s">
        <v>96</v>
      </c>
      <c r="AU1438" t="b">
        <v>0</v>
      </c>
      <c r="AW1438">
        <v>12</v>
      </c>
      <c r="AX1438" t="s">
        <v>97</v>
      </c>
      <c r="AY1438" t="s">
        <v>1599</v>
      </c>
    </row>
    <row r="1439" spans="1:51" x14ac:dyDescent="0.25">
      <c r="A1439" t="s">
        <v>3160</v>
      </c>
      <c r="B1439" t="s">
        <v>139</v>
      </c>
      <c r="C1439" t="s">
        <v>89</v>
      </c>
      <c r="D1439">
        <v>99999</v>
      </c>
      <c r="F1439">
        <v>10000</v>
      </c>
      <c r="G1439" t="b">
        <v>1</v>
      </c>
      <c r="H1439" t="s">
        <v>883</v>
      </c>
      <c r="K1439" t="s">
        <v>253</v>
      </c>
      <c r="L1439" t="s">
        <v>140</v>
      </c>
      <c r="N1439" t="s">
        <v>93</v>
      </c>
      <c r="P1439">
        <v>404.8</v>
      </c>
      <c r="Q1439">
        <v>164.9</v>
      </c>
      <c r="R1439">
        <v>0</v>
      </c>
      <c r="S1439">
        <v>50.1</v>
      </c>
      <c r="T1439">
        <v>0</v>
      </c>
      <c r="U1439">
        <v>0</v>
      </c>
      <c r="V1439">
        <v>144.9</v>
      </c>
      <c r="W1439">
        <v>44.9</v>
      </c>
      <c r="X1439">
        <v>44.9</v>
      </c>
      <c r="Y1439">
        <v>0</v>
      </c>
      <c r="AG1439" t="s">
        <v>146</v>
      </c>
      <c r="AK1439" t="s">
        <v>146</v>
      </c>
      <c r="AL1439" t="s">
        <v>142</v>
      </c>
      <c r="AM1439">
        <v>99999</v>
      </c>
      <c r="AN1439">
        <v>99999</v>
      </c>
      <c r="AO1439">
        <v>899</v>
      </c>
      <c r="AP1439" t="b">
        <v>1</v>
      </c>
      <c r="AQ1439" t="b">
        <v>1</v>
      </c>
      <c r="AR1439" t="b">
        <v>1</v>
      </c>
      <c r="AS1439">
        <v>500</v>
      </c>
      <c r="AT1439" t="s">
        <v>96</v>
      </c>
      <c r="AU1439" t="b">
        <v>0</v>
      </c>
      <c r="AW1439">
        <v>12</v>
      </c>
      <c r="AX1439" t="s">
        <v>97</v>
      </c>
      <c r="AY1439" t="s">
        <v>1600</v>
      </c>
    </row>
    <row r="1440" spans="1:51" x14ac:dyDescent="0.25">
      <c r="A1440" t="s">
        <v>3160</v>
      </c>
      <c r="B1440" t="s">
        <v>139</v>
      </c>
      <c r="C1440" t="s">
        <v>89</v>
      </c>
      <c r="D1440">
        <v>99999</v>
      </c>
      <c r="F1440">
        <v>2000</v>
      </c>
      <c r="G1440" t="b">
        <v>1</v>
      </c>
      <c r="H1440" t="s">
        <v>883</v>
      </c>
      <c r="K1440" t="s">
        <v>253</v>
      </c>
      <c r="L1440" t="s">
        <v>140</v>
      </c>
      <c r="N1440" t="s">
        <v>93</v>
      </c>
      <c r="P1440">
        <v>349.8</v>
      </c>
      <c r="Q1440">
        <v>109.89999999999999</v>
      </c>
      <c r="R1440">
        <v>0</v>
      </c>
      <c r="S1440">
        <v>50.1</v>
      </c>
      <c r="T1440">
        <v>0</v>
      </c>
      <c r="U1440">
        <v>0</v>
      </c>
      <c r="V1440">
        <v>144.9</v>
      </c>
      <c r="W1440">
        <v>44.9</v>
      </c>
      <c r="X1440">
        <v>44.9</v>
      </c>
      <c r="Y1440">
        <v>0</v>
      </c>
      <c r="AG1440" t="s">
        <v>148</v>
      </c>
      <c r="AK1440" t="s">
        <v>148</v>
      </c>
      <c r="AL1440" t="s">
        <v>142</v>
      </c>
      <c r="AM1440">
        <v>99999</v>
      </c>
      <c r="AN1440">
        <v>99999</v>
      </c>
      <c r="AO1440">
        <v>899</v>
      </c>
      <c r="AP1440" t="b">
        <v>1</v>
      </c>
      <c r="AQ1440" t="b">
        <v>1</v>
      </c>
      <c r="AR1440" t="b">
        <v>1</v>
      </c>
      <c r="AS1440">
        <v>500</v>
      </c>
      <c r="AT1440" t="s">
        <v>96</v>
      </c>
      <c r="AU1440" t="b">
        <v>0</v>
      </c>
      <c r="AW1440">
        <v>12</v>
      </c>
      <c r="AX1440" t="s">
        <v>97</v>
      </c>
      <c r="AY1440" t="s">
        <v>1601</v>
      </c>
    </row>
    <row r="1441" spans="1:51" x14ac:dyDescent="0.25">
      <c r="A1441" t="s">
        <v>3160</v>
      </c>
      <c r="B1441" t="s">
        <v>139</v>
      </c>
      <c r="C1441" t="s">
        <v>89</v>
      </c>
      <c r="D1441">
        <v>99999</v>
      </c>
      <c r="F1441">
        <v>3000</v>
      </c>
      <c r="G1441" t="b">
        <v>1</v>
      </c>
      <c r="H1441" t="s">
        <v>883</v>
      </c>
      <c r="K1441" t="s">
        <v>253</v>
      </c>
      <c r="L1441" t="s">
        <v>140</v>
      </c>
      <c r="N1441" t="s">
        <v>93</v>
      </c>
      <c r="P1441">
        <v>359.8</v>
      </c>
      <c r="Q1441">
        <v>119.89999999999999</v>
      </c>
      <c r="R1441">
        <v>0</v>
      </c>
      <c r="S1441">
        <v>50.1</v>
      </c>
      <c r="T1441">
        <v>0</v>
      </c>
      <c r="U1441">
        <v>0</v>
      </c>
      <c r="V1441">
        <v>144.9</v>
      </c>
      <c r="W1441">
        <v>44.9</v>
      </c>
      <c r="X1441">
        <v>44.9</v>
      </c>
      <c r="Y1441">
        <v>0</v>
      </c>
      <c r="AG1441" t="s">
        <v>150</v>
      </c>
      <c r="AK1441" t="s">
        <v>150</v>
      </c>
      <c r="AL1441" t="s">
        <v>142</v>
      </c>
      <c r="AM1441">
        <v>99999</v>
      </c>
      <c r="AN1441">
        <v>99999</v>
      </c>
      <c r="AO1441">
        <v>899</v>
      </c>
      <c r="AP1441" t="b">
        <v>1</v>
      </c>
      <c r="AQ1441" t="b">
        <v>1</v>
      </c>
      <c r="AR1441" t="b">
        <v>1</v>
      </c>
      <c r="AS1441">
        <v>500</v>
      </c>
      <c r="AT1441" t="s">
        <v>96</v>
      </c>
      <c r="AU1441" t="b">
        <v>0</v>
      </c>
      <c r="AW1441">
        <v>12</v>
      </c>
      <c r="AX1441" t="s">
        <v>97</v>
      </c>
      <c r="AY1441" t="s">
        <v>1602</v>
      </c>
    </row>
    <row r="1442" spans="1:51" x14ac:dyDescent="0.25">
      <c r="A1442" t="s">
        <v>3160</v>
      </c>
      <c r="B1442" t="s">
        <v>139</v>
      </c>
      <c r="C1442" t="s">
        <v>89</v>
      </c>
      <c r="D1442">
        <v>99999</v>
      </c>
      <c r="F1442">
        <v>5000</v>
      </c>
      <c r="G1442" t="b">
        <v>1</v>
      </c>
      <c r="H1442" t="s">
        <v>883</v>
      </c>
      <c r="K1442" t="s">
        <v>253</v>
      </c>
      <c r="L1442" t="s">
        <v>140</v>
      </c>
      <c r="N1442" t="s">
        <v>93</v>
      </c>
      <c r="P1442">
        <v>374.8</v>
      </c>
      <c r="Q1442">
        <v>134.9</v>
      </c>
      <c r="R1442">
        <v>0</v>
      </c>
      <c r="S1442">
        <v>50.1</v>
      </c>
      <c r="T1442">
        <v>0</v>
      </c>
      <c r="U1442">
        <v>0</v>
      </c>
      <c r="V1442">
        <v>144.9</v>
      </c>
      <c r="W1442">
        <v>44.9</v>
      </c>
      <c r="X1442">
        <v>44.9</v>
      </c>
      <c r="Y1442">
        <v>0</v>
      </c>
      <c r="AG1442" t="s">
        <v>152</v>
      </c>
      <c r="AK1442" t="s">
        <v>152</v>
      </c>
      <c r="AL1442" t="s">
        <v>142</v>
      </c>
      <c r="AM1442">
        <v>99999</v>
      </c>
      <c r="AN1442">
        <v>99999</v>
      </c>
      <c r="AO1442">
        <v>899</v>
      </c>
      <c r="AP1442" t="b">
        <v>1</v>
      </c>
      <c r="AQ1442" t="b">
        <v>1</v>
      </c>
      <c r="AR1442" t="b">
        <v>1</v>
      </c>
      <c r="AS1442">
        <v>500</v>
      </c>
      <c r="AT1442" t="s">
        <v>96</v>
      </c>
      <c r="AU1442" t="b">
        <v>0</v>
      </c>
      <c r="AW1442">
        <v>12</v>
      </c>
      <c r="AX1442" t="s">
        <v>97</v>
      </c>
      <c r="AY1442" t="s">
        <v>1603</v>
      </c>
    </row>
    <row r="1443" spans="1:51" x14ac:dyDescent="0.25">
      <c r="A1443" t="s">
        <v>3160</v>
      </c>
      <c r="B1443" t="s">
        <v>88</v>
      </c>
      <c r="C1443" t="s">
        <v>89</v>
      </c>
      <c r="D1443">
        <v>99999</v>
      </c>
      <c r="F1443">
        <v>0</v>
      </c>
      <c r="G1443" t="b">
        <v>1</v>
      </c>
      <c r="H1443" t="s">
        <v>1604</v>
      </c>
      <c r="K1443" t="s">
        <v>91</v>
      </c>
      <c r="L1443" t="s">
        <v>92</v>
      </c>
      <c r="N1443" t="s">
        <v>93</v>
      </c>
      <c r="P1443">
        <v>289.8</v>
      </c>
      <c r="Q1443">
        <v>79.900000000000006</v>
      </c>
      <c r="R1443">
        <v>0</v>
      </c>
      <c r="S1443">
        <v>50.1</v>
      </c>
      <c r="T1443">
        <v>0</v>
      </c>
      <c r="U1443">
        <v>0</v>
      </c>
      <c r="V1443">
        <v>114.9</v>
      </c>
      <c r="W1443">
        <v>44.9</v>
      </c>
      <c r="X1443">
        <v>44.9</v>
      </c>
      <c r="Y1443">
        <v>0</v>
      </c>
      <c r="AG1443" t="s">
        <v>94</v>
      </c>
      <c r="AK1443" t="s">
        <v>94</v>
      </c>
      <c r="AL1443" t="s">
        <v>95</v>
      </c>
      <c r="AM1443">
        <v>99999</v>
      </c>
      <c r="AN1443">
        <v>99999</v>
      </c>
      <c r="AO1443">
        <v>799</v>
      </c>
      <c r="AP1443" t="b">
        <v>1</v>
      </c>
      <c r="AQ1443" t="b">
        <v>1</v>
      </c>
      <c r="AR1443" t="b">
        <v>1</v>
      </c>
      <c r="AS1443">
        <v>250</v>
      </c>
      <c r="AT1443" t="s">
        <v>96</v>
      </c>
      <c r="AU1443" t="b">
        <v>0</v>
      </c>
      <c r="AW1443">
        <v>12</v>
      </c>
      <c r="AX1443" t="s">
        <v>97</v>
      </c>
      <c r="AY1443" t="s">
        <v>1605</v>
      </c>
    </row>
    <row r="1444" spans="1:51" x14ac:dyDescent="0.25">
      <c r="A1444" t="s">
        <v>3160</v>
      </c>
      <c r="B1444" t="s">
        <v>88</v>
      </c>
      <c r="C1444" t="s">
        <v>89</v>
      </c>
      <c r="D1444">
        <v>99999</v>
      </c>
      <c r="F1444">
        <v>1000</v>
      </c>
      <c r="G1444" t="b">
        <v>1</v>
      </c>
      <c r="H1444" t="s">
        <v>1604</v>
      </c>
      <c r="K1444" t="s">
        <v>91</v>
      </c>
      <c r="L1444" t="s">
        <v>92</v>
      </c>
      <c r="N1444" t="s">
        <v>93</v>
      </c>
      <c r="P1444">
        <v>289.8</v>
      </c>
      <c r="Q1444">
        <v>79.899999999999991</v>
      </c>
      <c r="R1444">
        <v>0</v>
      </c>
      <c r="S1444">
        <v>50.1</v>
      </c>
      <c r="T1444">
        <v>0</v>
      </c>
      <c r="U1444">
        <v>0</v>
      </c>
      <c r="V1444">
        <v>114.9</v>
      </c>
      <c r="W1444">
        <v>44.9</v>
      </c>
      <c r="X1444">
        <v>44.9</v>
      </c>
      <c r="Y1444">
        <v>0</v>
      </c>
      <c r="AG1444" t="s">
        <v>99</v>
      </c>
      <c r="AK1444" t="s">
        <v>99</v>
      </c>
      <c r="AL1444" t="s">
        <v>95</v>
      </c>
      <c r="AM1444">
        <v>99999</v>
      </c>
      <c r="AN1444">
        <v>99999</v>
      </c>
      <c r="AO1444">
        <v>799</v>
      </c>
      <c r="AP1444" t="b">
        <v>1</v>
      </c>
      <c r="AQ1444" t="b">
        <v>1</v>
      </c>
      <c r="AR1444" t="b">
        <v>1</v>
      </c>
      <c r="AS1444">
        <v>250</v>
      </c>
      <c r="AT1444" t="s">
        <v>96</v>
      </c>
      <c r="AU1444" t="b">
        <v>0</v>
      </c>
      <c r="AW1444">
        <v>12</v>
      </c>
      <c r="AX1444" t="s">
        <v>97</v>
      </c>
      <c r="AY1444" t="s">
        <v>1606</v>
      </c>
    </row>
    <row r="1445" spans="1:51" x14ac:dyDescent="0.25">
      <c r="A1445" t="s">
        <v>3160</v>
      </c>
      <c r="B1445" t="s">
        <v>88</v>
      </c>
      <c r="C1445" t="s">
        <v>89</v>
      </c>
      <c r="D1445">
        <v>99999</v>
      </c>
      <c r="F1445">
        <v>10000</v>
      </c>
      <c r="G1445" t="b">
        <v>1</v>
      </c>
      <c r="H1445" t="s">
        <v>1604</v>
      </c>
      <c r="K1445" t="s">
        <v>91</v>
      </c>
      <c r="L1445" t="s">
        <v>92</v>
      </c>
      <c r="N1445" t="s">
        <v>93</v>
      </c>
      <c r="P1445">
        <v>354.8</v>
      </c>
      <c r="Q1445">
        <v>144.9</v>
      </c>
      <c r="R1445">
        <v>0</v>
      </c>
      <c r="S1445">
        <v>50.1</v>
      </c>
      <c r="T1445">
        <v>0</v>
      </c>
      <c r="U1445">
        <v>0</v>
      </c>
      <c r="V1445">
        <v>114.9</v>
      </c>
      <c r="W1445">
        <v>44.9</v>
      </c>
      <c r="X1445">
        <v>44.9</v>
      </c>
      <c r="Y1445">
        <v>0</v>
      </c>
      <c r="AG1445" t="s">
        <v>101</v>
      </c>
      <c r="AK1445" t="s">
        <v>101</v>
      </c>
      <c r="AL1445" t="s">
        <v>95</v>
      </c>
      <c r="AM1445">
        <v>99999</v>
      </c>
      <c r="AN1445">
        <v>99999</v>
      </c>
      <c r="AO1445">
        <v>799</v>
      </c>
      <c r="AP1445" t="b">
        <v>1</v>
      </c>
      <c r="AQ1445" t="b">
        <v>1</v>
      </c>
      <c r="AR1445" t="b">
        <v>1</v>
      </c>
      <c r="AS1445">
        <v>250</v>
      </c>
      <c r="AT1445" t="s">
        <v>96</v>
      </c>
      <c r="AU1445" t="b">
        <v>0</v>
      </c>
      <c r="AW1445">
        <v>12</v>
      </c>
      <c r="AX1445" t="s">
        <v>97</v>
      </c>
      <c r="AY1445" t="s">
        <v>1607</v>
      </c>
    </row>
    <row r="1446" spans="1:51" x14ac:dyDescent="0.25">
      <c r="A1446" t="s">
        <v>3160</v>
      </c>
      <c r="B1446" t="s">
        <v>88</v>
      </c>
      <c r="C1446" t="s">
        <v>89</v>
      </c>
      <c r="D1446">
        <v>99999</v>
      </c>
      <c r="F1446">
        <v>2000</v>
      </c>
      <c r="G1446" t="b">
        <v>1</v>
      </c>
      <c r="H1446" t="s">
        <v>1604</v>
      </c>
      <c r="K1446" t="s">
        <v>91</v>
      </c>
      <c r="L1446" t="s">
        <v>92</v>
      </c>
      <c r="N1446" t="s">
        <v>93</v>
      </c>
      <c r="P1446">
        <v>299.8</v>
      </c>
      <c r="Q1446">
        <v>89.899999999999991</v>
      </c>
      <c r="R1446">
        <v>0</v>
      </c>
      <c r="S1446">
        <v>50.1</v>
      </c>
      <c r="T1446">
        <v>0</v>
      </c>
      <c r="U1446">
        <v>0</v>
      </c>
      <c r="V1446">
        <v>114.9</v>
      </c>
      <c r="W1446">
        <v>44.9</v>
      </c>
      <c r="X1446">
        <v>44.9</v>
      </c>
      <c r="Y1446">
        <v>0</v>
      </c>
      <c r="AG1446" t="s">
        <v>103</v>
      </c>
      <c r="AK1446" t="s">
        <v>103</v>
      </c>
      <c r="AL1446" t="s">
        <v>95</v>
      </c>
      <c r="AM1446">
        <v>99999</v>
      </c>
      <c r="AN1446">
        <v>99999</v>
      </c>
      <c r="AO1446">
        <v>799</v>
      </c>
      <c r="AP1446" t="b">
        <v>1</v>
      </c>
      <c r="AQ1446" t="b">
        <v>1</v>
      </c>
      <c r="AR1446" t="b">
        <v>1</v>
      </c>
      <c r="AS1446">
        <v>250</v>
      </c>
      <c r="AT1446" t="s">
        <v>96</v>
      </c>
      <c r="AU1446" t="b">
        <v>0</v>
      </c>
      <c r="AW1446">
        <v>12</v>
      </c>
      <c r="AX1446" t="s">
        <v>97</v>
      </c>
      <c r="AY1446" t="s">
        <v>1608</v>
      </c>
    </row>
    <row r="1447" spans="1:51" x14ac:dyDescent="0.25">
      <c r="A1447" t="s">
        <v>3160</v>
      </c>
      <c r="B1447" t="s">
        <v>88</v>
      </c>
      <c r="C1447" t="s">
        <v>89</v>
      </c>
      <c r="D1447">
        <v>99999</v>
      </c>
      <c r="F1447">
        <v>3000</v>
      </c>
      <c r="G1447" t="b">
        <v>1</v>
      </c>
      <c r="H1447" t="s">
        <v>1604</v>
      </c>
      <c r="K1447" t="s">
        <v>91</v>
      </c>
      <c r="L1447" t="s">
        <v>92</v>
      </c>
      <c r="N1447" t="s">
        <v>93</v>
      </c>
      <c r="P1447">
        <v>309.8</v>
      </c>
      <c r="Q1447">
        <v>99.899999999999991</v>
      </c>
      <c r="R1447">
        <v>0</v>
      </c>
      <c r="S1447">
        <v>50.1</v>
      </c>
      <c r="T1447">
        <v>0</v>
      </c>
      <c r="U1447">
        <v>0</v>
      </c>
      <c r="V1447">
        <v>114.9</v>
      </c>
      <c r="W1447">
        <v>44.9</v>
      </c>
      <c r="X1447">
        <v>44.9</v>
      </c>
      <c r="Y1447">
        <v>0</v>
      </c>
      <c r="AG1447" t="s">
        <v>105</v>
      </c>
      <c r="AK1447" t="s">
        <v>105</v>
      </c>
      <c r="AL1447" t="s">
        <v>95</v>
      </c>
      <c r="AM1447">
        <v>99999</v>
      </c>
      <c r="AN1447">
        <v>99999</v>
      </c>
      <c r="AO1447">
        <v>799</v>
      </c>
      <c r="AP1447" t="b">
        <v>1</v>
      </c>
      <c r="AQ1447" t="b">
        <v>1</v>
      </c>
      <c r="AR1447" t="b">
        <v>1</v>
      </c>
      <c r="AS1447">
        <v>250</v>
      </c>
      <c r="AT1447" t="s">
        <v>96</v>
      </c>
      <c r="AU1447" t="b">
        <v>0</v>
      </c>
      <c r="AW1447">
        <v>12</v>
      </c>
      <c r="AX1447" t="s">
        <v>97</v>
      </c>
      <c r="AY1447" t="s">
        <v>1609</v>
      </c>
    </row>
    <row r="1448" spans="1:51" x14ac:dyDescent="0.25">
      <c r="A1448" t="s">
        <v>3160</v>
      </c>
      <c r="B1448" t="s">
        <v>88</v>
      </c>
      <c r="C1448" t="s">
        <v>89</v>
      </c>
      <c r="D1448">
        <v>99999</v>
      </c>
      <c r="F1448">
        <v>5000</v>
      </c>
      <c r="G1448" t="b">
        <v>1</v>
      </c>
      <c r="H1448" t="s">
        <v>1604</v>
      </c>
      <c r="K1448" t="s">
        <v>91</v>
      </c>
      <c r="L1448" t="s">
        <v>92</v>
      </c>
      <c r="N1448" t="s">
        <v>93</v>
      </c>
      <c r="P1448">
        <v>324.8</v>
      </c>
      <c r="Q1448">
        <v>114.9</v>
      </c>
      <c r="R1448">
        <v>0</v>
      </c>
      <c r="S1448">
        <v>50.1</v>
      </c>
      <c r="T1448">
        <v>0</v>
      </c>
      <c r="U1448">
        <v>0</v>
      </c>
      <c r="V1448">
        <v>114.9</v>
      </c>
      <c r="W1448">
        <v>44.9</v>
      </c>
      <c r="X1448">
        <v>44.9</v>
      </c>
      <c r="Y1448">
        <v>0</v>
      </c>
      <c r="AG1448" t="s">
        <v>107</v>
      </c>
      <c r="AK1448" t="s">
        <v>107</v>
      </c>
      <c r="AL1448" t="s">
        <v>95</v>
      </c>
      <c r="AM1448">
        <v>99999</v>
      </c>
      <c r="AN1448">
        <v>99999</v>
      </c>
      <c r="AO1448">
        <v>799</v>
      </c>
      <c r="AP1448" t="b">
        <v>1</v>
      </c>
      <c r="AQ1448" t="b">
        <v>1</v>
      </c>
      <c r="AR1448" t="b">
        <v>1</v>
      </c>
      <c r="AS1448">
        <v>250</v>
      </c>
      <c r="AT1448" t="s">
        <v>96</v>
      </c>
      <c r="AU1448" t="b">
        <v>0</v>
      </c>
      <c r="AW1448">
        <v>12</v>
      </c>
      <c r="AX1448" t="s">
        <v>97</v>
      </c>
      <c r="AY1448" t="s">
        <v>1610</v>
      </c>
    </row>
    <row r="1449" spans="1:51" x14ac:dyDescent="0.25">
      <c r="A1449" t="s">
        <v>3160</v>
      </c>
      <c r="B1449" t="s">
        <v>109</v>
      </c>
      <c r="C1449" t="s">
        <v>89</v>
      </c>
      <c r="D1449">
        <v>99999</v>
      </c>
      <c r="F1449">
        <v>0</v>
      </c>
      <c r="G1449" t="b">
        <v>1</v>
      </c>
      <c r="H1449" t="s">
        <v>1604</v>
      </c>
      <c r="K1449" t="s">
        <v>91</v>
      </c>
      <c r="L1449" t="s">
        <v>110</v>
      </c>
      <c r="N1449" t="s">
        <v>93</v>
      </c>
      <c r="P1449">
        <v>284.8</v>
      </c>
      <c r="Q1449">
        <v>74.900000000000006</v>
      </c>
      <c r="R1449">
        <v>0</v>
      </c>
      <c r="S1449">
        <v>50.1</v>
      </c>
      <c r="T1449">
        <v>0</v>
      </c>
      <c r="U1449">
        <v>0</v>
      </c>
      <c r="V1449">
        <v>114.9</v>
      </c>
      <c r="W1449">
        <v>44.9</v>
      </c>
      <c r="X1449">
        <v>44.9</v>
      </c>
      <c r="Y1449">
        <v>0</v>
      </c>
      <c r="AG1449" t="s">
        <v>111</v>
      </c>
      <c r="AK1449" t="s">
        <v>111</v>
      </c>
      <c r="AL1449" t="s">
        <v>112</v>
      </c>
      <c r="AM1449">
        <v>99999</v>
      </c>
      <c r="AN1449">
        <v>99999</v>
      </c>
      <c r="AO1449">
        <v>599</v>
      </c>
      <c r="AP1449" t="b">
        <v>1</v>
      </c>
      <c r="AQ1449" t="b">
        <v>1</v>
      </c>
      <c r="AR1449" t="b">
        <v>1</v>
      </c>
      <c r="AS1449">
        <v>50</v>
      </c>
      <c r="AT1449" t="s">
        <v>96</v>
      </c>
      <c r="AU1449" t="b">
        <v>0</v>
      </c>
      <c r="AW1449">
        <v>12</v>
      </c>
      <c r="AX1449" t="s">
        <v>97</v>
      </c>
      <c r="AY1449" t="s">
        <v>1611</v>
      </c>
    </row>
    <row r="1450" spans="1:51" x14ac:dyDescent="0.25">
      <c r="A1450" t="s">
        <v>3160</v>
      </c>
      <c r="B1450" t="s">
        <v>109</v>
      </c>
      <c r="C1450" t="s">
        <v>89</v>
      </c>
      <c r="D1450">
        <v>99999</v>
      </c>
      <c r="F1450">
        <v>1000</v>
      </c>
      <c r="G1450" t="b">
        <v>1</v>
      </c>
      <c r="H1450" t="s">
        <v>1604</v>
      </c>
      <c r="K1450" t="s">
        <v>91</v>
      </c>
      <c r="L1450" t="s">
        <v>110</v>
      </c>
      <c r="N1450" t="s">
        <v>93</v>
      </c>
      <c r="P1450">
        <v>269.8</v>
      </c>
      <c r="Q1450">
        <v>59.9</v>
      </c>
      <c r="R1450">
        <v>0</v>
      </c>
      <c r="S1450">
        <v>50.1</v>
      </c>
      <c r="T1450">
        <v>0</v>
      </c>
      <c r="U1450">
        <v>0</v>
      </c>
      <c r="V1450">
        <v>114.9</v>
      </c>
      <c r="W1450">
        <v>44.9</v>
      </c>
      <c r="X1450">
        <v>44.9</v>
      </c>
      <c r="Y1450">
        <v>0</v>
      </c>
      <c r="AG1450" t="s">
        <v>114</v>
      </c>
      <c r="AK1450" t="s">
        <v>114</v>
      </c>
      <c r="AL1450" t="s">
        <v>112</v>
      </c>
      <c r="AM1450">
        <v>99999</v>
      </c>
      <c r="AN1450">
        <v>99999</v>
      </c>
      <c r="AO1450">
        <v>599</v>
      </c>
      <c r="AP1450" t="b">
        <v>1</v>
      </c>
      <c r="AQ1450" t="b">
        <v>1</v>
      </c>
      <c r="AR1450" t="b">
        <v>1</v>
      </c>
      <c r="AS1450">
        <v>50</v>
      </c>
      <c r="AT1450" t="s">
        <v>96</v>
      </c>
      <c r="AU1450" t="b">
        <v>0</v>
      </c>
      <c r="AW1450">
        <v>12</v>
      </c>
      <c r="AX1450" t="s">
        <v>97</v>
      </c>
      <c r="AY1450" t="s">
        <v>1612</v>
      </c>
    </row>
    <row r="1451" spans="1:51" x14ac:dyDescent="0.25">
      <c r="A1451" t="s">
        <v>3160</v>
      </c>
      <c r="B1451" t="s">
        <v>109</v>
      </c>
      <c r="C1451" t="s">
        <v>89</v>
      </c>
      <c r="D1451">
        <v>99999</v>
      </c>
      <c r="F1451">
        <v>10000</v>
      </c>
      <c r="G1451" t="b">
        <v>1</v>
      </c>
      <c r="H1451" t="s">
        <v>1604</v>
      </c>
      <c r="K1451" t="s">
        <v>91</v>
      </c>
      <c r="L1451" t="s">
        <v>110</v>
      </c>
      <c r="N1451" t="s">
        <v>93</v>
      </c>
      <c r="P1451">
        <v>334.8</v>
      </c>
      <c r="Q1451">
        <v>124.9</v>
      </c>
      <c r="R1451">
        <v>0</v>
      </c>
      <c r="S1451">
        <v>50.1</v>
      </c>
      <c r="T1451">
        <v>0</v>
      </c>
      <c r="U1451">
        <v>0</v>
      </c>
      <c r="V1451">
        <v>114.9</v>
      </c>
      <c r="W1451">
        <v>44.9</v>
      </c>
      <c r="X1451">
        <v>44.9</v>
      </c>
      <c r="Y1451">
        <v>0</v>
      </c>
      <c r="AG1451" t="s">
        <v>116</v>
      </c>
      <c r="AK1451" t="s">
        <v>116</v>
      </c>
      <c r="AL1451" t="s">
        <v>112</v>
      </c>
      <c r="AM1451">
        <v>99999</v>
      </c>
      <c r="AN1451">
        <v>99999</v>
      </c>
      <c r="AO1451">
        <v>599</v>
      </c>
      <c r="AP1451" t="b">
        <v>1</v>
      </c>
      <c r="AQ1451" t="b">
        <v>1</v>
      </c>
      <c r="AR1451" t="b">
        <v>1</v>
      </c>
      <c r="AS1451">
        <v>50</v>
      </c>
      <c r="AT1451" t="s">
        <v>96</v>
      </c>
      <c r="AU1451" t="b">
        <v>0</v>
      </c>
      <c r="AW1451">
        <v>12</v>
      </c>
      <c r="AX1451" t="s">
        <v>97</v>
      </c>
      <c r="AY1451" t="s">
        <v>1613</v>
      </c>
    </row>
    <row r="1452" spans="1:51" x14ac:dyDescent="0.25">
      <c r="A1452" t="s">
        <v>3160</v>
      </c>
      <c r="B1452" t="s">
        <v>109</v>
      </c>
      <c r="C1452" t="s">
        <v>89</v>
      </c>
      <c r="D1452">
        <v>99999</v>
      </c>
      <c r="F1452">
        <v>2000</v>
      </c>
      <c r="G1452" t="b">
        <v>1</v>
      </c>
      <c r="H1452" t="s">
        <v>1604</v>
      </c>
      <c r="K1452" t="s">
        <v>91</v>
      </c>
      <c r="L1452" t="s">
        <v>110</v>
      </c>
      <c r="N1452" t="s">
        <v>93</v>
      </c>
      <c r="P1452">
        <v>279.8</v>
      </c>
      <c r="Q1452">
        <v>69.900000000000006</v>
      </c>
      <c r="R1452">
        <v>0</v>
      </c>
      <c r="S1452">
        <v>50.1</v>
      </c>
      <c r="T1452">
        <v>0</v>
      </c>
      <c r="U1452">
        <v>0</v>
      </c>
      <c r="V1452">
        <v>114.9</v>
      </c>
      <c r="W1452">
        <v>44.9</v>
      </c>
      <c r="X1452">
        <v>44.9</v>
      </c>
      <c r="Y1452">
        <v>0</v>
      </c>
      <c r="AG1452" t="s">
        <v>118</v>
      </c>
      <c r="AK1452" t="s">
        <v>118</v>
      </c>
      <c r="AL1452" t="s">
        <v>112</v>
      </c>
      <c r="AM1452">
        <v>99999</v>
      </c>
      <c r="AN1452">
        <v>99999</v>
      </c>
      <c r="AO1452">
        <v>599</v>
      </c>
      <c r="AP1452" t="b">
        <v>1</v>
      </c>
      <c r="AQ1452" t="b">
        <v>1</v>
      </c>
      <c r="AR1452" t="b">
        <v>1</v>
      </c>
      <c r="AS1452">
        <v>50</v>
      </c>
      <c r="AT1452" t="s">
        <v>96</v>
      </c>
      <c r="AU1452" t="b">
        <v>0</v>
      </c>
      <c r="AW1452">
        <v>12</v>
      </c>
      <c r="AX1452" t="s">
        <v>97</v>
      </c>
      <c r="AY1452" t="s">
        <v>1614</v>
      </c>
    </row>
    <row r="1453" spans="1:51" x14ac:dyDescent="0.25">
      <c r="A1453" t="s">
        <v>3160</v>
      </c>
      <c r="B1453" t="s">
        <v>109</v>
      </c>
      <c r="C1453" t="s">
        <v>89</v>
      </c>
      <c r="D1453">
        <v>99999</v>
      </c>
      <c r="F1453">
        <v>3000</v>
      </c>
      <c r="G1453" t="b">
        <v>1</v>
      </c>
      <c r="H1453" t="s">
        <v>1604</v>
      </c>
      <c r="K1453" t="s">
        <v>91</v>
      </c>
      <c r="L1453" t="s">
        <v>110</v>
      </c>
      <c r="N1453" t="s">
        <v>93</v>
      </c>
      <c r="P1453">
        <v>289.8</v>
      </c>
      <c r="Q1453">
        <v>79.899999999999991</v>
      </c>
      <c r="R1453">
        <v>0</v>
      </c>
      <c r="S1453">
        <v>50.1</v>
      </c>
      <c r="T1453">
        <v>0</v>
      </c>
      <c r="U1453">
        <v>0</v>
      </c>
      <c r="V1453">
        <v>114.9</v>
      </c>
      <c r="W1453">
        <v>44.9</v>
      </c>
      <c r="X1453">
        <v>44.9</v>
      </c>
      <c r="Y1453">
        <v>0</v>
      </c>
      <c r="AG1453" t="s">
        <v>120</v>
      </c>
      <c r="AK1453" t="s">
        <v>120</v>
      </c>
      <c r="AL1453" t="s">
        <v>112</v>
      </c>
      <c r="AM1453">
        <v>99999</v>
      </c>
      <c r="AN1453">
        <v>99999</v>
      </c>
      <c r="AO1453">
        <v>599</v>
      </c>
      <c r="AP1453" t="b">
        <v>1</v>
      </c>
      <c r="AQ1453" t="b">
        <v>1</v>
      </c>
      <c r="AR1453" t="b">
        <v>1</v>
      </c>
      <c r="AS1453">
        <v>50</v>
      </c>
      <c r="AT1453" t="s">
        <v>96</v>
      </c>
      <c r="AU1453" t="b">
        <v>0</v>
      </c>
      <c r="AW1453">
        <v>12</v>
      </c>
      <c r="AX1453" t="s">
        <v>97</v>
      </c>
      <c r="AY1453" t="s">
        <v>1615</v>
      </c>
    </row>
    <row r="1454" spans="1:51" x14ac:dyDescent="0.25">
      <c r="A1454" t="s">
        <v>3160</v>
      </c>
      <c r="B1454" t="s">
        <v>109</v>
      </c>
      <c r="C1454" t="s">
        <v>89</v>
      </c>
      <c r="D1454">
        <v>99999</v>
      </c>
      <c r="F1454">
        <v>5000</v>
      </c>
      <c r="G1454" t="b">
        <v>1</v>
      </c>
      <c r="H1454" t="s">
        <v>1604</v>
      </c>
      <c r="K1454" t="s">
        <v>91</v>
      </c>
      <c r="L1454" t="s">
        <v>110</v>
      </c>
      <c r="N1454" t="s">
        <v>93</v>
      </c>
      <c r="P1454">
        <v>304.8</v>
      </c>
      <c r="Q1454">
        <v>94.9</v>
      </c>
      <c r="R1454">
        <v>0</v>
      </c>
      <c r="S1454">
        <v>50.1</v>
      </c>
      <c r="T1454">
        <v>0</v>
      </c>
      <c r="U1454">
        <v>0</v>
      </c>
      <c r="V1454">
        <v>114.9</v>
      </c>
      <c r="W1454">
        <v>44.9</v>
      </c>
      <c r="X1454">
        <v>44.9</v>
      </c>
      <c r="Y1454">
        <v>0</v>
      </c>
      <c r="AG1454" t="s">
        <v>122</v>
      </c>
      <c r="AK1454" t="s">
        <v>122</v>
      </c>
      <c r="AL1454" t="s">
        <v>112</v>
      </c>
      <c r="AM1454">
        <v>99999</v>
      </c>
      <c r="AN1454">
        <v>99999</v>
      </c>
      <c r="AO1454">
        <v>599</v>
      </c>
      <c r="AP1454" t="b">
        <v>1</v>
      </c>
      <c r="AQ1454" t="b">
        <v>1</v>
      </c>
      <c r="AR1454" t="b">
        <v>1</v>
      </c>
      <c r="AS1454">
        <v>50</v>
      </c>
      <c r="AT1454" t="s">
        <v>96</v>
      </c>
      <c r="AU1454" t="b">
        <v>0</v>
      </c>
      <c r="AW1454">
        <v>12</v>
      </c>
      <c r="AX1454" t="s">
        <v>97</v>
      </c>
      <c r="AY1454" t="s">
        <v>1616</v>
      </c>
    </row>
    <row r="1455" spans="1:51" x14ac:dyDescent="0.25">
      <c r="A1455" t="s">
        <v>3160</v>
      </c>
      <c r="B1455" t="s">
        <v>124</v>
      </c>
      <c r="C1455" t="s">
        <v>89</v>
      </c>
      <c r="D1455">
        <v>99999</v>
      </c>
      <c r="F1455">
        <v>0</v>
      </c>
      <c r="G1455" t="b">
        <v>1</v>
      </c>
      <c r="H1455" t="s">
        <v>1604</v>
      </c>
      <c r="K1455" t="s">
        <v>91</v>
      </c>
      <c r="L1455" t="s">
        <v>125</v>
      </c>
      <c r="N1455" t="s">
        <v>93</v>
      </c>
      <c r="P1455">
        <v>274.8</v>
      </c>
      <c r="Q1455">
        <v>64.900000000000006</v>
      </c>
      <c r="R1455">
        <v>0</v>
      </c>
      <c r="S1455">
        <v>50.1</v>
      </c>
      <c r="T1455">
        <v>0</v>
      </c>
      <c r="U1455">
        <v>0</v>
      </c>
      <c r="V1455">
        <v>114.9</v>
      </c>
      <c r="W1455">
        <v>44.9</v>
      </c>
      <c r="X1455">
        <v>44.9</v>
      </c>
      <c r="Y1455">
        <v>0</v>
      </c>
      <c r="AG1455" t="s">
        <v>126</v>
      </c>
      <c r="AK1455" t="s">
        <v>126</v>
      </c>
      <c r="AL1455" t="s">
        <v>127</v>
      </c>
      <c r="AM1455">
        <v>99999</v>
      </c>
      <c r="AN1455">
        <v>99999</v>
      </c>
      <c r="AO1455">
        <v>699</v>
      </c>
      <c r="AP1455" t="b">
        <v>1</v>
      </c>
      <c r="AQ1455" t="b">
        <v>1</v>
      </c>
      <c r="AR1455" t="b">
        <v>1</v>
      </c>
      <c r="AS1455">
        <v>100</v>
      </c>
      <c r="AT1455" t="s">
        <v>96</v>
      </c>
      <c r="AU1455" t="b">
        <v>0</v>
      </c>
      <c r="AW1455">
        <v>12</v>
      </c>
      <c r="AX1455" t="s">
        <v>97</v>
      </c>
      <c r="AY1455" t="s">
        <v>1617</v>
      </c>
    </row>
    <row r="1456" spans="1:51" x14ac:dyDescent="0.25">
      <c r="A1456" t="s">
        <v>3160</v>
      </c>
      <c r="B1456" t="s">
        <v>124</v>
      </c>
      <c r="C1456" t="s">
        <v>89</v>
      </c>
      <c r="D1456">
        <v>99999</v>
      </c>
      <c r="F1456">
        <v>1000</v>
      </c>
      <c r="G1456" t="b">
        <v>1</v>
      </c>
      <c r="H1456" t="s">
        <v>1604</v>
      </c>
      <c r="K1456" t="s">
        <v>91</v>
      </c>
      <c r="L1456" t="s">
        <v>125</v>
      </c>
      <c r="N1456" t="s">
        <v>93</v>
      </c>
      <c r="P1456">
        <v>274.8</v>
      </c>
      <c r="Q1456">
        <v>64.899999999999991</v>
      </c>
      <c r="R1456">
        <v>0</v>
      </c>
      <c r="S1456">
        <v>50.1</v>
      </c>
      <c r="T1456">
        <v>0</v>
      </c>
      <c r="U1456">
        <v>0</v>
      </c>
      <c r="V1456">
        <v>114.9</v>
      </c>
      <c r="W1456">
        <v>44.9</v>
      </c>
      <c r="X1456">
        <v>44.9</v>
      </c>
      <c r="Y1456">
        <v>0</v>
      </c>
      <c r="AG1456" t="s">
        <v>129</v>
      </c>
      <c r="AK1456" t="s">
        <v>129</v>
      </c>
      <c r="AL1456" t="s">
        <v>127</v>
      </c>
      <c r="AM1456">
        <v>99999</v>
      </c>
      <c r="AN1456">
        <v>99999</v>
      </c>
      <c r="AO1456">
        <v>699</v>
      </c>
      <c r="AP1456" t="b">
        <v>1</v>
      </c>
      <c r="AQ1456" t="b">
        <v>1</v>
      </c>
      <c r="AR1456" t="b">
        <v>1</v>
      </c>
      <c r="AS1456">
        <v>100</v>
      </c>
      <c r="AT1456" t="s">
        <v>96</v>
      </c>
      <c r="AU1456" t="b">
        <v>0</v>
      </c>
      <c r="AW1456">
        <v>12</v>
      </c>
      <c r="AX1456" t="s">
        <v>97</v>
      </c>
      <c r="AY1456" t="s">
        <v>1618</v>
      </c>
    </row>
    <row r="1457" spans="1:51" x14ac:dyDescent="0.25">
      <c r="A1457" t="s">
        <v>3160</v>
      </c>
      <c r="B1457" t="s">
        <v>124</v>
      </c>
      <c r="C1457" t="s">
        <v>89</v>
      </c>
      <c r="D1457">
        <v>99999</v>
      </c>
      <c r="F1457">
        <v>10000</v>
      </c>
      <c r="G1457" t="b">
        <v>1</v>
      </c>
      <c r="H1457" t="s">
        <v>1604</v>
      </c>
      <c r="K1457" t="s">
        <v>91</v>
      </c>
      <c r="L1457" t="s">
        <v>125</v>
      </c>
      <c r="N1457" t="s">
        <v>93</v>
      </c>
      <c r="P1457">
        <v>339.8</v>
      </c>
      <c r="Q1457">
        <v>129.9</v>
      </c>
      <c r="R1457">
        <v>0</v>
      </c>
      <c r="S1457">
        <v>50.1</v>
      </c>
      <c r="T1457">
        <v>0</v>
      </c>
      <c r="U1457">
        <v>0</v>
      </c>
      <c r="V1457">
        <v>114.9</v>
      </c>
      <c r="W1457">
        <v>44.9</v>
      </c>
      <c r="X1457">
        <v>44.9</v>
      </c>
      <c r="Y1457">
        <v>0</v>
      </c>
      <c r="AG1457" t="s">
        <v>131</v>
      </c>
      <c r="AK1457" t="s">
        <v>131</v>
      </c>
      <c r="AL1457" t="s">
        <v>127</v>
      </c>
      <c r="AM1457">
        <v>99999</v>
      </c>
      <c r="AN1457">
        <v>99999</v>
      </c>
      <c r="AO1457">
        <v>699</v>
      </c>
      <c r="AP1457" t="b">
        <v>1</v>
      </c>
      <c r="AQ1457" t="b">
        <v>1</v>
      </c>
      <c r="AR1457" t="b">
        <v>1</v>
      </c>
      <c r="AS1457">
        <v>100</v>
      </c>
      <c r="AT1457" t="s">
        <v>96</v>
      </c>
      <c r="AU1457" t="b">
        <v>0</v>
      </c>
      <c r="AW1457">
        <v>12</v>
      </c>
      <c r="AX1457" t="s">
        <v>97</v>
      </c>
      <c r="AY1457" t="s">
        <v>1619</v>
      </c>
    </row>
    <row r="1458" spans="1:51" x14ac:dyDescent="0.25">
      <c r="A1458" t="s">
        <v>3160</v>
      </c>
      <c r="B1458" t="s">
        <v>124</v>
      </c>
      <c r="C1458" t="s">
        <v>89</v>
      </c>
      <c r="D1458">
        <v>99999</v>
      </c>
      <c r="F1458">
        <v>2000</v>
      </c>
      <c r="G1458" t="b">
        <v>1</v>
      </c>
      <c r="H1458" t="s">
        <v>1604</v>
      </c>
      <c r="K1458" t="s">
        <v>91</v>
      </c>
      <c r="L1458" t="s">
        <v>125</v>
      </c>
      <c r="N1458" t="s">
        <v>93</v>
      </c>
      <c r="P1458">
        <v>284.8</v>
      </c>
      <c r="Q1458">
        <v>74.899999999999991</v>
      </c>
      <c r="R1458">
        <v>0</v>
      </c>
      <c r="S1458">
        <v>50.1</v>
      </c>
      <c r="T1458">
        <v>0</v>
      </c>
      <c r="U1458">
        <v>0</v>
      </c>
      <c r="V1458">
        <v>114.9</v>
      </c>
      <c r="W1458">
        <v>44.9</v>
      </c>
      <c r="X1458">
        <v>44.9</v>
      </c>
      <c r="Y1458">
        <v>0</v>
      </c>
      <c r="AG1458" t="s">
        <v>133</v>
      </c>
      <c r="AK1458" t="s">
        <v>133</v>
      </c>
      <c r="AL1458" t="s">
        <v>127</v>
      </c>
      <c r="AM1458">
        <v>99999</v>
      </c>
      <c r="AN1458">
        <v>99999</v>
      </c>
      <c r="AO1458">
        <v>699</v>
      </c>
      <c r="AP1458" t="b">
        <v>1</v>
      </c>
      <c r="AQ1458" t="b">
        <v>1</v>
      </c>
      <c r="AR1458" t="b">
        <v>1</v>
      </c>
      <c r="AS1458">
        <v>100</v>
      </c>
      <c r="AT1458" t="s">
        <v>96</v>
      </c>
      <c r="AU1458" t="b">
        <v>0</v>
      </c>
      <c r="AW1458">
        <v>12</v>
      </c>
      <c r="AX1458" t="s">
        <v>97</v>
      </c>
      <c r="AY1458" t="s">
        <v>1620</v>
      </c>
    </row>
    <row r="1459" spans="1:51" x14ac:dyDescent="0.25">
      <c r="A1459" t="s">
        <v>3160</v>
      </c>
      <c r="B1459" t="s">
        <v>124</v>
      </c>
      <c r="C1459" t="s">
        <v>89</v>
      </c>
      <c r="D1459">
        <v>99999</v>
      </c>
      <c r="F1459">
        <v>3000</v>
      </c>
      <c r="G1459" t="b">
        <v>1</v>
      </c>
      <c r="H1459" t="s">
        <v>1604</v>
      </c>
      <c r="K1459" t="s">
        <v>91</v>
      </c>
      <c r="L1459" t="s">
        <v>125</v>
      </c>
      <c r="N1459" t="s">
        <v>93</v>
      </c>
      <c r="P1459">
        <v>294.8</v>
      </c>
      <c r="Q1459">
        <v>84.899999999999991</v>
      </c>
      <c r="R1459">
        <v>0</v>
      </c>
      <c r="S1459">
        <v>50.1</v>
      </c>
      <c r="T1459">
        <v>0</v>
      </c>
      <c r="U1459">
        <v>0</v>
      </c>
      <c r="V1459">
        <v>114.9</v>
      </c>
      <c r="W1459">
        <v>44.9</v>
      </c>
      <c r="X1459">
        <v>44.9</v>
      </c>
      <c r="Y1459">
        <v>0</v>
      </c>
      <c r="AG1459" t="s">
        <v>135</v>
      </c>
      <c r="AK1459" t="s">
        <v>135</v>
      </c>
      <c r="AL1459" t="s">
        <v>127</v>
      </c>
      <c r="AM1459">
        <v>99999</v>
      </c>
      <c r="AN1459">
        <v>99999</v>
      </c>
      <c r="AO1459">
        <v>699</v>
      </c>
      <c r="AP1459" t="b">
        <v>1</v>
      </c>
      <c r="AQ1459" t="b">
        <v>1</v>
      </c>
      <c r="AR1459" t="b">
        <v>1</v>
      </c>
      <c r="AS1459">
        <v>100</v>
      </c>
      <c r="AT1459" t="s">
        <v>96</v>
      </c>
      <c r="AU1459" t="b">
        <v>0</v>
      </c>
      <c r="AW1459">
        <v>12</v>
      </c>
      <c r="AX1459" t="s">
        <v>97</v>
      </c>
      <c r="AY1459" t="s">
        <v>1621</v>
      </c>
    </row>
    <row r="1460" spans="1:51" x14ac:dyDescent="0.25">
      <c r="A1460" t="s">
        <v>3160</v>
      </c>
      <c r="B1460" t="s">
        <v>124</v>
      </c>
      <c r="C1460" t="s">
        <v>89</v>
      </c>
      <c r="D1460">
        <v>99999</v>
      </c>
      <c r="F1460">
        <v>5000</v>
      </c>
      <c r="G1460" t="b">
        <v>1</v>
      </c>
      <c r="H1460" t="s">
        <v>1604</v>
      </c>
      <c r="K1460" t="s">
        <v>91</v>
      </c>
      <c r="L1460" t="s">
        <v>125</v>
      </c>
      <c r="N1460" t="s">
        <v>93</v>
      </c>
      <c r="P1460">
        <v>309.8</v>
      </c>
      <c r="Q1460">
        <v>99.9</v>
      </c>
      <c r="R1460">
        <v>0</v>
      </c>
      <c r="S1460">
        <v>50.1</v>
      </c>
      <c r="T1460">
        <v>0</v>
      </c>
      <c r="U1460">
        <v>0</v>
      </c>
      <c r="V1460">
        <v>114.9</v>
      </c>
      <c r="W1460">
        <v>44.9</v>
      </c>
      <c r="X1460">
        <v>44.9</v>
      </c>
      <c r="Y1460">
        <v>0</v>
      </c>
      <c r="AG1460" t="s">
        <v>137</v>
      </c>
      <c r="AK1460" t="s">
        <v>137</v>
      </c>
      <c r="AL1460" t="s">
        <v>127</v>
      </c>
      <c r="AM1460">
        <v>99999</v>
      </c>
      <c r="AN1460">
        <v>99999</v>
      </c>
      <c r="AO1460">
        <v>699</v>
      </c>
      <c r="AP1460" t="b">
        <v>1</v>
      </c>
      <c r="AQ1460" t="b">
        <v>1</v>
      </c>
      <c r="AR1460" t="b">
        <v>1</v>
      </c>
      <c r="AS1460">
        <v>100</v>
      </c>
      <c r="AT1460" t="s">
        <v>96</v>
      </c>
      <c r="AU1460" t="b">
        <v>0</v>
      </c>
      <c r="AW1460">
        <v>12</v>
      </c>
      <c r="AX1460" t="s">
        <v>97</v>
      </c>
      <c r="AY1460" t="s">
        <v>1622</v>
      </c>
    </row>
    <row r="1461" spans="1:51" x14ac:dyDescent="0.25">
      <c r="A1461" t="s">
        <v>3160</v>
      </c>
      <c r="B1461" t="s">
        <v>139</v>
      </c>
      <c r="C1461" t="s">
        <v>89</v>
      </c>
      <c r="D1461">
        <v>99999</v>
      </c>
      <c r="F1461">
        <v>0</v>
      </c>
      <c r="G1461" t="b">
        <v>1</v>
      </c>
      <c r="H1461" t="s">
        <v>1604</v>
      </c>
      <c r="K1461" t="s">
        <v>91</v>
      </c>
      <c r="L1461" t="s">
        <v>140</v>
      </c>
      <c r="N1461" t="s">
        <v>93</v>
      </c>
      <c r="P1461">
        <v>309.8</v>
      </c>
      <c r="Q1461">
        <v>99.9</v>
      </c>
      <c r="R1461">
        <v>0</v>
      </c>
      <c r="S1461">
        <v>50.1</v>
      </c>
      <c r="T1461">
        <v>0</v>
      </c>
      <c r="U1461">
        <v>0</v>
      </c>
      <c r="V1461">
        <v>114.9</v>
      </c>
      <c r="W1461">
        <v>44.9</v>
      </c>
      <c r="X1461">
        <v>44.9</v>
      </c>
      <c r="Y1461">
        <v>0</v>
      </c>
      <c r="AG1461" t="s">
        <v>141</v>
      </c>
      <c r="AK1461" t="s">
        <v>141</v>
      </c>
      <c r="AL1461" t="s">
        <v>142</v>
      </c>
      <c r="AM1461">
        <v>99999</v>
      </c>
      <c r="AN1461">
        <v>99999</v>
      </c>
      <c r="AO1461">
        <v>899</v>
      </c>
      <c r="AP1461" t="b">
        <v>1</v>
      </c>
      <c r="AQ1461" t="b">
        <v>1</v>
      </c>
      <c r="AR1461" t="b">
        <v>1</v>
      </c>
      <c r="AS1461">
        <v>500</v>
      </c>
      <c r="AT1461" t="s">
        <v>96</v>
      </c>
      <c r="AU1461" t="b">
        <v>0</v>
      </c>
      <c r="AW1461">
        <v>12</v>
      </c>
      <c r="AX1461" t="s">
        <v>97</v>
      </c>
      <c r="AY1461" t="s">
        <v>1623</v>
      </c>
    </row>
    <row r="1462" spans="1:51" x14ac:dyDescent="0.25">
      <c r="A1462" t="s">
        <v>3160</v>
      </c>
      <c r="B1462" t="s">
        <v>139</v>
      </c>
      <c r="C1462" t="s">
        <v>89</v>
      </c>
      <c r="D1462">
        <v>99999</v>
      </c>
      <c r="F1462">
        <v>1000</v>
      </c>
      <c r="G1462" t="b">
        <v>1</v>
      </c>
      <c r="H1462" t="s">
        <v>1604</v>
      </c>
      <c r="K1462" t="s">
        <v>91</v>
      </c>
      <c r="L1462" t="s">
        <v>140</v>
      </c>
      <c r="N1462" t="s">
        <v>93</v>
      </c>
      <c r="P1462">
        <v>309.8</v>
      </c>
      <c r="Q1462">
        <v>99.899999999999991</v>
      </c>
      <c r="R1462">
        <v>0</v>
      </c>
      <c r="S1462">
        <v>50.1</v>
      </c>
      <c r="T1462">
        <v>0</v>
      </c>
      <c r="U1462">
        <v>0</v>
      </c>
      <c r="V1462">
        <v>114.9</v>
      </c>
      <c r="W1462">
        <v>44.9</v>
      </c>
      <c r="X1462">
        <v>44.9</v>
      </c>
      <c r="Y1462">
        <v>0</v>
      </c>
      <c r="AG1462" t="s">
        <v>144</v>
      </c>
      <c r="AK1462" t="s">
        <v>144</v>
      </c>
      <c r="AL1462" t="s">
        <v>142</v>
      </c>
      <c r="AM1462">
        <v>99999</v>
      </c>
      <c r="AN1462">
        <v>99999</v>
      </c>
      <c r="AO1462">
        <v>899</v>
      </c>
      <c r="AP1462" t="b">
        <v>1</v>
      </c>
      <c r="AQ1462" t="b">
        <v>1</v>
      </c>
      <c r="AR1462" t="b">
        <v>1</v>
      </c>
      <c r="AS1462">
        <v>500</v>
      </c>
      <c r="AT1462" t="s">
        <v>96</v>
      </c>
      <c r="AU1462" t="b">
        <v>0</v>
      </c>
      <c r="AW1462">
        <v>12</v>
      </c>
      <c r="AX1462" t="s">
        <v>97</v>
      </c>
      <c r="AY1462" t="s">
        <v>1624</v>
      </c>
    </row>
    <row r="1463" spans="1:51" x14ac:dyDescent="0.25">
      <c r="A1463" t="s">
        <v>3160</v>
      </c>
      <c r="B1463" t="s">
        <v>139</v>
      </c>
      <c r="C1463" t="s">
        <v>89</v>
      </c>
      <c r="D1463">
        <v>99999</v>
      </c>
      <c r="F1463">
        <v>10000</v>
      </c>
      <c r="G1463" t="b">
        <v>1</v>
      </c>
      <c r="H1463" t="s">
        <v>1604</v>
      </c>
      <c r="K1463" t="s">
        <v>91</v>
      </c>
      <c r="L1463" t="s">
        <v>140</v>
      </c>
      <c r="N1463" t="s">
        <v>93</v>
      </c>
      <c r="P1463">
        <v>374.8</v>
      </c>
      <c r="Q1463">
        <v>164.9</v>
      </c>
      <c r="R1463">
        <v>0</v>
      </c>
      <c r="S1463">
        <v>50.1</v>
      </c>
      <c r="T1463">
        <v>0</v>
      </c>
      <c r="U1463">
        <v>0</v>
      </c>
      <c r="V1463">
        <v>114.9</v>
      </c>
      <c r="W1463">
        <v>44.9</v>
      </c>
      <c r="X1463">
        <v>44.9</v>
      </c>
      <c r="Y1463">
        <v>0</v>
      </c>
      <c r="AG1463" t="s">
        <v>146</v>
      </c>
      <c r="AK1463" t="s">
        <v>146</v>
      </c>
      <c r="AL1463" t="s">
        <v>142</v>
      </c>
      <c r="AM1463">
        <v>99999</v>
      </c>
      <c r="AN1463">
        <v>99999</v>
      </c>
      <c r="AO1463">
        <v>899</v>
      </c>
      <c r="AP1463" t="b">
        <v>1</v>
      </c>
      <c r="AQ1463" t="b">
        <v>1</v>
      </c>
      <c r="AR1463" t="b">
        <v>1</v>
      </c>
      <c r="AS1463">
        <v>500</v>
      </c>
      <c r="AT1463" t="s">
        <v>96</v>
      </c>
      <c r="AU1463" t="b">
        <v>0</v>
      </c>
      <c r="AW1463">
        <v>12</v>
      </c>
      <c r="AX1463" t="s">
        <v>97</v>
      </c>
      <c r="AY1463" t="s">
        <v>1625</v>
      </c>
    </row>
    <row r="1464" spans="1:51" x14ac:dyDescent="0.25">
      <c r="A1464" t="s">
        <v>3160</v>
      </c>
      <c r="B1464" t="s">
        <v>139</v>
      </c>
      <c r="C1464" t="s">
        <v>89</v>
      </c>
      <c r="D1464">
        <v>99999</v>
      </c>
      <c r="F1464">
        <v>2000</v>
      </c>
      <c r="G1464" t="b">
        <v>1</v>
      </c>
      <c r="H1464" t="s">
        <v>1604</v>
      </c>
      <c r="K1464" t="s">
        <v>91</v>
      </c>
      <c r="L1464" t="s">
        <v>140</v>
      </c>
      <c r="N1464" t="s">
        <v>93</v>
      </c>
      <c r="P1464">
        <v>319.8</v>
      </c>
      <c r="Q1464">
        <v>109.89999999999999</v>
      </c>
      <c r="R1464">
        <v>0</v>
      </c>
      <c r="S1464">
        <v>50.1</v>
      </c>
      <c r="T1464">
        <v>0</v>
      </c>
      <c r="U1464">
        <v>0</v>
      </c>
      <c r="V1464">
        <v>114.9</v>
      </c>
      <c r="W1464">
        <v>44.9</v>
      </c>
      <c r="X1464">
        <v>44.9</v>
      </c>
      <c r="Y1464">
        <v>0</v>
      </c>
      <c r="AG1464" t="s">
        <v>148</v>
      </c>
      <c r="AK1464" t="s">
        <v>148</v>
      </c>
      <c r="AL1464" t="s">
        <v>142</v>
      </c>
      <c r="AM1464">
        <v>99999</v>
      </c>
      <c r="AN1464">
        <v>99999</v>
      </c>
      <c r="AO1464">
        <v>899</v>
      </c>
      <c r="AP1464" t="b">
        <v>1</v>
      </c>
      <c r="AQ1464" t="b">
        <v>1</v>
      </c>
      <c r="AR1464" t="b">
        <v>1</v>
      </c>
      <c r="AS1464">
        <v>500</v>
      </c>
      <c r="AT1464" t="s">
        <v>96</v>
      </c>
      <c r="AU1464" t="b">
        <v>0</v>
      </c>
      <c r="AW1464">
        <v>12</v>
      </c>
      <c r="AX1464" t="s">
        <v>97</v>
      </c>
      <c r="AY1464" t="s">
        <v>1626</v>
      </c>
    </row>
    <row r="1465" spans="1:51" x14ac:dyDescent="0.25">
      <c r="A1465" t="s">
        <v>3160</v>
      </c>
      <c r="B1465" t="s">
        <v>139</v>
      </c>
      <c r="C1465" t="s">
        <v>89</v>
      </c>
      <c r="D1465">
        <v>99999</v>
      </c>
      <c r="F1465">
        <v>3000</v>
      </c>
      <c r="G1465" t="b">
        <v>1</v>
      </c>
      <c r="H1465" t="s">
        <v>1604</v>
      </c>
      <c r="K1465" t="s">
        <v>91</v>
      </c>
      <c r="L1465" t="s">
        <v>140</v>
      </c>
      <c r="N1465" t="s">
        <v>93</v>
      </c>
      <c r="P1465">
        <v>329.8</v>
      </c>
      <c r="Q1465">
        <v>119.89999999999999</v>
      </c>
      <c r="R1465">
        <v>0</v>
      </c>
      <c r="S1465">
        <v>50.1</v>
      </c>
      <c r="T1465">
        <v>0</v>
      </c>
      <c r="U1465">
        <v>0</v>
      </c>
      <c r="V1465">
        <v>114.9</v>
      </c>
      <c r="W1465">
        <v>44.9</v>
      </c>
      <c r="X1465">
        <v>44.9</v>
      </c>
      <c r="Y1465">
        <v>0</v>
      </c>
      <c r="AG1465" t="s">
        <v>150</v>
      </c>
      <c r="AK1465" t="s">
        <v>150</v>
      </c>
      <c r="AL1465" t="s">
        <v>142</v>
      </c>
      <c r="AM1465">
        <v>99999</v>
      </c>
      <c r="AN1465">
        <v>99999</v>
      </c>
      <c r="AO1465">
        <v>899</v>
      </c>
      <c r="AP1465" t="b">
        <v>1</v>
      </c>
      <c r="AQ1465" t="b">
        <v>1</v>
      </c>
      <c r="AR1465" t="b">
        <v>1</v>
      </c>
      <c r="AS1465">
        <v>500</v>
      </c>
      <c r="AT1465" t="s">
        <v>96</v>
      </c>
      <c r="AU1465" t="b">
        <v>0</v>
      </c>
      <c r="AW1465">
        <v>12</v>
      </c>
      <c r="AX1465" t="s">
        <v>97</v>
      </c>
      <c r="AY1465" t="s">
        <v>1627</v>
      </c>
    </row>
    <row r="1466" spans="1:51" x14ac:dyDescent="0.25">
      <c r="A1466" t="s">
        <v>3160</v>
      </c>
      <c r="B1466" t="s">
        <v>139</v>
      </c>
      <c r="C1466" t="s">
        <v>89</v>
      </c>
      <c r="D1466">
        <v>99999</v>
      </c>
      <c r="F1466">
        <v>5000</v>
      </c>
      <c r="G1466" t="b">
        <v>1</v>
      </c>
      <c r="H1466" t="s">
        <v>1604</v>
      </c>
      <c r="K1466" t="s">
        <v>91</v>
      </c>
      <c r="L1466" t="s">
        <v>140</v>
      </c>
      <c r="N1466" t="s">
        <v>93</v>
      </c>
      <c r="P1466">
        <v>344.8</v>
      </c>
      <c r="Q1466">
        <v>134.9</v>
      </c>
      <c r="R1466">
        <v>0</v>
      </c>
      <c r="S1466">
        <v>50.1</v>
      </c>
      <c r="T1466">
        <v>0</v>
      </c>
      <c r="U1466">
        <v>0</v>
      </c>
      <c r="V1466">
        <v>114.9</v>
      </c>
      <c r="W1466">
        <v>44.9</v>
      </c>
      <c r="X1466">
        <v>44.9</v>
      </c>
      <c r="Y1466">
        <v>0</v>
      </c>
      <c r="AG1466" t="s">
        <v>152</v>
      </c>
      <c r="AK1466" t="s">
        <v>152</v>
      </c>
      <c r="AL1466" t="s">
        <v>142</v>
      </c>
      <c r="AM1466">
        <v>99999</v>
      </c>
      <c r="AN1466">
        <v>99999</v>
      </c>
      <c r="AO1466">
        <v>899</v>
      </c>
      <c r="AP1466" t="b">
        <v>1</v>
      </c>
      <c r="AQ1466" t="b">
        <v>1</v>
      </c>
      <c r="AR1466" t="b">
        <v>1</v>
      </c>
      <c r="AS1466">
        <v>500</v>
      </c>
      <c r="AT1466" t="s">
        <v>96</v>
      </c>
      <c r="AU1466" t="b">
        <v>0</v>
      </c>
      <c r="AW1466">
        <v>12</v>
      </c>
      <c r="AX1466" t="s">
        <v>97</v>
      </c>
      <c r="AY1466" t="s">
        <v>1628</v>
      </c>
    </row>
    <row r="1467" spans="1:51" x14ac:dyDescent="0.25">
      <c r="A1467" t="s">
        <v>3160</v>
      </c>
      <c r="B1467" t="s">
        <v>88</v>
      </c>
      <c r="C1467" t="s">
        <v>89</v>
      </c>
      <c r="D1467">
        <v>99999</v>
      </c>
      <c r="F1467">
        <v>0</v>
      </c>
      <c r="G1467" t="b">
        <v>1</v>
      </c>
      <c r="H1467" t="s">
        <v>1604</v>
      </c>
      <c r="K1467" t="s">
        <v>154</v>
      </c>
      <c r="L1467" t="s">
        <v>92</v>
      </c>
      <c r="N1467" t="s">
        <v>93</v>
      </c>
      <c r="P1467">
        <v>314.8</v>
      </c>
      <c r="Q1467">
        <v>79.900000000000006</v>
      </c>
      <c r="R1467">
        <v>0</v>
      </c>
      <c r="S1467">
        <v>50.1</v>
      </c>
      <c r="T1467">
        <v>0</v>
      </c>
      <c r="U1467">
        <v>0</v>
      </c>
      <c r="V1467">
        <v>114.9</v>
      </c>
      <c r="W1467">
        <v>69.900000000000006</v>
      </c>
      <c r="X1467">
        <v>69.900000000000006</v>
      </c>
      <c r="Y1467">
        <v>0</v>
      </c>
      <c r="AG1467" t="s">
        <v>155</v>
      </c>
      <c r="AK1467" t="s">
        <v>155</v>
      </c>
      <c r="AL1467" t="s">
        <v>95</v>
      </c>
      <c r="AM1467">
        <v>99999</v>
      </c>
      <c r="AN1467">
        <v>99999</v>
      </c>
      <c r="AO1467">
        <v>799</v>
      </c>
      <c r="AP1467" t="b">
        <v>1</v>
      </c>
      <c r="AQ1467" t="b">
        <v>1</v>
      </c>
      <c r="AR1467" t="b">
        <v>1</v>
      </c>
      <c r="AS1467">
        <v>250</v>
      </c>
      <c r="AT1467" t="s">
        <v>96</v>
      </c>
      <c r="AU1467" t="b">
        <v>0</v>
      </c>
      <c r="AW1467">
        <v>12</v>
      </c>
      <c r="AX1467" t="s">
        <v>97</v>
      </c>
      <c r="AY1467" t="s">
        <v>1629</v>
      </c>
    </row>
    <row r="1468" spans="1:51" x14ac:dyDescent="0.25">
      <c r="A1468" t="s">
        <v>3160</v>
      </c>
      <c r="B1468" t="s">
        <v>88</v>
      </c>
      <c r="C1468" t="s">
        <v>89</v>
      </c>
      <c r="D1468">
        <v>99999</v>
      </c>
      <c r="F1468">
        <v>1000</v>
      </c>
      <c r="G1468" t="b">
        <v>1</v>
      </c>
      <c r="H1468" t="s">
        <v>1604</v>
      </c>
      <c r="K1468" t="s">
        <v>154</v>
      </c>
      <c r="L1468" t="s">
        <v>92</v>
      </c>
      <c r="N1468" t="s">
        <v>93</v>
      </c>
      <c r="P1468">
        <v>314.8</v>
      </c>
      <c r="Q1468">
        <v>79.899999999999991</v>
      </c>
      <c r="R1468">
        <v>0</v>
      </c>
      <c r="S1468">
        <v>50.1</v>
      </c>
      <c r="T1468">
        <v>0</v>
      </c>
      <c r="U1468">
        <v>0</v>
      </c>
      <c r="V1468">
        <v>114.9</v>
      </c>
      <c r="W1468">
        <v>69.900000000000006</v>
      </c>
      <c r="X1468">
        <v>69.900000000000006</v>
      </c>
      <c r="Y1468">
        <v>0</v>
      </c>
      <c r="AG1468" t="s">
        <v>157</v>
      </c>
      <c r="AK1468" t="s">
        <v>157</v>
      </c>
      <c r="AL1468" t="s">
        <v>95</v>
      </c>
      <c r="AM1468">
        <v>99999</v>
      </c>
      <c r="AN1468">
        <v>99999</v>
      </c>
      <c r="AO1468">
        <v>799</v>
      </c>
      <c r="AP1468" t="b">
        <v>1</v>
      </c>
      <c r="AQ1468" t="b">
        <v>1</v>
      </c>
      <c r="AR1468" t="b">
        <v>1</v>
      </c>
      <c r="AS1468">
        <v>250</v>
      </c>
      <c r="AT1468" t="s">
        <v>96</v>
      </c>
      <c r="AU1468" t="b">
        <v>0</v>
      </c>
      <c r="AW1468">
        <v>12</v>
      </c>
      <c r="AX1468" t="s">
        <v>97</v>
      </c>
      <c r="AY1468" t="s">
        <v>1630</v>
      </c>
    </row>
    <row r="1469" spans="1:51" x14ac:dyDescent="0.25">
      <c r="A1469" t="s">
        <v>3160</v>
      </c>
      <c r="B1469" t="s">
        <v>88</v>
      </c>
      <c r="C1469" t="s">
        <v>89</v>
      </c>
      <c r="D1469">
        <v>99999</v>
      </c>
      <c r="F1469">
        <v>10000</v>
      </c>
      <c r="G1469" t="b">
        <v>1</v>
      </c>
      <c r="H1469" t="s">
        <v>1604</v>
      </c>
      <c r="K1469" t="s">
        <v>154</v>
      </c>
      <c r="L1469" t="s">
        <v>92</v>
      </c>
      <c r="N1469" t="s">
        <v>93</v>
      </c>
      <c r="P1469">
        <v>379.8</v>
      </c>
      <c r="Q1469">
        <v>144.9</v>
      </c>
      <c r="R1469">
        <v>0</v>
      </c>
      <c r="S1469">
        <v>50.1</v>
      </c>
      <c r="T1469">
        <v>0</v>
      </c>
      <c r="U1469">
        <v>0</v>
      </c>
      <c r="V1469">
        <v>114.9</v>
      </c>
      <c r="W1469">
        <v>69.900000000000006</v>
      </c>
      <c r="X1469">
        <v>69.900000000000006</v>
      </c>
      <c r="Y1469">
        <v>0</v>
      </c>
      <c r="AG1469" t="s">
        <v>159</v>
      </c>
      <c r="AK1469" t="s">
        <v>159</v>
      </c>
      <c r="AL1469" t="s">
        <v>95</v>
      </c>
      <c r="AM1469">
        <v>99999</v>
      </c>
      <c r="AN1469">
        <v>99999</v>
      </c>
      <c r="AO1469">
        <v>799</v>
      </c>
      <c r="AP1469" t="b">
        <v>1</v>
      </c>
      <c r="AQ1469" t="b">
        <v>1</v>
      </c>
      <c r="AR1469" t="b">
        <v>1</v>
      </c>
      <c r="AS1469">
        <v>250</v>
      </c>
      <c r="AT1469" t="s">
        <v>96</v>
      </c>
      <c r="AU1469" t="b">
        <v>0</v>
      </c>
      <c r="AW1469">
        <v>12</v>
      </c>
      <c r="AX1469" t="s">
        <v>97</v>
      </c>
      <c r="AY1469" t="s">
        <v>1631</v>
      </c>
    </row>
    <row r="1470" spans="1:51" x14ac:dyDescent="0.25">
      <c r="A1470" t="s">
        <v>3160</v>
      </c>
      <c r="B1470" t="s">
        <v>88</v>
      </c>
      <c r="C1470" t="s">
        <v>89</v>
      </c>
      <c r="D1470">
        <v>99999</v>
      </c>
      <c r="F1470">
        <v>2000</v>
      </c>
      <c r="G1470" t="b">
        <v>1</v>
      </c>
      <c r="H1470" t="s">
        <v>1604</v>
      </c>
      <c r="K1470" t="s">
        <v>154</v>
      </c>
      <c r="L1470" t="s">
        <v>92</v>
      </c>
      <c r="N1470" t="s">
        <v>93</v>
      </c>
      <c r="P1470">
        <v>324.8</v>
      </c>
      <c r="Q1470">
        <v>89.899999999999991</v>
      </c>
      <c r="R1470">
        <v>0</v>
      </c>
      <c r="S1470">
        <v>50.1</v>
      </c>
      <c r="T1470">
        <v>0</v>
      </c>
      <c r="U1470">
        <v>0</v>
      </c>
      <c r="V1470">
        <v>114.9</v>
      </c>
      <c r="W1470">
        <v>69.900000000000006</v>
      </c>
      <c r="X1470">
        <v>69.900000000000006</v>
      </c>
      <c r="Y1470">
        <v>0</v>
      </c>
      <c r="AG1470" t="s">
        <v>161</v>
      </c>
      <c r="AK1470" t="s">
        <v>161</v>
      </c>
      <c r="AL1470" t="s">
        <v>95</v>
      </c>
      <c r="AM1470">
        <v>99999</v>
      </c>
      <c r="AN1470">
        <v>99999</v>
      </c>
      <c r="AO1470">
        <v>799</v>
      </c>
      <c r="AP1470" t="b">
        <v>1</v>
      </c>
      <c r="AQ1470" t="b">
        <v>1</v>
      </c>
      <c r="AR1470" t="b">
        <v>1</v>
      </c>
      <c r="AS1470">
        <v>250</v>
      </c>
      <c r="AT1470" t="s">
        <v>96</v>
      </c>
      <c r="AU1470" t="b">
        <v>0</v>
      </c>
      <c r="AW1470">
        <v>12</v>
      </c>
      <c r="AX1470" t="s">
        <v>97</v>
      </c>
      <c r="AY1470" t="s">
        <v>1632</v>
      </c>
    </row>
    <row r="1471" spans="1:51" x14ac:dyDescent="0.25">
      <c r="A1471" t="s">
        <v>3160</v>
      </c>
      <c r="B1471" t="s">
        <v>88</v>
      </c>
      <c r="C1471" t="s">
        <v>89</v>
      </c>
      <c r="D1471">
        <v>99999</v>
      </c>
      <c r="F1471">
        <v>3000</v>
      </c>
      <c r="G1471" t="b">
        <v>1</v>
      </c>
      <c r="H1471" t="s">
        <v>1604</v>
      </c>
      <c r="K1471" t="s">
        <v>154</v>
      </c>
      <c r="L1471" t="s">
        <v>92</v>
      </c>
      <c r="N1471" t="s">
        <v>93</v>
      </c>
      <c r="P1471">
        <v>334.8</v>
      </c>
      <c r="Q1471">
        <v>99.899999999999991</v>
      </c>
      <c r="R1471">
        <v>0</v>
      </c>
      <c r="S1471">
        <v>50.1</v>
      </c>
      <c r="T1471">
        <v>0</v>
      </c>
      <c r="U1471">
        <v>0</v>
      </c>
      <c r="V1471">
        <v>114.9</v>
      </c>
      <c r="W1471">
        <v>69.900000000000006</v>
      </c>
      <c r="X1471">
        <v>69.900000000000006</v>
      </c>
      <c r="Y1471">
        <v>0</v>
      </c>
      <c r="AG1471" t="s">
        <v>163</v>
      </c>
      <c r="AK1471" t="s">
        <v>163</v>
      </c>
      <c r="AL1471" t="s">
        <v>95</v>
      </c>
      <c r="AM1471">
        <v>99999</v>
      </c>
      <c r="AN1471">
        <v>99999</v>
      </c>
      <c r="AO1471">
        <v>799</v>
      </c>
      <c r="AP1471" t="b">
        <v>1</v>
      </c>
      <c r="AQ1471" t="b">
        <v>1</v>
      </c>
      <c r="AR1471" t="b">
        <v>1</v>
      </c>
      <c r="AS1471">
        <v>250</v>
      </c>
      <c r="AT1471" t="s">
        <v>96</v>
      </c>
      <c r="AU1471" t="b">
        <v>0</v>
      </c>
      <c r="AW1471">
        <v>12</v>
      </c>
      <c r="AX1471" t="s">
        <v>97</v>
      </c>
      <c r="AY1471" t="s">
        <v>1633</v>
      </c>
    </row>
    <row r="1472" spans="1:51" x14ac:dyDescent="0.25">
      <c r="A1472" t="s">
        <v>3160</v>
      </c>
      <c r="B1472" t="s">
        <v>88</v>
      </c>
      <c r="C1472" t="s">
        <v>89</v>
      </c>
      <c r="D1472">
        <v>99999</v>
      </c>
      <c r="F1472">
        <v>5000</v>
      </c>
      <c r="G1472" t="b">
        <v>1</v>
      </c>
      <c r="H1472" t="s">
        <v>1604</v>
      </c>
      <c r="K1472" t="s">
        <v>154</v>
      </c>
      <c r="L1472" t="s">
        <v>92</v>
      </c>
      <c r="N1472" t="s">
        <v>93</v>
      </c>
      <c r="P1472">
        <v>349.8</v>
      </c>
      <c r="Q1472">
        <v>114.9</v>
      </c>
      <c r="R1472">
        <v>0</v>
      </c>
      <c r="S1472">
        <v>50.1</v>
      </c>
      <c r="T1472">
        <v>0</v>
      </c>
      <c r="U1472">
        <v>0</v>
      </c>
      <c r="V1472">
        <v>114.9</v>
      </c>
      <c r="W1472">
        <v>69.900000000000006</v>
      </c>
      <c r="X1472">
        <v>69.900000000000006</v>
      </c>
      <c r="Y1472">
        <v>0</v>
      </c>
      <c r="AG1472" t="s">
        <v>165</v>
      </c>
      <c r="AK1472" t="s">
        <v>165</v>
      </c>
      <c r="AL1472" t="s">
        <v>95</v>
      </c>
      <c r="AM1472">
        <v>99999</v>
      </c>
      <c r="AN1472">
        <v>99999</v>
      </c>
      <c r="AO1472">
        <v>799</v>
      </c>
      <c r="AP1472" t="b">
        <v>1</v>
      </c>
      <c r="AQ1472" t="b">
        <v>1</v>
      </c>
      <c r="AR1472" t="b">
        <v>1</v>
      </c>
      <c r="AS1472">
        <v>250</v>
      </c>
      <c r="AT1472" t="s">
        <v>96</v>
      </c>
      <c r="AU1472" t="b">
        <v>0</v>
      </c>
      <c r="AW1472">
        <v>12</v>
      </c>
      <c r="AX1472" t="s">
        <v>97</v>
      </c>
      <c r="AY1472" t="s">
        <v>1634</v>
      </c>
    </row>
    <row r="1473" spans="1:51" x14ac:dyDescent="0.25">
      <c r="A1473" t="s">
        <v>3160</v>
      </c>
      <c r="B1473" t="s">
        <v>109</v>
      </c>
      <c r="C1473" t="s">
        <v>89</v>
      </c>
      <c r="D1473">
        <v>99999</v>
      </c>
      <c r="F1473">
        <v>0</v>
      </c>
      <c r="G1473" t="b">
        <v>1</v>
      </c>
      <c r="H1473" t="s">
        <v>1604</v>
      </c>
      <c r="K1473" t="s">
        <v>154</v>
      </c>
      <c r="L1473" t="s">
        <v>110</v>
      </c>
      <c r="N1473" t="s">
        <v>93</v>
      </c>
      <c r="P1473">
        <v>309.8</v>
      </c>
      <c r="Q1473">
        <v>74.900000000000006</v>
      </c>
      <c r="R1473">
        <v>0</v>
      </c>
      <c r="S1473">
        <v>50.1</v>
      </c>
      <c r="T1473">
        <v>0</v>
      </c>
      <c r="U1473">
        <v>0</v>
      </c>
      <c r="V1473">
        <v>114.9</v>
      </c>
      <c r="W1473">
        <v>69.900000000000006</v>
      </c>
      <c r="X1473">
        <v>69.900000000000006</v>
      </c>
      <c r="Y1473">
        <v>0</v>
      </c>
      <c r="AG1473" t="s">
        <v>167</v>
      </c>
      <c r="AK1473" t="s">
        <v>167</v>
      </c>
      <c r="AL1473" t="s">
        <v>112</v>
      </c>
      <c r="AM1473">
        <v>99999</v>
      </c>
      <c r="AN1473">
        <v>99999</v>
      </c>
      <c r="AO1473">
        <v>599</v>
      </c>
      <c r="AP1473" t="b">
        <v>1</v>
      </c>
      <c r="AQ1473" t="b">
        <v>1</v>
      </c>
      <c r="AR1473" t="b">
        <v>1</v>
      </c>
      <c r="AS1473">
        <v>50</v>
      </c>
      <c r="AT1473" t="s">
        <v>96</v>
      </c>
      <c r="AU1473" t="b">
        <v>0</v>
      </c>
      <c r="AW1473">
        <v>12</v>
      </c>
      <c r="AX1473" t="s">
        <v>97</v>
      </c>
      <c r="AY1473" t="s">
        <v>1635</v>
      </c>
    </row>
    <row r="1474" spans="1:51" x14ac:dyDescent="0.25">
      <c r="A1474" t="s">
        <v>3160</v>
      </c>
      <c r="B1474" t="s">
        <v>109</v>
      </c>
      <c r="C1474" t="s">
        <v>89</v>
      </c>
      <c r="D1474">
        <v>99999</v>
      </c>
      <c r="F1474">
        <v>1000</v>
      </c>
      <c r="G1474" t="b">
        <v>1</v>
      </c>
      <c r="H1474" t="s">
        <v>1604</v>
      </c>
      <c r="K1474" t="s">
        <v>154</v>
      </c>
      <c r="L1474" t="s">
        <v>110</v>
      </c>
      <c r="N1474" t="s">
        <v>93</v>
      </c>
      <c r="P1474">
        <v>294.8</v>
      </c>
      <c r="Q1474">
        <v>59.9</v>
      </c>
      <c r="R1474">
        <v>0</v>
      </c>
      <c r="S1474">
        <v>50.1</v>
      </c>
      <c r="T1474">
        <v>0</v>
      </c>
      <c r="U1474">
        <v>0</v>
      </c>
      <c r="V1474">
        <v>114.9</v>
      </c>
      <c r="W1474">
        <v>69.900000000000006</v>
      </c>
      <c r="X1474">
        <v>69.900000000000006</v>
      </c>
      <c r="Y1474">
        <v>0</v>
      </c>
      <c r="AG1474" t="s">
        <v>169</v>
      </c>
      <c r="AK1474" t="s">
        <v>169</v>
      </c>
      <c r="AL1474" t="s">
        <v>112</v>
      </c>
      <c r="AM1474">
        <v>99999</v>
      </c>
      <c r="AN1474">
        <v>99999</v>
      </c>
      <c r="AO1474">
        <v>599</v>
      </c>
      <c r="AP1474" t="b">
        <v>1</v>
      </c>
      <c r="AQ1474" t="b">
        <v>1</v>
      </c>
      <c r="AR1474" t="b">
        <v>1</v>
      </c>
      <c r="AS1474">
        <v>50</v>
      </c>
      <c r="AT1474" t="s">
        <v>96</v>
      </c>
      <c r="AU1474" t="b">
        <v>0</v>
      </c>
      <c r="AW1474">
        <v>12</v>
      </c>
      <c r="AX1474" t="s">
        <v>97</v>
      </c>
      <c r="AY1474" t="s">
        <v>1636</v>
      </c>
    </row>
    <row r="1475" spans="1:51" x14ac:dyDescent="0.25">
      <c r="A1475" t="s">
        <v>3160</v>
      </c>
      <c r="B1475" t="s">
        <v>109</v>
      </c>
      <c r="C1475" t="s">
        <v>89</v>
      </c>
      <c r="D1475">
        <v>99999</v>
      </c>
      <c r="F1475">
        <v>10000</v>
      </c>
      <c r="G1475" t="b">
        <v>1</v>
      </c>
      <c r="H1475" t="s">
        <v>1604</v>
      </c>
      <c r="K1475" t="s">
        <v>154</v>
      </c>
      <c r="L1475" t="s">
        <v>110</v>
      </c>
      <c r="N1475" t="s">
        <v>93</v>
      </c>
      <c r="P1475">
        <v>359.8</v>
      </c>
      <c r="Q1475">
        <v>124.9</v>
      </c>
      <c r="R1475">
        <v>0</v>
      </c>
      <c r="S1475">
        <v>50.1</v>
      </c>
      <c r="T1475">
        <v>0</v>
      </c>
      <c r="U1475">
        <v>0</v>
      </c>
      <c r="V1475">
        <v>114.9</v>
      </c>
      <c r="W1475">
        <v>69.900000000000006</v>
      </c>
      <c r="X1475">
        <v>69.900000000000006</v>
      </c>
      <c r="Y1475">
        <v>0</v>
      </c>
      <c r="AG1475" t="s">
        <v>171</v>
      </c>
      <c r="AK1475" t="s">
        <v>171</v>
      </c>
      <c r="AL1475" t="s">
        <v>112</v>
      </c>
      <c r="AM1475">
        <v>99999</v>
      </c>
      <c r="AN1475">
        <v>99999</v>
      </c>
      <c r="AO1475">
        <v>599</v>
      </c>
      <c r="AP1475" t="b">
        <v>1</v>
      </c>
      <c r="AQ1475" t="b">
        <v>1</v>
      </c>
      <c r="AR1475" t="b">
        <v>1</v>
      </c>
      <c r="AS1475">
        <v>50</v>
      </c>
      <c r="AT1475" t="s">
        <v>96</v>
      </c>
      <c r="AU1475" t="b">
        <v>0</v>
      </c>
      <c r="AW1475">
        <v>12</v>
      </c>
      <c r="AX1475" t="s">
        <v>97</v>
      </c>
      <c r="AY1475" t="s">
        <v>1637</v>
      </c>
    </row>
    <row r="1476" spans="1:51" x14ac:dyDescent="0.25">
      <c r="A1476" t="s">
        <v>3160</v>
      </c>
      <c r="B1476" t="s">
        <v>109</v>
      </c>
      <c r="C1476" t="s">
        <v>89</v>
      </c>
      <c r="D1476">
        <v>99999</v>
      </c>
      <c r="F1476">
        <v>2000</v>
      </c>
      <c r="G1476" t="b">
        <v>1</v>
      </c>
      <c r="H1476" t="s">
        <v>1604</v>
      </c>
      <c r="K1476" t="s">
        <v>154</v>
      </c>
      <c r="L1476" t="s">
        <v>110</v>
      </c>
      <c r="N1476" t="s">
        <v>93</v>
      </c>
      <c r="P1476">
        <v>304.8</v>
      </c>
      <c r="Q1476">
        <v>69.900000000000006</v>
      </c>
      <c r="R1476">
        <v>0</v>
      </c>
      <c r="S1476">
        <v>50.1</v>
      </c>
      <c r="T1476">
        <v>0</v>
      </c>
      <c r="U1476">
        <v>0</v>
      </c>
      <c r="V1476">
        <v>114.9</v>
      </c>
      <c r="W1476">
        <v>69.900000000000006</v>
      </c>
      <c r="X1476">
        <v>69.900000000000006</v>
      </c>
      <c r="Y1476">
        <v>0</v>
      </c>
      <c r="AG1476" t="s">
        <v>173</v>
      </c>
      <c r="AK1476" t="s">
        <v>173</v>
      </c>
      <c r="AL1476" t="s">
        <v>112</v>
      </c>
      <c r="AM1476">
        <v>99999</v>
      </c>
      <c r="AN1476">
        <v>99999</v>
      </c>
      <c r="AO1476">
        <v>599</v>
      </c>
      <c r="AP1476" t="b">
        <v>1</v>
      </c>
      <c r="AQ1476" t="b">
        <v>1</v>
      </c>
      <c r="AR1476" t="b">
        <v>1</v>
      </c>
      <c r="AS1476">
        <v>50</v>
      </c>
      <c r="AT1476" t="s">
        <v>96</v>
      </c>
      <c r="AU1476" t="b">
        <v>0</v>
      </c>
      <c r="AW1476">
        <v>12</v>
      </c>
      <c r="AX1476" t="s">
        <v>97</v>
      </c>
      <c r="AY1476" t="s">
        <v>1638</v>
      </c>
    </row>
    <row r="1477" spans="1:51" x14ac:dyDescent="0.25">
      <c r="A1477" t="s">
        <v>3160</v>
      </c>
      <c r="B1477" t="s">
        <v>109</v>
      </c>
      <c r="C1477" t="s">
        <v>89</v>
      </c>
      <c r="D1477">
        <v>99999</v>
      </c>
      <c r="F1477">
        <v>3000</v>
      </c>
      <c r="G1477" t="b">
        <v>1</v>
      </c>
      <c r="H1477" t="s">
        <v>1604</v>
      </c>
      <c r="K1477" t="s">
        <v>154</v>
      </c>
      <c r="L1477" t="s">
        <v>110</v>
      </c>
      <c r="N1477" t="s">
        <v>93</v>
      </c>
      <c r="P1477">
        <v>314.8</v>
      </c>
      <c r="Q1477">
        <v>79.899999999999991</v>
      </c>
      <c r="R1477">
        <v>0</v>
      </c>
      <c r="S1477">
        <v>50.1</v>
      </c>
      <c r="T1477">
        <v>0</v>
      </c>
      <c r="U1477">
        <v>0</v>
      </c>
      <c r="V1477">
        <v>114.9</v>
      </c>
      <c r="W1477">
        <v>69.900000000000006</v>
      </c>
      <c r="X1477">
        <v>69.900000000000006</v>
      </c>
      <c r="Y1477">
        <v>0</v>
      </c>
      <c r="AG1477" t="s">
        <v>175</v>
      </c>
      <c r="AK1477" t="s">
        <v>175</v>
      </c>
      <c r="AL1477" t="s">
        <v>112</v>
      </c>
      <c r="AM1477">
        <v>99999</v>
      </c>
      <c r="AN1477">
        <v>99999</v>
      </c>
      <c r="AO1477">
        <v>599</v>
      </c>
      <c r="AP1477" t="b">
        <v>1</v>
      </c>
      <c r="AQ1477" t="b">
        <v>1</v>
      </c>
      <c r="AR1477" t="b">
        <v>1</v>
      </c>
      <c r="AS1477">
        <v>50</v>
      </c>
      <c r="AT1477" t="s">
        <v>96</v>
      </c>
      <c r="AU1477" t="b">
        <v>0</v>
      </c>
      <c r="AW1477">
        <v>12</v>
      </c>
      <c r="AX1477" t="s">
        <v>97</v>
      </c>
      <c r="AY1477" t="s">
        <v>1639</v>
      </c>
    </row>
    <row r="1478" spans="1:51" x14ac:dyDescent="0.25">
      <c r="A1478" t="s">
        <v>3160</v>
      </c>
      <c r="B1478" t="s">
        <v>109</v>
      </c>
      <c r="C1478" t="s">
        <v>89</v>
      </c>
      <c r="D1478">
        <v>99999</v>
      </c>
      <c r="F1478">
        <v>5000</v>
      </c>
      <c r="G1478" t="b">
        <v>1</v>
      </c>
      <c r="H1478" t="s">
        <v>1604</v>
      </c>
      <c r="K1478" t="s">
        <v>154</v>
      </c>
      <c r="L1478" t="s">
        <v>110</v>
      </c>
      <c r="N1478" t="s">
        <v>93</v>
      </c>
      <c r="P1478">
        <v>329.8</v>
      </c>
      <c r="Q1478">
        <v>94.9</v>
      </c>
      <c r="R1478">
        <v>0</v>
      </c>
      <c r="S1478">
        <v>50.1</v>
      </c>
      <c r="T1478">
        <v>0</v>
      </c>
      <c r="U1478">
        <v>0</v>
      </c>
      <c r="V1478">
        <v>114.9</v>
      </c>
      <c r="W1478">
        <v>69.900000000000006</v>
      </c>
      <c r="X1478">
        <v>69.900000000000006</v>
      </c>
      <c r="Y1478">
        <v>0</v>
      </c>
      <c r="AG1478" t="s">
        <v>177</v>
      </c>
      <c r="AK1478" t="s">
        <v>177</v>
      </c>
      <c r="AL1478" t="s">
        <v>112</v>
      </c>
      <c r="AM1478">
        <v>99999</v>
      </c>
      <c r="AN1478">
        <v>99999</v>
      </c>
      <c r="AO1478">
        <v>599</v>
      </c>
      <c r="AP1478" t="b">
        <v>1</v>
      </c>
      <c r="AQ1478" t="b">
        <v>1</v>
      </c>
      <c r="AR1478" t="b">
        <v>1</v>
      </c>
      <c r="AS1478">
        <v>50</v>
      </c>
      <c r="AT1478" t="s">
        <v>96</v>
      </c>
      <c r="AU1478" t="b">
        <v>0</v>
      </c>
      <c r="AW1478">
        <v>12</v>
      </c>
      <c r="AX1478" t="s">
        <v>97</v>
      </c>
      <c r="AY1478" t="s">
        <v>1640</v>
      </c>
    </row>
    <row r="1479" spans="1:51" x14ac:dyDescent="0.25">
      <c r="A1479" t="s">
        <v>3160</v>
      </c>
      <c r="B1479" t="s">
        <v>124</v>
      </c>
      <c r="C1479" t="s">
        <v>89</v>
      </c>
      <c r="D1479">
        <v>99999</v>
      </c>
      <c r="F1479">
        <v>0</v>
      </c>
      <c r="G1479" t="b">
        <v>1</v>
      </c>
      <c r="H1479" t="s">
        <v>1604</v>
      </c>
      <c r="K1479" t="s">
        <v>154</v>
      </c>
      <c r="L1479" t="s">
        <v>125</v>
      </c>
      <c r="N1479" t="s">
        <v>93</v>
      </c>
      <c r="P1479">
        <v>299.8</v>
      </c>
      <c r="Q1479">
        <v>64.900000000000006</v>
      </c>
      <c r="R1479">
        <v>0</v>
      </c>
      <c r="S1479">
        <v>50.1</v>
      </c>
      <c r="T1479">
        <v>0</v>
      </c>
      <c r="U1479">
        <v>0</v>
      </c>
      <c r="V1479">
        <v>114.9</v>
      </c>
      <c r="W1479">
        <v>69.900000000000006</v>
      </c>
      <c r="X1479">
        <v>69.900000000000006</v>
      </c>
      <c r="Y1479">
        <v>0</v>
      </c>
      <c r="AG1479" t="s">
        <v>179</v>
      </c>
      <c r="AK1479" t="s">
        <v>179</v>
      </c>
      <c r="AL1479" t="s">
        <v>127</v>
      </c>
      <c r="AM1479">
        <v>99999</v>
      </c>
      <c r="AN1479">
        <v>99999</v>
      </c>
      <c r="AO1479">
        <v>699</v>
      </c>
      <c r="AP1479" t="b">
        <v>1</v>
      </c>
      <c r="AQ1479" t="b">
        <v>1</v>
      </c>
      <c r="AR1479" t="b">
        <v>1</v>
      </c>
      <c r="AS1479">
        <v>100</v>
      </c>
      <c r="AT1479" t="s">
        <v>96</v>
      </c>
      <c r="AU1479" t="b">
        <v>0</v>
      </c>
      <c r="AW1479">
        <v>12</v>
      </c>
      <c r="AX1479" t="s">
        <v>97</v>
      </c>
      <c r="AY1479" t="s">
        <v>1641</v>
      </c>
    </row>
    <row r="1480" spans="1:51" x14ac:dyDescent="0.25">
      <c r="A1480" t="s">
        <v>3160</v>
      </c>
      <c r="B1480" t="s">
        <v>124</v>
      </c>
      <c r="C1480" t="s">
        <v>89</v>
      </c>
      <c r="D1480">
        <v>99999</v>
      </c>
      <c r="F1480">
        <v>1000</v>
      </c>
      <c r="G1480" t="b">
        <v>1</v>
      </c>
      <c r="H1480" t="s">
        <v>1604</v>
      </c>
      <c r="K1480" t="s">
        <v>154</v>
      </c>
      <c r="L1480" t="s">
        <v>125</v>
      </c>
      <c r="N1480" t="s">
        <v>93</v>
      </c>
      <c r="P1480">
        <v>299.8</v>
      </c>
      <c r="Q1480">
        <v>64.899999999999991</v>
      </c>
      <c r="R1480">
        <v>0</v>
      </c>
      <c r="S1480">
        <v>50.1</v>
      </c>
      <c r="T1480">
        <v>0</v>
      </c>
      <c r="U1480">
        <v>0</v>
      </c>
      <c r="V1480">
        <v>114.9</v>
      </c>
      <c r="W1480">
        <v>69.900000000000006</v>
      </c>
      <c r="X1480">
        <v>69.900000000000006</v>
      </c>
      <c r="Y1480">
        <v>0</v>
      </c>
      <c r="AG1480" t="s">
        <v>181</v>
      </c>
      <c r="AK1480" t="s">
        <v>181</v>
      </c>
      <c r="AL1480" t="s">
        <v>127</v>
      </c>
      <c r="AM1480">
        <v>99999</v>
      </c>
      <c r="AN1480">
        <v>99999</v>
      </c>
      <c r="AO1480">
        <v>699</v>
      </c>
      <c r="AP1480" t="b">
        <v>1</v>
      </c>
      <c r="AQ1480" t="b">
        <v>1</v>
      </c>
      <c r="AR1480" t="b">
        <v>1</v>
      </c>
      <c r="AS1480">
        <v>100</v>
      </c>
      <c r="AT1480" t="s">
        <v>96</v>
      </c>
      <c r="AU1480" t="b">
        <v>0</v>
      </c>
      <c r="AW1480">
        <v>12</v>
      </c>
      <c r="AX1480" t="s">
        <v>97</v>
      </c>
      <c r="AY1480" t="s">
        <v>1642</v>
      </c>
    </row>
    <row r="1481" spans="1:51" x14ac:dyDescent="0.25">
      <c r="A1481" t="s">
        <v>3160</v>
      </c>
      <c r="B1481" t="s">
        <v>124</v>
      </c>
      <c r="C1481" t="s">
        <v>89</v>
      </c>
      <c r="D1481">
        <v>99999</v>
      </c>
      <c r="F1481">
        <v>10000</v>
      </c>
      <c r="G1481" t="b">
        <v>1</v>
      </c>
      <c r="H1481" t="s">
        <v>1604</v>
      </c>
      <c r="K1481" t="s">
        <v>154</v>
      </c>
      <c r="L1481" t="s">
        <v>125</v>
      </c>
      <c r="N1481" t="s">
        <v>93</v>
      </c>
      <c r="P1481">
        <v>364.8</v>
      </c>
      <c r="Q1481">
        <v>129.9</v>
      </c>
      <c r="R1481">
        <v>0</v>
      </c>
      <c r="S1481">
        <v>50.1</v>
      </c>
      <c r="T1481">
        <v>0</v>
      </c>
      <c r="U1481">
        <v>0</v>
      </c>
      <c r="V1481">
        <v>114.9</v>
      </c>
      <c r="W1481">
        <v>69.900000000000006</v>
      </c>
      <c r="X1481">
        <v>69.900000000000006</v>
      </c>
      <c r="Y1481">
        <v>0</v>
      </c>
      <c r="AG1481" t="s">
        <v>183</v>
      </c>
      <c r="AK1481" t="s">
        <v>183</v>
      </c>
      <c r="AL1481" t="s">
        <v>127</v>
      </c>
      <c r="AM1481">
        <v>99999</v>
      </c>
      <c r="AN1481">
        <v>99999</v>
      </c>
      <c r="AO1481">
        <v>699</v>
      </c>
      <c r="AP1481" t="b">
        <v>1</v>
      </c>
      <c r="AQ1481" t="b">
        <v>1</v>
      </c>
      <c r="AR1481" t="b">
        <v>1</v>
      </c>
      <c r="AS1481">
        <v>100</v>
      </c>
      <c r="AT1481" t="s">
        <v>96</v>
      </c>
      <c r="AU1481" t="b">
        <v>0</v>
      </c>
      <c r="AW1481">
        <v>12</v>
      </c>
      <c r="AX1481" t="s">
        <v>97</v>
      </c>
      <c r="AY1481" t="s">
        <v>1643</v>
      </c>
    </row>
    <row r="1482" spans="1:51" x14ac:dyDescent="0.25">
      <c r="A1482" t="s">
        <v>3160</v>
      </c>
      <c r="B1482" t="s">
        <v>124</v>
      </c>
      <c r="C1482" t="s">
        <v>89</v>
      </c>
      <c r="D1482">
        <v>99999</v>
      </c>
      <c r="F1482">
        <v>2000</v>
      </c>
      <c r="G1482" t="b">
        <v>1</v>
      </c>
      <c r="H1482" t="s">
        <v>1604</v>
      </c>
      <c r="K1482" t="s">
        <v>154</v>
      </c>
      <c r="L1482" t="s">
        <v>125</v>
      </c>
      <c r="N1482" t="s">
        <v>93</v>
      </c>
      <c r="P1482">
        <v>309.8</v>
      </c>
      <c r="Q1482">
        <v>74.899999999999991</v>
      </c>
      <c r="R1482">
        <v>0</v>
      </c>
      <c r="S1482">
        <v>50.1</v>
      </c>
      <c r="T1482">
        <v>0</v>
      </c>
      <c r="U1482">
        <v>0</v>
      </c>
      <c r="V1482">
        <v>114.9</v>
      </c>
      <c r="W1482">
        <v>69.900000000000006</v>
      </c>
      <c r="X1482">
        <v>69.900000000000006</v>
      </c>
      <c r="Y1482">
        <v>0</v>
      </c>
      <c r="AG1482" t="s">
        <v>185</v>
      </c>
      <c r="AK1482" t="s">
        <v>185</v>
      </c>
      <c r="AL1482" t="s">
        <v>127</v>
      </c>
      <c r="AM1482">
        <v>99999</v>
      </c>
      <c r="AN1482">
        <v>99999</v>
      </c>
      <c r="AO1482">
        <v>699</v>
      </c>
      <c r="AP1482" t="b">
        <v>1</v>
      </c>
      <c r="AQ1482" t="b">
        <v>1</v>
      </c>
      <c r="AR1482" t="b">
        <v>1</v>
      </c>
      <c r="AS1482">
        <v>100</v>
      </c>
      <c r="AT1482" t="s">
        <v>96</v>
      </c>
      <c r="AU1482" t="b">
        <v>0</v>
      </c>
      <c r="AW1482">
        <v>12</v>
      </c>
      <c r="AX1482" t="s">
        <v>97</v>
      </c>
      <c r="AY1482" t="s">
        <v>1644</v>
      </c>
    </row>
    <row r="1483" spans="1:51" x14ac:dyDescent="0.25">
      <c r="A1483" t="s">
        <v>3160</v>
      </c>
      <c r="B1483" t="s">
        <v>124</v>
      </c>
      <c r="C1483" t="s">
        <v>89</v>
      </c>
      <c r="D1483">
        <v>99999</v>
      </c>
      <c r="F1483">
        <v>3000</v>
      </c>
      <c r="G1483" t="b">
        <v>1</v>
      </c>
      <c r="H1483" t="s">
        <v>1604</v>
      </c>
      <c r="K1483" t="s">
        <v>154</v>
      </c>
      <c r="L1483" t="s">
        <v>125</v>
      </c>
      <c r="N1483" t="s">
        <v>93</v>
      </c>
      <c r="P1483">
        <v>319.8</v>
      </c>
      <c r="Q1483">
        <v>84.899999999999991</v>
      </c>
      <c r="R1483">
        <v>0</v>
      </c>
      <c r="S1483">
        <v>50.1</v>
      </c>
      <c r="T1483">
        <v>0</v>
      </c>
      <c r="U1483">
        <v>0</v>
      </c>
      <c r="V1483">
        <v>114.9</v>
      </c>
      <c r="W1483">
        <v>69.900000000000006</v>
      </c>
      <c r="X1483">
        <v>69.900000000000006</v>
      </c>
      <c r="Y1483">
        <v>0</v>
      </c>
      <c r="AG1483" t="s">
        <v>187</v>
      </c>
      <c r="AK1483" t="s">
        <v>187</v>
      </c>
      <c r="AL1483" t="s">
        <v>127</v>
      </c>
      <c r="AM1483">
        <v>99999</v>
      </c>
      <c r="AN1483">
        <v>99999</v>
      </c>
      <c r="AO1483">
        <v>699</v>
      </c>
      <c r="AP1483" t="b">
        <v>1</v>
      </c>
      <c r="AQ1483" t="b">
        <v>1</v>
      </c>
      <c r="AR1483" t="b">
        <v>1</v>
      </c>
      <c r="AS1483">
        <v>100</v>
      </c>
      <c r="AT1483" t="s">
        <v>96</v>
      </c>
      <c r="AU1483" t="b">
        <v>0</v>
      </c>
      <c r="AW1483">
        <v>12</v>
      </c>
      <c r="AX1483" t="s">
        <v>97</v>
      </c>
      <c r="AY1483" t="s">
        <v>1645</v>
      </c>
    </row>
    <row r="1484" spans="1:51" x14ac:dyDescent="0.25">
      <c r="A1484" t="s">
        <v>3160</v>
      </c>
      <c r="B1484" t="s">
        <v>124</v>
      </c>
      <c r="C1484" t="s">
        <v>89</v>
      </c>
      <c r="D1484">
        <v>99999</v>
      </c>
      <c r="F1484">
        <v>5000</v>
      </c>
      <c r="G1484" t="b">
        <v>1</v>
      </c>
      <c r="H1484" t="s">
        <v>1604</v>
      </c>
      <c r="K1484" t="s">
        <v>154</v>
      </c>
      <c r="L1484" t="s">
        <v>125</v>
      </c>
      <c r="N1484" t="s">
        <v>93</v>
      </c>
      <c r="P1484">
        <v>334.8</v>
      </c>
      <c r="Q1484">
        <v>99.9</v>
      </c>
      <c r="R1484">
        <v>0</v>
      </c>
      <c r="S1484">
        <v>50.1</v>
      </c>
      <c r="T1484">
        <v>0</v>
      </c>
      <c r="U1484">
        <v>0</v>
      </c>
      <c r="V1484">
        <v>114.9</v>
      </c>
      <c r="W1484">
        <v>69.900000000000006</v>
      </c>
      <c r="X1484">
        <v>69.900000000000006</v>
      </c>
      <c r="Y1484">
        <v>0</v>
      </c>
      <c r="AG1484" t="s">
        <v>189</v>
      </c>
      <c r="AK1484" t="s">
        <v>189</v>
      </c>
      <c r="AL1484" t="s">
        <v>127</v>
      </c>
      <c r="AM1484">
        <v>99999</v>
      </c>
      <c r="AN1484">
        <v>99999</v>
      </c>
      <c r="AO1484">
        <v>699</v>
      </c>
      <c r="AP1484" t="b">
        <v>1</v>
      </c>
      <c r="AQ1484" t="b">
        <v>1</v>
      </c>
      <c r="AR1484" t="b">
        <v>1</v>
      </c>
      <c r="AS1484">
        <v>100</v>
      </c>
      <c r="AT1484" t="s">
        <v>96</v>
      </c>
      <c r="AU1484" t="b">
        <v>0</v>
      </c>
      <c r="AW1484">
        <v>12</v>
      </c>
      <c r="AX1484" t="s">
        <v>97</v>
      </c>
      <c r="AY1484" t="s">
        <v>1646</v>
      </c>
    </row>
    <row r="1485" spans="1:51" x14ac:dyDescent="0.25">
      <c r="A1485" t="s">
        <v>3160</v>
      </c>
      <c r="B1485" t="s">
        <v>139</v>
      </c>
      <c r="C1485" t="s">
        <v>89</v>
      </c>
      <c r="D1485">
        <v>99999</v>
      </c>
      <c r="F1485">
        <v>0</v>
      </c>
      <c r="G1485" t="b">
        <v>1</v>
      </c>
      <c r="H1485" t="s">
        <v>1604</v>
      </c>
      <c r="K1485" t="s">
        <v>154</v>
      </c>
      <c r="L1485" t="s">
        <v>140</v>
      </c>
      <c r="N1485" t="s">
        <v>93</v>
      </c>
      <c r="P1485">
        <v>334.8</v>
      </c>
      <c r="Q1485">
        <v>99.9</v>
      </c>
      <c r="R1485">
        <v>0</v>
      </c>
      <c r="S1485">
        <v>50.1</v>
      </c>
      <c r="T1485">
        <v>0</v>
      </c>
      <c r="U1485">
        <v>0</v>
      </c>
      <c r="V1485">
        <v>114.9</v>
      </c>
      <c r="W1485">
        <v>69.900000000000006</v>
      </c>
      <c r="X1485">
        <v>69.900000000000006</v>
      </c>
      <c r="Y1485">
        <v>0</v>
      </c>
      <c r="AG1485" t="s">
        <v>191</v>
      </c>
      <c r="AK1485" t="s">
        <v>191</v>
      </c>
      <c r="AL1485" t="s">
        <v>142</v>
      </c>
      <c r="AM1485">
        <v>99999</v>
      </c>
      <c r="AN1485">
        <v>99999</v>
      </c>
      <c r="AO1485">
        <v>899</v>
      </c>
      <c r="AP1485" t="b">
        <v>1</v>
      </c>
      <c r="AQ1485" t="b">
        <v>1</v>
      </c>
      <c r="AR1485" t="b">
        <v>1</v>
      </c>
      <c r="AS1485">
        <v>500</v>
      </c>
      <c r="AT1485" t="s">
        <v>96</v>
      </c>
      <c r="AU1485" t="b">
        <v>0</v>
      </c>
      <c r="AW1485">
        <v>12</v>
      </c>
      <c r="AX1485" t="s">
        <v>97</v>
      </c>
      <c r="AY1485" t="s">
        <v>1647</v>
      </c>
    </row>
    <row r="1486" spans="1:51" x14ac:dyDescent="0.25">
      <c r="A1486" t="s">
        <v>3160</v>
      </c>
      <c r="B1486" t="s">
        <v>139</v>
      </c>
      <c r="C1486" t="s">
        <v>89</v>
      </c>
      <c r="D1486">
        <v>99999</v>
      </c>
      <c r="F1486">
        <v>1000</v>
      </c>
      <c r="G1486" t="b">
        <v>1</v>
      </c>
      <c r="H1486" t="s">
        <v>1604</v>
      </c>
      <c r="K1486" t="s">
        <v>154</v>
      </c>
      <c r="L1486" t="s">
        <v>140</v>
      </c>
      <c r="N1486" t="s">
        <v>93</v>
      </c>
      <c r="P1486">
        <v>334.8</v>
      </c>
      <c r="Q1486">
        <v>99.899999999999991</v>
      </c>
      <c r="R1486">
        <v>0</v>
      </c>
      <c r="S1486">
        <v>50.1</v>
      </c>
      <c r="T1486">
        <v>0</v>
      </c>
      <c r="U1486">
        <v>0</v>
      </c>
      <c r="V1486">
        <v>114.9</v>
      </c>
      <c r="W1486">
        <v>69.900000000000006</v>
      </c>
      <c r="X1486">
        <v>69.900000000000006</v>
      </c>
      <c r="Y1486">
        <v>0</v>
      </c>
      <c r="AG1486" t="s">
        <v>193</v>
      </c>
      <c r="AK1486" t="s">
        <v>193</v>
      </c>
      <c r="AL1486" t="s">
        <v>142</v>
      </c>
      <c r="AM1486">
        <v>99999</v>
      </c>
      <c r="AN1486">
        <v>99999</v>
      </c>
      <c r="AO1486">
        <v>899</v>
      </c>
      <c r="AP1486" t="b">
        <v>1</v>
      </c>
      <c r="AQ1486" t="b">
        <v>1</v>
      </c>
      <c r="AR1486" t="b">
        <v>1</v>
      </c>
      <c r="AS1486">
        <v>500</v>
      </c>
      <c r="AT1486" t="s">
        <v>96</v>
      </c>
      <c r="AU1486" t="b">
        <v>0</v>
      </c>
      <c r="AW1486">
        <v>12</v>
      </c>
      <c r="AX1486" t="s">
        <v>97</v>
      </c>
      <c r="AY1486" t="s">
        <v>1648</v>
      </c>
    </row>
    <row r="1487" spans="1:51" x14ac:dyDescent="0.25">
      <c r="A1487" t="s">
        <v>3160</v>
      </c>
      <c r="B1487" t="s">
        <v>139</v>
      </c>
      <c r="C1487" t="s">
        <v>89</v>
      </c>
      <c r="D1487">
        <v>99999</v>
      </c>
      <c r="F1487">
        <v>10000</v>
      </c>
      <c r="G1487" t="b">
        <v>1</v>
      </c>
      <c r="H1487" t="s">
        <v>1604</v>
      </c>
      <c r="K1487" t="s">
        <v>154</v>
      </c>
      <c r="L1487" t="s">
        <v>140</v>
      </c>
      <c r="N1487" t="s">
        <v>93</v>
      </c>
      <c r="P1487">
        <v>399.8</v>
      </c>
      <c r="Q1487">
        <v>164.9</v>
      </c>
      <c r="R1487">
        <v>0</v>
      </c>
      <c r="S1487">
        <v>50.1</v>
      </c>
      <c r="T1487">
        <v>0</v>
      </c>
      <c r="U1487">
        <v>0</v>
      </c>
      <c r="V1487">
        <v>114.9</v>
      </c>
      <c r="W1487">
        <v>69.900000000000006</v>
      </c>
      <c r="X1487">
        <v>69.900000000000006</v>
      </c>
      <c r="Y1487">
        <v>0</v>
      </c>
      <c r="AG1487" t="s">
        <v>195</v>
      </c>
      <c r="AK1487" t="s">
        <v>195</v>
      </c>
      <c r="AL1487" t="s">
        <v>142</v>
      </c>
      <c r="AM1487">
        <v>99999</v>
      </c>
      <c r="AN1487">
        <v>99999</v>
      </c>
      <c r="AO1487">
        <v>899</v>
      </c>
      <c r="AP1487" t="b">
        <v>1</v>
      </c>
      <c r="AQ1487" t="b">
        <v>1</v>
      </c>
      <c r="AR1487" t="b">
        <v>1</v>
      </c>
      <c r="AS1487">
        <v>500</v>
      </c>
      <c r="AT1487" t="s">
        <v>96</v>
      </c>
      <c r="AU1487" t="b">
        <v>0</v>
      </c>
      <c r="AW1487">
        <v>12</v>
      </c>
      <c r="AX1487" t="s">
        <v>97</v>
      </c>
      <c r="AY1487" t="s">
        <v>1649</v>
      </c>
    </row>
    <row r="1488" spans="1:51" x14ac:dyDescent="0.25">
      <c r="A1488" t="s">
        <v>3160</v>
      </c>
      <c r="B1488" t="s">
        <v>139</v>
      </c>
      <c r="C1488" t="s">
        <v>89</v>
      </c>
      <c r="D1488">
        <v>99999</v>
      </c>
      <c r="F1488">
        <v>2000</v>
      </c>
      <c r="G1488" t="b">
        <v>1</v>
      </c>
      <c r="H1488" t="s">
        <v>1604</v>
      </c>
      <c r="K1488" t="s">
        <v>154</v>
      </c>
      <c r="L1488" t="s">
        <v>140</v>
      </c>
      <c r="N1488" t="s">
        <v>93</v>
      </c>
      <c r="P1488">
        <v>344.8</v>
      </c>
      <c r="Q1488">
        <v>109.89999999999999</v>
      </c>
      <c r="R1488">
        <v>0</v>
      </c>
      <c r="S1488">
        <v>50.1</v>
      </c>
      <c r="T1488">
        <v>0</v>
      </c>
      <c r="U1488">
        <v>0</v>
      </c>
      <c r="V1488">
        <v>114.9</v>
      </c>
      <c r="W1488">
        <v>69.900000000000006</v>
      </c>
      <c r="X1488">
        <v>69.900000000000006</v>
      </c>
      <c r="Y1488">
        <v>0</v>
      </c>
      <c r="AG1488" t="s">
        <v>197</v>
      </c>
      <c r="AK1488" t="s">
        <v>197</v>
      </c>
      <c r="AL1488" t="s">
        <v>142</v>
      </c>
      <c r="AM1488">
        <v>99999</v>
      </c>
      <c r="AN1488">
        <v>99999</v>
      </c>
      <c r="AO1488">
        <v>899</v>
      </c>
      <c r="AP1488" t="b">
        <v>1</v>
      </c>
      <c r="AQ1488" t="b">
        <v>1</v>
      </c>
      <c r="AR1488" t="b">
        <v>1</v>
      </c>
      <c r="AS1488">
        <v>500</v>
      </c>
      <c r="AT1488" t="s">
        <v>96</v>
      </c>
      <c r="AU1488" t="b">
        <v>0</v>
      </c>
      <c r="AW1488">
        <v>12</v>
      </c>
      <c r="AX1488" t="s">
        <v>97</v>
      </c>
      <c r="AY1488" t="s">
        <v>1650</v>
      </c>
    </row>
    <row r="1489" spans="1:51" x14ac:dyDescent="0.25">
      <c r="A1489" t="s">
        <v>3160</v>
      </c>
      <c r="B1489" t="s">
        <v>139</v>
      </c>
      <c r="C1489" t="s">
        <v>89</v>
      </c>
      <c r="D1489">
        <v>99999</v>
      </c>
      <c r="F1489">
        <v>3000</v>
      </c>
      <c r="G1489" t="b">
        <v>1</v>
      </c>
      <c r="H1489" t="s">
        <v>1604</v>
      </c>
      <c r="K1489" t="s">
        <v>154</v>
      </c>
      <c r="L1489" t="s">
        <v>140</v>
      </c>
      <c r="N1489" t="s">
        <v>93</v>
      </c>
      <c r="P1489">
        <v>354.8</v>
      </c>
      <c r="Q1489">
        <v>119.89999999999999</v>
      </c>
      <c r="R1489">
        <v>0</v>
      </c>
      <c r="S1489">
        <v>50.1</v>
      </c>
      <c r="T1489">
        <v>0</v>
      </c>
      <c r="U1489">
        <v>0</v>
      </c>
      <c r="V1489">
        <v>114.9</v>
      </c>
      <c r="W1489">
        <v>69.900000000000006</v>
      </c>
      <c r="X1489">
        <v>69.900000000000006</v>
      </c>
      <c r="Y1489">
        <v>0</v>
      </c>
      <c r="AG1489" t="s">
        <v>199</v>
      </c>
      <c r="AK1489" t="s">
        <v>199</v>
      </c>
      <c r="AL1489" t="s">
        <v>142</v>
      </c>
      <c r="AM1489">
        <v>99999</v>
      </c>
      <c r="AN1489">
        <v>99999</v>
      </c>
      <c r="AO1489">
        <v>899</v>
      </c>
      <c r="AP1489" t="b">
        <v>1</v>
      </c>
      <c r="AQ1489" t="b">
        <v>1</v>
      </c>
      <c r="AR1489" t="b">
        <v>1</v>
      </c>
      <c r="AS1489">
        <v>500</v>
      </c>
      <c r="AT1489" t="s">
        <v>96</v>
      </c>
      <c r="AU1489" t="b">
        <v>0</v>
      </c>
      <c r="AW1489">
        <v>12</v>
      </c>
      <c r="AX1489" t="s">
        <v>97</v>
      </c>
      <c r="AY1489" t="s">
        <v>1651</v>
      </c>
    </row>
    <row r="1490" spans="1:51" x14ac:dyDescent="0.25">
      <c r="A1490" t="s">
        <v>3160</v>
      </c>
      <c r="B1490" t="s">
        <v>139</v>
      </c>
      <c r="C1490" t="s">
        <v>89</v>
      </c>
      <c r="D1490">
        <v>99999</v>
      </c>
      <c r="F1490">
        <v>5000</v>
      </c>
      <c r="G1490" t="b">
        <v>1</v>
      </c>
      <c r="H1490" t="s">
        <v>1604</v>
      </c>
      <c r="K1490" t="s">
        <v>154</v>
      </c>
      <c r="L1490" t="s">
        <v>140</v>
      </c>
      <c r="N1490" t="s">
        <v>93</v>
      </c>
      <c r="P1490">
        <v>369.8</v>
      </c>
      <c r="Q1490">
        <v>134.9</v>
      </c>
      <c r="R1490">
        <v>0</v>
      </c>
      <c r="S1490">
        <v>50.1</v>
      </c>
      <c r="T1490">
        <v>0</v>
      </c>
      <c r="U1490">
        <v>0</v>
      </c>
      <c r="V1490">
        <v>114.9</v>
      </c>
      <c r="W1490">
        <v>69.900000000000006</v>
      </c>
      <c r="X1490">
        <v>69.900000000000006</v>
      </c>
      <c r="Y1490">
        <v>0</v>
      </c>
      <c r="AG1490" t="s">
        <v>201</v>
      </c>
      <c r="AK1490" t="s">
        <v>201</v>
      </c>
      <c r="AL1490" t="s">
        <v>142</v>
      </c>
      <c r="AM1490">
        <v>99999</v>
      </c>
      <c r="AN1490">
        <v>99999</v>
      </c>
      <c r="AO1490">
        <v>899</v>
      </c>
      <c r="AP1490" t="b">
        <v>1</v>
      </c>
      <c r="AQ1490" t="b">
        <v>1</v>
      </c>
      <c r="AR1490" t="b">
        <v>1</v>
      </c>
      <c r="AS1490">
        <v>500</v>
      </c>
      <c r="AT1490" t="s">
        <v>96</v>
      </c>
      <c r="AU1490" t="b">
        <v>0</v>
      </c>
      <c r="AW1490">
        <v>12</v>
      </c>
      <c r="AX1490" t="s">
        <v>97</v>
      </c>
      <c r="AY1490" t="s">
        <v>1652</v>
      </c>
    </row>
    <row r="1491" spans="1:51" x14ac:dyDescent="0.25">
      <c r="A1491" t="s">
        <v>3160</v>
      </c>
      <c r="B1491" t="s">
        <v>88</v>
      </c>
      <c r="C1491" t="s">
        <v>89</v>
      </c>
      <c r="D1491">
        <v>99999</v>
      </c>
      <c r="F1491">
        <v>0</v>
      </c>
      <c r="G1491" t="b">
        <v>1</v>
      </c>
      <c r="H1491" t="s">
        <v>1604</v>
      </c>
      <c r="K1491" t="s">
        <v>203</v>
      </c>
      <c r="L1491" t="s">
        <v>92</v>
      </c>
      <c r="N1491" t="s">
        <v>93</v>
      </c>
      <c r="P1491">
        <v>294.8</v>
      </c>
      <c r="Q1491">
        <v>79.900000000000006</v>
      </c>
      <c r="R1491">
        <v>0</v>
      </c>
      <c r="S1491">
        <v>50.1</v>
      </c>
      <c r="T1491">
        <v>0</v>
      </c>
      <c r="U1491">
        <v>0</v>
      </c>
      <c r="V1491">
        <v>114.9</v>
      </c>
      <c r="W1491">
        <v>49.9</v>
      </c>
      <c r="X1491">
        <v>49.9</v>
      </c>
      <c r="Y1491">
        <v>0</v>
      </c>
      <c r="AG1491" t="s">
        <v>155</v>
      </c>
      <c r="AK1491" t="s">
        <v>155</v>
      </c>
      <c r="AL1491" t="s">
        <v>95</v>
      </c>
      <c r="AM1491">
        <v>99999</v>
      </c>
      <c r="AN1491">
        <v>99999</v>
      </c>
      <c r="AO1491">
        <v>799</v>
      </c>
      <c r="AP1491" t="b">
        <v>1</v>
      </c>
      <c r="AQ1491" t="b">
        <v>1</v>
      </c>
      <c r="AR1491" t="b">
        <v>1</v>
      </c>
      <c r="AS1491">
        <v>250</v>
      </c>
      <c r="AT1491" t="s">
        <v>96</v>
      </c>
      <c r="AU1491" t="b">
        <v>0</v>
      </c>
      <c r="AW1491">
        <v>12</v>
      </c>
      <c r="AX1491" t="s">
        <v>97</v>
      </c>
      <c r="AY1491" t="s">
        <v>1653</v>
      </c>
    </row>
    <row r="1492" spans="1:51" x14ac:dyDescent="0.25">
      <c r="A1492" t="s">
        <v>3160</v>
      </c>
      <c r="B1492" t="s">
        <v>88</v>
      </c>
      <c r="C1492" t="s">
        <v>89</v>
      </c>
      <c r="D1492">
        <v>99999</v>
      </c>
      <c r="F1492">
        <v>1000</v>
      </c>
      <c r="G1492" t="b">
        <v>1</v>
      </c>
      <c r="H1492" t="s">
        <v>1604</v>
      </c>
      <c r="K1492" t="s">
        <v>203</v>
      </c>
      <c r="L1492" t="s">
        <v>92</v>
      </c>
      <c r="N1492" t="s">
        <v>93</v>
      </c>
      <c r="P1492">
        <v>294.8</v>
      </c>
      <c r="Q1492">
        <v>79.899999999999991</v>
      </c>
      <c r="R1492">
        <v>0</v>
      </c>
      <c r="S1492">
        <v>50.1</v>
      </c>
      <c r="T1492">
        <v>0</v>
      </c>
      <c r="U1492">
        <v>0</v>
      </c>
      <c r="V1492">
        <v>114.9</v>
      </c>
      <c r="W1492">
        <v>49.9</v>
      </c>
      <c r="X1492">
        <v>49.9</v>
      </c>
      <c r="Y1492">
        <v>0</v>
      </c>
      <c r="AG1492" t="s">
        <v>157</v>
      </c>
      <c r="AK1492" t="s">
        <v>157</v>
      </c>
      <c r="AL1492" t="s">
        <v>95</v>
      </c>
      <c r="AM1492">
        <v>99999</v>
      </c>
      <c r="AN1492">
        <v>99999</v>
      </c>
      <c r="AO1492">
        <v>799</v>
      </c>
      <c r="AP1492" t="b">
        <v>1</v>
      </c>
      <c r="AQ1492" t="b">
        <v>1</v>
      </c>
      <c r="AR1492" t="b">
        <v>1</v>
      </c>
      <c r="AS1492">
        <v>250</v>
      </c>
      <c r="AT1492" t="s">
        <v>96</v>
      </c>
      <c r="AU1492" t="b">
        <v>0</v>
      </c>
      <c r="AW1492">
        <v>12</v>
      </c>
      <c r="AX1492" t="s">
        <v>97</v>
      </c>
      <c r="AY1492" t="s">
        <v>1654</v>
      </c>
    </row>
    <row r="1493" spans="1:51" x14ac:dyDescent="0.25">
      <c r="A1493" t="s">
        <v>3160</v>
      </c>
      <c r="B1493" t="s">
        <v>88</v>
      </c>
      <c r="C1493" t="s">
        <v>89</v>
      </c>
      <c r="D1493">
        <v>99999</v>
      </c>
      <c r="F1493">
        <v>10000</v>
      </c>
      <c r="G1493" t="b">
        <v>1</v>
      </c>
      <c r="H1493" t="s">
        <v>1604</v>
      </c>
      <c r="K1493" t="s">
        <v>203</v>
      </c>
      <c r="L1493" t="s">
        <v>92</v>
      </c>
      <c r="N1493" t="s">
        <v>93</v>
      </c>
      <c r="P1493">
        <v>359.8</v>
      </c>
      <c r="Q1493">
        <v>144.9</v>
      </c>
      <c r="R1493">
        <v>0</v>
      </c>
      <c r="S1493">
        <v>50.1</v>
      </c>
      <c r="T1493">
        <v>0</v>
      </c>
      <c r="U1493">
        <v>0</v>
      </c>
      <c r="V1493">
        <v>114.9</v>
      </c>
      <c r="W1493">
        <v>49.9</v>
      </c>
      <c r="X1493">
        <v>49.9</v>
      </c>
      <c r="Y1493">
        <v>0</v>
      </c>
      <c r="AG1493" t="s">
        <v>159</v>
      </c>
      <c r="AK1493" t="s">
        <v>159</v>
      </c>
      <c r="AL1493" t="s">
        <v>95</v>
      </c>
      <c r="AM1493">
        <v>99999</v>
      </c>
      <c r="AN1493">
        <v>99999</v>
      </c>
      <c r="AO1493">
        <v>799</v>
      </c>
      <c r="AP1493" t="b">
        <v>1</v>
      </c>
      <c r="AQ1493" t="b">
        <v>1</v>
      </c>
      <c r="AR1493" t="b">
        <v>1</v>
      </c>
      <c r="AS1493">
        <v>250</v>
      </c>
      <c r="AT1493" t="s">
        <v>96</v>
      </c>
      <c r="AU1493" t="b">
        <v>0</v>
      </c>
      <c r="AW1493">
        <v>12</v>
      </c>
      <c r="AX1493" t="s">
        <v>97</v>
      </c>
      <c r="AY1493" t="s">
        <v>1655</v>
      </c>
    </row>
    <row r="1494" spans="1:51" x14ac:dyDescent="0.25">
      <c r="A1494" t="s">
        <v>3160</v>
      </c>
      <c r="B1494" t="s">
        <v>88</v>
      </c>
      <c r="C1494" t="s">
        <v>89</v>
      </c>
      <c r="D1494">
        <v>99999</v>
      </c>
      <c r="F1494">
        <v>2000</v>
      </c>
      <c r="G1494" t="b">
        <v>1</v>
      </c>
      <c r="H1494" t="s">
        <v>1604</v>
      </c>
      <c r="K1494" t="s">
        <v>203</v>
      </c>
      <c r="L1494" t="s">
        <v>92</v>
      </c>
      <c r="N1494" t="s">
        <v>93</v>
      </c>
      <c r="P1494">
        <v>304.8</v>
      </c>
      <c r="Q1494">
        <v>89.899999999999991</v>
      </c>
      <c r="R1494">
        <v>0</v>
      </c>
      <c r="S1494">
        <v>50.1</v>
      </c>
      <c r="T1494">
        <v>0</v>
      </c>
      <c r="U1494">
        <v>0</v>
      </c>
      <c r="V1494">
        <v>114.9</v>
      </c>
      <c r="W1494">
        <v>49.9</v>
      </c>
      <c r="X1494">
        <v>49.9</v>
      </c>
      <c r="Y1494">
        <v>0</v>
      </c>
      <c r="AG1494" t="s">
        <v>161</v>
      </c>
      <c r="AK1494" t="s">
        <v>161</v>
      </c>
      <c r="AL1494" t="s">
        <v>95</v>
      </c>
      <c r="AM1494">
        <v>99999</v>
      </c>
      <c r="AN1494">
        <v>99999</v>
      </c>
      <c r="AO1494">
        <v>799</v>
      </c>
      <c r="AP1494" t="b">
        <v>1</v>
      </c>
      <c r="AQ1494" t="b">
        <v>1</v>
      </c>
      <c r="AR1494" t="b">
        <v>1</v>
      </c>
      <c r="AS1494">
        <v>250</v>
      </c>
      <c r="AT1494" t="s">
        <v>96</v>
      </c>
      <c r="AU1494" t="b">
        <v>0</v>
      </c>
      <c r="AW1494">
        <v>12</v>
      </c>
      <c r="AX1494" t="s">
        <v>97</v>
      </c>
      <c r="AY1494" t="s">
        <v>1656</v>
      </c>
    </row>
    <row r="1495" spans="1:51" x14ac:dyDescent="0.25">
      <c r="A1495" t="s">
        <v>3160</v>
      </c>
      <c r="B1495" t="s">
        <v>88</v>
      </c>
      <c r="C1495" t="s">
        <v>89</v>
      </c>
      <c r="D1495">
        <v>99999</v>
      </c>
      <c r="F1495">
        <v>3000</v>
      </c>
      <c r="G1495" t="b">
        <v>1</v>
      </c>
      <c r="H1495" t="s">
        <v>1604</v>
      </c>
      <c r="K1495" t="s">
        <v>203</v>
      </c>
      <c r="L1495" t="s">
        <v>92</v>
      </c>
      <c r="N1495" t="s">
        <v>93</v>
      </c>
      <c r="P1495">
        <v>314.8</v>
      </c>
      <c r="Q1495">
        <v>99.899999999999991</v>
      </c>
      <c r="R1495">
        <v>0</v>
      </c>
      <c r="S1495">
        <v>50.1</v>
      </c>
      <c r="T1495">
        <v>0</v>
      </c>
      <c r="U1495">
        <v>0</v>
      </c>
      <c r="V1495">
        <v>114.9</v>
      </c>
      <c r="W1495">
        <v>49.9</v>
      </c>
      <c r="X1495">
        <v>49.9</v>
      </c>
      <c r="Y1495">
        <v>0</v>
      </c>
      <c r="AG1495" t="s">
        <v>163</v>
      </c>
      <c r="AK1495" t="s">
        <v>163</v>
      </c>
      <c r="AL1495" t="s">
        <v>95</v>
      </c>
      <c r="AM1495">
        <v>99999</v>
      </c>
      <c r="AN1495">
        <v>99999</v>
      </c>
      <c r="AO1495">
        <v>799</v>
      </c>
      <c r="AP1495" t="b">
        <v>1</v>
      </c>
      <c r="AQ1495" t="b">
        <v>1</v>
      </c>
      <c r="AR1495" t="b">
        <v>1</v>
      </c>
      <c r="AS1495">
        <v>250</v>
      </c>
      <c r="AT1495" t="s">
        <v>96</v>
      </c>
      <c r="AU1495" t="b">
        <v>0</v>
      </c>
      <c r="AW1495">
        <v>12</v>
      </c>
      <c r="AX1495" t="s">
        <v>97</v>
      </c>
      <c r="AY1495" t="s">
        <v>1657</v>
      </c>
    </row>
    <row r="1496" spans="1:51" x14ac:dyDescent="0.25">
      <c r="A1496" t="s">
        <v>3160</v>
      </c>
      <c r="B1496" t="s">
        <v>88</v>
      </c>
      <c r="C1496" t="s">
        <v>89</v>
      </c>
      <c r="D1496">
        <v>99999</v>
      </c>
      <c r="F1496">
        <v>5000</v>
      </c>
      <c r="G1496" t="b">
        <v>1</v>
      </c>
      <c r="H1496" t="s">
        <v>1604</v>
      </c>
      <c r="K1496" t="s">
        <v>203</v>
      </c>
      <c r="L1496" t="s">
        <v>92</v>
      </c>
      <c r="N1496" t="s">
        <v>93</v>
      </c>
      <c r="P1496">
        <v>329.8</v>
      </c>
      <c r="Q1496">
        <v>114.9</v>
      </c>
      <c r="R1496">
        <v>0</v>
      </c>
      <c r="S1496">
        <v>50.1</v>
      </c>
      <c r="T1496">
        <v>0</v>
      </c>
      <c r="U1496">
        <v>0</v>
      </c>
      <c r="V1496">
        <v>114.9</v>
      </c>
      <c r="W1496">
        <v>49.9</v>
      </c>
      <c r="X1496">
        <v>49.9</v>
      </c>
      <c r="Y1496">
        <v>0</v>
      </c>
      <c r="AG1496" t="s">
        <v>165</v>
      </c>
      <c r="AK1496" t="s">
        <v>165</v>
      </c>
      <c r="AL1496" t="s">
        <v>95</v>
      </c>
      <c r="AM1496">
        <v>99999</v>
      </c>
      <c r="AN1496">
        <v>99999</v>
      </c>
      <c r="AO1496">
        <v>799</v>
      </c>
      <c r="AP1496" t="b">
        <v>1</v>
      </c>
      <c r="AQ1496" t="b">
        <v>1</v>
      </c>
      <c r="AR1496" t="b">
        <v>1</v>
      </c>
      <c r="AS1496">
        <v>250</v>
      </c>
      <c r="AT1496" t="s">
        <v>96</v>
      </c>
      <c r="AU1496" t="b">
        <v>0</v>
      </c>
      <c r="AW1496">
        <v>12</v>
      </c>
      <c r="AX1496" t="s">
        <v>97</v>
      </c>
      <c r="AY1496" t="s">
        <v>1658</v>
      </c>
    </row>
    <row r="1497" spans="1:51" x14ac:dyDescent="0.25">
      <c r="A1497" t="s">
        <v>3160</v>
      </c>
      <c r="B1497" t="s">
        <v>109</v>
      </c>
      <c r="C1497" t="s">
        <v>89</v>
      </c>
      <c r="D1497">
        <v>99999</v>
      </c>
      <c r="F1497">
        <v>0</v>
      </c>
      <c r="G1497" t="b">
        <v>1</v>
      </c>
      <c r="H1497" t="s">
        <v>1604</v>
      </c>
      <c r="K1497" t="s">
        <v>203</v>
      </c>
      <c r="L1497" t="s">
        <v>110</v>
      </c>
      <c r="N1497" t="s">
        <v>93</v>
      </c>
      <c r="P1497">
        <v>289.8</v>
      </c>
      <c r="Q1497">
        <v>74.900000000000006</v>
      </c>
      <c r="R1497">
        <v>0</v>
      </c>
      <c r="S1497">
        <v>50.1</v>
      </c>
      <c r="T1497">
        <v>0</v>
      </c>
      <c r="U1497">
        <v>0</v>
      </c>
      <c r="V1497">
        <v>114.9</v>
      </c>
      <c r="W1497">
        <v>49.9</v>
      </c>
      <c r="X1497">
        <v>49.9</v>
      </c>
      <c r="Y1497">
        <v>0</v>
      </c>
      <c r="AG1497" t="s">
        <v>167</v>
      </c>
      <c r="AK1497" t="s">
        <v>167</v>
      </c>
      <c r="AL1497" t="s">
        <v>112</v>
      </c>
      <c r="AM1497">
        <v>99999</v>
      </c>
      <c r="AN1497">
        <v>99999</v>
      </c>
      <c r="AO1497">
        <v>599</v>
      </c>
      <c r="AP1497" t="b">
        <v>1</v>
      </c>
      <c r="AQ1497" t="b">
        <v>1</v>
      </c>
      <c r="AR1497" t="b">
        <v>1</v>
      </c>
      <c r="AS1497">
        <v>50</v>
      </c>
      <c r="AT1497" t="s">
        <v>96</v>
      </c>
      <c r="AU1497" t="b">
        <v>0</v>
      </c>
      <c r="AW1497">
        <v>12</v>
      </c>
      <c r="AX1497" t="s">
        <v>97</v>
      </c>
      <c r="AY1497" t="s">
        <v>1659</v>
      </c>
    </row>
    <row r="1498" spans="1:51" x14ac:dyDescent="0.25">
      <c r="A1498" t="s">
        <v>3160</v>
      </c>
      <c r="B1498" t="s">
        <v>109</v>
      </c>
      <c r="C1498" t="s">
        <v>89</v>
      </c>
      <c r="D1498">
        <v>99999</v>
      </c>
      <c r="F1498">
        <v>1000</v>
      </c>
      <c r="G1498" t="b">
        <v>1</v>
      </c>
      <c r="H1498" t="s">
        <v>1604</v>
      </c>
      <c r="K1498" t="s">
        <v>203</v>
      </c>
      <c r="L1498" t="s">
        <v>110</v>
      </c>
      <c r="N1498" t="s">
        <v>93</v>
      </c>
      <c r="P1498">
        <v>274.8</v>
      </c>
      <c r="Q1498">
        <v>59.9</v>
      </c>
      <c r="R1498">
        <v>0</v>
      </c>
      <c r="S1498">
        <v>50.1</v>
      </c>
      <c r="T1498">
        <v>0</v>
      </c>
      <c r="U1498">
        <v>0</v>
      </c>
      <c r="V1498">
        <v>114.9</v>
      </c>
      <c r="W1498">
        <v>49.9</v>
      </c>
      <c r="X1498">
        <v>49.9</v>
      </c>
      <c r="Y1498">
        <v>0</v>
      </c>
      <c r="AG1498" t="s">
        <v>169</v>
      </c>
      <c r="AK1498" t="s">
        <v>169</v>
      </c>
      <c r="AL1498" t="s">
        <v>112</v>
      </c>
      <c r="AM1498">
        <v>99999</v>
      </c>
      <c r="AN1498">
        <v>99999</v>
      </c>
      <c r="AO1498">
        <v>599</v>
      </c>
      <c r="AP1498" t="b">
        <v>1</v>
      </c>
      <c r="AQ1498" t="b">
        <v>1</v>
      </c>
      <c r="AR1498" t="b">
        <v>1</v>
      </c>
      <c r="AS1498">
        <v>50</v>
      </c>
      <c r="AT1498" t="s">
        <v>96</v>
      </c>
      <c r="AU1498" t="b">
        <v>0</v>
      </c>
      <c r="AW1498">
        <v>12</v>
      </c>
      <c r="AX1498" t="s">
        <v>97</v>
      </c>
      <c r="AY1498" t="s">
        <v>1660</v>
      </c>
    </row>
    <row r="1499" spans="1:51" x14ac:dyDescent="0.25">
      <c r="A1499" t="s">
        <v>3160</v>
      </c>
      <c r="B1499" t="s">
        <v>109</v>
      </c>
      <c r="C1499" t="s">
        <v>89</v>
      </c>
      <c r="D1499">
        <v>99999</v>
      </c>
      <c r="F1499">
        <v>10000</v>
      </c>
      <c r="G1499" t="b">
        <v>1</v>
      </c>
      <c r="H1499" t="s">
        <v>1604</v>
      </c>
      <c r="K1499" t="s">
        <v>203</v>
      </c>
      <c r="L1499" t="s">
        <v>110</v>
      </c>
      <c r="N1499" t="s">
        <v>93</v>
      </c>
      <c r="P1499">
        <v>339.8</v>
      </c>
      <c r="Q1499">
        <v>124.9</v>
      </c>
      <c r="R1499">
        <v>0</v>
      </c>
      <c r="S1499">
        <v>50.1</v>
      </c>
      <c r="T1499">
        <v>0</v>
      </c>
      <c r="U1499">
        <v>0</v>
      </c>
      <c r="V1499">
        <v>114.9</v>
      </c>
      <c r="W1499">
        <v>49.9</v>
      </c>
      <c r="X1499">
        <v>49.9</v>
      </c>
      <c r="Y1499">
        <v>0</v>
      </c>
      <c r="AG1499" t="s">
        <v>171</v>
      </c>
      <c r="AK1499" t="s">
        <v>171</v>
      </c>
      <c r="AL1499" t="s">
        <v>112</v>
      </c>
      <c r="AM1499">
        <v>99999</v>
      </c>
      <c r="AN1499">
        <v>99999</v>
      </c>
      <c r="AO1499">
        <v>599</v>
      </c>
      <c r="AP1499" t="b">
        <v>1</v>
      </c>
      <c r="AQ1499" t="b">
        <v>1</v>
      </c>
      <c r="AR1499" t="b">
        <v>1</v>
      </c>
      <c r="AS1499">
        <v>50</v>
      </c>
      <c r="AT1499" t="s">
        <v>96</v>
      </c>
      <c r="AU1499" t="b">
        <v>0</v>
      </c>
      <c r="AW1499">
        <v>12</v>
      </c>
      <c r="AX1499" t="s">
        <v>97</v>
      </c>
      <c r="AY1499" t="s">
        <v>1661</v>
      </c>
    </row>
    <row r="1500" spans="1:51" x14ac:dyDescent="0.25">
      <c r="A1500" t="s">
        <v>3160</v>
      </c>
      <c r="B1500" t="s">
        <v>109</v>
      </c>
      <c r="C1500" t="s">
        <v>89</v>
      </c>
      <c r="D1500">
        <v>99999</v>
      </c>
      <c r="F1500">
        <v>2000</v>
      </c>
      <c r="G1500" t="b">
        <v>1</v>
      </c>
      <c r="H1500" t="s">
        <v>1604</v>
      </c>
      <c r="K1500" t="s">
        <v>203</v>
      </c>
      <c r="L1500" t="s">
        <v>110</v>
      </c>
      <c r="N1500" t="s">
        <v>93</v>
      </c>
      <c r="P1500">
        <v>284.8</v>
      </c>
      <c r="Q1500">
        <v>69.900000000000006</v>
      </c>
      <c r="R1500">
        <v>0</v>
      </c>
      <c r="S1500">
        <v>50.1</v>
      </c>
      <c r="T1500">
        <v>0</v>
      </c>
      <c r="U1500">
        <v>0</v>
      </c>
      <c r="V1500">
        <v>114.9</v>
      </c>
      <c r="W1500">
        <v>49.9</v>
      </c>
      <c r="X1500">
        <v>49.9</v>
      </c>
      <c r="Y1500">
        <v>0</v>
      </c>
      <c r="AG1500" t="s">
        <v>173</v>
      </c>
      <c r="AK1500" t="s">
        <v>173</v>
      </c>
      <c r="AL1500" t="s">
        <v>112</v>
      </c>
      <c r="AM1500">
        <v>99999</v>
      </c>
      <c r="AN1500">
        <v>99999</v>
      </c>
      <c r="AO1500">
        <v>599</v>
      </c>
      <c r="AP1500" t="b">
        <v>1</v>
      </c>
      <c r="AQ1500" t="b">
        <v>1</v>
      </c>
      <c r="AR1500" t="b">
        <v>1</v>
      </c>
      <c r="AS1500">
        <v>50</v>
      </c>
      <c r="AT1500" t="s">
        <v>96</v>
      </c>
      <c r="AU1500" t="b">
        <v>0</v>
      </c>
      <c r="AW1500">
        <v>12</v>
      </c>
      <c r="AX1500" t="s">
        <v>97</v>
      </c>
      <c r="AY1500" t="s">
        <v>1662</v>
      </c>
    </row>
    <row r="1501" spans="1:51" x14ac:dyDescent="0.25">
      <c r="A1501" t="s">
        <v>3160</v>
      </c>
      <c r="B1501" t="s">
        <v>109</v>
      </c>
      <c r="C1501" t="s">
        <v>89</v>
      </c>
      <c r="D1501">
        <v>99999</v>
      </c>
      <c r="F1501">
        <v>3000</v>
      </c>
      <c r="G1501" t="b">
        <v>1</v>
      </c>
      <c r="H1501" t="s">
        <v>1604</v>
      </c>
      <c r="K1501" t="s">
        <v>203</v>
      </c>
      <c r="L1501" t="s">
        <v>110</v>
      </c>
      <c r="N1501" t="s">
        <v>93</v>
      </c>
      <c r="P1501">
        <v>294.8</v>
      </c>
      <c r="Q1501">
        <v>79.899999999999991</v>
      </c>
      <c r="R1501">
        <v>0</v>
      </c>
      <c r="S1501">
        <v>50.1</v>
      </c>
      <c r="T1501">
        <v>0</v>
      </c>
      <c r="U1501">
        <v>0</v>
      </c>
      <c r="V1501">
        <v>114.9</v>
      </c>
      <c r="W1501">
        <v>49.9</v>
      </c>
      <c r="X1501">
        <v>49.9</v>
      </c>
      <c r="Y1501">
        <v>0</v>
      </c>
      <c r="AG1501" t="s">
        <v>175</v>
      </c>
      <c r="AK1501" t="s">
        <v>175</v>
      </c>
      <c r="AL1501" t="s">
        <v>112</v>
      </c>
      <c r="AM1501">
        <v>99999</v>
      </c>
      <c r="AN1501">
        <v>99999</v>
      </c>
      <c r="AO1501">
        <v>599</v>
      </c>
      <c r="AP1501" t="b">
        <v>1</v>
      </c>
      <c r="AQ1501" t="b">
        <v>1</v>
      </c>
      <c r="AR1501" t="b">
        <v>1</v>
      </c>
      <c r="AS1501">
        <v>50</v>
      </c>
      <c r="AT1501" t="s">
        <v>96</v>
      </c>
      <c r="AU1501" t="b">
        <v>0</v>
      </c>
      <c r="AW1501">
        <v>12</v>
      </c>
      <c r="AX1501" t="s">
        <v>97</v>
      </c>
      <c r="AY1501" t="s">
        <v>1663</v>
      </c>
    </row>
    <row r="1502" spans="1:51" x14ac:dyDescent="0.25">
      <c r="A1502" t="s">
        <v>3160</v>
      </c>
      <c r="B1502" t="s">
        <v>109</v>
      </c>
      <c r="C1502" t="s">
        <v>89</v>
      </c>
      <c r="D1502">
        <v>99999</v>
      </c>
      <c r="F1502">
        <v>5000</v>
      </c>
      <c r="G1502" t="b">
        <v>1</v>
      </c>
      <c r="H1502" t="s">
        <v>1604</v>
      </c>
      <c r="K1502" t="s">
        <v>203</v>
      </c>
      <c r="L1502" t="s">
        <v>110</v>
      </c>
      <c r="N1502" t="s">
        <v>93</v>
      </c>
      <c r="P1502">
        <v>309.8</v>
      </c>
      <c r="Q1502">
        <v>94.9</v>
      </c>
      <c r="R1502">
        <v>0</v>
      </c>
      <c r="S1502">
        <v>50.1</v>
      </c>
      <c r="T1502">
        <v>0</v>
      </c>
      <c r="U1502">
        <v>0</v>
      </c>
      <c r="V1502">
        <v>114.9</v>
      </c>
      <c r="W1502">
        <v>49.9</v>
      </c>
      <c r="X1502">
        <v>49.9</v>
      </c>
      <c r="Y1502">
        <v>0</v>
      </c>
      <c r="AG1502" t="s">
        <v>177</v>
      </c>
      <c r="AK1502" t="s">
        <v>177</v>
      </c>
      <c r="AL1502" t="s">
        <v>112</v>
      </c>
      <c r="AM1502">
        <v>99999</v>
      </c>
      <c r="AN1502">
        <v>99999</v>
      </c>
      <c r="AO1502">
        <v>599</v>
      </c>
      <c r="AP1502" t="b">
        <v>1</v>
      </c>
      <c r="AQ1502" t="b">
        <v>1</v>
      </c>
      <c r="AR1502" t="b">
        <v>1</v>
      </c>
      <c r="AS1502">
        <v>50</v>
      </c>
      <c r="AT1502" t="s">
        <v>96</v>
      </c>
      <c r="AU1502" t="b">
        <v>0</v>
      </c>
      <c r="AW1502">
        <v>12</v>
      </c>
      <c r="AX1502" t="s">
        <v>97</v>
      </c>
      <c r="AY1502" t="s">
        <v>1664</v>
      </c>
    </row>
    <row r="1503" spans="1:51" x14ac:dyDescent="0.25">
      <c r="A1503" t="s">
        <v>3160</v>
      </c>
      <c r="B1503" t="s">
        <v>124</v>
      </c>
      <c r="C1503" t="s">
        <v>89</v>
      </c>
      <c r="D1503">
        <v>99999</v>
      </c>
      <c r="F1503">
        <v>0</v>
      </c>
      <c r="G1503" t="b">
        <v>1</v>
      </c>
      <c r="H1503" t="s">
        <v>1604</v>
      </c>
      <c r="K1503" t="s">
        <v>203</v>
      </c>
      <c r="L1503" t="s">
        <v>125</v>
      </c>
      <c r="N1503" t="s">
        <v>93</v>
      </c>
      <c r="P1503">
        <v>279.8</v>
      </c>
      <c r="Q1503">
        <v>64.900000000000006</v>
      </c>
      <c r="R1503">
        <v>0</v>
      </c>
      <c r="S1503">
        <v>50.1</v>
      </c>
      <c r="T1503">
        <v>0</v>
      </c>
      <c r="U1503">
        <v>0</v>
      </c>
      <c r="V1503">
        <v>114.9</v>
      </c>
      <c r="W1503">
        <v>49.9</v>
      </c>
      <c r="X1503">
        <v>49.9</v>
      </c>
      <c r="Y1503">
        <v>0</v>
      </c>
      <c r="AG1503" t="s">
        <v>179</v>
      </c>
      <c r="AK1503" t="s">
        <v>179</v>
      </c>
      <c r="AL1503" t="s">
        <v>127</v>
      </c>
      <c r="AM1503">
        <v>99999</v>
      </c>
      <c r="AN1503">
        <v>99999</v>
      </c>
      <c r="AO1503">
        <v>699</v>
      </c>
      <c r="AP1503" t="b">
        <v>1</v>
      </c>
      <c r="AQ1503" t="b">
        <v>1</v>
      </c>
      <c r="AR1503" t="b">
        <v>1</v>
      </c>
      <c r="AS1503">
        <v>100</v>
      </c>
      <c r="AT1503" t="s">
        <v>96</v>
      </c>
      <c r="AU1503" t="b">
        <v>0</v>
      </c>
      <c r="AW1503">
        <v>12</v>
      </c>
      <c r="AX1503" t="s">
        <v>97</v>
      </c>
      <c r="AY1503" t="s">
        <v>1665</v>
      </c>
    </row>
    <row r="1504" spans="1:51" x14ac:dyDescent="0.25">
      <c r="A1504" t="s">
        <v>3160</v>
      </c>
      <c r="B1504" t="s">
        <v>124</v>
      </c>
      <c r="C1504" t="s">
        <v>89</v>
      </c>
      <c r="D1504">
        <v>99999</v>
      </c>
      <c r="F1504">
        <v>1000</v>
      </c>
      <c r="G1504" t="b">
        <v>1</v>
      </c>
      <c r="H1504" t="s">
        <v>1604</v>
      </c>
      <c r="K1504" t="s">
        <v>203</v>
      </c>
      <c r="L1504" t="s">
        <v>125</v>
      </c>
      <c r="N1504" t="s">
        <v>93</v>
      </c>
      <c r="P1504">
        <v>279.8</v>
      </c>
      <c r="Q1504">
        <v>64.899999999999991</v>
      </c>
      <c r="R1504">
        <v>0</v>
      </c>
      <c r="S1504">
        <v>50.1</v>
      </c>
      <c r="T1504">
        <v>0</v>
      </c>
      <c r="U1504">
        <v>0</v>
      </c>
      <c r="V1504">
        <v>114.9</v>
      </c>
      <c r="W1504">
        <v>49.9</v>
      </c>
      <c r="X1504">
        <v>49.9</v>
      </c>
      <c r="Y1504">
        <v>0</v>
      </c>
      <c r="AG1504" t="s">
        <v>181</v>
      </c>
      <c r="AK1504" t="s">
        <v>181</v>
      </c>
      <c r="AL1504" t="s">
        <v>127</v>
      </c>
      <c r="AM1504">
        <v>99999</v>
      </c>
      <c r="AN1504">
        <v>99999</v>
      </c>
      <c r="AO1504">
        <v>699</v>
      </c>
      <c r="AP1504" t="b">
        <v>1</v>
      </c>
      <c r="AQ1504" t="b">
        <v>1</v>
      </c>
      <c r="AR1504" t="b">
        <v>1</v>
      </c>
      <c r="AS1504">
        <v>100</v>
      </c>
      <c r="AT1504" t="s">
        <v>96</v>
      </c>
      <c r="AU1504" t="b">
        <v>0</v>
      </c>
      <c r="AW1504">
        <v>12</v>
      </c>
      <c r="AX1504" t="s">
        <v>97</v>
      </c>
      <c r="AY1504" t="s">
        <v>1666</v>
      </c>
    </row>
    <row r="1505" spans="1:51" x14ac:dyDescent="0.25">
      <c r="A1505" t="s">
        <v>3160</v>
      </c>
      <c r="B1505" t="s">
        <v>124</v>
      </c>
      <c r="C1505" t="s">
        <v>89</v>
      </c>
      <c r="D1505">
        <v>99999</v>
      </c>
      <c r="F1505">
        <v>10000</v>
      </c>
      <c r="G1505" t="b">
        <v>1</v>
      </c>
      <c r="H1505" t="s">
        <v>1604</v>
      </c>
      <c r="K1505" t="s">
        <v>203</v>
      </c>
      <c r="L1505" t="s">
        <v>125</v>
      </c>
      <c r="N1505" t="s">
        <v>93</v>
      </c>
      <c r="P1505">
        <v>344.8</v>
      </c>
      <c r="Q1505">
        <v>129.9</v>
      </c>
      <c r="R1505">
        <v>0</v>
      </c>
      <c r="S1505">
        <v>50.1</v>
      </c>
      <c r="T1505">
        <v>0</v>
      </c>
      <c r="U1505">
        <v>0</v>
      </c>
      <c r="V1505">
        <v>114.9</v>
      </c>
      <c r="W1505">
        <v>49.9</v>
      </c>
      <c r="X1505">
        <v>49.9</v>
      </c>
      <c r="Y1505">
        <v>0</v>
      </c>
      <c r="AG1505" t="s">
        <v>183</v>
      </c>
      <c r="AK1505" t="s">
        <v>183</v>
      </c>
      <c r="AL1505" t="s">
        <v>127</v>
      </c>
      <c r="AM1505">
        <v>99999</v>
      </c>
      <c r="AN1505">
        <v>99999</v>
      </c>
      <c r="AO1505">
        <v>699</v>
      </c>
      <c r="AP1505" t="b">
        <v>1</v>
      </c>
      <c r="AQ1505" t="b">
        <v>1</v>
      </c>
      <c r="AR1505" t="b">
        <v>1</v>
      </c>
      <c r="AS1505">
        <v>100</v>
      </c>
      <c r="AT1505" t="s">
        <v>96</v>
      </c>
      <c r="AU1505" t="b">
        <v>0</v>
      </c>
      <c r="AW1505">
        <v>12</v>
      </c>
      <c r="AX1505" t="s">
        <v>97</v>
      </c>
      <c r="AY1505" t="s">
        <v>1667</v>
      </c>
    </row>
    <row r="1506" spans="1:51" x14ac:dyDescent="0.25">
      <c r="A1506" t="s">
        <v>3160</v>
      </c>
      <c r="B1506" t="s">
        <v>124</v>
      </c>
      <c r="C1506" t="s">
        <v>89</v>
      </c>
      <c r="D1506">
        <v>99999</v>
      </c>
      <c r="F1506">
        <v>2000</v>
      </c>
      <c r="G1506" t="b">
        <v>1</v>
      </c>
      <c r="H1506" t="s">
        <v>1604</v>
      </c>
      <c r="K1506" t="s">
        <v>203</v>
      </c>
      <c r="L1506" t="s">
        <v>125</v>
      </c>
      <c r="N1506" t="s">
        <v>93</v>
      </c>
      <c r="P1506">
        <v>289.8</v>
      </c>
      <c r="Q1506">
        <v>74.899999999999991</v>
      </c>
      <c r="R1506">
        <v>0</v>
      </c>
      <c r="S1506">
        <v>50.1</v>
      </c>
      <c r="T1506">
        <v>0</v>
      </c>
      <c r="U1506">
        <v>0</v>
      </c>
      <c r="V1506">
        <v>114.9</v>
      </c>
      <c r="W1506">
        <v>49.9</v>
      </c>
      <c r="X1506">
        <v>49.9</v>
      </c>
      <c r="Y1506">
        <v>0</v>
      </c>
      <c r="AG1506" t="s">
        <v>185</v>
      </c>
      <c r="AK1506" t="s">
        <v>185</v>
      </c>
      <c r="AL1506" t="s">
        <v>127</v>
      </c>
      <c r="AM1506">
        <v>99999</v>
      </c>
      <c r="AN1506">
        <v>99999</v>
      </c>
      <c r="AO1506">
        <v>699</v>
      </c>
      <c r="AP1506" t="b">
        <v>1</v>
      </c>
      <c r="AQ1506" t="b">
        <v>1</v>
      </c>
      <c r="AR1506" t="b">
        <v>1</v>
      </c>
      <c r="AS1506">
        <v>100</v>
      </c>
      <c r="AT1506" t="s">
        <v>96</v>
      </c>
      <c r="AU1506" t="b">
        <v>0</v>
      </c>
      <c r="AW1506">
        <v>12</v>
      </c>
      <c r="AX1506" t="s">
        <v>97</v>
      </c>
      <c r="AY1506" t="s">
        <v>1668</v>
      </c>
    </row>
    <row r="1507" spans="1:51" x14ac:dyDescent="0.25">
      <c r="A1507" t="s">
        <v>3160</v>
      </c>
      <c r="B1507" t="s">
        <v>124</v>
      </c>
      <c r="C1507" t="s">
        <v>89</v>
      </c>
      <c r="D1507">
        <v>99999</v>
      </c>
      <c r="F1507">
        <v>3000</v>
      </c>
      <c r="G1507" t="b">
        <v>1</v>
      </c>
      <c r="H1507" t="s">
        <v>1604</v>
      </c>
      <c r="K1507" t="s">
        <v>203</v>
      </c>
      <c r="L1507" t="s">
        <v>125</v>
      </c>
      <c r="N1507" t="s">
        <v>93</v>
      </c>
      <c r="P1507">
        <v>299.8</v>
      </c>
      <c r="Q1507">
        <v>84.899999999999991</v>
      </c>
      <c r="R1507">
        <v>0</v>
      </c>
      <c r="S1507">
        <v>50.1</v>
      </c>
      <c r="T1507">
        <v>0</v>
      </c>
      <c r="U1507">
        <v>0</v>
      </c>
      <c r="V1507">
        <v>114.9</v>
      </c>
      <c r="W1507">
        <v>49.9</v>
      </c>
      <c r="X1507">
        <v>49.9</v>
      </c>
      <c r="Y1507">
        <v>0</v>
      </c>
      <c r="AG1507" t="s">
        <v>187</v>
      </c>
      <c r="AK1507" t="s">
        <v>187</v>
      </c>
      <c r="AL1507" t="s">
        <v>127</v>
      </c>
      <c r="AM1507">
        <v>99999</v>
      </c>
      <c r="AN1507">
        <v>99999</v>
      </c>
      <c r="AO1507">
        <v>699</v>
      </c>
      <c r="AP1507" t="b">
        <v>1</v>
      </c>
      <c r="AQ1507" t="b">
        <v>1</v>
      </c>
      <c r="AR1507" t="b">
        <v>1</v>
      </c>
      <c r="AS1507">
        <v>100</v>
      </c>
      <c r="AT1507" t="s">
        <v>96</v>
      </c>
      <c r="AU1507" t="b">
        <v>0</v>
      </c>
      <c r="AW1507">
        <v>12</v>
      </c>
      <c r="AX1507" t="s">
        <v>97</v>
      </c>
      <c r="AY1507" t="s">
        <v>1669</v>
      </c>
    </row>
    <row r="1508" spans="1:51" x14ac:dyDescent="0.25">
      <c r="A1508" t="s">
        <v>3160</v>
      </c>
      <c r="B1508" t="s">
        <v>124</v>
      </c>
      <c r="C1508" t="s">
        <v>89</v>
      </c>
      <c r="D1508">
        <v>99999</v>
      </c>
      <c r="F1508">
        <v>5000</v>
      </c>
      <c r="G1508" t="b">
        <v>1</v>
      </c>
      <c r="H1508" t="s">
        <v>1604</v>
      </c>
      <c r="K1508" t="s">
        <v>203</v>
      </c>
      <c r="L1508" t="s">
        <v>125</v>
      </c>
      <c r="N1508" t="s">
        <v>93</v>
      </c>
      <c r="P1508">
        <v>314.8</v>
      </c>
      <c r="Q1508">
        <v>99.9</v>
      </c>
      <c r="R1508">
        <v>0</v>
      </c>
      <c r="S1508">
        <v>50.1</v>
      </c>
      <c r="T1508">
        <v>0</v>
      </c>
      <c r="U1508">
        <v>0</v>
      </c>
      <c r="V1508">
        <v>114.9</v>
      </c>
      <c r="W1508">
        <v>49.9</v>
      </c>
      <c r="X1508">
        <v>49.9</v>
      </c>
      <c r="Y1508">
        <v>0</v>
      </c>
      <c r="AG1508" t="s">
        <v>189</v>
      </c>
      <c r="AK1508" t="s">
        <v>189</v>
      </c>
      <c r="AL1508" t="s">
        <v>127</v>
      </c>
      <c r="AM1508">
        <v>99999</v>
      </c>
      <c r="AN1508">
        <v>99999</v>
      </c>
      <c r="AO1508">
        <v>699</v>
      </c>
      <c r="AP1508" t="b">
        <v>1</v>
      </c>
      <c r="AQ1508" t="b">
        <v>1</v>
      </c>
      <c r="AR1508" t="b">
        <v>1</v>
      </c>
      <c r="AS1508">
        <v>100</v>
      </c>
      <c r="AT1508" t="s">
        <v>96</v>
      </c>
      <c r="AU1508" t="b">
        <v>0</v>
      </c>
      <c r="AW1508">
        <v>12</v>
      </c>
      <c r="AX1508" t="s">
        <v>97</v>
      </c>
      <c r="AY1508" t="s">
        <v>1670</v>
      </c>
    </row>
    <row r="1509" spans="1:51" x14ac:dyDescent="0.25">
      <c r="A1509" t="s">
        <v>3160</v>
      </c>
      <c r="B1509" t="s">
        <v>139</v>
      </c>
      <c r="C1509" t="s">
        <v>89</v>
      </c>
      <c r="D1509">
        <v>99999</v>
      </c>
      <c r="F1509">
        <v>0</v>
      </c>
      <c r="G1509" t="b">
        <v>1</v>
      </c>
      <c r="H1509" t="s">
        <v>1604</v>
      </c>
      <c r="K1509" t="s">
        <v>203</v>
      </c>
      <c r="L1509" t="s">
        <v>140</v>
      </c>
      <c r="N1509" t="s">
        <v>93</v>
      </c>
      <c r="P1509">
        <v>314.8</v>
      </c>
      <c r="Q1509">
        <v>99.9</v>
      </c>
      <c r="R1509">
        <v>0</v>
      </c>
      <c r="S1509">
        <v>50.1</v>
      </c>
      <c r="T1509">
        <v>0</v>
      </c>
      <c r="U1509">
        <v>0</v>
      </c>
      <c r="V1509">
        <v>114.9</v>
      </c>
      <c r="W1509">
        <v>49.9</v>
      </c>
      <c r="X1509">
        <v>49.9</v>
      </c>
      <c r="Y1509">
        <v>0</v>
      </c>
      <c r="AG1509" t="s">
        <v>191</v>
      </c>
      <c r="AK1509" t="s">
        <v>191</v>
      </c>
      <c r="AL1509" t="s">
        <v>142</v>
      </c>
      <c r="AM1509">
        <v>99999</v>
      </c>
      <c r="AN1509">
        <v>99999</v>
      </c>
      <c r="AO1509">
        <v>899</v>
      </c>
      <c r="AP1509" t="b">
        <v>1</v>
      </c>
      <c r="AQ1509" t="b">
        <v>1</v>
      </c>
      <c r="AR1509" t="b">
        <v>1</v>
      </c>
      <c r="AS1509">
        <v>500</v>
      </c>
      <c r="AT1509" t="s">
        <v>96</v>
      </c>
      <c r="AU1509" t="b">
        <v>0</v>
      </c>
      <c r="AW1509">
        <v>12</v>
      </c>
      <c r="AX1509" t="s">
        <v>97</v>
      </c>
      <c r="AY1509" t="s">
        <v>1671</v>
      </c>
    </row>
    <row r="1510" spans="1:51" x14ac:dyDescent="0.25">
      <c r="A1510" t="s">
        <v>3160</v>
      </c>
      <c r="B1510" t="s">
        <v>139</v>
      </c>
      <c r="C1510" t="s">
        <v>89</v>
      </c>
      <c r="D1510">
        <v>99999</v>
      </c>
      <c r="F1510">
        <v>1000</v>
      </c>
      <c r="G1510" t="b">
        <v>1</v>
      </c>
      <c r="H1510" t="s">
        <v>1604</v>
      </c>
      <c r="K1510" t="s">
        <v>203</v>
      </c>
      <c r="L1510" t="s">
        <v>140</v>
      </c>
      <c r="N1510" t="s">
        <v>93</v>
      </c>
      <c r="P1510">
        <v>314.8</v>
      </c>
      <c r="Q1510">
        <v>99.899999999999991</v>
      </c>
      <c r="R1510">
        <v>0</v>
      </c>
      <c r="S1510">
        <v>50.1</v>
      </c>
      <c r="T1510">
        <v>0</v>
      </c>
      <c r="U1510">
        <v>0</v>
      </c>
      <c r="V1510">
        <v>114.9</v>
      </c>
      <c r="W1510">
        <v>49.9</v>
      </c>
      <c r="X1510">
        <v>49.9</v>
      </c>
      <c r="Y1510">
        <v>0</v>
      </c>
      <c r="AG1510" t="s">
        <v>193</v>
      </c>
      <c r="AK1510" t="s">
        <v>193</v>
      </c>
      <c r="AL1510" t="s">
        <v>142</v>
      </c>
      <c r="AM1510">
        <v>99999</v>
      </c>
      <c r="AN1510">
        <v>99999</v>
      </c>
      <c r="AO1510">
        <v>899</v>
      </c>
      <c r="AP1510" t="b">
        <v>1</v>
      </c>
      <c r="AQ1510" t="b">
        <v>1</v>
      </c>
      <c r="AR1510" t="b">
        <v>1</v>
      </c>
      <c r="AS1510">
        <v>500</v>
      </c>
      <c r="AT1510" t="s">
        <v>96</v>
      </c>
      <c r="AU1510" t="b">
        <v>0</v>
      </c>
      <c r="AW1510">
        <v>12</v>
      </c>
      <c r="AX1510" t="s">
        <v>97</v>
      </c>
      <c r="AY1510" t="s">
        <v>1672</v>
      </c>
    </row>
    <row r="1511" spans="1:51" x14ac:dyDescent="0.25">
      <c r="A1511" t="s">
        <v>3160</v>
      </c>
      <c r="B1511" t="s">
        <v>139</v>
      </c>
      <c r="C1511" t="s">
        <v>89</v>
      </c>
      <c r="D1511">
        <v>99999</v>
      </c>
      <c r="F1511">
        <v>10000</v>
      </c>
      <c r="G1511" t="b">
        <v>1</v>
      </c>
      <c r="H1511" t="s">
        <v>1604</v>
      </c>
      <c r="K1511" t="s">
        <v>203</v>
      </c>
      <c r="L1511" t="s">
        <v>140</v>
      </c>
      <c r="N1511" t="s">
        <v>93</v>
      </c>
      <c r="P1511">
        <v>379.8</v>
      </c>
      <c r="Q1511">
        <v>164.9</v>
      </c>
      <c r="R1511">
        <v>0</v>
      </c>
      <c r="S1511">
        <v>50.1</v>
      </c>
      <c r="T1511">
        <v>0</v>
      </c>
      <c r="U1511">
        <v>0</v>
      </c>
      <c r="V1511">
        <v>114.9</v>
      </c>
      <c r="W1511">
        <v>49.9</v>
      </c>
      <c r="X1511">
        <v>49.9</v>
      </c>
      <c r="Y1511">
        <v>0</v>
      </c>
      <c r="AG1511" t="s">
        <v>195</v>
      </c>
      <c r="AK1511" t="s">
        <v>195</v>
      </c>
      <c r="AL1511" t="s">
        <v>142</v>
      </c>
      <c r="AM1511">
        <v>99999</v>
      </c>
      <c r="AN1511">
        <v>99999</v>
      </c>
      <c r="AO1511">
        <v>899</v>
      </c>
      <c r="AP1511" t="b">
        <v>1</v>
      </c>
      <c r="AQ1511" t="b">
        <v>1</v>
      </c>
      <c r="AR1511" t="b">
        <v>1</v>
      </c>
      <c r="AS1511">
        <v>500</v>
      </c>
      <c r="AT1511" t="s">
        <v>96</v>
      </c>
      <c r="AU1511" t="b">
        <v>0</v>
      </c>
      <c r="AW1511">
        <v>12</v>
      </c>
      <c r="AX1511" t="s">
        <v>97</v>
      </c>
      <c r="AY1511" t="s">
        <v>1673</v>
      </c>
    </row>
    <row r="1512" spans="1:51" x14ac:dyDescent="0.25">
      <c r="A1512" t="s">
        <v>3160</v>
      </c>
      <c r="B1512" t="s">
        <v>139</v>
      </c>
      <c r="C1512" t="s">
        <v>89</v>
      </c>
      <c r="D1512">
        <v>99999</v>
      </c>
      <c r="F1512">
        <v>2000</v>
      </c>
      <c r="G1512" t="b">
        <v>1</v>
      </c>
      <c r="H1512" t="s">
        <v>1604</v>
      </c>
      <c r="K1512" t="s">
        <v>203</v>
      </c>
      <c r="L1512" t="s">
        <v>140</v>
      </c>
      <c r="N1512" t="s">
        <v>93</v>
      </c>
      <c r="P1512">
        <v>324.8</v>
      </c>
      <c r="Q1512">
        <v>109.89999999999999</v>
      </c>
      <c r="R1512">
        <v>0</v>
      </c>
      <c r="S1512">
        <v>50.1</v>
      </c>
      <c r="T1512">
        <v>0</v>
      </c>
      <c r="U1512">
        <v>0</v>
      </c>
      <c r="V1512">
        <v>114.9</v>
      </c>
      <c r="W1512">
        <v>49.9</v>
      </c>
      <c r="X1512">
        <v>49.9</v>
      </c>
      <c r="Y1512">
        <v>0</v>
      </c>
      <c r="AG1512" t="s">
        <v>197</v>
      </c>
      <c r="AK1512" t="s">
        <v>197</v>
      </c>
      <c r="AL1512" t="s">
        <v>142</v>
      </c>
      <c r="AM1512">
        <v>99999</v>
      </c>
      <c r="AN1512">
        <v>99999</v>
      </c>
      <c r="AO1512">
        <v>899</v>
      </c>
      <c r="AP1512" t="b">
        <v>1</v>
      </c>
      <c r="AQ1512" t="b">
        <v>1</v>
      </c>
      <c r="AR1512" t="b">
        <v>1</v>
      </c>
      <c r="AS1512">
        <v>500</v>
      </c>
      <c r="AT1512" t="s">
        <v>96</v>
      </c>
      <c r="AU1512" t="b">
        <v>0</v>
      </c>
      <c r="AW1512">
        <v>12</v>
      </c>
      <c r="AX1512" t="s">
        <v>97</v>
      </c>
      <c r="AY1512" t="s">
        <v>1674</v>
      </c>
    </row>
    <row r="1513" spans="1:51" x14ac:dyDescent="0.25">
      <c r="A1513" t="s">
        <v>3160</v>
      </c>
      <c r="B1513" t="s">
        <v>139</v>
      </c>
      <c r="C1513" t="s">
        <v>89</v>
      </c>
      <c r="D1513">
        <v>99999</v>
      </c>
      <c r="F1513">
        <v>3000</v>
      </c>
      <c r="G1513" t="b">
        <v>1</v>
      </c>
      <c r="H1513" t="s">
        <v>1604</v>
      </c>
      <c r="K1513" t="s">
        <v>203</v>
      </c>
      <c r="L1513" t="s">
        <v>140</v>
      </c>
      <c r="N1513" t="s">
        <v>93</v>
      </c>
      <c r="P1513">
        <v>334.8</v>
      </c>
      <c r="Q1513">
        <v>119.89999999999999</v>
      </c>
      <c r="R1513">
        <v>0</v>
      </c>
      <c r="S1513">
        <v>50.1</v>
      </c>
      <c r="T1513">
        <v>0</v>
      </c>
      <c r="U1513">
        <v>0</v>
      </c>
      <c r="V1513">
        <v>114.9</v>
      </c>
      <c r="W1513">
        <v>49.9</v>
      </c>
      <c r="X1513">
        <v>49.9</v>
      </c>
      <c r="Y1513">
        <v>0</v>
      </c>
      <c r="AG1513" t="s">
        <v>199</v>
      </c>
      <c r="AK1513" t="s">
        <v>199</v>
      </c>
      <c r="AL1513" t="s">
        <v>142</v>
      </c>
      <c r="AM1513">
        <v>99999</v>
      </c>
      <c r="AN1513">
        <v>99999</v>
      </c>
      <c r="AO1513">
        <v>899</v>
      </c>
      <c r="AP1513" t="b">
        <v>1</v>
      </c>
      <c r="AQ1513" t="b">
        <v>1</v>
      </c>
      <c r="AR1513" t="b">
        <v>1</v>
      </c>
      <c r="AS1513">
        <v>500</v>
      </c>
      <c r="AT1513" t="s">
        <v>96</v>
      </c>
      <c r="AU1513" t="b">
        <v>0</v>
      </c>
      <c r="AW1513">
        <v>12</v>
      </c>
      <c r="AX1513" t="s">
        <v>97</v>
      </c>
      <c r="AY1513" t="s">
        <v>1675</v>
      </c>
    </row>
    <row r="1514" spans="1:51" x14ac:dyDescent="0.25">
      <c r="A1514" t="s">
        <v>3160</v>
      </c>
      <c r="B1514" t="s">
        <v>139</v>
      </c>
      <c r="C1514" t="s">
        <v>89</v>
      </c>
      <c r="D1514">
        <v>99999</v>
      </c>
      <c r="F1514">
        <v>5000</v>
      </c>
      <c r="G1514" t="b">
        <v>1</v>
      </c>
      <c r="H1514" t="s">
        <v>1604</v>
      </c>
      <c r="K1514" t="s">
        <v>203</v>
      </c>
      <c r="L1514" t="s">
        <v>140</v>
      </c>
      <c r="N1514" t="s">
        <v>93</v>
      </c>
      <c r="P1514">
        <v>349.8</v>
      </c>
      <c r="Q1514">
        <v>134.9</v>
      </c>
      <c r="R1514">
        <v>0</v>
      </c>
      <c r="S1514">
        <v>50.1</v>
      </c>
      <c r="T1514">
        <v>0</v>
      </c>
      <c r="U1514">
        <v>0</v>
      </c>
      <c r="V1514">
        <v>114.9</v>
      </c>
      <c r="W1514">
        <v>49.9</v>
      </c>
      <c r="X1514">
        <v>49.9</v>
      </c>
      <c r="Y1514">
        <v>0</v>
      </c>
      <c r="AG1514" t="s">
        <v>201</v>
      </c>
      <c r="AK1514" t="s">
        <v>201</v>
      </c>
      <c r="AL1514" t="s">
        <v>142</v>
      </c>
      <c r="AM1514">
        <v>99999</v>
      </c>
      <c r="AN1514">
        <v>99999</v>
      </c>
      <c r="AO1514">
        <v>899</v>
      </c>
      <c r="AP1514" t="b">
        <v>1</v>
      </c>
      <c r="AQ1514" t="b">
        <v>1</v>
      </c>
      <c r="AR1514" t="b">
        <v>1</v>
      </c>
      <c r="AS1514">
        <v>500</v>
      </c>
      <c r="AT1514" t="s">
        <v>96</v>
      </c>
      <c r="AU1514" t="b">
        <v>0</v>
      </c>
      <c r="AW1514">
        <v>12</v>
      </c>
      <c r="AX1514" t="s">
        <v>97</v>
      </c>
      <c r="AY1514" t="s">
        <v>1676</v>
      </c>
    </row>
    <row r="1515" spans="1:51" x14ac:dyDescent="0.25">
      <c r="A1515" t="s">
        <v>3160</v>
      </c>
      <c r="B1515" t="s">
        <v>88</v>
      </c>
      <c r="C1515" t="s">
        <v>89</v>
      </c>
      <c r="D1515">
        <v>99999</v>
      </c>
      <c r="F1515">
        <v>0</v>
      </c>
      <c r="G1515" t="b">
        <v>1</v>
      </c>
      <c r="H1515" t="s">
        <v>1604</v>
      </c>
      <c r="K1515" t="s">
        <v>228</v>
      </c>
      <c r="L1515" t="s">
        <v>92</v>
      </c>
      <c r="N1515" t="s">
        <v>93</v>
      </c>
      <c r="P1515">
        <v>304.8</v>
      </c>
      <c r="Q1515">
        <v>79.900000000000006</v>
      </c>
      <c r="R1515">
        <v>0</v>
      </c>
      <c r="S1515">
        <v>50.1</v>
      </c>
      <c r="T1515">
        <v>0</v>
      </c>
      <c r="U1515">
        <v>0</v>
      </c>
      <c r="V1515">
        <v>114.9</v>
      </c>
      <c r="W1515">
        <v>59.9</v>
      </c>
      <c r="X1515">
        <v>59.9</v>
      </c>
      <c r="Y1515">
        <v>0</v>
      </c>
      <c r="AG1515" t="s">
        <v>155</v>
      </c>
      <c r="AK1515" t="s">
        <v>155</v>
      </c>
      <c r="AL1515" t="s">
        <v>95</v>
      </c>
      <c r="AM1515">
        <v>99999</v>
      </c>
      <c r="AN1515">
        <v>99999</v>
      </c>
      <c r="AO1515">
        <v>799</v>
      </c>
      <c r="AP1515" t="b">
        <v>1</v>
      </c>
      <c r="AQ1515" t="b">
        <v>1</v>
      </c>
      <c r="AR1515" t="b">
        <v>1</v>
      </c>
      <c r="AS1515">
        <v>250</v>
      </c>
      <c r="AT1515" t="s">
        <v>96</v>
      </c>
      <c r="AU1515" t="b">
        <v>0</v>
      </c>
      <c r="AW1515">
        <v>12</v>
      </c>
      <c r="AX1515" t="s">
        <v>97</v>
      </c>
      <c r="AY1515" t="s">
        <v>1677</v>
      </c>
    </row>
    <row r="1516" spans="1:51" x14ac:dyDescent="0.25">
      <c r="A1516" t="s">
        <v>3160</v>
      </c>
      <c r="B1516" t="s">
        <v>88</v>
      </c>
      <c r="C1516" t="s">
        <v>89</v>
      </c>
      <c r="D1516">
        <v>99999</v>
      </c>
      <c r="F1516">
        <v>1000</v>
      </c>
      <c r="G1516" t="b">
        <v>1</v>
      </c>
      <c r="H1516" t="s">
        <v>1604</v>
      </c>
      <c r="K1516" t="s">
        <v>228</v>
      </c>
      <c r="L1516" t="s">
        <v>92</v>
      </c>
      <c r="N1516" t="s">
        <v>93</v>
      </c>
      <c r="P1516">
        <v>304.8</v>
      </c>
      <c r="Q1516">
        <v>79.899999999999991</v>
      </c>
      <c r="R1516">
        <v>0</v>
      </c>
      <c r="S1516">
        <v>50.1</v>
      </c>
      <c r="T1516">
        <v>0</v>
      </c>
      <c r="U1516">
        <v>0</v>
      </c>
      <c r="V1516">
        <v>114.9</v>
      </c>
      <c r="W1516">
        <v>59.9</v>
      </c>
      <c r="X1516">
        <v>59.9</v>
      </c>
      <c r="Y1516">
        <v>0</v>
      </c>
      <c r="AG1516" t="s">
        <v>157</v>
      </c>
      <c r="AK1516" t="s">
        <v>157</v>
      </c>
      <c r="AL1516" t="s">
        <v>95</v>
      </c>
      <c r="AM1516">
        <v>99999</v>
      </c>
      <c r="AN1516">
        <v>99999</v>
      </c>
      <c r="AO1516">
        <v>799</v>
      </c>
      <c r="AP1516" t="b">
        <v>1</v>
      </c>
      <c r="AQ1516" t="b">
        <v>1</v>
      </c>
      <c r="AR1516" t="b">
        <v>1</v>
      </c>
      <c r="AS1516">
        <v>250</v>
      </c>
      <c r="AT1516" t="s">
        <v>96</v>
      </c>
      <c r="AU1516" t="b">
        <v>0</v>
      </c>
      <c r="AW1516">
        <v>12</v>
      </c>
      <c r="AX1516" t="s">
        <v>97</v>
      </c>
      <c r="AY1516" t="s">
        <v>1678</v>
      </c>
    </row>
    <row r="1517" spans="1:51" x14ac:dyDescent="0.25">
      <c r="A1517" t="s">
        <v>3160</v>
      </c>
      <c r="B1517" t="s">
        <v>88</v>
      </c>
      <c r="C1517" t="s">
        <v>89</v>
      </c>
      <c r="D1517">
        <v>99999</v>
      </c>
      <c r="F1517">
        <v>10000</v>
      </c>
      <c r="G1517" t="b">
        <v>1</v>
      </c>
      <c r="H1517" t="s">
        <v>1604</v>
      </c>
      <c r="K1517" t="s">
        <v>228</v>
      </c>
      <c r="L1517" t="s">
        <v>92</v>
      </c>
      <c r="N1517" t="s">
        <v>93</v>
      </c>
      <c r="P1517">
        <v>369.8</v>
      </c>
      <c r="Q1517">
        <v>144.9</v>
      </c>
      <c r="R1517">
        <v>0</v>
      </c>
      <c r="S1517">
        <v>50.1</v>
      </c>
      <c r="T1517">
        <v>0</v>
      </c>
      <c r="U1517">
        <v>0</v>
      </c>
      <c r="V1517">
        <v>114.9</v>
      </c>
      <c r="W1517">
        <v>59.9</v>
      </c>
      <c r="X1517">
        <v>59.9</v>
      </c>
      <c r="Y1517">
        <v>0</v>
      </c>
      <c r="AG1517" t="s">
        <v>159</v>
      </c>
      <c r="AK1517" t="s">
        <v>159</v>
      </c>
      <c r="AL1517" t="s">
        <v>95</v>
      </c>
      <c r="AM1517">
        <v>99999</v>
      </c>
      <c r="AN1517">
        <v>99999</v>
      </c>
      <c r="AO1517">
        <v>799</v>
      </c>
      <c r="AP1517" t="b">
        <v>1</v>
      </c>
      <c r="AQ1517" t="b">
        <v>1</v>
      </c>
      <c r="AR1517" t="b">
        <v>1</v>
      </c>
      <c r="AS1517">
        <v>250</v>
      </c>
      <c r="AT1517" t="s">
        <v>96</v>
      </c>
      <c r="AU1517" t="b">
        <v>0</v>
      </c>
      <c r="AW1517">
        <v>12</v>
      </c>
      <c r="AX1517" t="s">
        <v>97</v>
      </c>
      <c r="AY1517" t="s">
        <v>1679</v>
      </c>
    </row>
    <row r="1518" spans="1:51" x14ac:dyDescent="0.25">
      <c r="A1518" t="s">
        <v>3160</v>
      </c>
      <c r="B1518" t="s">
        <v>88</v>
      </c>
      <c r="C1518" t="s">
        <v>89</v>
      </c>
      <c r="D1518">
        <v>99999</v>
      </c>
      <c r="F1518">
        <v>2000</v>
      </c>
      <c r="G1518" t="b">
        <v>1</v>
      </c>
      <c r="H1518" t="s">
        <v>1604</v>
      </c>
      <c r="K1518" t="s">
        <v>228</v>
      </c>
      <c r="L1518" t="s">
        <v>92</v>
      </c>
      <c r="N1518" t="s">
        <v>93</v>
      </c>
      <c r="P1518">
        <v>314.8</v>
      </c>
      <c r="Q1518">
        <v>89.899999999999991</v>
      </c>
      <c r="R1518">
        <v>0</v>
      </c>
      <c r="S1518">
        <v>50.1</v>
      </c>
      <c r="T1518">
        <v>0</v>
      </c>
      <c r="U1518">
        <v>0</v>
      </c>
      <c r="V1518">
        <v>114.9</v>
      </c>
      <c r="W1518">
        <v>59.9</v>
      </c>
      <c r="X1518">
        <v>59.9</v>
      </c>
      <c r="Y1518">
        <v>0</v>
      </c>
      <c r="AG1518" t="s">
        <v>161</v>
      </c>
      <c r="AK1518" t="s">
        <v>161</v>
      </c>
      <c r="AL1518" t="s">
        <v>95</v>
      </c>
      <c r="AM1518">
        <v>99999</v>
      </c>
      <c r="AN1518">
        <v>99999</v>
      </c>
      <c r="AO1518">
        <v>799</v>
      </c>
      <c r="AP1518" t="b">
        <v>1</v>
      </c>
      <c r="AQ1518" t="b">
        <v>1</v>
      </c>
      <c r="AR1518" t="b">
        <v>1</v>
      </c>
      <c r="AS1518">
        <v>250</v>
      </c>
      <c r="AT1518" t="s">
        <v>96</v>
      </c>
      <c r="AU1518" t="b">
        <v>0</v>
      </c>
      <c r="AW1518">
        <v>12</v>
      </c>
      <c r="AX1518" t="s">
        <v>97</v>
      </c>
      <c r="AY1518" t="s">
        <v>1680</v>
      </c>
    </row>
    <row r="1519" spans="1:51" x14ac:dyDescent="0.25">
      <c r="A1519" t="s">
        <v>3160</v>
      </c>
      <c r="B1519" t="s">
        <v>88</v>
      </c>
      <c r="C1519" t="s">
        <v>89</v>
      </c>
      <c r="D1519">
        <v>99999</v>
      </c>
      <c r="F1519">
        <v>3000</v>
      </c>
      <c r="G1519" t="b">
        <v>1</v>
      </c>
      <c r="H1519" t="s">
        <v>1604</v>
      </c>
      <c r="K1519" t="s">
        <v>228</v>
      </c>
      <c r="L1519" t="s">
        <v>92</v>
      </c>
      <c r="N1519" t="s">
        <v>93</v>
      </c>
      <c r="P1519">
        <v>324.8</v>
      </c>
      <c r="Q1519">
        <v>99.899999999999991</v>
      </c>
      <c r="R1519">
        <v>0</v>
      </c>
      <c r="S1519">
        <v>50.1</v>
      </c>
      <c r="T1519">
        <v>0</v>
      </c>
      <c r="U1519">
        <v>0</v>
      </c>
      <c r="V1519">
        <v>114.9</v>
      </c>
      <c r="W1519">
        <v>59.9</v>
      </c>
      <c r="X1519">
        <v>59.9</v>
      </c>
      <c r="Y1519">
        <v>0</v>
      </c>
      <c r="AG1519" t="s">
        <v>163</v>
      </c>
      <c r="AK1519" t="s">
        <v>163</v>
      </c>
      <c r="AL1519" t="s">
        <v>95</v>
      </c>
      <c r="AM1519">
        <v>99999</v>
      </c>
      <c r="AN1519">
        <v>99999</v>
      </c>
      <c r="AO1519">
        <v>799</v>
      </c>
      <c r="AP1519" t="b">
        <v>1</v>
      </c>
      <c r="AQ1519" t="b">
        <v>1</v>
      </c>
      <c r="AR1519" t="b">
        <v>1</v>
      </c>
      <c r="AS1519">
        <v>250</v>
      </c>
      <c r="AT1519" t="s">
        <v>96</v>
      </c>
      <c r="AU1519" t="b">
        <v>0</v>
      </c>
      <c r="AW1519">
        <v>12</v>
      </c>
      <c r="AX1519" t="s">
        <v>97</v>
      </c>
      <c r="AY1519" t="s">
        <v>1681</v>
      </c>
    </row>
    <row r="1520" spans="1:51" x14ac:dyDescent="0.25">
      <c r="A1520" t="s">
        <v>3160</v>
      </c>
      <c r="B1520" t="s">
        <v>88</v>
      </c>
      <c r="C1520" t="s">
        <v>89</v>
      </c>
      <c r="D1520">
        <v>99999</v>
      </c>
      <c r="F1520">
        <v>5000</v>
      </c>
      <c r="G1520" t="b">
        <v>1</v>
      </c>
      <c r="H1520" t="s">
        <v>1604</v>
      </c>
      <c r="K1520" t="s">
        <v>228</v>
      </c>
      <c r="L1520" t="s">
        <v>92</v>
      </c>
      <c r="N1520" t="s">
        <v>93</v>
      </c>
      <c r="P1520">
        <v>339.8</v>
      </c>
      <c r="Q1520">
        <v>114.9</v>
      </c>
      <c r="R1520">
        <v>0</v>
      </c>
      <c r="S1520">
        <v>50.1</v>
      </c>
      <c r="T1520">
        <v>0</v>
      </c>
      <c r="U1520">
        <v>0</v>
      </c>
      <c r="V1520">
        <v>114.9</v>
      </c>
      <c r="W1520">
        <v>59.9</v>
      </c>
      <c r="X1520">
        <v>59.9</v>
      </c>
      <c r="Y1520">
        <v>0</v>
      </c>
      <c r="AG1520" t="s">
        <v>165</v>
      </c>
      <c r="AK1520" t="s">
        <v>165</v>
      </c>
      <c r="AL1520" t="s">
        <v>95</v>
      </c>
      <c r="AM1520">
        <v>99999</v>
      </c>
      <c r="AN1520">
        <v>99999</v>
      </c>
      <c r="AO1520">
        <v>799</v>
      </c>
      <c r="AP1520" t="b">
        <v>1</v>
      </c>
      <c r="AQ1520" t="b">
        <v>1</v>
      </c>
      <c r="AR1520" t="b">
        <v>1</v>
      </c>
      <c r="AS1520">
        <v>250</v>
      </c>
      <c r="AT1520" t="s">
        <v>96</v>
      </c>
      <c r="AU1520" t="b">
        <v>0</v>
      </c>
      <c r="AW1520">
        <v>12</v>
      </c>
      <c r="AX1520" t="s">
        <v>97</v>
      </c>
      <c r="AY1520" t="s">
        <v>1682</v>
      </c>
    </row>
    <row r="1521" spans="1:51" x14ac:dyDescent="0.25">
      <c r="A1521" t="s">
        <v>3160</v>
      </c>
      <c r="B1521" t="s">
        <v>109</v>
      </c>
      <c r="C1521" t="s">
        <v>89</v>
      </c>
      <c r="D1521">
        <v>99999</v>
      </c>
      <c r="F1521">
        <v>0</v>
      </c>
      <c r="G1521" t="b">
        <v>1</v>
      </c>
      <c r="H1521" t="s">
        <v>1604</v>
      </c>
      <c r="K1521" t="s">
        <v>228</v>
      </c>
      <c r="L1521" t="s">
        <v>110</v>
      </c>
      <c r="N1521" t="s">
        <v>93</v>
      </c>
      <c r="P1521">
        <v>299.8</v>
      </c>
      <c r="Q1521">
        <v>74.900000000000006</v>
      </c>
      <c r="R1521">
        <v>0</v>
      </c>
      <c r="S1521">
        <v>50.1</v>
      </c>
      <c r="T1521">
        <v>0</v>
      </c>
      <c r="U1521">
        <v>0</v>
      </c>
      <c r="V1521">
        <v>114.9</v>
      </c>
      <c r="W1521">
        <v>59.9</v>
      </c>
      <c r="X1521">
        <v>59.9</v>
      </c>
      <c r="Y1521">
        <v>0</v>
      </c>
      <c r="AG1521" t="s">
        <v>167</v>
      </c>
      <c r="AK1521" t="s">
        <v>167</v>
      </c>
      <c r="AL1521" t="s">
        <v>112</v>
      </c>
      <c r="AM1521">
        <v>99999</v>
      </c>
      <c r="AN1521">
        <v>99999</v>
      </c>
      <c r="AO1521">
        <v>599</v>
      </c>
      <c r="AP1521" t="b">
        <v>1</v>
      </c>
      <c r="AQ1521" t="b">
        <v>1</v>
      </c>
      <c r="AR1521" t="b">
        <v>1</v>
      </c>
      <c r="AS1521">
        <v>50</v>
      </c>
      <c r="AT1521" t="s">
        <v>96</v>
      </c>
      <c r="AU1521" t="b">
        <v>0</v>
      </c>
      <c r="AW1521">
        <v>12</v>
      </c>
      <c r="AX1521" t="s">
        <v>97</v>
      </c>
      <c r="AY1521" t="s">
        <v>1683</v>
      </c>
    </row>
    <row r="1522" spans="1:51" x14ac:dyDescent="0.25">
      <c r="A1522" t="s">
        <v>3160</v>
      </c>
      <c r="B1522" t="s">
        <v>109</v>
      </c>
      <c r="C1522" t="s">
        <v>89</v>
      </c>
      <c r="D1522">
        <v>99999</v>
      </c>
      <c r="F1522">
        <v>1000</v>
      </c>
      <c r="G1522" t="b">
        <v>1</v>
      </c>
      <c r="H1522" t="s">
        <v>1604</v>
      </c>
      <c r="K1522" t="s">
        <v>228</v>
      </c>
      <c r="L1522" t="s">
        <v>110</v>
      </c>
      <c r="N1522" t="s">
        <v>93</v>
      </c>
      <c r="P1522">
        <v>284.8</v>
      </c>
      <c r="Q1522">
        <v>59.9</v>
      </c>
      <c r="R1522">
        <v>0</v>
      </c>
      <c r="S1522">
        <v>50.1</v>
      </c>
      <c r="T1522">
        <v>0</v>
      </c>
      <c r="U1522">
        <v>0</v>
      </c>
      <c r="V1522">
        <v>114.9</v>
      </c>
      <c r="W1522">
        <v>59.9</v>
      </c>
      <c r="X1522">
        <v>59.9</v>
      </c>
      <c r="Y1522">
        <v>0</v>
      </c>
      <c r="AG1522" t="s">
        <v>169</v>
      </c>
      <c r="AK1522" t="s">
        <v>169</v>
      </c>
      <c r="AL1522" t="s">
        <v>112</v>
      </c>
      <c r="AM1522">
        <v>99999</v>
      </c>
      <c r="AN1522">
        <v>99999</v>
      </c>
      <c r="AO1522">
        <v>599</v>
      </c>
      <c r="AP1522" t="b">
        <v>1</v>
      </c>
      <c r="AQ1522" t="b">
        <v>1</v>
      </c>
      <c r="AR1522" t="b">
        <v>1</v>
      </c>
      <c r="AS1522">
        <v>50</v>
      </c>
      <c r="AT1522" t="s">
        <v>96</v>
      </c>
      <c r="AU1522" t="b">
        <v>0</v>
      </c>
      <c r="AW1522">
        <v>12</v>
      </c>
      <c r="AX1522" t="s">
        <v>97</v>
      </c>
      <c r="AY1522" t="s">
        <v>1684</v>
      </c>
    </row>
    <row r="1523" spans="1:51" x14ac:dyDescent="0.25">
      <c r="A1523" t="s">
        <v>3160</v>
      </c>
      <c r="B1523" t="s">
        <v>109</v>
      </c>
      <c r="C1523" t="s">
        <v>89</v>
      </c>
      <c r="D1523">
        <v>99999</v>
      </c>
      <c r="F1523">
        <v>10000</v>
      </c>
      <c r="G1523" t="b">
        <v>1</v>
      </c>
      <c r="H1523" t="s">
        <v>1604</v>
      </c>
      <c r="K1523" t="s">
        <v>228</v>
      </c>
      <c r="L1523" t="s">
        <v>110</v>
      </c>
      <c r="N1523" t="s">
        <v>93</v>
      </c>
      <c r="P1523">
        <v>349.8</v>
      </c>
      <c r="Q1523">
        <v>124.9</v>
      </c>
      <c r="R1523">
        <v>0</v>
      </c>
      <c r="S1523">
        <v>50.1</v>
      </c>
      <c r="T1523">
        <v>0</v>
      </c>
      <c r="U1523">
        <v>0</v>
      </c>
      <c r="V1523">
        <v>114.9</v>
      </c>
      <c r="W1523">
        <v>59.9</v>
      </c>
      <c r="X1523">
        <v>59.9</v>
      </c>
      <c r="Y1523">
        <v>0</v>
      </c>
      <c r="AG1523" t="s">
        <v>171</v>
      </c>
      <c r="AK1523" t="s">
        <v>171</v>
      </c>
      <c r="AL1523" t="s">
        <v>112</v>
      </c>
      <c r="AM1523">
        <v>99999</v>
      </c>
      <c r="AN1523">
        <v>99999</v>
      </c>
      <c r="AO1523">
        <v>599</v>
      </c>
      <c r="AP1523" t="b">
        <v>1</v>
      </c>
      <c r="AQ1523" t="b">
        <v>1</v>
      </c>
      <c r="AR1523" t="b">
        <v>1</v>
      </c>
      <c r="AS1523">
        <v>50</v>
      </c>
      <c r="AT1523" t="s">
        <v>96</v>
      </c>
      <c r="AU1523" t="b">
        <v>0</v>
      </c>
      <c r="AW1523">
        <v>12</v>
      </c>
      <c r="AX1523" t="s">
        <v>97</v>
      </c>
      <c r="AY1523" t="s">
        <v>1685</v>
      </c>
    </row>
    <row r="1524" spans="1:51" x14ac:dyDescent="0.25">
      <c r="A1524" t="s">
        <v>3160</v>
      </c>
      <c r="B1524" t="s">
        <v>109</v>
      </c>
      <c r="C1524" t="s">
        <v>89</v>
      </c>
      <c r="D1524">
        <v>99999</v>
      </c>
      <c r="F1524">
        <v>2000</v>
      </c>
      <c r="G1524" t="b">
        <v>1</v>
      </c>
      <c r="H1524" t="s">
        <v>1604</v>
      </c>
      <c r="K1524" t="s">
        <v>228</v>
      </c>
      <c r="L1524" t="s">
        <v>110</v>
      </c>
      <c r="N1524" t="s">
        <v>93</v>
      </c>
      <c r="P1524">
        <v>294.8</v>
      </c>
      <c r="Q1524">
        <v>69.900000000000006</v>
      </c>
      <c r="R1524">
        <v>0</v>
      </c>
      <c r="S1524">
        <v>50.1</v>
      </c>
      <c r="T1524">
        <v>0</v>
      </c>
      <c r="U1524">
        <v>0</v>
      </c>
      <c r="V1524">
        <v>114.9</v>
      </c>
      <c r="W1524">
        <v>59.9</v>
      </c>
      <c r="X1524">
        <v>59.9</v>
      </c>
      <c r="Y1524">
        <v>0</v>
      </c>
      <c r="AG1524" t="s">
        <v>173</v>
      </c>
      <c r="AK1524" t="s">
        <v>173</v>
      </c>
      <c r="AL1524" t="s">
        <v>112</v>
      </c>
      <c r="AM1524">
        <v>99999</v>
      </c>
      <c r="AN1524">
        <v>99999</v>
      </c>
      <c r="AO1524">
        <v>599</v>
      </c>
      <c r="AP1524" t="b">
        <v>1</v>
      </c>
      <c r="AQ1524" t="b">
        <v>1</v>
      </c>
      <c r="AR1524" t="b">
        <v>1</v>
      </c>
      <c r="AS1524">
        <v>50</v>
      </c>
      <c r="AT1524" t="s">
        <v>96</v>
      </c>
      <c r="AU1524" t="b">
        <v>0</v>
      </c>
      <c r="AW1524">
        <v>12</v>
      </c>
      <c r="AX1524" t="s">
        <v>97</v>
      </c>
      <c r="AY1524" t="s">
        <v>1686</v>
      </c>
    </row>
    <row r="1525" spans="1:51" x14ac:dyDescent="0.25">
      <c r="A1525" t="s">
        <v>3160</v>
      </c>
      <c r="B1525" t="s">
        <v>109</v>
      </c>
      <c r="C1525" t="s">
        <v>89</v>
      </c>
      <c r="D1525">
        <v>99999</v>
      </c>
      <c r="F1525">
        <v>3000</v>
      </c>
      <c r="G1525" t="b">
        <v>1</v>
      </c>
      <c r="H1525" t="s">
        <v>1604</v>
      </c>
      <c r="K1525" t="s">
        <v>228</v>
      </c>
      <c r="L1525" t="s">
        <v>110</v>
      </c>
      <c r="N1525" t="s">
        <v>93</v>
      </c>
      <c r="P1525">
        <v>304.8</v>
      </c>
      <c r="Q1525">
        <v>79.899999999999991</v>
      </c>
      <c r="R1525">
        <v>0</v>
      </c>
      <c r="S1525">
        <v>50.1</v>
      </c>
      <c r="T1525">
        <v>0</v>
      </c>
      <c r="U1525">
        <v>0</v>
      </c>
      <c r="V1525">
        <v>114.9</v>
      </c>
      <c r="W1525">
        <v>59.9</v>
      </c>
      <c r="X1525">
        <v>59.9</v>
      </c>
      <c r="Y1525">
        <v>0</v>
      </c>
      <c r="AG1525" t="s">
        <v>175</v>
      </c>
      <c r="AK1525" t="s">
        <v>175</v>
      </c>
      <c r="AL1525" t="s">
        <v>112</v>
      </c>
      <c r="AM1525">
        <v>99999</v>
      </c>
      <c r="AN1525">
        <v>99999</v>
      </c>
      <c r="AO1525">
        <v>599</v>
      </c>
      <c r="AP1525" t="b">
        <v>1</v>
      </c>
      <c r="AQ1525" t="b">
        <v>1</v>
      </c>
      <c r="AR1525" t="b">
        <v>1</v>
      </c>
      <c r="AS1525">
        <v>50</v>
      </c>
      <c r="AT1525" t="s">
        <v>96</v>
      </c>
      <c r="AU1525" t="b">
        <v>0</v>
      </c>
      <c r="AW1525">
        <v>12</v>
      </c>
      <c r="AX1525" t="s">
        <v>97</v>
      </c>
      <c r="AY1525" t="s">
        <v>1687</v>
      </c>
    </row>
    <row r="1526" spans="1:51" x14ac:dyDescent="0.25">
      <c r="A1526" t="s">
        <v>3160</v>
      </c>
      <c r="B1526" t="s">
        <v>109</v>
      </c>
      <c r="C1526" t="s">
        <v>89</v>
      </c>
      <c r="D1526">
        <v>99999</v>
      </c>
      <c r="F1526">
        <v>5000</v>
      </c>
      <c r="G1526" t="b">
        <v>1</v>
      </c>
      <c r="H1526" t="s">
        <v>1604</v>
      </c>
      <c r="K1526" t="s">
        <v>228</v>
      </c>
      <c r="L1526" t="s">
        <v>110</v>
      </c>
      <c r="N1526" t="s">
        <v>93</v>
      </c>
      <c r="P1526">
        <v>319.8</v>
      </c>
      <c r="Q1526">
        <v>94.9</v>
      </c>
      <c r="R1526">
        <v>0</v>
      </c>
      <c r="S1526">
        <v>50.1</v>
      </c>
      <c r="T1526">
        <v>0</v>
      </c>
      <c r="U1526">
        <v>0</v>
      </c>
      <c r="V1526">
        <v>114.9</v>
      </c>
      <c r="W1526">
        <v>59.9</v>
      </c>
      <c r="X1526">
        <v>59.9</v>
      </c>
      <c r="Y1526">
        <v>0</v>
      </c>
      <c r="AG1526" t="s">
        <v>177</v>
      </c>
      <c r="AK1526" t="s">
        <v>177</v>
      </c>
      <c r="AL1526" t="s">
        <v>112</v>
      </c>
      <c r="AM1526">
        <v>99999</v>
      </c>
      <c r="AN1526">
        <v>99999</v>
      </c>
      <c r="AO1526">
        <v>599</v>
      </c>
      <c r="AP1526" t="b">
        <v>1</v>
      </c>
      <c r="AQ1526" t="b">
        <v>1</v>
      </c>
      <c r="AR1526" t="b">
        <v>1</v>
      </c>
      <c r="AS1526">
        <v>50</v>
      </c>
      <c r="AT1526" t="s">
        <v>96</v>
      </c>
      <c r="AU1526" t="b">
        <v>0</v>
      </c>
      <c r="AW1526">
        <v>12</v>
      </c>
      <c r="AX1526" t="s">
        <v>97</v>
      </c>
      <c r="AY1526" t="s">
        <v>1688</v>
      </c>
    </row>
    <row r="1527" spans="1:51" x14ac:dyDescent="0.25">
      <c r="A1527" t="s">
        <v>3160</v>
      </c>
      <c r="B1527" t="s">
        <v>124</v>
      </c>
      <c r="C1527" t="s">
        <v>89</v>
      </c>
      <c r="D1527">
        <v>99999</v>
      </c>
      <c r="F1527">
        <v>0</v>
      </c>
      <c r="G1527" t="b">
        <v>1</v>
      </c>
      <c r="H1527" t="s">
        <v>1604</v>
      </c>
      <c r="K1527" t="s">
        <v>228</v>
      </c>
      <c r="L1527" t="s">
        <v>125</v>
      </c>
      <c r="N1527" t="s">
        <v>93</v>
      </c>
      <c r="P1527">
        <v>289.8</v>
      </c>
      <c r="Q1527">
        <v>64.900000000000006</v>
      </c>
      <c r="R1527">
        <v>0</v>
      </c>
      <c r="S1527">
        <v>50.1</v>
      </c>
      <c r="T1527">
        <v>0</v>
      </c>
      <c r="U1527">
        <v>0</v>
      </c>
      <c r="V1527">
        <v>114.9</v>
      </c>
      <c r="W1527">
        <v>59.9</v>
      </c>
      <c r="X1527">
        <v>59.9</v>
      </c>
      <c r="Y1527">
        <v>0</v>
      </c>
      <c r="AG1527" t="s">
        <v>179</v>
      </c>
      <c r="AK1527" t="s">
        <v>179</v>
      </c>
      <c r="AL1527" t="s">
        <v>127</v>
      </c>
      <c r="AM1527">
        <v>99999</v>
      </c>
      <c r="AN1527">
        <v>99999</v>
      </c>
      <c r="AO1527">
        <v>699</v>
      </c>
      <c r="AP1527" t="b">
        <v>1</v>
      </c>
      <c r="AQ1527" t="b">
        <v>1</v>
      </c>
      <c r="AR1527" t="b">
        <v>1</v>
      </c>
      <c r="AS1527">
        <v>100</v>
      </c>
      <c r="AT1527" t="s">
        <v>96</v>
      </c>
      <c r="AU1527" t="b">
        <v>0</v>
      </c>
      <c r="AW1527">
        <v>12</v>
      </c>
      <c r="AX1527" t="s">
        <v>97</v>
      </c>
      <c r="AY1527" t="s">
        <v>1689</v>
      </c>
    </row>
    <row r="1528" spans="1:51" x14ac:dyDescent="0.25">
      <c r="A1528" t="s">
        <v>3160</v>
      </c>
      <c r="B1528" t="s">
        <v>124</v>
      </c>
      <c r="C1528" t="s">
        <v>89</v>
      </c>
      <c r="D1528">
        <v>99999</v>
      </c>
      <c r="F1528">
        <v>1000</v>
      </c>
      <c r="G1528" t="b">
        <v>1</v>
      </c>
      <c r="H1528" t="s">
        <v>1604</v>
      </c>
      <c r="K1528" t="s">
        <v>228</v>
      </c>
      <c r="L1528" t="s">
        <v>125</v>
      </c>
      <c r="N1528" t="s">
        <v>93</v>
      </c>
      <c r="P1528">
        <v>289.8</v>
      </c>
      <c r="Q1528">
        <v>64.899999999999991</v>
      </c>
      <c r="R1528">
        <v>0</v>
      </c>
      <c r="S1528">
        <v>50.1</v>
      </c>
      <c r="T1528">
        <v>0</v>
      </c>
      <c r="U1528">
        <v>0</v>
      </c>
      <c r="V1528">
        <v>114.9</v>
      </c>
      <c r="W1528">
        <v>59.9</v>
      </c>
      <c r="X1528">
        <v>59.9</v>
      </c>
      <c r="Y1528">
        <v>0</v>
      </c>
      <c r="AG1528" t="s">
        <v>181</v>
      </c>
      <c r="AK1528" t="s">
        <v>181</v>
      </c>
      <c r="AL1528" t="s">
        <v>127</v>
      </c>
      <c r="AM1528">
        <v>99999</v>
      </c>
      <c r="AN1528">
        <v>99999</v>
      </c>
      <c r="AO1528">
        <v>699</v>
      </c>
      <c r="AP1528" t="b">
        <v>1</v>
      </c>
      <c r="AQ1528" t="b">
        <v>1</v>
      </c>
      <c r="AR1528" t="b">
        <v>1</v>
      </c>
      <c r="AS1528">
        <v>100</v>
      </c>
      <c r="AT1528" t="s">
        <v>96</v>
      </c>
      <c r="AU1528" t="b">
        <v>0</v>
      </c>
      <c r="AW1528">
        <v>12</v>
      </c>
      <c r="AX1528" t="s">
        <v>97</v>
      </c>
      <c r="AY1528" t="s">
        <v>1690</v>
      </c>
    </row>
    <row r="1529" spans="1:51" x14ac:dyDescent="0.25">
      <c r="A1529" t="s">
        <v>3160</v>
      </c>
      <c r="B1529" t="s">
        <v>124</v>
      </c>
      <c r="C1529" t="s">
        <v>89</v>
      </c>
      <c r="D1529">
        <v>99999</v>
      </c>
      <c r="F1529">
        <v>10000</v>
      </c>
      <c r="G1529" t="b">
        <v>1</v>
      </c>
      <c r="H1529" t="s">
        <v>1604</v>
      </c>
      <c r="K1529" t="s">
        <v>228</v>
      </c>
      <c r="L1529" t="s">
        <v>125</v>
      </c>
      <c r="N1529" t="s">
        <v>93</v>
      </c>
      <c r="P1529">
        <v>354.8</v>
      </c>
      <c r="Q1529">
        <v>129.9</v>
      </c>
      <c r="R1529">
        <v>0</v>
      </c>
      <c r="S1529">
        <v>50.1</v>
      </c>
      <c r="T1529">
        <v>0</v>
      </c>
      <c r="U1529">
        <v>0</v>
      </c>
      <c r="V1529">
        <v>114.9</v>
      </c>
      <c r="W1529">
        <v>59.9</v>
      </c>
      <c r="X1529">
        <v>59.9</v>
      </c>
      <c r="Y1529">
        <v>0</v>
      </c>
      <c r="AG1529" t="s">
        <v>183</v>
      </c>
      <c r="AK1529" t="s">
        <v>183</v>
      </c>
      <c r="AL1529" t="s">
        <v>127</v>
      </c>
      <c r="AM1529">
        <v>99999</v>
      </c>
      <c r="AN1529">
        <v>99999</v>
      </c>
      <c r="AO1529">
        <v>699</v>
      </c>
      <c r="AP1529" t="b">
        <v>1</v>
      </c>
      <c r="AQ1529" t="b">
        <v>1</v>
      </c>
      <c r="AR1529" t="b">
        <v>1</v>
      </c>
      <c r="AS1529">
        <v>100</v>
      </c>
      <c r="AT1529" t="s">
        <v>96</v>
      </c>
      <c r="AU1529" t="b">
        <v>0</v>
      </c>
      <c r="AW1529">
        <v>12</v>
      </c>
      <c r="AX1529" t="s">
        <v>97</v>
      </c>
      <c r="AY1529" t="s">
        <v>1691</v>
      </c>
    </row>
    <row r="1530" spans="1:51" x14ac:dyDescent="0.25">
      <c r="A1530" t="s">
        <v>3160</v>
      </c>
      <c r="B1530" t="s">
        <v>124</v>
      </c>
      <c r="C1530" t="s">
        <v>89</v>
      </c>
      <c r="D1530">
        <v>99999</v>
      </c>
      <c r="F1530">
        <v>2000</v>
      </c>
      <c r="G1530" t="b">
        <v>1</v>
      </c>
      <c r="H1530" t="s">
        <v>1604</v>
      </c>
      <c r="K1530" t="s">
        <v>228</v>
      </c>
      <c r="L1530" t="s">
        <v>125</v>
      </c>
      <c r="N1530" t="s">
        <v>93</v>
      </c>
      <c r="P1530">
        <v>299.8</v>
      </c>
      <c r="Q1530">
        <v>74.899999999999991</v>
      </c>
      <c r="R1530">
        <v>0</v>
      </c>
      <c r="S1530">
        <v>50.1</v>
      </c>
      <c r="T1530">
        <v>0</v>
      </c>
      <c r="U1530">
        <v>0</v>
      </c>
      <c r="V1530">
        <v>114.9</v>
      </c>
      <c r="W1530">
        <v>59.9</v>
      </c>
      <c r="X1530">
        <v>59.9</v>
      </c>
      <c r="Y1530">
        <v>0</v>
      </c>
      <c r="AG1530" t="s">
        <v>185</v>
      </c>
      <c r="AK1530" t="s">
        <v>185</v>
      </c>
      <c r="AL1530" t="s">
        <v>127</v>
      </c>
      <c r="AM1530">
        <v>99999</v>
      </c>
      <c r="AN1530">
        <v>99999</v>
      </c>
      <c r="AO1530">
        <v>699</v>
      </c>
      <c r="AP1530" t="b">
        <v>1</v>
      </c>
      <c r="AQ1530" t="b">
        <v>1</v>
      </c>
      <c r="AR1530" t="b">
        <v>1</v>
      </c>
      <c r="AS1530">
        <v>100</v>
      </c>
      <c r="AT1530" t="s">
        <v>96</v>
      </c>
      <c r="AU1530" t="b">
        <v>0</v>
      </c>
      <c r="AW1530">
        <v>12</v>
      </c>
      <c r="AX1530" t="s">
        <v>97</v>
      </c>
      <c r="AY1530" t="s">
        <v>1692</v>
      </c>
    </row>
    <row r="1531" spans="1:51" x14ac:dyDescent="0.25">
      <c r="A1531" t="s">
        <v>3160</v>
      </c>
      <c r="B1531" t="s">
        <v>124</v>
      </c>
      <c r="C1531" t="s">
        <v>89</v>
      </c>
      <c r="D1531">
        <v>99999</v>
      </c>
      <c r="F1531">
        <v>3000</v>
      </c>
      <c r="G1531" t="b">
        <v>1</v>
      </c>
      <c r="H1531" t="s">
        <v>1604</v>
      </c>
      <c r="K1531" t="s">
        <v>228</v>
      </c>
      <c r="L1531" t="s">
        <v>125</v>
      </c>
      <c r="N1531" t="s">
        <v>93</v>
      </c>
      <c r="P1531">
        <v>309.8</v>
      </c>
      <c r="Q1531">
        <v>84.899999999999991</v>
      </c>
      <c r="R1531">
        <v>0</v>
      </c>
      <c r="S1531">
        <v>50.1</v>
      </c>
      <c r="T1531">
        <v>0</v>
      </c>
      <c r="U1531">
        <v>0</v>
      </c>
      <c r="V1531">
        <v>114.9</v>
      </c>
      <c r="W1531">
        <v>59.9</v>
      </c>
      <c r="X1531">
        <v>59.9</v>
      </c>
      <c r="Y1531">
        <v>0</v>
      </c>
      <c r="AG1531" t="s">
        <v>187</v>
      </c>
      <c r="AK1531" t="s">
        <v>187</v>
      </c>
      <c r="AL1531" t="s">
        <v>127</v>
      </c>
      <c r="AM1531">
        <v>99999</v>
      </c>
      <c r="AN1531">
        <v>99999</v>
      </c>
      <c r="AO1531">
        <v>699</v>
      </c>
      <c r="AP1531" t="b">
        <v>1</v>
      </c>
      <c r="AQ1531" t="b">
        <v>1</v>
      </c>
      <c r="AR1531" t="b">
        <v>1</v>
      </c>
      <c r="AS1531">
        <v>100</v>
      </c>
      <c r="AT1531" t="s">
        <v>96</v>
      </c>
      <c r="AU1531" t="b">
        <v>0</v>
      </c>
      <c r="AW1531">
        <v>12</v>
      </c>
      <c r="AX1531" t="s">
        <v>97</v>
      </c>
      <c r="AY1531" t="s">
        <v>1693</v>
      </c>
    </row>
    <row r="1532" spans="1:51" x14ac:dyDescent="0.25">
      <c r="A1532" t="s">
        <v>3160</v>
      </c>
      <c r="B1532" t="s">
        <v>124</v>
      </c>
      <c r="C1532" t="s">
        <v>89</v>
      </c>
      <c r="D1532">
        <v>99999</v>
      </c>
      <c r="F1532">
        <v>5000</v>
      </c>
      <c r="G1532" t="b">
        <v>1</v>
      </c>
      <c r="H1532" t="s">
        <v>1604</v>
      </c>
      <c r="K1532" t="s">
        <v>228</v>
      </c>
      <c r="L1532" t="s">
        <v>125</v>
      </c>
      <c r="N1532" t="s">
        <v>93</v>
      </c>
      <c r="P1532">
        <v>324.8</v>
      </c>
      <c r="Q1532">
        <v>99.9</v>
      </c>
      <c r="R1532">
        <v>0</v>
      </c>
      <c r="S1532">
        <v>50.1</v>
      </c>
      <c r="T1532">
        <v>0</v>
      </c>
      <c r="U1532">
        <v>0</v>
      </c>
      <c r="V1532">
        <v>114.9</v>
      </c>
      <c r="W1532">
        <v>59.9</v>
      </c>
      <c r="X1532">
        <v>59.9</v>
      </c>
      <c r="Y1532">
        <v>0</v>
      </c>
      <c r="AG1532" t="s">
        <v>189</v>
      </c>
      <c r="AK1532" t="s">
        <v>189</v>
      </c>
      <c r="AL1532" t="s">
        <v>127</v>
      </c>
      <c r="AM1532">
        <v>99999</v>
      </c>
      <c r="AN1532">
        <v>99999</v>
      </c>
      <c r="AO1532">
        <v>699</v>
      </c>
      <c r="AP1532" t="b">
        <v>1</v>
      </c>
      <c r="AQ1532" t="b">
        <v>1</v>
      </c>
      <c r="AR1532" t="b">
        <v>1</v>
      </c>
      <c r="AS1532">
        <v>100</v>
      </c>
      <c r="AT1532" t="s">
        <v>96</v>
      </c>
      <c r="AU1532" t="b">
        <v>0</v>
      </c>
      <c r="AW1532">
        <v>12</v>
      </c>
      <c r="AX1532" t="s">
        <v>97</v>
      </c>
      <c r="AY1532" t="s">
        <v>1694</v>
      </c>
    </row>
    <row r="1533" spans="1:51" x14ac:dyDescent="0.25">
      <c r="A1533" t="s">
        <v>3160</v>
      </c>
      <c r="B1533" t="s">
        <v>139</v>
      </c>
      <c r="C1533" t="s">
        <v>89</v>
      </c>
      <c r="D1533">
        <v>99999</v>
      </c>
      <c r="F1533">
        <v>0</v>
      </c>
      <c r="G1533" t="b">
        <v>1</v>
      </c>
      <c r="H1533" t="s">
        <v>1604</v>
      </c>
      <c r="K1533" t="s">
        <v>228</v>
      </c>
      <c r="L1533" t="s">
        <v>140</v>
      </c>
      <c r="N1533" t="s">
        <v>93</v>
      </c>
      <c r="P1533">
        <v>324.8</v>
      </c>
      <c r="Q1533">
        <v>99.9</v>
      </c>
      <c r="R1533">
        <v>0</v>
      </c>
      <c r="S1533">
        <v>50.1</v>
      </c>
      <c r="T1533">
        <v>0</v>
      </c>
      <c r="U1533">
        <v>0</v>
      </c>
      <c r="V1533">
        <v>114.9</v>
      </c>
      <c r="W1533">
        <v>59.9</v>
      </c>
      <c r="X1533">
        <v>59.9</v>
      </c>
      <c r="Y1533">
        <v>0</v>
      </c>
      <c r="AG1533" t="s">
        <v>191</v>
      </c>
      <c r="AK1533" t="s">
        <v>191</v>
      </c>
      <c r="AL1533" t="s">
        <v>142</v>
      </c>
      <c r="AM1533">
        <v>99999</v>
      </c>
      <c r="AN1533">
        <v>99999</v>
      </c>
      <c r="AO1533">
        <v>899</v>
      </c>
      <c r="AP1533" t="b">
        <v>1</v>
      </c>
      <c r="AQ1533" t="b">
        <v>1</v>
      </c>
      <c r="AR1533" t="b">
        <v>1</v>
      </c>
      <c r="AS1533">
        <v>500</v>
      </c>
      <c r="AT1533" t="s">
        <v>96</v>
      </c>
      <c r="AU1533" t="b">
        <v>0</v>
      </c>
      <c r="AW1533">
        <v>12</v>
      </c>
      <c r="AX1533" t="s">
        <v>97</v>
      </c>
      <c r="AY1533" t="s">
        <v>1695</v>
      </c>
    </row>
    <row r="1534" spans="1:51" x14ac:dyDescent="0.25">
      <c r="A1534" t="s">
        <v>3160</v>
      </c>
      <c r="B1534" t="s">
        <v>139</v>
      </c>
      <c r="C1534" t="s">
        <v>89</v>
      </c>
      <c r="D1534">
        <v>99999</v>
      </c>
      <c r="F1534">
        <v>1000</v>
      </c>
      <c r="G1534" t="b">
        <v>1</v>
      </c>
      <c r="H1534" t="s">
        <v>1604</v>
      </c>
      <c r="K1534" t="s">
        <v>228</v>
      </c>
      <c r="L1534" t="s">
        <v>140</v>
      </c>
      <c r="N1534" t="s">
        <v>93</v>
      </c>
      <c r="P1534">
        <v>324.8</v>
      </c>
      <c r="Q1534">
        <v>99.899999999999991</v>
      </c>
      <c r="R1534">
        <v>0</v>
      </c>
      <c r="S1534">
        <v>50.1</v>
      </c>
      <c r="T1534">
        <v>0</v>
      </c>
      <c r="U1534">
        <v>0</v>
      </c>
      <c r="V1534">
        <v>114.9</v>
      </c>
      <c r="W1534">
        <v>59.9</v>
      </c>
      <c r="X1534">
        <v>59.9</v>
      </c>
      <c r="Y1534">
        <v>0</v>
      </c>
      <c r="AG1534" t="s">
        <v>193</v>
      </c>
      <c r="AK1534" t="s">
        <v>193</v>
      </c>
      <c r="AL1534" t="s">
        <v>142</v>
      </c>
      <c r="AM1534">
        <v>99999</v>
      </c>
      <c r="AN1534">
        <v>99999</v>
      </c>
      <c r="AO1534">
        <v>899</v>
      </c>
      <c r="AP1534" t="b">
        <v>1</v>
      </c>
      <c r="AQ1534" t="b">
        <v>1</v>
      </c>
      <c r="AR1534" t="b">
        <v>1</v>
      </c>
      <c r="AS1534">
        <v>500</v>
      </c>
      <c r="AT1534" t="s">
        <v>96</v>
      </c>
      <c r="AU1534" t="b">
        <v>0</v>
      </c>
      <c r="AW1534">
        <v>12</v>
      </c>
      <c r="AX1534" t="s">
        <v>97</v>
      </c>
      <c r="AY1534" t="s">
        <v>1696</v>
      </c>
    </row>
    <row r="1535" spans="1:51" x14ac:dyDescent="0.25">
      <c r="A1535" t="s">
        <v>3160</v>
      </c>
      <c r="B1535" t="s">
        <v>139</v>
      </c>
      <c r="C1535" t="s">
        <v>89</v>
      </c>
      <c r="D1535">
        <v>99999</v>
      </c>
      <c r="F1535">
        <v>10000</v>
      </c>
      <c r="G1535" t="b">
        <v>1</v>
      </c>
      <c r="H1535" t="s">
        <v>1604</v>
      </c>
      <c r="K1535" t="s">
        <v>228</v>
      </c>
      <c r="L1535" t="s">
        <v>140</v>
      </c>
      <c r="N1535" t="s">
        <v>93</v>
      </c>
      <c r="P1535">
        <v>389.8</v>
      </c>
      <c r="Q1535">
        <v>164.9</v>
      </c>
      <c r="R1535">
        <v>0</v>
      </c>
      <c r="S1535">
        <v>50.1</v>
      </c>
      <c r="T1535">
        <v>0</v>
      </c>
      <c r="U1535">
        <v>0</v>
      </c>
      <c r="V1535">
        <v>114.9</v>
      </c>
      <c r="W1535">
        <v>59.9</v>
      </c>
      <c r="X1535">
        <v>59.9</v>
      </c>
      <c r="Y1535">
        <v>0</v>
      </c>
      <c r="AG1535" t="s">
        <v>195</v>
      </c>
      <c r="AK1535" t="s">
        <v>195</v>
      </c>
      <c r="AL1535" t="s">
        <v>142</v>
      </c>
      <c r="AM1535">
        <v>99999</v>
      </c>
      <c r="AN1535">
        <v>99999</v>
      </c>
      <c r="AO1535">
        <v>899</v>
      </c>
      <c r="AP1535" t="b">
        <v>1</v>
      </c>
      <c r="AQ1535" t="b">
        <v>1</v>
      </c>
      <c r="AR1535" t="b">
        <v>1</v>
      </c>
      <c r="AS1535">
        <v>500</v>
      </c>
      <c r="AT1535" t="s">
        <v>96</v>
      </c>
      <c r="AU1535" t="b">
        <v>0</v>
      </c>
      <c r="AW1535">
        <v>12</v>
      </c>
      <c r="AX1535" t="s">
        <v>97</v>
      </c>
      <c r="AY1535" t="s">
        <v>1697</v>
      </c>
    </row>
    <row r="1536" spans="1:51" x14ac:dyDescent="0.25">
      <c r="A1536" t="s">
        <v>3160</v>
      </c>
      <c r="B1536" t="s">
        <v>139</v>
      </c>
      <c r="C1536" t="s">
        <v>89</v>
      </c>
      <c r="D1536">
        <v>99999</v>
      </c>
      <c r="F1536">
        <v>2000</v>
      </c>
      <c r="G1536" t="b">
        <v>1</v>
      </c>
      <c r="H1536" t="s">
        <v>1604</v>
      </c>
      <c r="K1536" t="s">
        <v>228</v>
      </c>
      <c r="L1536" t="s">
        <v>140</v>
      </c>
      <c r="N1536" t="s">
        <v>93</v>
      </c>
      <c r="P1536">
        <v>334.8</v>
      </c>
      <c r="Q1536">
        <v>109.89999999999999</v>
      </c>
      <c r="R1536">
        <v>0</v>
      </c>
      <c r="S1536">
        <v>50.1</v>
      </c>
      <c r="T1536">
        <v>0</v>
      </c>
      <c r="U1536">
        <v>0</v>
      </c>
      <c r="V1536">
        <v>114.9</v>
      </c>
      <c r="W1536">
        <v>59.9</v>
      </c>
      <c r="X1536">
        <v>59.9</v>
      </c>
      <c r="Y1536">
        <v>0</v>
      </c>
      <c r="AG1536" t="s">
        <v>197</v>
      </c>
      <c r="AK1536" t="s">
        <v>197</v>
      </c>
      <c r="AL1536" t="s">
        <v>142</v>
      </c>
      <c r="AM1536">
        <v>99999</v>
      </c>
      <c r="AN1536">
        <v>99999</v>
      </c>
      <c r="AO1536">
        <v>899</v>
      </c>
      <c r="AP1536" t="b">
        <v>1</v>
      </c>
      <c r="AQ1536" t="b">
        <v>1</v>
      </c>
      <c r="AR1536" t="b">
        <v>1</v>
      </c>
      <c r="AS1536">
        <v>500</v>
      </c>
      <c r="AT1536" t="s">
        <v>96</v>
      </c>
      <c r="AU1536" t="b">
        <v>0</v>
      </c>
      <c r="AW1536">
        <v>12</v>
      </c>
      <c r="AX1536" t="s">
        <v>97</v>
      </c>
      <c r="AY1536" t="s">
        <v>1698</v>
      </c>
    </row>
    <row r="1537" spans="1:51" x14ac:dyDescent="0.25">
      <c r="A1537" t="s">
        <v>3160</v>
      </c>
      <c r="B1537" t="s">
        <v>139</v>
      </c>
      <c r="C1537" t="s">
        <v>89</v>
      </c>
      <c r="D1537">
        <v>99999</v>
      </c>
      <c r="F1537">
        <v>3000</v>
      </c>
      <c r="G1537" t="b">
        <v>1</v>
      </c>
      <c r="H1537" t="s">
        <v>1604</v>
      </c>
      <c r="K1537" t="s">
        <v>228</v>
      </c>
      <c r="L1537" t="s">
        <v>140</v>
      </c>
      <c r="N1537" t="s">
        <v>93</v>
      </c>
      <c r="P1537">
        <v>344.8</v>
      </c>
      <c r="Q1537">
        <v>119.89999999999999</v>
      </c>
      <c r="R1537">
        <v>0</v>
      </c>
      <c r="S1537">
        <v>50.1</v>
      </c>
      <c r="T1537">
        <v>0</v>
      </c>
      <c r="U1537">
        <v>0</v>
      </c>
      <c r="V1537">
        <v>114.9</v>
      </c>
      <c r="W1537">
        <v>59.9</v>
      </c>
      <c r="X1537">
        <v>59.9</v>
      </c>
      <c r="Y1537">
        <v>0</v>
      </c>
      <c r="AG1537" t="s">
        <v>199</v>
      </c>
      <c r="AK1537" t="s">
        <v>199</v>
      </c>
      <c r="AL1537" t="s">
        <v>142</v>
      </c>
      <c r="AM1537">
        <v>99999</v>
      </c>
      <c r="AN1537">
        <v>99999</v>
      </c>
      <c r="AO1537">
        <v>899</v>
      </c>
      <c r="AP1537" t="b">
        <v>1</v>
      </c>
      <c r="AQ1537" t="b">
        <v>1</v>
      </c>
      <c r="AR1537" t="b">
        <v>1</v>
      </c>
      <c r="AS1537">
        <v>500</v>
      </c>
      <c r="AT1537" t="s">
        <v>96</v>
      </c>
      <c r="AU1537" t="b">
        <v>0</v>
      </c>
      <c r="AW1537">
        <v>12</v>
      </c>
      <c r="AX1537" t="s">
        <v>97</v>
      </c>
      <c r="AY1537" t="s">
        <v>1699</v>
      </c>
    </row>
    <row r="1538" spans="1:51" x14ac:dyDescent="0.25">
      <c r="A1538" t="s">
        <v>3160</v>
      </c>
      <c r="B1538" t="s">
        <v>139</v>
      </c>
      <c r="C1538" t="s">
        <v>89</v>
      </c>
      <c r="D1538">
        <v>99999</v>
      </c>
      <c r="F1538">
        <v>5000</v>
      </c>
      <c r="G1538" t="b">
        <v>1</v>
      </c>
      <c r="H1538" t="s">
        <v>1604</v>
      </c>
      <c r="K1538" t="s">
        <v>228</v>
      </c>
      <c r="L1538" t="s">
        <v>140</v>
      </c>
      <c r="N1538" t="s">
        <v>93</v>
      </c>
      <c r="P1538">
        <v>359.8</v>
      </c>
      <c r="Q1538">
        <v>134.9</v>
      </c>
      <c r="R1538">
        <v>0</v>
      </c>
      <c r="S1538">
        <v>50.1</v>
      </c>
      <c r="T1538">
        <v>0</v>
      </c>
      <c r="U1538">
        <v>0</v>
      </c>
      <c r="V1538">
        <v>114.9</v>
      </c>
      <c r="W1538">
        <v>59.9</v>
      </c>
      <c r="X1538">
        <v>59.9</v>
      </c>
      <c r="Y1538">
        <v>0</v>
      </c>
      <c r="AG1538" t="s">
        <v>201</v>
      </c>
      <c r="AK1538" t="s">
        <v>201</v>
      </c>
      <c r="AL1538" t="s">
        <v>142</v>
      </c>
      <c r="AM1538">
        <v>99999</v>
      </c>
      <c r="AN1538">
        <v>99999</v>
      </c>
      <c r="AO1538">
        <v>899</v>
      </c>
      <c r="AP1538" t="b">
        <v>1</v>
      </c>
      <c r="AQ1538" t="b">
        <v>1</v>
      </c>
      <c r="AR1538" t="b">
        <v>1</v>
      </c>
      <c r="AS1538">
        <v>500</v>
      </c>
      <c r="AT1538" t="s">
        <v>96</v>
      </c>
      <c r="AU1538" t="b">
        <v>0</v>
      </c>
      <c r="AW1538">
        <v>12</v>
      </c>
      <c r="AX1538" t="s">
        <v>97</v>
      </c>
      <c r="AY1538" t="s">
        <v>1700</v>
      </c>
    </row>
    <row r="1539" spans="1:51" x14ac:dyDescent="0.25">
      <c r="A1539" t="s">
        <v>3160</v>
      </c>
      <c r="B1539" t="s">
        <v>88</v>
      </c>
      <c r="C1539" t="s">
        <v>89</v>
      </c>
      <c r="D1539">
        <v>99999</v>
      </c>
      <c r="F1539">
        <v>0</v>
      </c>
      <c r="G1539" t="b">
        <v>1</v>
      </c>
      <c r="H1539" t="s">
        <v>1604</v>
      </c>
      <c r="K1539" t="s">
        <v>253</v>
      </c>
      <c r="L1539" t="s">
        <v>92</v>
      </c>
      <c r="N1539" t="s">
        <v>93</v>
      </c>
      <c r="P1539">
        <v>289.8</v>
      </c>
      <c r="Q1539">
        <v>79.900000000000006</v>
      </c>
      <c r="R1539">
        <v>0</v>
      </c>
      <c r="S1539">
        <v>50.1</v>
      </c>
      <c r="T1539">
        <v>0</v>
      </c>
      <c r="U1539">
        <v>0</v>
      </c>
      <c r="V1539">
        <v>114.9</v>
      </c>
      <c r="W1539">
        <v>44.9</v>
      </c>
      <c r="X1539">
        <v>44.9</v>
      </c>
      <c r="Y1539">
        <v>0</v>
      </c>
      <c r="AG1539" t="s">
        <v>94</v>
      </c>
      <c r="AK1539" t="s">
        <v>94</v>
      </c>
      <c r="AL1539" t="s">
        <v>95</v>
      </c>
      <c r="AM1539">
        <v>99999</v>
      </c>
      <c r="AN1539">
        <v>99999</v>
      </c>
      <c r="AO1539">
        <v>799</v>
      </c>
      <c r="AP1539" t="b">
        <v>1</v>
      </c>
      <c r="AQ1539" t="b">
        <v>1</v>
      </c>
      <c r="AR1539" t="b">
        <v>1</v>
      </c>
      <c r="AS1539">
        <v>250</v>
      </c>
      <c r="AT1539" t="s">
        <v>96</v>
      </c>
      <c r="AU1539" t="b">
        <v>0</v>
      </c>
      <c r="AW1539">
        <v>12</v>
      </c>
      <c r="AX1539" t="s">
        <v>97</v>
      </c>
      <c r="AY1539" t="s">
        <v>1701</v>
      </c>
    </row>
    <row r="1540" spans="1:51" x14ac:dyDescent="0.25">
      <c r="A1540" t="s">
        <v>3160</v>
      </c>
      <c r="B1540" t="s">
        <v>88</v>
      </c>
      <c r="C1540" t="s">
        <v>89</v>
      </c>
      <c r="D1540">
        <v>99999</v>
      </c>
      <c r="F1540">
        <v>1000</v>
      </c>
      <c r="G1540" t="b">
        <v>1</v>
      </c>
      <c r="H1540" t="s">
        <v>1604</v>
      </c>
      <c r="K1540" t="s">
        <v>253</v>
      </c>
      <c r="L1540" t="s">
        <v>92</v>
      </c>
      <c r="N1540" t="s">
        <v>93</v>
      </c>
      <c r="P1540">
        <v>289.8</v>
      </c>
      <c r="Q1540">
        <v>79.899999999999991</v>
      </c>
      <c r="R1540">
        <v>0</v>
      </c>
      <c r="S1540">
        <v>50.1</v>
      </c>
      <c r="T1540">
        <v>0</v>
      </c>
      <c r="U1540">
        <v>0</v>
      </c>
      <c r="V1540">
        <v>114.9</v>
      </c>
      <c r="W1540">
        <v>44.9</v>
      </c>
      <c r="X1540">
        <v>44.9</v>
      </c>
      <c r="Y1540">
        <v>0</v>
      </c>
      <c r="AG1540" t="s">
        <v>99</v>
      </c>
      <c r="AK1540" t="s">
        <v>99</v>
      </c>
      <c r="AL1540" t="s">
        <v>95</v>
      </c>
      <c r="AM1540">
        <v>99999</v>
      </c>
      <c r="AN1540">
        <v>99999</v>
      </c>
      <c r="AO1540">
        <v>799</v>
      </c>
      <c r="AP1540" t="b">
        <v>1</v>
      </c>
      <c r="AQ1540" t="b">
        <v>1</v>
      </c>
      <c r="AR1540" t="b">
        <v>1</v>
      </c>
      <c r="AS1540">
        <v>250</v>
      </c>
      <c r="AT1540" t="s">
        <v>96</v>
      </c>
      <c r="AU1540" t="b">
        <v>0</v>
      </c>
      <c r="AW1540">
        <v>12</v>
      </c>
      <c r="AX1540" t="s">
        <v>97</v>
      </c>
      <c r="AY1540" t="s">
        <v>1702</v>
      </c>
    </row>
    <row r="1541" spans="1:51" x14ac:dyDescent="0.25">
      <c r="A1541" t="s">
        <v>3160</v>
      </c>
      <c r="B1541" t="s">
        <v>88</v>
      </c>
      <c r="C1541" t="s">
        <v>89</v>
      </c>
      <c r="D1541">
        <v>99999</v>
      </c>
      <c r="F1541">
        <v>10000</v>
      </c>
      <c r="G1541" t="b">
        <v>1</v>
      </c>
      <c r="H1541" t="s">
        <v>1604</v>
      </c>
      <c r="K1541" t="s">
        <v>253</v>
      </c>
      <c r="L1541" t="s">
        <v>92</v>
      </c>
      <c r="N1541" t="s">
        <v>93</v>
      </c>
      <c r="P1541">
        <v>354.8</v>
      </c>
      <c r="Q1541">
        <v>144.9</v>
      </c>
      <c r="R1541">
        <v>0</v>
      </c>
      <c r="S1541">
        <v>50.1</v>
      </c>
      <c r="T1541">
        <v>0</v>
      </c>
      <c r="U1541">
        <v>0</v>
      </c>
      <c r="V1541">
        <v>114.9</v>
      </c>
      <c r="W1541">
        <v>44.9</v>
      </c>
      <c r="X1541">
        <v>44.9</v>
      </c>
      <c r="Y1541">
        <v>0</v>
      </c>
      <c r="AG1541" t="s">
        <v>101</v>
      </c>
      <c r="AK1541" t="s">
        <v>101</v>
      </c>
      <c r="AL1541" t="s">
        <v>95</v>
      </c>
      <c r="AM1541">
        <v>99999</v>
      </c>
      <c r="AN1541">
        <v>99999</v>
      </c>
      <c r="AO1541">
        <v>799</v>
      </c>
      <c r="AP1541" t="b">
        <v>1</v>
      </c>
      <c r="AQ1541" t="b">
        <v>1</v>
      </c>
      <c r="AR1541" t="b">
        <v>1</v>
      </c>
      <c r="AS1541">
        <v>250</v>
      </c>
      <c r="AT1541" t="s">
        <v>96</v>
      </c>
      <c r="AU1541" t="b">
        <v>0</v>
      </c>
      <c r="AW1541">
        <v>12</v>
      </c>
      <c r="AX1541" t="s">
        <v>97</v>
      </c>
      <c r="AY1541" t="s">
        <v>1703</v>
      </c>
    </row>
    <row r="1542" spans="1:51" x14ac:dyDescent="0.25">
      <c r="A1542" t="s">
        <v>3160</v>
      </c>
      <c r="B1542" t="s">
        <v>88</v>
      </c>
      <c r="C1542" t="s">
        <v>89</v>
      </c>
      <c r="D1542">
        <v>99999</v>
      </c>
      <c r="F1542">
        <v>2000</v>
      </c>
      <c r="G1542" t="b">
        <v>1</v>
      </c>
      <c r="H1542" t="s">
        <v>1604</v>
      </c>
      <c r="K1542" t="s">
        <v>253</v>
      </c>
      <c r="L1542" t="s">
        <v>92</v>
      </c>
      <c r="N1542" t="s">
        <v>93</v>
      </c>
      <c r="P1542">
        <v>299.8</v>
      </c>
      <c r="Q1542">
        <v>89.899999999999991</v>
      </c>
      <c r="R1542">
        <v>0</v>
      </c>
      <c r="S1542">
        <v>50.1</v>
      </c>
      <c r="T1542">
        <v>0</v>
      </c>
      <c r="U1542">
        <v>0</v>
      </c>
      <c r="V1542">
        <v>114.9</v>
      </c>
      <c r="W1542">
        <v>44.9</v>
      </c>
      <c r="X1542">
        <v>44.9</v>
      </c>
      <c r="Y1542">
        <v>0</v>
      </c>
      <c r="AG1542" t="s">
        <v>103</v>
      </c>
      <c r="AK1542" t="s">
        <v>103</v>
      </c>
      <c r="AL1542" t="s">
        <v>95</v>
      </c>
      <c r="AM1542">
        <v>99999</v>
      </c>
      <c r="AN1542">
        <v>99999</v>
      </c>
      <c r="AO1542">
        <v>799</v>
      </c>
      <c r="AP1542" t="b">
        <v>1</v>
      </c>
      <c r="AQ1542" t="b">
        <v>1</v>
      </c>
      <c r="AR1542" t="b">
        <v>1</v>
      </c>
      <c r="AS1542">
        <v>250</v>
      </c>
      <c r="AT1542" t="s">
        <v>96</v>
      </c>
      <c r="AU1542" t="b">
        <v>0</v>
      </c>
      <c r="AW1542">
        <v>12</v>
      </c>
      <c r="AX1542" t="s">
        <v>97</v>
      </c>
      <c r="AY1542" t="s">
        <v>1704</v>
      </c>
    </row>
    <row r="1543" spans="1:51" x14ac:dyDescent="0.25">
      <c r="A1543" t="s">
        <v>3160</v>
      </c>
      <c r="B1543" t="s">
        <v>88</v>
      </c>
      <c r="C1543" t="s">
        <v>89</v>
      </c>
      <c r="D1543">
        <v>99999</v>
      </c>
      <c r="F1543">
        <v>3000</v>
      </c>
      <c r="G1543" t="b">
        <v>1</v>
      </c>
      <c r="H1543" t="s">
        <v>1604</v>
      </c>
      <c r="K1543" t="s">
        <v>253</v>
      </c>
      <c r="L1543" t="s">
        <v>92</v>
      </c>
      <c r="N1543" t="s">
        <v>93</v>
      </c>
      <c r="P1543">
        <v>309.8</v>
      </c>
      <c r="Q1543">
        <v>99.899999999999991</v>
      </c>
      <c r="R1543">
        <v>0</v>
      </c>
      <c r="S1543">
        <v>50.1</v>
      </c>
      <c r="T1543">
        <v>0</v>
      </c>
      <c r="U1543">
        <v>0</v>
      </c>
      <c r="V1543">
        <v>114.9</v>
      </c>
      <c r="W1543">
        <v>44.9</v>
      </c>
      <c r="X1543">
        <v>44.9</v>
      </c>
      <c r="Y1543">
        <v>0</v>
      </c>
      <c r="AG1543" t="s">
        <v>105</v>
      </c>
      <c r="AK1543" t="s">
        <v>105</v>
      </c>
      <c r="AL1543" t="s">
        <v>95</v>
      </c>
      <c r="AM1543">
        <v>99999</v>
      </c>
      <c r="AN1543">
        <v>99999</v>
      </c>
      <c r="AO1543">
        <v>799</v>
      </c>
      <c r="AP1543" t="b">
        <v>1</v>
      </c>
      <c r="AQ1543" t="b">
        <v>1</v>
      </c>
      <c r="AR1543" t="b">
        <v>1</v>
      </c>
      <c r="AS1543">
        <v>250</v>
      </c>
      <c r="AT1543" t="s">
        <v>96</v>
      </c>
      <c r="AU1543" t="b">
        <v>0</v>
      </c>
      <c r="AW1543">
        <v>12</v>
      </c>
      <c r="AX1543" t="s">
        <v>97</v>
      </c>
      <c r="AY1543" t="s">
        <v>1705</v>
      </c>
    </row>
    <row r="1544" spans="1:51" x14ac:dyDescent="0.25">
      <c r="A1544" t="s">
        <v>3160</v>
      </c>
      <c r="B1544" t="s">
        <v>88</v>
      </c>
      <c r="C1544" t="s">
        <v>89</v>
      </c>
      <c r="D1544">
        <v>99999</v>
      </c>
      <c r="F1544">
        <v>5000</v>
      </c>
      <c r="G1544" t="b">
        <v>1</v>
      </c>
      <c r="H1544" t="s">
        <v>1604</v>
      </c>
      <c r="K1544" t="s">
        <v>253</v>
      </c>
      <c r="L1544" t="s">
        <v>92</v>
      </c>
      <c r="N1544" t="s">
        <v>93</v>
      </c>
      <c r="P1544">
        <v>324.8</v>
      </c>
      <c r="Q1544">
        <v>114.9</v>
      </c>
      <c r="R1544">
        <v>0</v>
      </c>
      <c r="S1544">
        <v>50.1</v>
      </c>
      <c r="T1544">
        <v>0</v>
      </c>
      <c r="U1544">
        <v>0</v>
      </c>
      <c r="V1544">
        <v>114.9</v>
      </c>
      <c r="W1544">
        <v>44.9</v>
      </c>
      <c r="X1544">
        <v>44.9</v>
      </c>
      <c r="Y1544">
        <v>0</v>
      </c>
      <c r="AG1544" t="s">
        <v>107</v>
      </c>
      <c r="AK1544" t="s">
        <v>107</v>
      </c>
      <c r="AL1544" t="s">
        <v>95</v>
      </c>
      <c r="AM1544">
        <v>99999</v>
      </c>
      <c r="AN1544">
        <v>99999</v>
      </c>
      <c r="AO1544">
        <v>799</v>
      </c>
      <c r="AP1544" t="b">
        <v>1</v>
      </c>
      <c r="AQ1544" t="b">
        <v>1</v>
      </c>
      <c r="AR1544" t="b">
        <v>1</v>
      </c>
      <c r="AS1544">
        <v>250</v>
      </c>
      <c r="AT1544" t="s">
        <v>96</v>
      </c>
      <c r="AU1544" t="b">
        <v>0</v>
      </c>
      <c r="AW1544">
        <v>12</v>
      </c>
      <c r="AX1544" t="s">
        <v>97</v>
      </c>
      <c r="AY1544" t="s">
        <v>1706</v>
      </c>
    </row>
    <row r="1545" spans="1:51" x14ac:dyDescent="0.25">
      <c r="A1545" t="s">
        <v>3160</v>
      </c>
      <c r="B1545" t="s">
        <v>109</v>
      </c>
      <c r="C1545" t="s">
        <v>89</v>
      </c>
      <c r="D1545">
        <v>99999</v>
      </c>
      <c r="F1545">
        <v>0</v>
      </c>
      <c r="G1545" t="b">
        <v>1</v>
      </c>
      <c r="H1545" t="s">
        <v>1604</v>
      </c>
      <c r="K1545" t="s">
        <v>253</v>
      </c>
      <c r="L1545" t="s">
        <v>110</v>
      </c>
      <c r="N1545" t="s">
        <v>93</v>
      </c>
      <c r="P1545">
        <v>284.8</v>
      </c>
      <c r="Q1545">
        <v>74.900000000000006</v>
      </c>
      <c r="R1545">
        <v>0</v>
      </c>
      <c r="S1545">
        <v>50.1</v>
      </c>
      <c r="T1545">
        <v>0</v>
      </c>
      <c r="U1545">
        <v>0</v>
      </c>
      <c r="V1545">
        <v>114.9</v>
      </c>
      <c r="W1545">
        <v>44.9</v>
      </c>
      <c r="X1545">
        <v>44.9</v>
      </c>
      <c r="Y1545">
        <v>0</v>
      </c>
      <c r="AG1545" t="s">
        <v>111</v>
      </c>
      <c r="AK1545" t="s">
        <v>111</v>
      </c>
      <c r="AL1545" t="s">
        <v>112</v>
      </c>
      <c r="AM1545">
        <v>99999</v>
      </c>
      <c r="AN1545">
        <v>99999</v>
      </c>
      <c r="AO1545">
        <v>599</v>
      </c>
      <c r="AP1545" t="b">
        <v>1</v>
      </c>
      <c r="AQ1545" t="b">
        <v>1</v>
      </c>
      <c r="AR1545" t="b">
        <v>1</v>
      </c>
      <c r="AS1545">
        <v>50</v>
      </c>
      <c r="AT1545" t="s">
        <v>96</v>
      </c>
      <c r="AU1545" t="b">
        <v>0</v>
      </c>
      <c r="AW1545">
        <v>12</v>
      </c>
      <c r="AX1545" t="s">
        <v>97</v>
      </c>
      <c r="AY1545" t="s">
        <v>1707</v>
      </c>
    </row>
    <row r="1546" spans="1:51" x14ac:dyDescent="0.25">
      <c r="A1546" t="s">
        <v>3160</v>
      </c>
      <c r="B1546" t="s">
        <v>109</v>
      </c>
      <c r="C1546" t="s">
        <v>89</v>
      </c>
      <c r="D1546">
        <v>99999</v>
      </c>
      <c r="F1546">
        <v>1000</v>
      </c>
      <c r="G1546" t="b">
        <v>1</v>
      </c>
      <c r="H1546" t="s">
        <v>1604</v>
      </c>
      <c r="K1546" t="s">
        <v>253</v>
      </c>
      <c r="L1546" t="s">
        <v>110</v>
      </c>
      <c r="N1546" t="s">
        <v>93</v>
      </c>
      <c r="P1546">
        <v>269.8</v>
      </c>
      <c r="Q1546">
        <v>59.9</v>
      </c>
      <c r="R1546">
        <v>0</v>
      </c>
      <c r="S1546">
        <v>50.1</v>
      </c>
      <c r="T1546">
        <v>0</v>
      </c>
      <c r="U1546">
        <v>0</v>
      </c>
      <c r="V1546">
        <v>114.9</v>
      </c>
      <c r="W1546">
        <v>44.9</v>
      </c>
      <c r="X1546">
        <v>44.9</v>
      </c>
      <c r="Y1546">
        <v>0</v>
      </c>
      <c r="AG1546" t="s">
        <v>114</v>
      </c>
      <c r="AK1546" t="s">
        <v>114</v>
      </c>
      <c r="AL1546" t="s">
        <v>112</v>
      </c>
      <c r="AM1546">
        <v>99999</v>
      </c>
      <c r="AN1546">
        <v>99999</v>
      </c>
      <c r="AO1546">
        <v>599</v>
      </c>
      <c r="AP1546" t="b">
        <v>1</v>
      </c>
      <c r="AQ1546" t="b">
        <v>1</v>
      </c>
      <c r="AR1546" t="b">
        <v>1</v>
      </c>
      <c r="AS1546">
        <v>50</v>
      </c>
      <c r="AT1546" t="s">
        <v>96</v>
      </c>
      <c r="AU1546" t="b">
        <v>0</v>
      </c>
      <c r="AW1546">
        <v>12</v>
      </c>
      <c r="AX1546" t="s">
        <v>97</v>
      </c>
      <c r="AY1546" t="s">
        <v>1708</v>
      </c>
    </row>
    <row r="1547" spans="1:51" x14ac:dyDescent="0.25">
      <c r="A1547" t="s">
        <v>3160</v>
      </c>
      <c r="B1547" t="s">
        <v>109</v>
      </c>
      <c r="C1547" t="s">
        <v>89</v>
      </c>
      <c r="D1547">
        <v>99999</v>
      </c>
      <c r="F1547">
        <v>10000</v>
      </c>
      <c r="G1547" t="b">
        <v>1</v>
      </c>
      <c r="H1547" t="s">
        <v>1604</v>
      </c>
      <c r="K1547" t="s">
        <v>253</v>
      </c>
      <c r="L1547" t="s">
        <v>110</v>
      </c>
      <c r="N1547" t="s">
        <v>93</v>
      </c>
      <c r="P1547">
        <v>334.8</v>
      </c>
      <c r="Q1547">
        <v>124.9</v>
      </c>
      <c r="R1547">
        <v>0</v>
      </c>
      <c r="S1547">
        <v>50.1</v>
      </c>
      <c r="T1547">
        <v>0</v>
      </c>
      <c r="U1547">
        <v>0</v>
      </c>
      <c r="V1547">
        <v>114.9</v>
      </c>
      <c r="W1547">
        <v>44.9</v>
      </c>
      <c r="X1547">
        <v>44.9</v>
      </c>
      <c r="Y1547">
        <v>0</v>
      </c>
      <c r="AG1547" t="s">
        <v>116</v>
      </c>
      <c r="AK1547" t="s">
        <v>116</v>
      </c>
      <c r="AL1547" t="s">
        <v>112</v>
      </c>
      <c r="AM1547">
        <v>99999</v>
      </c>
      <c r="AN1547">
        <v>99999</v>
      </c>
      <c r="AO1547">
        <v>599</v>
      </c>
      <c r="AP1547" t="b">
        <v>1</v>
      </c>
      <c r="AQ1547" t="b">
        <v>1</v>
      </c>
      <c r="AR1547" t="b">
        <v>1</v>
      </c>
      <c r="AS1547">
        <v>50</v>
      </c>
      <c r="AT1547" t="s">
        <v>96</v>
      </c>
      <c r="AU1547" t="b">
        <v>0</v>
      </c>
      <c r="AW1547">
        <v>12</v>
      </c>
      <c r="AX1547" t="s">
        <v>97</v>
      </c>
      <c r="AY1547" t="s">
        <v>1709</v>
      </c>
    </row>
    <row r="1548" spans="1:51" x14ac:dyDescent="0.25">
      <c r="A1548" t="s">
        <v>3160</v>
      </c>
      <c r="B1548" t="s">
        <v>109</v>
      </c>
      <c r="C1548" t="s">
        <v>89</v>
      </c>
      <c r="D1548">
        <v>99999</v>
      </c>
      <c r="F1548">
        <v>2000</v>
      </c>
      <c r="G1548" t="b">
        <v>1</v>
      </c>
      <c r="H1548" t="s">
        <v>1604</v>
      </c>
      <c r="K1548" t="s">
        <v>253</v>
      </c>
      <c r="L1548" t="s">
        <v>110</v>
      </c>
      <c r="N1548" t="s">
        <v>93</v>
      </c>
      <c r="P1548">
        <v>279.8</v>
      </c>
      <c r="Q1548">
        <v>69.900000000000006</v>
      </c>
      <c r="R1548">
        <v>0</v>
      </c>
      <c r="S1548">
        <v>50.1</v>
      </c>
      <c r="T1548">
        <v>0</v>
      </c>
      <c r="U1548">
        <v>0</v>
      </c>
      <c r="V1548">
        <v>114.9</v>
      </c>
      <c r="W1548">
        <v>44.9</v>
      </c>
      <c r="X1548">
        <v>44.9</v>
      </c>
      <c r="Y1548">
        <v>0</v>
      </c>
      <c r="AG1548" t="s">
        <v>118</v>
      </c>
      <c r="AK1548" t="s">
        <v>118</v>
      </c>
      <c r="AL1548" t="s">
        <v>112</v>
      </c>
      <c r="AM1548">
        <v>99999</v>
      </c>
      <c r="AN1548">
        <v>99999</v>
      </c>
      <c r="AO1548">
        <v>599</v>
      </c>
      <c r="AP1548" t="b">
        <v>1</v>
      </c>
      <c r="AQ1548" t="b">
        <v>1</v>
      </c>
      <c r="AR1548" t="b">
        <v>1</v>
      </c>
      <c r="AS1548">
        <v>50</v>
      </c>
      <c r="AT1548" t="s">
        <v>96</v>
      </c>
      <c r="AU1548" t="b">
        <v>0</v>
      </c>
      <c r="AW1548">
        <v>12</v>
      </c>
      <c r="AX1548" t="s">
        <v>97</v>
      </c>
      <c r="AY1548" t="s">
        <v>1710</v>
      </c>
    </row>
    <row r="1549" spans="1:51" x14ac:dyDescent="0.25">
      <c r="A1549" t="s">
        <v>3160</v>
      </c>
      <c r="B1549" t="s">
        <v>109</v>
      </c>
      <c r="C1549" t="s">
        <v>89</v>
      </c>
      <c r="D1549">
        <v>99999</v>
      </c>
      <c r="F1549">
        <v>3000</v>
      </c>
      <c r="G1549" t="b">
        <v>1</v>
      </c>
      <c r="H1549" t="s">
        <v>1604</v>
      </c>
      <c r="K1549" t="s">
        <v>253</v>
      </c>
      <c r="L1549" t="s">
        <v>110</v>
      </c>
      <c r="N1549" t="s">
        <v>93</v>
      </c>
      <c r="P1549">
        <v>289.8</v>
      </c>
      <c r="Q1549">
        <v>79.899999999999991</v>
      </c>
      <c r="R1549">
        <v>0</v>
      </c>
      <c r="S1549">
        <v>50.1</v>
      </c>
      <c r="T1549">
        <v>0</v>
      </c>
      <c r="U1549">
        <v>0</v>
      </c>
      <c r="V1549">
        <v>114.9</v>
      </c>
      <c r="W1549">
        <v>44.9</v>
      </c>
      <c r="X1549">
        <v>44.9</v>
      </c>
      <c r="Y1549">
        <v>0</v>
      </c>
      <c r="AG1549" t="s">
        <v>120</v>
      </c>
      <c r="AK1549" t="s">
        <v>120</v>
      </c>
      <c r="AL1549" t="s">
        <v>112</v>
      </c>
      <c r="AM1549">
        <v>99999</v>
      </c>
      <c r="AN1549">
        <v>99999</v>
      </c>
      <c r="AO1549">
        <v>599</v>
      </c>
      <c r="AP1549" t="b">
        <v>1</v>
      </c>
      <c r="AQ1549" t="b">
        <v>1</v>
      </c>
      <c r="AR1549" t="b">
        <v>1</v>
      </c>
      <c r="AS1549">
        <v>50</v>
      </c>
      <c r="AT1549" t="s">
        <v>96</v>
      </c>
      <c r="AU1549" t="b">
        <v>0</v>
      </c>
      <c r="AW1549">
        <v>12</v>
      </c>
      <c r="AX1549" t="s">
        <v>97</v>
      </c>
      <c r="AY1549" t="s">
        <v>1711</v>
      </c>
    </row>
    <row r="1550" spans="1:51" x14ac:dyDescent="0.25">
      <c r="A1550" t="s">
        <v>3160</v>
      </c>
      <c r="B1550" t="s">
        <v>109</v>
      </c>
      <c r="C1550" t="s">
        <v>89</v>
      </c>
      <c r="D1550">
        <v>99999</v>
      </c>
      <c r="F1550">
        <v>5000</v>
      </c>
      <c r="G1550" t="b">
        <v>1</v>
      </c>
      <c r="H1550" t="s">
        <v>1604</v>
      </c>
      <c r="K1550" t="s">
        <v>253</v>
      </c>
      <c r="L1550" t="s">
        <v>110</v>
      </c>
      <c r="N1550" t="s">
        <v>93</v>
      </c>
      <c r="P1550">
        <v>304.8</v>
      </c>
      <c r="Q1550">
        <v>94.9</v>
      </c>
      <c r="R1550">
        <v>0</v>
      </c>
      <c r="S1550">
        <v>50.1</v>
      </c>
      <c r="T1550">
        <v>0</v>
      </c>
      <c r="U1550">
        <v>0</v>
      </c>
      <c r="V1550">
        <v>114.9</v>
      </c>
      <c r="W1550">
        <v>44.9</v>
      </c>
      <c r="X1550">
        <v>44.9</v>
      </c>
      <c r="Y1550">
        <v>0</v>
      </c>
      <c r="AG1550" t="s">
        <v>122</v>
      </c>
      <c r="AK1550" t="s">
        <v>122</v>
      </c>
      <c r="AL1550" t="s">
        <v>112</v>
      </c>
      <c r="AM1550">
        <v>99999</v>
      </c>
      <c r="AN1550">
        <v>99999</v>
      </c>
      <c r="AO1550">
        <v>599</v>
      </c>
      <c r="AP1550" t="b">
        <v>1</v>
      </c>
      <c r="AQ1550" t="b">
        <v>1</v>
      </c>
      <c r="AR1550" t="b">
        <v>1</v>
      </c>
      <c r="AS1550">
        <v>50</v>
      </c>
      <c r="AT1550" t="s">
        <v>96</v>
      </c>
      <c r="AU1550" t="b">
        <v>0</v>
      </c>
      <c r="AW1550">
        <v>12</v>
      </c>
      <c r="AX1550" t="s">
        <v>97</v>
      </c>
      <c r="AY1550" t="s">
        <v>1712</v>
      </c>
    </row>
    <row r="1551" spans="1:51" x14ac:dyDescent="0.25">
      <c r="A1551" t="s">
        <v>3160</v>
      </c>
      <c r="B1551" t="s">
        <v>124</v>
      </c>
      <c r="C1551" t="s">
        <v>89</v>
      </c>
      <c r="D1551">
        <v>99999</v>
      </c>
      <c r="F1551">
        <v>0</v>
      </c>
      <c r="G1551" t="b">
        <v>1</v>
      </c>
      <c r="H1551" t="s">
        <v>1604</v>
      </c>
      <c r="K1551" t="s">
        <v>253</v>
      </c>
      <c r="L1551" t="s">
        <v>125</v>
      </c>
      <c r="N1551" t="s">
        <v>93</v>
      </c>
      <c r="P1551">
        <v>274.8</v>
      </c>
      <c r="Q1551">
        <v>64.900000000000006</v>
      </c>
      <c r="R1551">
        <v>0</v>
      </c>
      <c r="S1551">
        <v>50.1</v>
      </c>
      <c r="T1551">
        <v>0</v>
      </c>
      <c r="U1551">
        <v>0</v>
      </c>
      <c r="V1551">
        <v>114.9</v>
      </c>
      <c r="W1551">
        <v>44.9</v>
      </c>
      <c r="X1551">
        <v>44.9</v>
      </c>
      <c r="Y1551">
        <v>0</v>
      </c>
      <c r="AG1551" t="s">
        <v>126</v>
      </c>
      <c r="AK1551" t="s">
        <v>126</v>
      </c>
      <c r="AL1551" t="s">
        <v>127</v>
      </c>
      <c r="AM1551">
        <v>99999</v>
      </c>
      <c r="AN1551">
        <v>99999</v>
      </c>
      <c r="AO1551">
        <v>699</v>
      </c>
      <c r="AP1551" t="b">
        <v>1</v>
      </c>
      <c r="AQ1551" t="b">
        <v>1</v>
      </c>
      <c r="AR1551" t="b">
        <v>1</v>
      </c>
      <c r="AS1551">
        <v>100</v>
      </c>
      <c r="AT1551" t="s">
        <v>96</v>
      </c>
      <c r="AU1551" t="b">
        <v>0</v>
      </c>
      <c r="AW1551">
        <v>12</v>
      </c>
      <c r="AX1551" t="s">
        <v>97</v>
      </c>
      <c r="AY1551" t="s">
        <v>1713</v>
      </c>
    </row>
    <row r="1552" spans="1:51" x14ac:dyDescent="0.25">
      <c r="A1552" t="s">
        <v>3160</v>
      </c>
      <c r="B1552" t="s">
        <v>124</v>
      </c>
      <c r="C1552" t="s">
        <v>89</v>
      </c>
      <c r="D1552">
        <v>99999</v>
      </c>
      <c r="F1552">
        <v>1000</v>
      </c>
      <c r="G1552" t="b">
        <v>1</v>
      </c>
      <c r="H1552" t="s">
        <v>1604</v>
      </c>
      <c r="K1552" t="s">
        <v>253</v>
      </c>
      <c r="L1552" t="s">
        <v>125</v>
      </c>
      <c r="N1552" t="s">
        <v>93</v>
      </c>
      <c r="P1552">
        <v>274.8</v>
      </c>
      <c r="Q1552">
        <v>64.899999999999991</v>
      </c>
      <c r="R1552">
        <v>0</v>
      </c>
      <c r="S1552">
        <v>50.1</v>
      </c>
      <c r="T1552">
        <v>0</v>
      </c>
      <c r="U1552">
        <v>0</v>
      </c>
      <c r="V1552">
        <v>114.9</v>
      </c>
      <c r="W1552">
        <v>44.9</v>
      </c>
      <c r="X1552">
        <v>44.9</v>
      </c>
      <c r="Y1552">
        <v>0</v>
      </c>
      <c r="AG1552" t="s">
        <v>129</v>
      </c>
      <c r="AK1552" t="s">
        <v>129</v>
      </c>
      <c r="AL1552" t="s">
        <v>127</v>
      </c>
      <c r="AM1552">
        <v>99999</v>
      </c>
      <c r="AN1552">
        <v>99999</v>
      </c>
      <c r="AO1552">
        <v>699</v>
      </c>
      <c r="AP1552" t="b">
        <v>1</v>
      </c>
      <c r="AQ1552" t="b">
        <v>1</v>
      </c>
      <c r="AR1552" t="b">
        <v>1</v>
      </c>
      <c r="AS1552">
        <v>100</v>
      </c>
      <c r="AT1552" t="s">
        <v>96</v>
      </c>
      <c r="AU1552" t="b">
        <v>0</v>
      </c>
      <c r="AW1552">
        <v>12</v>
      </c>
      <c r="AX1552" t="s">
        <v>97</v>
      </c>
      <c r="AY1552" t="s">
        <v>1714</v>
      </c>
    </row>
    <row r="1553" spans="1:51" x14ac:dyDescent="0.25">
      <c r="A1553" t="s">
        <v>3160</v>
      </c>
      <c r="B1553" t="s">
        <v>124</v>
      </c>
      <c r="C1553" t="s">
        <v>89</v>
      </c>
      <c r="D1553">
        <v>99999</v>
      </c>
      <c r="F1553">
        <v>10000</v>
      </c>
      <c r="G1553" t="b">
        <v>1</v>
      </c>
      <c r="H1553" t="s">
        <v>1604</v>
      </c>
      <c r="K1553" t="s">
        <v>253</v>
      </c>
      <c r="L1553" t="s">
        <v>125</v>
      </c>
      <c r="N1553" t="s">
        <v>93</v>
      </c>
      <c r="P1553">
        <v>339.8</v>
      </c>
      <c r="Q1553">
        <v>129.9</v>
      </c>
      <c r="R1553">
        <v>0</v>
      </c>
      <c r="S1553">
        <v>50.1</v>
      </c>
      <c r="T1553">
        <v>0</v>
      </c>
      <c r="U1553">
        <v>0</v>
      </c>
      <c r="V1553">
        <v>114.9</v>
      </c>
      <c r="W1553">
        <v>44.9</v>
      </c>
      <c r="X1553">
        <v>44.9</v>
      </c>
      <c r="Y1553">
        <v>0</v>
      </c>
      <c r="AG1553" t="s">
        <v>131</v>
      </c>
      <c r="AK1553" t="s">
        <v>131</v>
      </c>
      <c r="AL1553" t="s">
        <v>127</v>
      </c>
      <c r="AM1553">
        <v>99999</v>
      </c>
      <c r="AN1553">
        <v>99999</v>
      </c>
      <c r="AO1553">
        <v>699</v>
      </c>
      <c r="AP1553" t="b">
        <v>1</v>
      </c>
      <c r="AQ1553" t="b">
        <v>1</v>
      </c>
      <c r="AR1553" t="b">
        <v>1</v>
      </c>
      <c r="AS1553">
        <v>100</v>
      </c>
      <c r="AT1553" t="s">
        <v>96</v>
      </c>
      <c r="AU1553" t="b">
        <v>0</v>
      </c>
      <c r="AW1553">
        <v>12</v>
      </c>
      <c r="AX1553" t="s">
        <v>97</v>
      </c>
      <c r="AY1553" t="s">
        <v>1715</v>
      </c>
    </row>
    <row r="1554" spans="1:51" x14ac:dyDescent="0.25">
      <c r="A1554" t="s">
        <v>3160</v>
      </c>
      <c r="B1554" t="s">
        <v>124</v>
      </c>
      <c r="C1554" t="s">
        <v>89</v>
      </c>
      <c r="D1554">
        <v>99999</v>
      </c>
      <c r="F1554">
        <v>2000</v>
      </c>
      <c r="G1554" t="b">
        <v>1</v>
      </c>
      <c r="H1554" t="s">
        <v>1604</v>
      </c>
      <c r="K1554" t="s">
        <v>253</v>
      </c>
      <c r="L1554" t="s">
        <v>125</v>
      </c>
      <c r="N1554" t="s">
        <v>93</v>
      </c>
      <c r="P1554">
        <v>284.8</v>
      </c>
      <c r="Q1554">
        <v>74.899999999999991</v>
      </c>
      <c r="R1554">
        <v>0</v>
      </c>
      <c r="S1554">
        <v>50.1</v>
      </c>
      <c r="T1554">
        <v>0</v>
      </c>
      <c r="U1554">
        <v>0</v>
      </c>
      <c r="V1554">
        <v>114.9</v>
      </c>
      <c r="W1554">
        <v>44.9</v>
      </c>
      <c r="X1554">
        <v>44.9</v>
      </c>
      <c r="Y1554">
        <v>0</v>
      </c>
      <c r="AG1554" t="s">
        <v>133</v>
      </c>
      <c r="AK1554" t="s">
        <v>133</v>
      </c>
      <c r="AL1554" t="s">
        <v>127</v>
      </c>
      <c r="AM1554">
        <v>99999</v>
      </c>
      <c r="AN1554">
        <v>99999</v>
      </c>
      <c r="AO1554">
        <v>699</v>
      </c>
      <c r="AP1554" t="b">
        <v>1</v>
      </c>
      <c r="AQ1554" t="b">
        <v>1</v>
      </c>
      <c r="AR1554" t="b">
        <v>1</v>
      </c>
      <c r="AS1554">
        <v>100</v>
      </c>
      <c r="AT1554" t="s">
        <v>96</v>
      </c>
      <c r="AU1554" t="b">
        <v>0</v>
      </c>
      <c r="AW1554">
        <v>12</v>
      </c>
      <c r="AX1554" t="s">
        <v>97</v>
      </c>
      <c r="AY1554" t="s">
        <v>1716</v>
      </c>
    </row>
    <row r="1555" spans="1:51" x14ac:dyDescent="0.25">
      <c r="A1555" t="s">
        <v>3160</v>
      </c>
      <c r="B1555" t="s">
        <v>124</v>
      </c>
      <c r="C1555" t="s">
        <v>89</v>
      </c>
      <c r="D1555">
        <v>99999</v>
      </c>
      <c r="F1555">
        <v>3000</v>
      </c>
      <c r="G1555" t="b">
        <v>1</v>
      </c>
      <c r="H1555" t="s">
        <v>1604</v>
      </c>
      <c r="K1555" t="s">
        <v>253</v>
      </c>
      <c r="L1555" t="s">
        <v>125</v>
      </c>
      <c r="N1555" t="s">
        <v>93</v>
      </c>
      <c r="P1555">
        <v>294.8</v>
      </c>
      <c r="Q1555">
        <v>84.899999999999991</v>
      </c>
      <c r="R1555">
        <v>0</v>
      </c>
      <c r="S1555">
        <v>50.1</v>
      </c>
      <c r="T1555">
        <v>0</v>
      </c>
      <c r="U1555">
        <v>0</v>
      </c>
      <c r="V1555">
        <v>114.9</v>
      </c>
      <c r="W1555">
        <v>44.9</v>
      </c>
      <c r="X1555">
        <v>44.9</v>
      </c>
      <c r="Y1555">
        <v>0</v>
      </c>
      <c r="AG1555" t="s">
        <v>135</v>
      </c>
      <c r="AK1555" t="s">
        <v>135</v>
      </c>
      <c r="AL1555" t="s">
        <v>127</v>
      </c>
      <c r="AM1555">
        <v>99999</v>
      </c>
      <c r="AN1555">
        <v>99999</v>
      </c>
      <c r="AO1555">
        <v>699</v>
      </c>
      <c r="AP1555" t="b">
        <v>1</v>
      </c>
      <c r="AQ1555" t="b">
        <v>1</v>
      </c>
      <c r="AR1555" t="b">
        <v>1</v>
      </c>
      <c r="AS1555">
        <v>100</v>
      </c>
      <c r="AT1555" t="s">
        <v>96</v>
      </c>
      <c r="AU1555" t="b">
        <v>0</v>
      </c>
      <c r="AW1555">
        <v>12</v>
      </c>
      <c r="AX1555" t="s">
        <v>97</v>
      </c>
      <c r="AY1555" t="s">
        <v>1717</v>
      </c>
    </row>
    <row r="1556" spans="1:51" x14ac:dyDescent="0.25">
      <c r="A1556" t="s">
        <v>3160</v>
      </c>
      <c r="B1556" t="s">
        <v>124</v>
      </c>
      <c r="C1556" t="s">
        <v>89</v>
      </c>
      <c r="D1556">
        <v>99999</v>
      </c>
      <c r="F1556">
        <v>5000</v>
      </c>
      <c r="G1556" t="b">
        <v>1</v>
      </c>
      <c r="H1556" t="s">
        <v>1604</v>
      </c>
      <c r="K1556" t="s">
        <v>253</v>
      </c>
      <c r="L1556" t="s">
        <v>125</v>
      </c>
      <c r="N1556" t="s">
        <v>93</v>
      </c>
      <c r="P1556">
        <v>309.8</v>
      </c>
      <c r="Q1556">
        <v>99.9</v>
      </c>
      <c r="R1556">
        <v>0</v>
      </c>
      <c r="S1556">
        <v>50.1</v>
      </c>
      <c r="T1556">
        <v>0</v>
      </c>
      <c r="U1556">
        <v>0</v>
      </c>
      <c r="V1556">
        <v>114.9</v>
      </c>
      <c r="W1556">
        <v>44.9</v>
      </c>
      <c r="X1556">
        <v>44.9</v>
      </c>
      <c r="Y1556">
        <v>0</v>
      </c>
      <c r="AG1556" t="s">
        <v>137</v>
      </c>
      <c r="AK1556" t="s">
        <v>137</v>
      </c>
      <c r="AL1556" t="s">
        <v>127</v>
      </c>
      <c r="AM1556">
        <v>99999</v>
      </c>
      <c r="AN1556">
        <v>99999</v>
      </c>
      <c r="AO1556">
        <v>699</v>
      </c>
      <c r="AP1556" t="b">
        <v>1</v>
      </c>
      <c r="AQ1556" t="b">
        <v>1</v>
      </c>
      <c r="AR1556" t="b">
        <v>1</v>
      </c>
      <c r="AS1556">
        <v>100</v>
      </c>
      <c r="AT1556" t="s">
        <v>96</v>
      </c>
      <c r="AU1556" t="b">
        <v>0</v>
      </c>
      <c r="AW1556">
        <v>12</v>
      </c>
      <c r="AX1556" t="s">
        <v>97</v>
      </c>
      <c r="AY1556" t="s">
        <v>1718</v>
      </c>
    </row>
    <row r="1557" spans="1:51" x14ac:dyDescent="0.25">
      <c r="A1557" t="s">
        <v>3160</v>
      </c>
      <c r="B1557" t="s">
        <v>139</v>
      </c>
      <c r="C1557" t="s">
        <v>89</v>
      </c>
      <c r="D1557">
        <v>99999</v>
      </c>
      <c r="F1557">
        <v>0</v>
      </c>
      <c r="G1557" t="b">
        <v>1</v>
      </c>
      <c r="H1557" t="s">
        <v>1604</v>
      </c>
      <c r="K1557" t="s">
        <v>253</v>
      </c>
      <c r="L1557" t="s">
        <v>140</v>
      </c>
      <c r="N1557" t="s">
        <v>93</v>
      </c>
      <c r="P1557">
        <v>309.8</v>
      </c>
      <c r="Q1557">
        <v>99.9</v>
      </c>
      <c r="R1557">
        <v>0</v>
      </c>
      <c r="S1557">
        <v>50.1</v>
      </c>
      <c r="T1557">
        <v>0</v>
      </c>
      <c r="U1557">
        <v>0</v>
      </c>
      <c r="V1557">
        <v>114.9</v>
      </c>
      <c r="W1557">
        <v>44.9</v>
      </c>
      <c r="X1557">
        <v>44.9</v>
      </c>
      <c r="Y1557">
        <v>0</v>
      </c>
      <c r="AG1557" t="s">
        <v>141</v>
      </c>
      <c r="AK1557" t="s">
        <v>141</v>
      </c>
      <c r="AL1557" t="s">
        <v>142</v>
      </c>
      <c r="AM1557">
        <v>99999</v>
      </c>
      <c r="AN1557">
        <v>99999</v>
      </c>
      <c r="AO1557">
        <v>899</v>
      </c>
      <c r="AP1557" t="b">
        <v>1</v>
      </c>
      <c r="AQ1557" t="b">
        <v>1</v>
      </c>
      <c r="AR1557" t="b">
        <v>1</v>
      </c>
      <c r="AS1557">
        <v>500</v>
      </c>
      <c r="AT1557" t="s">
        <v>96</v>
      </c>
      <c r="AU1557" t="b">
        <v>0</v>
      </c>
      <c r="AW1557">
        <v>12</v>
      </c>
      <c r="AX1557" t="s">
        <v>97</v>
      </c>
      <c r="AY1557" t="s">
        <v>1719</v>
      </c>
    </row>
    <row r="1558" spans="1:51" x14ac:dyDescent="0.25">
      <c r="A1558" t="s">
        <v>3160</v>
      </c>
      <c r="B1558" t="s">
        <v>139</v>
      </c>
      <c r="C1558" t="s">
        <v>89</v>
      </c>
      <c r="D1558">
        <v>99999</v>
      </c>
      <c r="F1558">
        <v>1000</v>
      </c>
      <c r="G1558" t="b">
        <v>1</v>
      </c>
      <c r="H1558" t="s">
        <v>1604</v>
      </c>
      <c r="K1558" t="s">
        <v>253</v>
      </c>
      <c r="L1558" t="s">
        <v>140</v>
      </c>
      <c r="N1558" t="s">
        <v>93</v>
      </c>
      <c r="P1558">
        <v>309.8</v>
      </c>
      <c r="Q1558">
        <v>99.899999999999991</v>
      </c>
      <c r="R1558">
        <v>0</v>
      </c>
      <c r="S1558">
        <v>50.1</v>
      </c>
      <c r="T1558">
        <v>0</v>
      </c>
      <c r="U1558">
        <v>0</v>
      </c>
      <c r="V1558">
        <v>114.9</v>
      </c>
      <c r="W1558">
        <v>44.9</v>
      </c>
      <c r="X1558">
        <v>44.9</v>
      </c>
      <c r="Y1558">
        <v>0</v>
      </c>
      <c r="AG1558" t="s">
        <v>144</v>
      </c>
      <c r="AK1558" t="s">
        <v>144</v>
      </c>
      <c r="AL1558" t="s">
        <v>142</v>
      </c>
      <c r="AM1558">
        <v>99999</v>
      </c>
      <c r="AN1558">
        <v>99999</v>
      </c>
      <c r="AO1558">
        <v>899</v>
      </c>
      <c r="AP1558" t="b">
        <v>1</v>
      </c>
      <c r="AQ1558" t="b">
        <v>1</v>
      </c>
      <c r="AR1558" t="b">
        <v>1</v>
      </c>
      <c r="AS1558">
        <v>500</v>
      </c>
      <c r="AT1558" t="s">
        <v>96</v>
      </c>
      <c r="AU1558" t="b">
        <v>0</v>
      </c>
      <c r="AW1558">
        <v>12</v>
      </c>
      <c r="AX1558" t="s">
        <v>97</v>
      </c>
      <c r="AY1558" t="s">
        <v>1720</v>
      </c>
    </row>
    <row r="1559" spans="1:51" x14ac:dyDescent="0.25">
      <c r="A1559" t="s">
        <v>3160</v>
      </c>
      <c r="B1559" t="s">
        <v>139</v>
      </c>
      <c r="C1559" t="s">
        <v>89</v>
      </c>
      <c r="D1559">
        <v>99999</v>
      </c>
      <c r="F1559">
        <v>10000</v>
      </c>
      <c r="G1559" t="b">
        <v>1</v>
      </c>
      <c r="H1559" t="s">
        <v>1604</v>
      </c>
      <c r="K1559" t="s">
        <v>253</v>
      </c>
      <c r="L1559" t="s">
        <v>140</v>
      </c>
      <c r="N1559" t="s">
        <v>93</v>
      </c>
      <c r="P1559">
        <v>374.8</v>
      </c>
      <c r="Q1559">
        <v>164.9</v>
      </c>
      <c r="R1559">
        <v>0</v>
      </c>
      <c r="S1559">
        <v>50.1</v>
      </c>
      <c r="T1559">
        <v>0</v>
      </c>
      <c r="U1559">
        <v>0</v>
      </c>
      <c r="V1559">
        <v>114.9</v>
      </c>
      <c r="W1559">
        <v>44.9</v>
      </c>
      <c r="X1559">
        <v>44.9</v>
      </c>
      <c r="Y1559">
        <v>0</v>
      </c>
      <c r="AG1559" t="s">
        <v>146</v>
      </c>
      <c r="AK1559" t="s">
        <v>146</v>
      </c>
      <c r="AL1559" t="s">
        <v>142</v>
      </c>
      <c r="AM1559">
        <v>99999</v>
      </c>
      <c r="AN1559">
        <v>99999</v>
      </c>
      <c r="AO1559">
        <v>899</v>
      </c>
      <c r="AP1559" t="b">
        <v>1</v>
      </c>
      <c r="AQ1559" t="b">
        <v>1</v>
      </c>
      <c r="AR1559" t="b">
        <v>1</v>
      </c>
      <c r="AS1559">
        <v>500</v>
      </c>
      <c r="AT1559" t="s">
        <v>96</v>
      </c>
      <c r="AU1559" t="b">
        <v>0</v>
      </c>
      <c r="AW1559">
        <v>12</v>
      </c>
      <c r="AX1559" t="s">
        <v>97</v>
      </c>
      <c r="AY1559" t="s">
        <v>1721</v>
      </c>
    </row>
    <row r="1560" spans="1:51" x14ac:dyDescent="0.25">
      <c r="A1560" t="s">
        <v>3160</v>
      </c>
      <c r="B1560" t="s">
        <v>139</v>
      </c>
      <c r="C1560" t="s">
        <v>89</v>
      </c>
      <c r="D1560">
        <v>99999</v>
      </c>
      <c r="F1560">
        <v>2000</v>
      </c>
      <c r="G1560" t="b">
        <v>1</v>
      </c>
      <c r="H1560" t="s">
        <v>1604</v>
      </c>
      <c r="K1560" t="s">
        <v>253</v>
      </c>
      <c r="L1560" t="s">
        <v>140</v>
      </c>
      <c r="N1560" t="s">
        <v>93</v>
      </c>
      <c r="P1560">
        <v>319.8</v>
      </c>
      <c r="Q1560">
        <v>109.89999999999999</v>
      </c>
      <c r="R1560">
        <v>0</v>
      </c>
      <c r="S1560">
        <v>50.1</v>
      </c>
      <c r="T1560">
        <v>0</v>
      </c>
      <c r="U1560">
        <v>0</v>
      </c>
      <c r="V1560">
        <v>114.9</v>
      </c>
      <c r="W1560">
        <v>44.9</v>
      </c>
      <c r="X1560">
        <v>44.9</v>
      </c>
      <c r="Y1560">
        <v>0</v>
      </c>
      <c r="AG1560" t="s">
        <v>148</v>
      </c>
      <c r="AK1560" t="s">
        <v>148</v>
      </c>
      <c r="AL1560" t="s">
        <v>142</v>
      </c>
      <c r="AM1560">
        <v>99999</v>
      </c>
      <c r="AN1560">
        <v>99999</v>
      </c>
      <c r="AO1560">
        <v>899</v>
      </c>
      <c r="AP1560" t="b">
        <v>1</v>
      </c>
      <c r="AQ1560" t="b">
        <v>1</v>
      </c>
      <c r="AR1560" t="b">
        <v>1</v>
      </c>
      <c r="AS1560">
        <v>500</v>
      </c>
      <c r="AT1560" t="s">
        <v>96</v>
      </c>
      <c r="AU1560" t="b">
        <v>0</v>
      </c>
      <c r="AW1560">
        <v>12</v>
      </c>
      <c r="AX1560" t="s">
        <v>97</v>
      </c>
      <c r="AY1560" t="s">
        <v>1722</v>
      </c>
    </row>
    <row r="1561" spans="1:51" x14ac:dyDescent="0.25">
      <c r="A1561" t="s">
        <v>3160</v>
      </c>
      <c r="B1561" t="s">
        <v>139</v>
      </c>
      <c r="C1561" t="s">
        <v>89</v>
      </c>
      <c r="D1561">
        <v>99999</v>
      </c>
      <c r="F1561">
        <v>3000</v>
      </c>
      <c r="G1561" t="b">
        <v>1</v>
      </c>
      <c r="H1561" t="s">
        <v>1604</v>
      </c>
      <c r="K1561" t="s">
        <v>253</v>
      </c>
      <c r="L1561" t="s">
        <v>140</v>
      </c>
      <c r="N1561" t="s">
        <v>93</v>
      </c>
      <c r="P1561">
        <v>329.8</v>
      </c>
      <c r="Q1561">
        <v>119.89999999999999</v>
      </c>
      <c r="R1561">
        <v>0</v>
      </c>
      <c r="S1561">
        <v>50.1</v>
      </c>
      <c r="T1561">
        <v>0</v>
      </c>
      <c r="U1561">
        <v>0</v>
      </c>
      <c r="V1561">
        <v>114.9</v>
      </c>
      <c r="W1561">
        <v>44.9</v>
      </c>
      <c r="X1561">
        <v>44.9</v>
      </c>
      <c r="Y1561">
        <v>0</v>
      </c>
      <c r="AG1561" t="s">
        <v>150</v>
      </c>
      <c r="AK1561" t="s">
        <v>150</v>
      </c>
      <c r="AL1561" t="s">
        <v>142</v>
      </c>
      <c r="AM1561">
        <v>99999</v>
      </c>
      <c r="AN1561">
        <v>99999</v>
      </c>
      <c r="AO1561">
        <v>899</v>
      </c>
      <c r="AP1561" t="b">
        <v>1</v>
      </c>
      <c r="AQ1561" t="b">
        <v>1</v>
      </c>
      <c r="AR1561" t="b">
        <v>1</v>
      </c>
      <c r="AS1561">
        <v>500</v>
      </c>
      <c r="AT1561" t="s">
        <v>96</v>
      </c>
      <c r="AU1561" t="b">
        <v>0</v>
      </c>
      <c r="AW1561">
        <v>12</v>
      </c>
      <c r="AX1561" t="s">
        <v>97</v>
      </c>
      <c r="AY1561" t="s">
        <v>1723</v>
      </c>
    </row>
    <row r="1562" spans="1:51" x14ac:dyDescent="0.25">
      <c r="A1562" t="s">
        <v>3160</v>
      </c>
      <c r="B1562" t="s">
        <v>139</v>
      </c>
      <c r="C1562" t="s">
        <v>89</v>
      </c>
      <c r="D1562">
        <v>99999</v>
      </c>
      <c r="F1562">
        <v>5000</v>
      </c>
      <c r="G1562" t="b">
        <v>1</v>
      </c>
      <c r="H1562" t="s">
        <v>1604</v>
      </c>
      <c r="K1562" t="s">
        <v>253</v>
      </c>
      <c r="L1562" t="s">
        <v>140</v>
      </c>
      <c r="N1562" t="s">
        <v>93</v>
      </c>
      <c r="P1562">
        <v>344.8</v>
      </c>
      <c r="Q1562">
        <v>134.9</v>
      </c>
      <c r="R1562">
        <v>0</v>
      </c>
      <c r="S1562">
        <v>50.1</v>
      </c>
      <c r="T1562">
        <v>0</v>
      </c>
      <c r="U1562">
        <v>0</v>
      </c>
      <c r="V1562">
        <v>114.9</v>
      </c>
      <c r="W1562">
        <v>44.9</v>
      </c>
      <c r="X1562">
        <v>44.9</v>
      </c>
      <c r="Y1562">
        <v>0</v>
      </c>
      <c r="AG1562" t="s">
        <v>152</v>
      </c>
      <c r="AK1562" t="s">
        <v>152</v>
      </c>
      <c r="AL1562" t="s">
        <v>142</v>
      </c>
      <c r="AM1562">
        <v>99999</v>
      </c>
      <c r="AN1562">
        <v>99999</v>
      </c>
      <c r="AO1562">
        <v>899</v>
      </c>
      <c r="AP1562" t="b">
        <v>1</v>
      </c>
      <c r="AQ1562" t="b">
        <v>1</v>
      </c>
      <c r="AR1562" t="b">
        <v>1</v>
      </c>
      <c r="AS1562">
        <v>500</v>
      </c>
      <c r="AT1562" t="s">
        <v>96</v>
      </c>
      <c r="AU1562" t="b">
        <v>0</v>
      </c>
      <c r="AW1562">
        <v>12</v>
      </c>
      <c r="AX1562" t="s">
        <v>97</v>
      </c>
      <c r="AY1562" t="s">
        <v>1724</v>
      </c>
    </row>
    <row r="1563" spans="1:51" x14ac:dyDescent="0.25">
      <c r="A1563" t="s">
        <v>3161</v>
      </c>
    </row>
  </sheetData>
  <dataValidations count="1">
    <dataValidation type="list" showInputMessage="1" error="Please select a valid value" promptTitle="select a value" sqref="O1:O2">
      <formula1>validValues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Y1173"/>
  <sheetViews>
    <sheetView tabSelected="1" workbookViewId="0">
      <selection activeCell="A5" sqref="A5:AX1174"/>
    </sheetView>
  </sheetViews>
  <sheetFormatPr defaultRowHeight="15" x14ac:dyDescent="0.25"/>
  <cols>
    <col min="49" max="49" width="11.7109375" customWidth="1"/>
    <col min="51" max="51" width="0" hidden="1" customWidth="1"/>
  </cols>
  <sheetData>
    <row r="1" spans="1:5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 t="s">
        <v>38</v>
      </c>
      <c r="AN1" s="6" t="s">
        <v>39</v>
      </c>
      <c r="AO1" s="6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47</v>
      </c>
      <c r="AV1" s="5" t="s">
        <v>46</v>
      </c>
      <c r="AW1" s="5" t="s">
        <v>48</v>
      </c>
      <c r="AX1" s="5" t="s">
        <v>49</v>
      </c>
    </row>
    <row r="2" spans="1:51" x14ac:dyDescent="0.25">
      <c r="A2" s="7" t="s">
        <v>50</v>
      </c>
      <c r="B2" s="8" t="s">
        <v>1</v>
      </c>
      <c r="C2" s="9" t="s">
        <v>51</v>
      </c>
      <c r="D2" s="9" t="s">
        <v>52</v>
      </c>
      <c r="E2" s="9" t="s">
        <v>53</v>
      </c>
      <c r="F2" s="9" t="s">
        <v>54</v>
      </c>
      <c r="G2" s="9" t="s">
        <v>55</v>
      </c>
      <c r="H2" s="9" t="s">
        <v>7</v>
      </c>
      <c r="I2" s="9" t="s">
        <v>8</v>
      </c>
      <c r="J2" s="9" t="s">
        <v>56</v>
      </c>
      <c r="K2" s="9" t="s">
        <v>57</v>
      </c>
      <c r="L2" s="9" t="s">
        <v>58</v>
      </c>
      <c r="M2" s="9" t="s">
        <v>59</v>
      </c>
      <c r="N2" s="10" t="s">
        <v>60</v>
      </c>
      <c r="O2" s="11"/>
      <c r="P2" s="5" t="s">
        <v>61</v>
      </c>
      <c r="Q2" s="5" t="s">
        <v>62</v>
      </c>
      <c r="R2" s="5" t="s">
        <v>63</v>
      </c>
      <c r="S2" s="6" t="s">
        <v>64</v>
      </c>
      <c r="T2" s="5" t="s">
        <v>65</v>
      </c>
      <c r="U2" s="5" t="s">
        <v>66</v>
      </c>
      <c r="V2" s="5" t="s">
        <v>67</v>
      </c>
      <c r="W2" s="5" t="s">
        <v>68</v>
      </c>
      <c r="X2" s="6" t="s">
        <v>69</v>
      </c>
      <c r="Y2" s="6" t="s">
        <v>70</v>
      </c>
      <c r="Z2" s="5" t="s">
        <v>25</v>
      </c>
      <c r="AA2" s="5" t="s">
        <v>71</v>
      </c>
      <c r="AB2" s="5" t="s">
        <v>72</v>
      </c>
      <c r="AC2" s="5" t="s">
        <v>73</v>
      </c>
      <c r="AD2" s="5" t="s">
        <v>74</v>
      </c>
      <c r="AE2" s="5" t="s">
        <v>75</v>
      </c>
      <c r="AF2" s="5" t="s">
        <v>76</v>
      </c>
      <c r="AG2" s="5" t="s">
        <v>77</v>
      </c>
      <c r="AH2" s="5" t="s">
        <v>78</v>
      </c>
      <c r="AI2" s="5" t="s">
        <v>79</v>
      </c>
      <c r="AJ2" s="5" t="s">
        <v>80</v>
      </c>
      <c r="AK2" s="5" t="s">
        <v>81</v>
      </c>
      <c r="AL2" s="5" t="s">
        <v>37</v>
      </c>
      <c r="AM2" s="6" t="s">
        <v>82</v>
      </c>
      <c r="AN2" s="6" t="s">
        <v>83</v>
      </c>
      <c r="AO2" s="6" t="s">
        <v>84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85</v>
      </c>
      <c r="AU2" s="5" t="s">
        <v>87</v>
      </c>
      <c r="AV2" s="5" t="s">
        <v>86</v>
      </c>
      <c r="AW2" s="5" t="s">
        <v>48</v>
      </c>
      <c r="AX2" s="5" t="s">
        <v>49</v>
      </c>
    </row>
    <row r="3" spans="1:51" x14ac:dyDescent="0.25">
      <c r="A3" t="s">
        <v>3159</v>
      </c>
      <c r="B3" t="s">
        <v>88</v>
      </c>
      <c r="C3" t="s">
        <v>89</v>
      </c>
      <c r="D3">
        <v>99999</v>
      </c>
      <c r="F3">
        <v>10000</v>
      </c>
      <c r="G3" t="b">
        <v>0</v>
      </c>
      <c r="H3" t="s">
        <v>90</v>
      </c>
      <c r="K3" t="s">
        <v>91</v>
      </c>
      <c r="L3" t="s">
        <v>1725</v>
      </c>
      <c r="N3" t="s">
        <v>93</v>
      </c>
      <c r="P3">
        <v>399.8</v>
      </c>
      <c r="Q3">
        <v>129.9</v>
      </c>
      <c r="R3">
        <v>0</v>
      </c>
      <c r="S3">
        <v>50.1</v>
      </c>
      <c r="T3">
        <v>0</v>
      </c>
      <c r="U3">
        <v>0</v>
      </c>
      <c r="V3">
        <v>174.9</v>
      </c>
      <c r="W3">
        <v>44.9</v>
      </c>
      <c r="X3">
        <v>44.9</v>
      </c>
      <c r="Y3">
        <v>0</v>
      </c>
      <c r="AF3" t="s">
        <v>1726</v>
      </c>
      <c r="AJ3" t="s">
        <v>1726</v>
      </c>
      <c r="AL3" t="s">
        <v>1727</v>
      </c>
      <c r="AM3">
        <v>0</v>
      </c>
      <c r="AN3">
        <v>99999</v>
      </c>
      <c r="AO3">
        <v>699</v>
      </c>
      <c r="AP3" t="b">
        <v>1</v>
      </c>
      <c r="AQ3" t="b">
        <v>1</v>
      </c>
      <c r="AR3" t="b">
        <v>0</v>
      </c>
      <c r="AS3">
        <v>1000</v>
      </c>
      <c r="AT3" t="s">
        <v>96</v>
      </c>
      <c r="AV3" t="b">
        <v>0</v>
      </c>
      <c r="AW3">
        <v>12</v>
      </c>
      <c r="AX3" t="s">
        <v>97</v>
      </c>
      <c r="AY3" t="s">
        <v>1728</v>
      </c>
    </row>
    <row r="4" spans="1:51" x14ac:dyDescent="0.25">
      <c r="A4" t="s">
        <v>3160</v>
      </c>
      <c r="B4" t="s">
        <v>109</v>
      </c>
      <c r="C4" t="s">
        <v>89</v>
      </c>
      <c r="D4">
        <v>99999</v>
      </c>
      <c r="F4">
        <v>0</v>
      </c>
      <c r="G4" t="b">
        <v>0</v>
      </c>
      <c r="H4" t="s">
        <v>90</v>
      </c>
      <c r="K4" t="s">
        <v>91</v>
      </c>
      <c r="L4" t="s">
        <v>1729</v>
      </c>
      <c r="N4" t="s">
        <v>93</v>
      </c>
      <c r="P4">
        <v>329.8</v>
      </c>
      <c r="Q4">
        <v>59.9</v>
      </c>
      <c r="R4">
        <v>0</v>
      </c>
      <c r="S4">
        <v>50.1</v>
      </c>
      <c r="T4">
        <v>0</v>
      </c>
      <c r="U4">
        <v>0</v>
      </c>
      <c r="V4">
        <v>174.9</v>
      </c>
      <c r="W4">
        <v>44.9</v>
      </c>
      <c r="X4">
        <v>44.9</v>
      </c>
      <c r="Y4">
        <v>0</v>
      </c>
      <c r="AF4" t="s">
        <v>1730</v>
      </c>
      <c r="AJ4" t="s">
        <v>1730</v>
      </c>
      <c r="AL4" t="s">
        <v>1731</v>
      </c>
      <c r="AM4">
        <v>0</v>
      </c>
      <c r="AN4">
        <v>99999</v>
      </c>
      <c r="AO4">
        <v>599</v>
      </c>
      <c r="AP4" t="b">
        <v>1</v>
      </c>
      <c r="AQ4" t="b">
        <v>1</v>
      </c>
      <c r="AR4" t="b">
        <v>0</v>
      </c>
      <c r="AS4">
        <v>500</v>
      </c>
      <c r="AT4" t="s">
        <v>96</v>
      </c>
      <c r="AV4" t="b">
        <v>0</v>
      </c>
      <c r="AW4">
        <v>12</v>
      </c>
      <c r="AX4" t="s">
        <v>97</v>
      </c>
      <c r="AY4" t="s">
        <v>1732</v>
      </c>
    </row>
    <row r="5" spans="1:51" x14ac:dyDescent="0.25">
      <c r="A5" t="s">
        <v>3160</v>
      </c>
      <c r="B5" t="s">
        <v>109</v>
      </c>
      <c r="C5" t="s">
        <v>89</v>
      </c>
      <c r="D5">
        <v>99999</v>
      </c>
      <c r="F5">
        <v>1000</v>
      </c>
      <c r="G5" t="b">
        <v>0</v>
      </c>
      <c r="H5" t="s">
        <v>90</v>
      </c>
      <c r="K5" t="s">
        <v>91</v>
      </c>
      <c r="L5" t="s">
        <v>1729</v>
      </c>
      <c r="N5" t="s">
        <v>93</v>
      </c>
      <c r="P5">
        <v>329.8</v>
      </c>
      <c r="Q5">
        <v>59.9</v>
      </c>
      <c r="R5">
        <v>0</v>
      </c>
      <c r="S5">
        <v>50.1</v>
      </c>
      <c r="T5">
        <v>0</v>
      </c>
      <c r="U5">
        <v>0</v>
      </c>
      <c r="V5">
        <v>174.9</v>
      </c>
      <c r="W5">
        <v>44.9</v>
      </c>
      <c r="X5">
        <v>44.9</v>
      </c>
      <c r="Y5">
        <v>0</v>
      </c>
      <c r="AF5" t="s">
        <v>1733</v>
      </c>
      <c r="AJ5" t="s">
        <v>1733</v>
      </c>
      <c r="AL5" t="s">
        <v>1731</v>
      </c>
      <c r="AM5">
        <v>0</v>
      </c>
      <c r="AN5">
        <v>99999</v>
      </c>
      <c r="AO5">
        <v>599</v>
      </c>
      <c r="AP5" t="b">
        <v>1</v>
      </c>
      <c r="AQ5" t="b">
        <v>1</v>
      </c>
      <c r="AR5" t="b">
        <v>0</v>
      </c>
      <c r="AS5">
        <v>500</v>
      </c>
      <c r="AT5" t="s">
        <v>96</v>
      </c>
      <c r="AV5" t="b">
        <v>0</v>
      </c>
      <c r="AW5">
        <v>12</v>
      </c>
      <c r="AX5" t="s">
        <v>97</v>
      </c>
      <c r="AY5" t="s">
        <v>1734</v>
      </c>
    </row>
    <row r="6" spans="1:51" x14ac:dyDescent="0.25">
      <c r="A6" t="s">
        <v>3160</v>
      </c>
      <c r="B6" t="s">
        <v>109</v>
      </c>
      <c r="C6" t="s">
        <v>89</v>
      </c>
      <c r="D6">
        <v>99999</v>
      </c>
      <c r="F6">
        <v>10000</v>
      </c>
      <c r="G6" t="b">
        <v>0</v>
      </c>
      <c r="H6" t="s">
        <v>90</v>
      </c>
      <c r="K6" t="s">
        <v>91</v>
      </c>
      <c r="L6" t="s">
        <v>1729</v>
      </c>
      <c r="N6" t="s">
        <v>93</v>
      </c>
      <c r="P6">
        <v>394.8</v>
      </c>
      <c r="Q6">
        <v>124.9</v>
      </c>
      <c r="R6">
        <v>0</v>
      </c>
      <c r="S6">
        <v>50.1</v>
      </c>
      <c r="T6">
        <v>0</v>
      </c>
      <c r="U6">
        <v>0</v>
      </c>
      <c r="V6">
        <v>174.9</v>
      </c>
      <c r="W6">
        <v>44.9</v>
      </c>
      <c r="X6">
        <v>44.9</v>
      </c>
      <c r="Y6">
        <v>0</v>
      </c>
      <c r="AF6" t="s">
        <v>1735</v>
      </c>
      <c r="AJ6" t="s">
        <v>1735</v>
      </c>
      <c r="AL6" t="s">
        <v>1731</v>
      </c>
      <c r="AM6">
        <v>0</v>
      </c>
      <c r="AN6">
        <v>99999</v>
      </c>
      <c r="AO6">
        <v>599</v>
      </c>
      <c r="AP6" t="b">
        <v>1</v>
      </c>
      <c r="AQ6" t="b">
        <v>1</v>
      </c>
      <c r="AR6" t="b">
        <v>0</v>
      </c>
      <c r="AS6">
        <v>500</v>
      </c>
      <c r="AT6" t="s">
        <v>96</v>
      </c>
      <c r="AV6" t="b">
        <v>0</v>
      </c>
      <c r="AW6">
        <v>12</v>
      </c>
      <c r="AX6" t="s">
        <v>97</v>
      </c>
      <c r="AY6" t="s">
        <v>1736</v>
      </c>
    </row>
    <row r="7" spans="1:51" x14ac:dyDescent="0.25">
      <c r="A7" t="s">
        <v>3160</v>
      </c>
      <c r="B7" t="s">
        <v>109</v>
      </c>
      <c r="C7" t="s">
        <v>89</v>
      </c>
      <c r="D7">
        <v>99999</v>
      </c>
      <c r="F7">
        <v>2000</v>
      </c>
      <c r="G7" t="b">
        <v>0</v>
      </c>
      <c r="H7" t="s">
        <v>90</v>
      </c>
      <c r="K7" t="s">
        <v>91</v>
      </c>
      <c r="L7" t="s">
        <v>1729</v>
      </c>
      <c r="N7" t="s">
        <v>93</v>
      </c>
      <c r="P7">
        <v>339.8</v>
      </c>
      <c r="Q7">
        <v>69.900000000000006</v>
      </c>
      <c r="R7">
        <v>0</v>
      </c>
      <c r="S7">
        <v>50.1</v>
      </c>
      <c r="T7">
        <v>0</v>
      </c>
      <c r="U7">
        <v>0</v>
      </c>
      <c r="V7">
        <v>174.9</v>
      </c>
      <c r="W7">
        <v>44.9</v>
      </c>
      <c r="X7">
        <v>44.9</v>
      </c>
      <c r="Y7">
        <v>0</v>
      </c>
      <c r="AF7" t="s">
        <v>1737</v>
      </c>
      <c r="AJ7" t="s">
        <v>1737</v>
      </c>
      <c r="AL7" t="s">
        <v>1731</v>
      </c>
      <c r="AM7">
        <v>0</v>
      </c>
      <c r="AN7">
        <v>99999</v>
      </c>
      <c r="AO7">
        <v>599</v>
      </c>
      <c r="AP7" t="b">
        <v>1</v>
      </c>
      <c r="AQ7" t="b">
        <v>1</v>
      </c>
      <c r="AR7" t="b">
        <v>0</v>
      </c>
      <c r="AS7">
        <v>500</v>
      </c>
      <c r="AT7" t="s">
        <v>96</v>
      </c>
      <c r="AV7" t="b">
        <v>0</v>
      </c>
      <c r="AW7">
        <v>12</v>
      </c>
      <c r="AX7" t="s">
        <v>97</v>
      </c>
      <c r="AY7" t="s">
        <v>1738</v>
      </c>
    </row>
    <row r="8" spans="1:51" x14ac:dyDescent="0.25">
      <c r="A8" t="s">
        <v>3160</v>
      </c>
      <c r="B8" t="s">
        <v>109</v>
      </c>
      <c r="C8" t="s">
        <v>89</v>
      </c>
      <c r="D8">
        <v>99999</v>
      </c>
      <c r="F8">
        <v>3000</v>
      </c>
      <c r="G8" t="b">
        <v>0</v>
      </c>
      <c r="H8" t="s">
        <v>90</v>
      </c>
      <c r="K8" t="s">
        <v>91</v>
      </c>
      <c r="L8" t="s">
        <v>1729</v>
      </c>
      <c r="N8" t="s">
        <v>93</v>
      </c>
      <c r="P8">
        <v>349.8</v>
      </c>
      <c r="Q8">
        <v>79.899999999999991</v>
      </c>
      <c r="R8">
        <v>0</v>
      </c>
      <c r="S8">
        <v>50.1</v>
      </c>
      <c r="T8">
        <v>0</v>
      </c>
      <c r="U8">
        <v>0</v>
      </c>
      <c r="V8">
        <v>174.9</v>
      </c>
      <c r="W8">
        <v>44.9</v>
      </c>
      <c r="X8">
        <v>44.9</v>
      </c>
      <c r="Y8">
        <v>0</v>
      </c>
      <c r="AF8" t="s">
        <v>1739</v>
      </c>
      <c r="AJ8" t="s">
        <v>1739</v>
      </c>
      <c r="AL8" t="s">
        <v>1731</v>
      </c>
      <c r="AM8">
        <v>0</v>
      </c>
      <c r="AN8">
        <v>99999</v>
      </c>
      <c r="AO8">
        <v>599</v>
      </c>
      <c r="AP8" t="b">
        <v>1</v>
      </c>
      <c r="AQ8" t="b">
        <v>1</v>
      </c>
      <c r="AR8" t="b">
        <v>0</v>
      </c>
      <c r="AS8">
        <v>500</v>
      </c>
      <c r="AT8" t="s">
        <v>96</v>
      </c>
      <c r="AV8" t="b">
        <v>0</v>
      </c>
      <c r="AW8">
        <v>12</v>
      </c>
      <c r="AX8" t="s">
        <v>97</v>
      </c>
      <c r="AY8" t="s">
        <v>1740</v>
      </c>
    </row>
    <row r="9" spans="1:51" x14ac:dyDescent="0.25">
      <c r="A9" t="s">
        <v>3160</v>
      </c>
      <c r="B9" t="s">
        <v>109</v>
      </c>
      <c r="C9" t="s">
        <v>89</v>
      </c>
      <c r="D9">
        <v>99999</v>
      </c>
      <c r="F9">
        <v>5000</v>
      </c>
      <c r="G9" t="b">
        <v>0</v>
      </c>
      <c r="H9" t="s">
        <v>90</v>
      </c>
      <c r="K9" t="s">
        <v>91</v>
      </c>
      <c r="L9" t="s">
        <v>1729</v>
      </c>
      <c r="N9" t="s">
        <v>93</v>
      </c>
      <c r="P9">
        <v>364.8</v>
      </c>
      <c r="Q9">
        <v>94.9</v>
      </c>
      <c r="R9">
        <v>0</v>
      </c>
      <c r="S9">
        <v>50.1</v>
      </c>
      <c r="T9">
        <v>0</v>
      </c>
      <c r="U9">
        <v>0</v>
      </c>
      <c r="V9">
        <v>174.9</v>
      </c>
      <c r="W9">
        <v>44.9</v>
      </c>
      <c r="X9">
        <v>44.9</v>
      </c>
      <c r="Y9">
        <v>0</v>
      </c>
      <c r="AF9" t="s">
        <v>1741</v>
      </c>
      <c r="AJ9" t="s">
        <v>1741</v>
      </c>
      <c r="AL9" t="s">
        <v>1731</v>
      </c>
      <c r="AM9">
        <v>0</v>
      </c>
      <c r="AN9">
        <v>99999</v>
      </c>
      <c r="AO9">
        <v>599</v>
      </c>
      <c r="AP9" t="b">
        <v>1</v>
      </c>
      <c r="AQ9" t="b">
        <v>1</v>
      </c>
      <c r="AR9" t="b">
        <v>0</v>
      </c>
      <c r="AS9">
        <v>500</v>
      </c>
      <c r="AT9" t="s">
        <v>96</v>
      </c>
      <c r="AV9" t="b">
        <v>0</v>
      </c>
      <c r="AW9">
        <v>12</v>
      </c>
      <c r="AX9" t="s">
        <v>97</v>
      </c>
      <c r="AY9" t="s">
        <v>1742</v>
      </c>
    </row>
    <row r="10" spans="1:51" x14ac:dyDescent="0.25">
      <c r="A10" t="s">
        <v>3160</v>
      </c>
      <c r="B10" t="s">
        <v>124</v>
      </c>
      <c r="C10" t="s">
        <v>89</v>
      </c>
      <c r="D10">
        <v>99999</v>
      </c>
      <c r="F10">
        <v>0</v>
      </c>
      <c r="G10" t="b">
        <v>0</v>
      </c>
      <c r="H10" t="s">
        <v>90</v>
      </c>
      <c r="K10" t="s">
        <v>91</v>
      </c>
      <c r="L10" t="s">
        <v>1725</v>
      </c>
      <c r="N10" t="s">
        <v>93</v>
      </c>
      <c r="P10">
        <v>334.8</v>
      </c>
      <c r="Q10">
        <v>64.900000000000006</v>
      </c>
      <c r="R10">
        <v>0</v>
      </c>
      <c r="S10">
        <v>50.1</v>
      </c>
      <c r="T10">
        <v>0</v>
      </c>
      <c r="U10">
        <v>0</v>
      </c>
      <c r="V10">
        <v>174.9</v>
      </c>
      <c r="W10">
        <v>44.9</v>
      </c>
      <c r="X10">
        <v>44.9</v>
      </c>
      <c r="Y10">
        <v>0</v>
      </c>
      <c r="AF10" t="s">
        <v>1743</v>
      </c>
      <c r="AJ10" t="s">
        <v>1743</v>
      </c>
      <c r="AL10" t="s">
        <v>1727</v>
      </c>
      <c r="AM10">
        <v>0</v>
      </c>
      <c r="AN10">
        <v>99999</v>
      </c>
      <c r="AO10">
        <v>699</v>
      </c>
      <c r="AP10" t="b">
        <v>1</v>
      </c>
      <c r="AQ10" t="b">
        <v>1</v>
      </c>
      <c r="AR10" t="b">
        <v>0</v>
      </c>
      <c r="AS10">
        <v>1000</v>
      </c>
      <c r="AT10" t="s">
        <v>96</v>
      </c>
      <c r="AV10" t="b">
        <v>0</v>
      </c>
      <c r="AW10">
        <v>12</v>
      </c>
      <c r="AX10" t="s">
        <v>97</v>
      </c>
      <c r="AY10" t="s">
        <v>1744</v>
      </c>
    </row>
    <row r="11" spans="1:51" x14ac:dyDescent="0.25">
      <c r="A11" t="s">
        <v>3160</v>
      </c>
      <c r="B11" t="s">
        <v>124</v>
      </c>
      <c r="C11" t="s">
        <v>89</v>
      </c>
      <c r="D11">
        <v>99999</v>
      </c>
      <c r="F11">
        <v>1000</v>
      </c>
      <c r="G11" t="b">
        <v>0</v>
      </c>
      <c r="H11" t="s">
        <v>90</v>
      </c>
      <c r="K11" t="s">
        <v>91</v>
      </c>
      <c r="L11" t="s">
        <v>1725</v>
      </c>
      <c r="N11" t="s">
        <v>93</v>
      </c>
      <c r="P11">
        <v>334.8</v>
      </c>
      <c r="Q11">
        <v>64.899999999999991</v>
      </c>
      <c r="R11">
        <v>0</v>
      </c>
      <c r="S11">
        <v>50.1</v>
      </c>
      <c r="T11">
        <v>0</v>
      </c>
      <c r="U11">
        <v>0</v>
      </c>
      <c r="V11">
        <v>174.9</v>
      </c>
      <c r="W11">
        <v>44.9</v>
      </c>
      <c r="X11">
        <v>44.9</v>
      </c>
      <c r="Y11">
        <v>0</v>
      </c>
      <c r="AF11" t="s">
        <v>1745</v>
      </c>
      <c r="AJ11" t="s">
        <v>1745</v>
      </c>
      <c r="AL11" t="s">
        <v>1727</v>
      </c>
      <c r="AM11">
        <v>0</v>
      </c>
      <c r="AN11">
        <v>99999</v>
      </c>
      <c r="AO11">
        <v>699</v>
      </c>
      <c r="AP11" t="b">
        <v>1</v>
      </c>
      <c r="AQ11" t="b">
        <v>1</v>
      </c>
      <c r="AR11" t="b">
        <v>0</v>
      </c>
      <c r="AS11">
        <v>1000</v>
      </c>
      <c r="AT11" t="s">
        <v>96</v>
      </c>
      <c r="AV11" t="b">
        <v>0</v>
      </c>
      <c r="AW11">
        <v>12</v>
      </c>
      <c r="AX11" t="s">
        <v>97</v>
      </c>
      <c r="AY11" t="s">
        <v>1746</v>
      </c>
    </row>
    <row r="12" spans="1:51" x14ac:dyDescent="0.25">
      <c r="A12" t="s">
        <v>3160</v>
      </c>
      <c r="B12" t="s">
        <v>124</v>
      </c>
      <c r="C12" t="s">
        <v>89</v>
      </c>
      <c r="D12">
        <v>99999</v>
      </c>
      <c r="F12">
        <v>2000</v>
      </c>
      <c r="G12" t="b">
        <v>0</v>
      </c>
      <c r="H12" t="s">
        <v>90</v>
      </c>
      <c r="K12" t="s">
        <v>91</v>
      </c>
      <c r="L12" t="s">
        <v>1725</v>
      </c>
      <c r="N12" t="s">
        <v>93</v>
      </c>
      <c r="P12">
        <v>344.8</v>
      </c>
      <c r="Q12">
        <v>74.899999999999991</v>
      </c>
      <c r="R12">
        <v>0</v>
      </c>
      <c r="S12">
        <v>50.1</v>
      </c>
      <c r="T12">
        <v>0</v>
      </c>
      <c r="U12">
        <v>0</v>
      </c>
      <c r="V12">
        <v>174.9</v>
      </c>
      <c r="W12">
        <v>44.9</v>
      </c>
      <c r="X12">
        <v>44.9</v>
      </c>
      <c r="Y12">
        <v>0</v>
      </c>
      <c r="AF12" t="s">
        <v>1747</v>
      </c>
      <c r="AJ12" t="s">
        <v>1747</v>
      </c>
      <c r="AL12" t="s">
        <v>1727</v>
      </c>
      <c r="AM12">
        <v>0</v>
      </c>
      <c r="AN12">
        <v>99999</v>
      </c>
      <c r="AO12">
        <v>699</v>
      </c>
      <c r="AP12" t="b">
        <v>1</v>
      </c>
      <c r="AQ12" t="b">
        <v>1</v>
      </c>
      <c r="AR12" t="b">
        <v>0</v>
      </c>
      <c r="AS12">
        <v>1000</v>
      </c>
      <c r="AT12" t="s">
        <v>96</v>
      </c>
      <c r="AV12" t="b">
        <v>0</v>
      </c>
      <c r="AW12">
        <v>12</v>
      </c>
      <c r="AX12" t="s">
        <v>97</v>
      </c>
      <c r="AY12" t="s">
        <v>1748</v>
      </c>
    </row>
    <row r="13" spans="1:51" x14ac:dyDescent="0.25">
      <c r="A13" t="s">
        <v>3160</v>
      </c>
      <c r="B13" t="s">
        <v>124</v>
      </c>
      <c r="C13" t="s">
        <v>89</v>
      </c>
      <c r="D13">
        <v>99999</v>
      </c>
      <c r="F13">
        <v>3000</v>
      </c>
      <c r="G13" t="b">
        <v>0</v>
      </c>
      <c r="H13" t="s">
        <v>90</v>
      </c>
      <c r="K13" t="s">
        <v>91</v>
      </c>
      <c r="L13" t="s">
        <v>1725</v>
      </c>
      <c r="N13" t="s">
        <v>93</v>
      </c>
      <c r="P13">
        <v>354.8</v>
      </c>
      <c r="Q13">
        <v>84.899999999999991</v>
      </c>
      <c r="R13">
        <v>0</v>
      </c>
      <c r="S13">
        <v>50.1</v>
      </c>
      <c r="T13">
        <v>0</v>
      </c>
      <c r="U13">
        <v>0</v>
      </c>
      <c r="V13">
        <v>174.9</v>
      </c>
      <c r="W13">
        <v>44.9</v>
      </c>
      <c r="X13">
        <v>44.9</v>
      </c>
      <c r="Y13">
        <v>0</v>
      </c>
      <c r="AF13" t="s">
        <v>1749</v>
      </c>
      <c r="AJ13" t="s">
        <v>1749</v>
      </c>
      <c r="AL13" t="s">
        <v>1727</v>
      </c>
      <c r="AM13">
        <v>0</v>
      </c>
      <c r="AN13">
        <v>99999</v>
      </c>
      <c r="AO13">
        <v>699</v>
      </c>
      <c r="AP13" t="b">
        <v>1</v>
      </c>
      <c r="AQ13" t="b">
        <v>1</v>
      </c>
      <c r="AR13" t="b">
        <v>0</v>
      </c>
      <c r="AS13">
        <v>1000</v>
      </c>
      <c r="AT13" t="s">
        <v>96</v>
      </c>
      <c r="AV13" t="b">
        <v>0</v>
      </c>
      <c r="AW13">
        <v>12</v>
      </c>
      <c r="AX13" t="s">
        <v>97</v>
      </c>
      <c r="AY13" t="s">
        <v>1750</v>
      </c>
    </row>
    <row r="14" spans="1:51" x14ac:dyDescent="0.25">
      <c r="A14" t="s">
        <v>3160</v>
      </c>
      <c r="B14" t="s">
        <v>124</v>
      </c>
      <c r="C14" t="s">
        <v>89</v>
      </c>
      <c r="D14">
        <v>99999</v>
      </c>
      <c r="F14">
        <v>5000</v>
      </c>
      <c r="G14" t="b">
        <v>0</v>
      </c>
      <c r="H14" t="s">
        <v>90</v>
      </c>
      <c r="K14" t="s">
        <v>91</v>
      </c>
      <c r="L14" t="s">
        <v>1725</v>
      </c>
      <c r="N14" t="s">
        <v>93</v>
      </c>
      <c r="P14">
        <v>369.8</v>
      </c>
      <c r="Q14">
        <v>99.9</v>
      </c>
      <c r="R14">
        <v>0</v>
      </c>
      <c r="S14">
        <v>50.1</v>
      </c>
      <c r="T14">
        <v>0</v>
      </c>
      <c r="U14">
        <v>0</v>
      </c>
      <c r="V14">
        <v>174.9</v>
      </c>
      <c r="W14">
        <v>44.9</v>
      </c>
      <c r="X14">
        <v>44.9</v>
      </c>
      <c r="Y14">
        <v>0</v>
      </c>
      <c r="AF14" t="s">
        <v>1751</v>
      </c>
      <c r="AJ14" t="s">
        <v>1751</v>
      </c>
      <c r="AL14" t="s">
        <v>1727</v>
      </c>
      <c r="AM14">
        <v>0</v>
      </c>
      <c r="AN14">
        <v>99999</v>
      </c>
      <c r="AO14">
        <v>699</v>
      </c>
      <c r="AP14" t="b">
        <v>1</v>
      </c>
      <c r="AQ14" t="b">
        <v>1</v>
      </c>
      <c r="AR14" t="b">
        <v>0</v>
      </c>
      <c r="AS14">
        <v>1000</v>
      </c>
      <c r="AT14" t="s">
        <v>96</v>
      </c>
      <c r="AV14" t="b">
        <v>0</v>
      </c>
      <c r="AW14">
        <v>12</v>
      </c>
      <c r="AX14" t="s">
        <v>97</v>
      </c>
      <c r="AY14" t="s">
        <v>1752</v>
      </c>
    </row>
    <row r="15" spans="1:51" x14ac:dyDescent="0.25">
      <c r="A15" t="s">
        <v>3160</v>
      </c>
      <c r="B15" t="s">
        <v>139</v>
      </c>
      <c r="C15" t="s">
        <v>89</v>
      </c>
      <c r="D15">
        <v>99999</v>
      </c>
      <c r="F15">
        <v>0</v>
      </c>
      <c r="G15" t="b">
        <v>0</v>
      </c>
      <c r="H15" t="s">
        <v>90</v>
      </c>
      <c r="K15" t="s">
        <v>91</v>
      </c>
      <c r="L15" t="s">
        <v>1753</v>
      </c>
      <c r="N15" t="s">
        <v>93</v>
      </c>
      <c r="P15">
        <v>354.8</v>
      </c>
      <c r="Q15">
        <v>84.9</v>
      </c>
      <c r="R15">
        <v>0</v>
      </c>
      <c r="S15">
        <v>50.1</v>
      </c>
      <c r="T15">
        <v>0</v>
      </c>
      <c r="U15">
        <v>0</v>
      </c>
      <c r="V15">
        <v>174.9</v>
      </c>
      <c r="W15">
        <v>44.9</v>
      </c>
      <c r="X15">
        <v>44.9</v>
      </c>
      <c r="Y15">
        <v>0</v>
      </c>
      <c r="AF15" t="s">
        <v>1754</v>
      </c>
      <c r="AJ15" t="s">
        <v>1754</v>
      </c>
      <c r="AL15" t="s">
        <v>1755</v>
      </c>
      <c r="AM15">
        <v>0</v>
      </c>
      <c r="AN15">
        <v>99999</v>
      </c>
      <c r="AO15">
        <v>899</v>
      </c>
      <c r="AP15" t="b">
        <v>1</v>
      </c>
      <c r="AQ15" t="b">
        <v>1</v>
      </c>
      <c r="AR15" t="b">
        <v>0</v>
      </c>
      <c r="AS15">
        <v>99999</v>
      </c>
      <c r="AT15" t="s">
        <v>96</v>
      </c>
      <c r="AV15" t="b">
        <v>0</v>
      </c>
      <c r="AW15">
        <v>12</v>
      </c>
      <c r="AX15" t="s">
        <v>97</v>
      </c>
      <c r="AY15" t="s">
        <v>1756</v>
      </c>
    </row>
    <row r="16" spans="1:51" x14ac:dyDescent="0.25">
      <c r="A16" t="s">
        <v>3160</v>
      </c>
      <c r="B16" t="s">
        <v>139</v>
      </c>
      <c r="C16" t="s">
        <v>89</v>
      </c>
      <c r="D16">
        <v>99999</v>
      </c>
      <c r="F16">
        <v>1000</v>
      </c>
      <c r="G16" t="b">
        <v>0</v>
      </c>
      <c r="H16" t="s">
        <v>90</v>
      </c>
      <c r="K16" t="s">
        <v>91</v>
      </c>
      <c r="L16" t="s">
        <v>1753</v>
      </c>
      <c r="N16" t="s">
        <v>93</v>
      </c>
      <c r="P16">
        <v>354.8</v>
      </c>
      <c r="Q16">
        <v>84.899999999999991</v>
      </c>
      <c r="R16">
        <v>0</v>
      </c>
      <c r="S16">
        <v>50.1</v>
      </c>
      <c r="T16">
        <v>0</v>
      </c>
      <c r="U16">
        <v>0</v>
      </c>
      <c r="V16">
        <v>174.9</v>
      </c>
      <c r="W16">
        <v>44.9</v>
      </c>
      <c r="X16">
        <v>44.9</v>
      </c>
      <c r="Y16">
        <v>0</v>
      </c>
      <c r="AF16" t="s">
        <v>1757</v>
      </c>
      <c r="AJ16" t="s">
        <v>1757</v>
      </c>
      <c r="AL16" t="s">
        <v>1755</v>
      </c>
      <c r="AM16">
        <v>0</v>
      </c>
      <c r="AN16">
        <v>99999</v>
      </c>
      <c r="AO16">
        <v>899</v>
      </c>
      <c r="AP16" t="b">
        <v>1</v>
      </c>
      <c r="AQ16" t="b">
        <v>1</v>
      </c>
      <c r="AR16" t="b">
        <v>0</v>
      </c>
      <c r="AS16">
        <v>99999</v>
      </c>
      <c r="AT16" t="s">
        <v>96</v>
      </c>
      <c r="AV16" t="b">
        <v>0</v>
      </c>
      <c r="AW16">
        <v>12</v>
      </c>
      <c r="AX16" t="s">
        <v>97</v>
      </c>
      <c r="AY16" t="s">
        <v>1758</v>
      </c>
    </row>
    <row r="17" spans="1:51" x14ac:dyDescent="0.25">
      <c r="A17" t="s">
        <v>3160</v>
      </c>
      <c r="B17" t="s">
        <v>139</v>
      </c>
      <c r="C17" t="s">
        <v>89</v>
      </c>
      <c r="D17">
        <v>99999</v>
      </c>
      <c r="F17">
        <v>10000</v>
      </c>
      <c r="G17" t="b">
        <v>0</v>
      </c>
      <c r="H17" t="s">
        <v>90</v>
      </c>
      <c r="K17" t="s">
        <v>91</v>
      </c>
      <c r="L17" t="s">
        <v>1753</v>
      </c>
      <c r="N17" t="s">
        <v>93</v>
      </c>
      <c r="P17">
        <v>419.8</v>
      </c>
      <c r="Q17">
        <v>149.9</v>
      </c>
      <c r="R17">
        <v>0</v>
      </c>
      <c r="S17">
        <v>50.1</v>
      </c>
      <c r="T17">
        <v>0</v>
      </c>
      <c r="U17">
        <v>0</v>
      </c>
      <c r="V17">
        <v>174.9</v>
      </c>
      <c r="W17">
        <v>44.9</v>
      </c>
      <c r="X17">
        <v>44.9</v>
      </c>
      <c r="Y17">
        <v>0</v>
      </c>
      <c r="AF17" t="s">
        <v>1759</v>
      </c>
      <c r="AJ17" t="s">
        <v>1759</v>
      </c>
      <c r="AL17" t="s">
        <v>1755</v>
      </c>
      <c r="AM17">
        <v>0</v>
      </c>
      <c r="AN17">
        <v>99999</v>
      </c>
      <c r="AO17">
        <v>899</v>
      </c>
      <c r="AP17" t="b">
        <v>1</v>
      </c>
      <c r="AQ17" t="b">
        <v>1</v>
      </c>
      <c r="AR17" t="b">
        <v>0</v>
      </c>
      <c r="AS17">
        <v>99999</v>
      </c>
      <c r="AT17" t="s">
        <v>96</v>
      </c>
      <c r="AV17" t="b">
        <v>0</v>
      </c>
      <c r="AW17">
        <v>12</v>
      </c>
      <c r="AX17" t="s">
        <v>97</v>
      </c>
      <c r="AY17" t="s">
        <v>1760</v>
      </c>
    </row>
    <row r="18" spans="1:51" x14ac:dyDescent="0.25">
      <c r="A18" t="s">
        <v>3160</v>
      </c>
      <c r="B18" t="s">
        <v>139</v>
      </c>
      <c r="C18" t="s">
        <v>89</v>
      </c>
      <c r="D18">
        <v>99999</v>
      </c>
      <c r="F18">
        <v>2000</v>
      </c>
      <c r="G18" t="b">
        <v>0</v>
      </c>
      <c r="H18" t="s">
        <v>90</v>
      </c>
      <c r="K18" t="s">
        <v>91</v>
      </c>
      <c r="L18" t="s">
        <v>1753</v>
      </c>
      <c r="N18" t="s">
        <v>93</v>
      </c>
      <c r="P18">
        <v>364.8</v>
      </c>
      <c r="Q18">
        <v>94.899999999999991</v>
      </c>
      <c r="R18">
        <v>0</v>
      </c>
      <c r="S18">
        <v>50.1</v>
      </c>
      <c r="T18">
        <v>0</v>
      </c>
      <c r="U18">
        <v>0</v>
      </c>
      <c r="V18">
        <v>174.9</v>
      </c>
      <c r="W18">
        <v>44.9</v>
      </c>
      <c r="X18">
        <v>44.9</v>
      </c>
      <c r="Y18">
        <v>0</v>
      </c>
      <c r="AF18" t="s">
        <v>1761</v>
      </c>
      <c r="AJ18" t="s">
        <v>1761</v>
      </c>
      <c r="AL18" t="s">
        <v>1755</v>
      </c>
      <c r="AM18">
        <v>0</v>
      </c>
      <c r="AN18">
        <v>99999</v>
      </c>
      <c r="AO18">
        <v>899</v>
      </c>
      <c r="AP18" t="b">
        <v>1</v>
      </c>
      <c r="AQ18" t="b">
        <v>1</v>
      </c>
      <c r="AR18" t="b">
        <v>0</v>
      </c>
      <c r="AS18">
        <v>99999</v>
      </c>
      <c r="AT18" t="s">
        <v>96</v>
      </c>
      <c r="AV18" t="b">
        <v>0</v>
      </c>
      <c r="AW18">
        <v>12</v>
      </c>
      <c r="AX18" t="s">
        <v>97</v>
      </c>
      <c r="AY18" t="s">
        <v>1762</v>
      </c>
    </row>
    <row r="19" spans="1:51" x14ac:dyDescent="0.25">
      <c r="A19" t="s">
        <v>3160</v>
      </c>
      <c r="B19" t="s">
        <v>139</v>
      </c>
      <c r="C19" t="s">
        <v>89</v>
      </c>
      <c r="D19">
        <v>99999</v>
      </c>
      <c r="F19">
        <v>3000</v>
      </c>
      <c r="G19" t="b">
        <v>0</v>
      </c>
      <c r="H19" t="s">
        <v>90</v>
      </c>
      <c r="K19" t="s">
        <v>91</v>
      </c>
      <c r="L19" t="s">
        <v>1753</v>
      </c>
      <c r="N19" t="s">
        <v>93</v>
      </c>
      <c r="P19">
        <v>374.8</v>
      </c>
      <c r="Q19">
        <v>104.89999999999999</v>
      </c>
      <c r="R19">
        <v>0</v>
      </c>
      <c r="S19">
        <v>50.1</v>
      </c>
      <c r="T19">
        <v>0</v>
      </c>
      <c r="U19">
        <v>0</v>
      </c>
      <c r="V19">
        <v>174.9</v>
      </c>
      <c r="W19">
        <v>44.9</v>
      </c>
      <c r="X19">
        <v>44.9</v>
      </c>
      <c r="Y19">
        <v>0</v>
      </c>
      <c r="AF19" t="s">
        <v>1763</v>
      </c>
      <c r="AJ19" t="s">
        <v>1763</v>
      </c>
      <c r="AL19" t="s">
        <v>1755</v>
      </c>
      <c r="AM19">
        <v>0</v>
      </c>
      <c r="AN19">
        <v>99999</v>
      </c>
      <c r="AO19">
        <v>899</v>
      </c>
      <c r="AP19" t="b">
        <v>1</v>
      </c>
      <c r="AQ19" t="b">
        <v>1</v>
      </c>
      <c r="AR19" t="b">
        <v>0</v>
      </c>
      <c r="AS19">
        <v>99999</v>
      </c>
      <c r="AT19" t="s">
        <v>96</v>
      </c>
      <c r="AV19" t="b">
        <v>0</v>
      </c>
      <c r="AW19">
        <v>12</v>
      </c>
      <c r="AX19" t="s">
        <v>97</v>
      </c>
      <c r="AY19" t="s">
        <v>1764</v>
      </c>
    </row>
    <row r="20" spans="1:51" x14ac:dyDescent="0.25">
      <c r="A20" t="s">
        <v>3160</v>
      </c>
      <c r="B20" t="s">
        <v>139</v>
      </c>
      <c r="C20" t="s">
        <v>89</v>
      </c>
      <c r="D20">
        <v>99999</v>
      </c>
      <c r="F20">
        <v>5000</v>
      </c>
      <c r="G20" t="b">
        <v>0</v>
      </c>
      <c r="H20" t="s">
        <v>90</v>
      </c>
      <c r="K20" t="s">
        <v>91</v>
      </c>
      <c r="L20" t="s">
        <v>1753</v>
      </c>
      <c r="N20" t="s">
        <v>93</v>
      </c>
      <c r="P20">
        <v>389.8</v>
      </c>
      <c r="Q20">
        <v>119.9</v>
      </c>
      <c r="R20">
        <v>0</v>
      </c>
      <c r="S20">
        <v>50.1</v>
      </c>
      <c r="T20">
        <v>0</v>
      </c>
      <c r="U20">
        <v>0</v>
      </c>
      <c r="V20">
        <v>174.9</v>
      </c>
      <c r="W20">
        <v>44.9</v>
      </c>
      <c r="X20">
        <v>44.9</v>
      </c>
      <c r="Y20">
        <v>0</v>
      </c>
      <c r="AF20" t="s">
        <v>1765</v>
      </c>
      <c r="AJ20" t="s">
        <v>1765</v>
      </c>
      <c r="AL20" t="s">
        <v>1755</v>
      </c>
      <c r="AM20">
        <v>0</v>
      </c>
      <c r="AN20">
        <v>99999</v>
      </c>
      <c r="AO20">
        <v>899</v>
      </c>
      <c r="AP20" t="b">
        <v>1</v>
      </c>
      <c r="AQ20" t="b">
        <v>1</v>
      </c>
      <c r="AR20" t="b">
        <v>0</v>
      </c>
      <c r="AS20">
        <v>99999</v>
      </c>
      <c r="AT20" t="s">
        <v>96</v>
      </c>
      <c r="AV20" t="b">
        <v>0</v>
      </c>
      <c r="AW20">
        <v>12</v>
      </c>
      <c r="AX20" t="s">
        <v>97</v>
      </c>
      <c r="AY20" t="s">
        <v>1766</v>
      </c>
    </row>
    <row r="21" spans="1:51" x14ac:dyDescent="0.25">
      <c r="A21" t="s">
        <v>3160</v>
      </c>
      <c r="B21" t="s">
        <v>88</v>
      </c>
      <c r="C21" t="s">
        <v>89</v>
      </c>
      <c r="D21">
        <v>99999</v>
      </c>
      <c r="F21">
        <v>10000</v>
      </c>
      <c r="G21" t="b">
        <v>0</v>
      </c>
      <c r="H21" t="s">
        <v>90</v>
      </c>
      <c r="K21" t="s">
        <v>154</v>
      </c>
      <c r="L21" t="s">
        <v>1725</v>
      </c>
      <c r="N21" t="s">
        <v>93</v>
      </c>
      <c r="P21">
        <v>424.8</v>
      </c>
      <c r="Q21">
        <v>129.9</v>
      </c>
      <c r="R21">
        <v>0</v>
      </c>
      <c r="S21">
        <v>50.1</v>
      </c>
      <c r="T21">
        <v>0</v>
      </c>
      <c r="U21">
        <v>0</v>
      </c>
      <c r="V21">
        <v>174.9</v>
      </c>
      <c r="W21">
        <v>69.900000000000006</v>
      </c>
      <c r="X21">
        <v>69.900000000000006</v>
      </c>
      <c r="Y21">
        <v>0</v>
      </c>
      <c r="AF21" t="s">
        <v>1767</v>
      </c>
      <c r="AJ21" t="s">
        <v>1767</v>
      </c>
      <c r="AL21" t="s">
        <v>1727</v>
      </c>
      <c r="AM21">
        <v>0</v>
      </c>
      <c r="AN21">
        <v>99999</v>
      </c>
      <c r="AO21">
        <v>699</v>
      </c>
      <c r="AP21" t="b">
        <v>1</v>
      </c>
      <c r="AQ21" t="b">
        <v>1</v>
      </c>
      <c r="AR21" t="b">
        <v>0</v>
      </c>
      <c r="AS21">
        <v>1000</v>
      </c>
      <c r="AT21" t="s">
        <v>96</v>
      </c>
      <c r="AV21" t="b">
        <v>0</v>
      </c>
      <c r="AW21">
        <v>12</v>
      </c>
      <c r="AX21" t="s">
        <v>97</v>
      </c>
      <c r="AY21" t="s">
        <v>1768</v>
      </c>
    </row>
    <row r="22" spans="1:51" x14ac:dyDescent="0.25">
      <c r="A22" t="s">
        <v>3160</v>
      </c>
      <c r="B22" t="s">
        <v>109</v>
      </c>
      <c r="C22" t="s">
        <v>89</v>
      </c>
      <c r="D22">
        <v>99999</v>
      </c>
      <c r="F22">
        <v>0</v>
      </c>
      <c r="G22" t="b">
        <v>0</v>
      </c>
      <c r="H22" t="s">
        <v>90</v>
      </c>
      <c r="K22" t="s">
        <v>154</v>
      </c>
      <c r="L22" t="s">
        <v>1729</v>
      </c>
      <c r="N22" t="s">
        <v>93</v>
      </c>
      <c r="P22">
        <v>354.8</v>
      </c>
      <c r="Q22">
        <v>59.9</v>
      </c>
      <c r="R22">
        <v>0</v>
      </c>
      <c r="S22">
        <v>50.1</v>
      </c>
      <c r="T22">
        <v>0</v>
      </c>
      <c r="U22">
        <v>0</v>
      </c>
      <c r="V22">
        <v>174.9</v>
      </c>
      <c r="W22">
        <v>69.900000000000006</v>
      </c>
      <c r="X22">
        <v>69.900000000000006</v>
      </c>
      <c r="Y22">
        <v>0</v>
      </c>
      <c r="AF22" t="s">
        <v>1769</v>
      </c>
      <c r="AJ22" t="s">
        <v>1769</v>
      </c>
      <c r="AL22" t="s">
        <v>1731</v>
      </c>
      <c r="AM22">
        <v>0</v>
      </c>
      <c r="AN22">
        <v>99999</v>
      </c>
      <c r="AO22">
        <v>599</v>
      </c>
      <c r="AP22" t="b">
        <v>1</v>
      </c>
      <c r="AQ22" t="b">
        <v>1</v>
      </c>
      <c r="AR22" t="b">
        <v>0</v>
      </c>
      <c r="AS22">
        <v>500</v>
      </c>
      <c r="AT22" t="s">
        <v>96</v>
      </c>
      <c r="AV22" t="b">
        <v>0</v>
      </c>
      <c r="AW22">
        <v>12</v>
      </c>
      <c r="AX22" t="s">
        <v>97</v>
      </c>
      <c r="AY22" t="s">
        <v>1770</v>
      </c>
    </row>
    <row r="23" spans="1:51" x14ac:dyDescent="0.25">
      <c r="A23" t="s">
        <v>3160</v>
      </c>
      <c r="B23" t="s">
        <v>109</v>
      </c>
      <c r="C23" t="s">
        <v>89</v>
      </c>
      <c r="D23">
        <v>99999</v>
      </c>
      <c r="F23">
        <v>1000</v>
      </c>
      <c r="G23" t="b">
        <v>0</v>
      </c>
      <c r="H23" t="s">
        <v>90</v>
      </c>
      <c r="K23" t="s">
        <v>154</v>
      </c>
      <c r="L23" t="s">
        <v>1729</v>
      </c>
      <c r="N23" t="s">
        <v>93</v>
      </c>
      <c r="P23">
        <v>354.8</v>
      </c>
      <c r="Q23">
        <v>59.9</v>
      </c>
      <c r="R23">
        <v>0</v>
      </c>
      <c r="S23">
        <v>50.1</v>
      </c>
      <c r="T23">
        <v>0</v>
      </c>
      <c r="U23">
        <v>0</v>
      </c>
      <c r="V23">
        <v>174.9</v>
      </c>
      <c r="W23">
        <v>69.900000000000006</v>
      </c>
      <c r="X23">
        <v>69.900000000000006</v>
      </c>
      <c r="Y23">
        <v>0</v>
      </c>
      <c r="AF23" t="s">
        <v>1771</v>
      </c>
      <c r="AJ23" t="s">
        <v>1771</v>
      </c>
      <c r="AL23" t="s">
        <v>1731</v>
      </c>
      <c r="AM23">
        <v>0</v>
      </c>
      <c r="AN23">
        <v>99999</v>
      </c>
      <c r="AO23">
        <v>599</v>
      </c>
      <c r="AP23" t="b">
        <v>1</v>
      </c>
      <c r="AQ23" t="b">
        <v>1</v>
      </c>
      <c r="AR23" t="b">
        <v>0</v>
      </c>
      <c r="AS23">
        <v>500</v>
      </c>
      <c r="AT23" t="s">
        <v>96</v>
      </c>
      <c r="AV23" t="b">
        <v>0</v>
      </c>
      <c r="AW23">
        <v>12</v>
      </c>
      <c r="AX23" t="s">
        <v>97</v>
      </c>
      <c r="AY23" t="s">
        <v>1772</v>
      </c>
    </row>
    <row r="24" spans="1:51" x14ac:dyDescent="0.25">
      <c r="A24" t="s">
        <v>3160</v>
      </c>
      <c r="B24" t="s">
        <v>109</v>
      </c>
      <c r="C24" t="s">
        <v>89</v>
      </c>
      <c r="D24">
        <v>99999</v>
      </c>
      <c r="F24">
        <v>10000</v>
      </c>
      <c r="G24" t="b">
        <v>0</v>
      </c>
      <c r="H24" t="s">
        <v>90</v>
      </c>
      <c r="K24" t="s">
        <v>154</v>
      </c>
      <c r="L24" t="s">
        <v>1729</v>
      </c>
      <c r="N24" t="s">
        <v>93</v>
      </c>
      <c r="P24">
        <v>419.8</v>
      </c>
      <c r="Q24">
        <v>124.9</v>
      </c>
      <c r="R24">
        <v>0</v>
      </c>
      <c r="S24">
        <v>50.1</v>
      </c>
      <c r="T24">
        <v>0</v>
      </c>
      <c r="U24">
        <v>0</v>
      </c>
      <c r="V24">
        <v>174.9</v>
      </c>
      <c r="W24">
        <v>69.900000000000006</v>
      </c>
      <c r="X24">
        <v>69.900000000000006</v>
      </c>
      <c r="Y24">
        <v>0</v>
      </c>
      <c r="AF24" t="s">
        <v>1773</v>
      </c>
      <c r="AJ24" t="s">
        <v>1773</v>
      </c>
      <c r="AL24" t="s">
        <v>1731</v>
      </c>
      <c r="AM24">
        <v>0</v>
      </c>
      <c r="AN24">
        <v>99999</v>
      </c>
      <c r="AO24">
        <v>599</v>
      </c>
      <c r="AP24" t="b">
        <v>1</v>
      </c>
      <c r="AQ24" t="b">
        <v>1</v>
      </c>
      <c r="AR24" t="b">
        <v>0</v>
      </c>
      <c r="AS24">
        <v>500</v>
      </c>
      <c r="AT24" t="s">
        <v>96</v>
      </c>
      <c r="AV24" t="b">
        <v>0</v>
      </c>
      <c r="AW24">
        <v>12</v>
      </c>
      <c r="AX24" t="s">
        <v>97</v>
      </c>
      <c r="AY24" t="s">
        <v>1774</v>
      </c>
    </row>
    <row r="25" spans="1:51" x14ac:dyDescent="0.25">
      <c r="A25" t="s">
        <v>3160</v>
      </c>
      <c r="B25" t="s">
        <v>109</v>
      </c>
      <c r="C25" t="s">
        <v>89</v>
      </c>
      <c r="D25">
        <v>99999</v>
      </c>
      <c r="F25">
        <v>2000</v>
      </c>
      <c r="G25" t="b">
        <v>0</v>
      </c>
      <c r="H25" t="s">
        <v>90</v>
      </c>
      <c r="K25" t="s">
        <v>154</v>
      </c>
      <c r="L25" t="s">
        <v>1729</v>
      </c>
      <c r="N25" t="s">
        <v>93</v>
      </c>
      <c r="P25">
        <v>364.8</v>
      </c>
      <c r="Q25">
        <v>69.900000000000006</v>
      </c>
      <c r="R25">
        <v>0</v>
      </c>
      <c r="S25">
        <v>50.1</v>
      </c>
      <c r="T25">
        <v>0</v>
      </c>
      <c r="U25">
        <v>0</v>
      </c>
      <c r="V25">
        <v>174.9</v>
      </c>
      <c r="W25">
        <v>69.900000000000006</v>
      </c>
      <c r="X25">
        <v>69.900000000000006</v>
      </c>
      <c r="Y25">
        <v>0</v>
      </c>
      <c r="AF25" t="s">
        <v>1775</v>
      </c>
      <c r="AJ25" t="s">
        <v>1775</v>
      </c>
      <c r="AL25" t="s">
        <v>1731</v>
      </c>
      <c r="AM25">
        <v>0</v>
      </c>
      <c r="AN25">
        <v>99999</v>
      </c>
      <c r="AO25">
        <v>599</v>
      </c>
      <c r="AP25" t="b">
        <v>1</v>
      </c>
      <c r="AQ25" t="b">
        <v>1</v>
      </c>
      <c r="AR25" t="b">
        <v>0</v>
      </c>
      <c r="AS25">
        <v>500</v>
      </c>
      <c r="AT25" t="s">
        <v>96</v>
      </c>
      <c r="AV25" t="b">
        <v>0</v>
      </c>
      <c r="AW25">
        <v>12</v>
      </c>
      <c r="AX25" t="s">
        <v>97</v>
      </c>
      <c r="AY25" t="s">
        <v>1776</v>
      </c>
    </row>
    <row r="26" spans="1:51" x14ac:dyDescent="0.25">
      <c r="A26" t="s">
        <v>3160</v>
      </c>
      <c r="B26" t="s">
        <v>109</v>
      </c>
      <c r="C26" t="s">
        <v>89</v>
      </c>
      <c r="D26">
        <v>99999</v>
      </c>
      <c r="F26">
        <v>3000</v>
      </c>
      <c r="G26" t="b">
        <v>0</v>
      </c>
      <c r="H26" t="s">
        <v>90</v>
      </c>
      <c r="K26" t="s">
        <v>154</v>
      </c>
      <c r="L26" t="s">
        <v>1729</v>
      </c>
      <c r="N26" t="s">
        <v>93</v>
      </c>
      <c r="P26">
        <v>374.8</v>
      </c>
      <c r="Q26">
        <v>79.899999999999991</v>
      </c>
      <c r="R26">
        <v>0</v>
      </c>
      <c r="S26">
        <v>50.1</v>
      </c>
      <c r="T26">
        <v>0</v>
      </c>
      <c r="U26">
        <v>0</v>
      </c>
      <c r="V26">
        <v>174.9</v>
      </c>
      <c r="W26">
        <v>69.900000000000006</v>
      </c>
      <c r="X26">
        <v>69.900000000000006</v>
      </c>
      <c r="Y26">
        <v>0</v>
      </c>
      <c r="AF26" t="s">
        <v>1777</v>
      </c>
      <c r="AJ26" t="s">
        <v>1777</v>
      </c>
      <c r="AL26" t="s">
        <v>1731</v>
      </c>
      <c r="AM26">
        <v>0</v>
      </c>
      <c r="AN26">
        <v>99999</v>
      </c>
      <c r="AO26">
        <v>599</v>
      </c>
      <c r="AP26" t="b">
        <v>1</v>
      </c>
      <c r="AQ26" t="b">
        <v>1</v>
      </c>
      <c r="AR26" t="b">
        <v>0</v>
      </c>
      <c r="AS26">
        <v>500</v>
      </c>
      <c r="AT26" t="s">
        <v>96</v>
      </c>
      <c r="AV26" t="b">
        <v>0</v>
      </c>
      <c r="AW26">
        <v>12</v>
      </c>
      <c r="AX26" t="s">
        <v>97</v>
      </c>
      <c r="AY26" t="s">
        <v>1778</v>
      </c>
    </row>
    <row r="27" spans="1:51" x14ac:dyDescent="0.25">
      <c r="A27" t="s">
        <v>3160</v>
      </c>
      <c r="B27" t="s">
        <v>109</v>
      </c>
      <c r="C27" t="s">
        <v>89</v>
      </c>
      <c r="D27">
        <v>99999</v>
      </c>
      <c r="F27">
        <v>5000</v>
      </c>
      <c r="G27" t="b">
        <v>0</v>
      </c>
      <c r="H27" t="s">
        <v>90</v>
      </c>
      <c r="K27" t="s">
        <v>154</v>
      </c>
      <c r="L27" t="s">
        <v>1729</v>
      </c>
      <c r="N27" t="s">
        <v>93</v>
      </c>
      <c r="P27">
        <v>389.8</v>
      </c>
      <c r="Q27">
        <v>94.9</v>
      </c>
      <c r="R27">
        <v>0</v>
      </c>
      <c r="S27">
        <v>50.1</v>
      </c>
      <c r="T27">
        <v>0</v>
      </c>
      <c r="U27">
        <v>0</v>
      </c>
      <c r="V27">
        <v>174.9</v>
      </c>
      <c r="W27">
        <v>69.900000000000006</v>
      </c>
      <c r="X27">
        <v>69.900000000000006</v>
      </c>
      <c r="Y27">
        <v>0</v>
      </c>
      <c r="AF27" t="s">
        <v>1779</v>
      </c>
      <c r="AJ27" t="s">
        <v>1779</v>
      </c>
      <c r="AL27" t="s">
        <v>1731</v>
      </c>
      <c r="AM27">
        <v>0</v>
      </c>
      <c r="AN27">
        <v>99999</v>
      </c>
      <c r="AO27">
        <v>599</v>
      </c>
      <c r="AP27" t="b">
        <v>1</v>
      </c>
      <c r="AQ27" t="b">
        <v>1</v>
      </c>
      <c r="AR27" t="b">
        <v>0</v>
      </c>
      <c r="AS27">
        <v>500</v>
      </c>
      <c r="AT27" t="s">
        <v>96</v>
      </c>
      <c r="AV27" t="b">
        <v>0</v>
      </c>
      <c r="AW27">
        <v>12</v>
      </c>
      <c r="AX27" t="s">
        <v>97</v>
      </c>
      <c r="AY27" t="s">
        <v>1780</v>
      </c>
    </row>
    <row r="28" spans="1:51" x14ac:dyDescent="0.25">
      <c r="A28" t="s">
        <v>3160</v>
      </c>
      <c r="B28" t="s">
        <v>124</v>
      </c>
      <c r="C28" t="s">
        <v>89</v>
      </c>
      <c r="D28">
        <v>99999</v>
      </c>
      <c r="F28">
        <v>0</v>
      </c>
      <c r="G28" t="b">
        <v>0</v>
      </c>
      <c r="H28" t="s">
        <v>90</v>
      </c>
      <c r="K28" t="s">
        <v>154</v>
      </c>
      <c r="L28" t="s">
        <v>1725</v>
      </c>
      <c r="N28" t="s">
        <v>93</v>
      </c>
      <c r="P28">
        <v>359.8</v>
      </c>
      <c r="Q28">
        <v>64.900000000000006</v>
      </c>
      <c r="R28">
        <v>0</v>
      </c>
      <c r="S28">
        <v>50.1</v>
      </c>
      <c r="T28">
        <v>0</v>
      </c>
      <c r="U28">
        <v>0</v>
      </c>
      <c r="V28">
        <v>174.9</v>
      </c>
      <c r="W28">
        <v>69.900000000000006</v>
      </c>
      <c r="X28">
        <v>69.900000000000006</v>
      </c>
      <c r="Y28">
        <v>0</v>
      </c>
      <c r="AF28" t="s">
        <v>1781</v>
      </c>
      <c r="AJ28" t="s">
        <v>1781</v>
      </c>
      <c r="AL28" t="s">
        <v>1727</v>
      </c>
      <c r="AM28">
        <v>0</v>
      </c>
      <c r="AN28">
        <v>99999</v>
      </c>
      <c r="AO28">
        <v>699</v>
      </c>
      <c r="AP28" t="b">
        <v>1</v>
      </c>
      <c r="AQ28" t="b">
        <v>1</v>
      </c>
      <c r="AR28" t="b">
        <v>0</v>
      </c>
      <c r="AS28">
        <v>1000</v>
      </c>
      <c r="AT28" t="s">
        <v>96</v>
      </c>
      <c r="AV28" t="b">
        <v>0</v>
      </c>
      <c r="AW28">
        <v>12</v>
      </c>
      <c r="AX28" t="s">
        <v>97</v>
      </c>
      <c r="AY28" t="s">
        <v>1782</v>
      </c>
    </row>
    <row r="29" spans="1:51" x14ac:dyDescent="0.25">
      <c r="A29" t="s">
        <v>3160</v>
      </c>
      <c r="B29" t="s">
        <v>124</v>
      </c>
      <c r="C29" t="s">
        <v>89</v>
      </c>
      <c r="D29">
        <v>99999</v>
      </c>
      <c r="F29">
        <v>1000</v>
      </c>
      <c r="G29" t="b">
        <v>0</v>
      </c>
      <c r="H29" t="s">
        <v>90</v>
      </c>
      <c r="K29" t="s">
        <v>154</v>
      </c>
      <c r="L29" t="s">
        <v>1725</v>
      </c>
      <c r="N29" t="s">
        <v>93</v>
      </c>
      <c r="P29">
        <v>359.8</v>
      </c>
      <c r="Q29">
        <v>64.899999999999991</v>
      </c>
      <c r="R29">
        <v>0</v>
      </c>
      <c r="S29">
        <v>50.1</v>
      </c>
      <c r="T29">
        <v>0</v>
      </c>
      <c r="U29">
        <v>0</v>
      </c>
      <c r="V29">
        <v>174.9</v>
      </c>
      <c r="W29">
        <v>69.900000000000006</v>
      </c>
      <c r="X29">
        <v>69.900000000000006</v>
      </c>
      <c r="Y29">
        <v>0</v>
      </c>
      <c r="AF29" t="s">
        <v>1783</v>
      </c>
      <c r="AJ29" t="s">
        <v>1783</v>
      </c>
      <c r="AL29" t="s">
        <v>1727</v>
      </c>
      <c r="AM29">
        <v>0</v>
      </c>
      <c r="AN29">
        <v>99999</v>
      </c>
      <c r="AO29">
        <v>699</v>
      </c>
      <c r="AP29" t="b">
        <v>1</v>
      </c>
      <c r="AQ29" t="b">
        <v>1</v>
      </c>
      <c r="AR29" t="b">
        <v>0</v>
      </c>
      <c r="AS29">
        <v>1000</v>
      </c>
      <c r="AT29" t="s">
        <v>96</v>
      </c>
      <c r="AV29" t="b">
        <v>0</v>
      </c>
      <c r="AW29">
        <v>12</v>
      </c>
      <c r="AX29" t="s">
        <v>97</v>
      </c>
      <c r="AY29" t="s">
        <v>1784</v>
      </c>
    </row>
    <row r="30" spans="1:51" x14ac:dyDescent="0.25">
      <c r="A30" t="s">
        <v>3160</v>
      </c>
      <c r="B30" t="s">
        <v>124</v>
      </c>
      <c r="C30" t="s">
        <v>89</v>
      </c>
      <c r="D30">
        <v>99999</v>
      </c>
      <c r="F30">
        <v>2000</v>
      </c>
      <c r="G30" t="b">
        <v>0</v>
      </c>
      <c r="H30" t="s">
        <v>90</v>
      </c>
      <c r="K30" t="s">
        <v>154</v>
      </c>
      <c r="L30" t="s">
        <v>1725</v>
      </c>
      <c r="N30" t="s">
        <v>93</v>
      </c>
      <c r="P30">
        <v>369.8</v>
      </c>
      <c r="Q30">
        <v>74.899999999999991</v>
      </c>
      <c r="R30">
        <v>0</v>
      </c>
      <c r="S30">
        <v>50.1</v>
      </c>
      <c r="T30">
        <v>0</v>
      </c>
      <c r="U30">
        <v>0</v>
      </c>
      <c r="V30">
        <v>174.9</v>
      </c>
      <c r="W30">
        <v>69.900000000000006</v>
      </c>
      <c r="X30">
        <v>69.900000000000006</v>
      </c>
      <c r="Y30">
        <v>0</v>
      </c>
      <c r="AF30" t="s">
        <v>1785</v>
      </c>
      <c r="AJ30" t="s">
        <v>1785</v>
      </c>
      <c r="AL30" t="s">
        <v>1727</v>
      </c>
      <c r="AM30">
        <v>0</v>
      </c>
      <c r="AN30">
        <v>99999</v>
      </c>
      <c r="AO30">
        <v>699</v>
      </c>
      <c r="AP30" t="b">
        <v>1</v>
      </c>
      <c r="AQ30" t="b">
        <v>1</v>
      </c>
      <c r="AR30" t="b">
        <v>0</v>
      </c>
      <c r="AS30">
        <v>1000</v>
      </c>
      <c r="AT30" t="s">
        <v>96</v>
      </c>
      <c r="AV30" t="b">
        <v>0</v>
      </c>
      <c r="AW30">
        <v>12</v>
      </c>
      <c r="AX30" t="s">
        <v>97</v>
      </c>
      <c r="AY30" t="s">
        <v>1786</v>
      </c>
    </row>
    <row r="31" spans="1:51" x14ac:dyDescent="0.25">
      <c r="A31" t="s">
        <v>3160</v>
      </c>
      <c r="B31" t="s">
        <v>124</v>
      </c>
      <c r="C31" t="s">
        <v>89</v>
      </c>
      <c r="D31">
        <v>99999</v>
      </c>
      <c r="F31">
        <v>3000</v>
      </c>
      <c r="G31" t="b">
        <v>0</v>
      </c>
      <c r="H31" t="s">
        <v>90</v>
      </c>
      <c r="K31" t="s">
        <v>154</v>
      </c>
      <c r="L31" t="s">
        <v>1725</v>
      </c>
      <c r="N31" t="s">
        <v>93</v>
      </c>
      <c r="P31">
        <v>379.8</v>
      </c>
      <c r="Q31">
        <v>84.899999999999991</v>
      </c>
      <c r="R31">
        <v>0</v>
      </c>
      <c r="S31">
        <v>50.1</v>
      </c>
      <c r="T31">
        <v>0</v>
      </c>
      <c r="U31">
        <v>0</v>
      </c>
      <c r="V31">
        <v>174.9</v>
      </c>
      <c r="W31">
        <v>69.900000000000006</v>
      </c>
      <c r="X31">
        <v>69.900000000000006</v>
      </c>
      <c r="Y31">
        <v>0</v>
      </c>
      <c r="AF31" t="s">
        <v>1787</v>
      </c>
      <c r="AJ31" t="s">
        <v>1787</v>
      </c>
      <c r="AL31" t="s">
        <v>1727</v>
      </c>
      <c r="AM31">
        <v>0</v>
      </c>
      <c r="AN31">
        <v>99999</v>
      </c>
      <c r="AO31">
        <v>699</v>
      </c>
      <c r="AP31" t="b">
        <v>1</v>
      </c>
      <c r="AQ31" t="b">
        <v>1</v>
      </c>
      <c r="AR31" t="b">
        <v>0</v>
      </c>
      <c r="AS31">
        <v>1000</v>
      </c>
      <c r="AT31" t="s">
        <v>96</v>
      </c>
      <c r="AV31" t="b">
        <v>0</v>
      </c>
      <c r="AW31">
        <v>12</v>
      </c>
      <c r="AX31" t="s">
        <v>97</v>
      </c>
      <c r="AY31" t="s">
        <v>1788</v>
      </c>
    </row>
    <row r="32" spans="1:51" x14ac:dyDescent="0.25">
      <c r="A32" t="s">
        <v>3160</v>
      </c>
      <c r="B32" t="s">
        <v>124</v>
      </c>
      <c r="C32" t="s">
        <v>89</v>
      </c>
      <c r="D32">
        <v>99999</v>
      </c>
      <c r="F32">
        <v>5000</v>
      </c>
      <c r="G32" t="b">
        <v>0</v>
      </c>
      <c r="H32" t="s">
        <v>90</v>
      </c>
      <c r="K32" t="s">
        <v>154</v>
      </c>
      <c r="L32" t="s">
        <v>1725</v>
      </c>
      <c r="N32" t="s">
        <v>93</v>
      </c>
      <c r="P32">
        <v>394.8</v>
      </c>
      <c r="Q32">
        <v>99.9</v>
      </c>
      <c r="R32">
        <v>0</v>
      </c>
      <c r="S32">
        <v>50.1</v>
      </c>
      <c r="T32">
        <v>0</v>
      </c>
      <c r="U32">
        <v>0</v>
      </c>
      <c r="V32">
        <v>174.9</v>
      </c>
      <c r="W32">
        <v>69.900000000000006</v>
      </c>
      <c r="X32">
        <v>69.900000000000006</v>
      </c>
      <c r="Y32">
        <v>0</v>
      </c>
      <c r="AF32" t="s">
        <v>1789</v>
      </c>
      <c r="AJ32" t="s">
        <v>1789</v>
      </c>
      <c r="AL32" t="s">
        <v>1727</v>
      </c>
      <c r="AM32">
        <v>0</v>
      </c>
      <c r="AN32">
        <v>99999</v>
      </c>
      <c r="AO32">
        <v>699</v>
      </c>
      <c r="AP32" t="b">
        <v>1</v>
      </c>
      <c r="AQ32" t="b">
        <v>1</v>
      </c>
      <c r="AR32" t="b">
        <v>0</v>
      </c>
      <c r="AS32">
        <v>1000</v>
      </c>
      <c r="AT32" t="s">
        <v>96</v>
      </c>
      <c r="AV32" t="b">
        <v>0</v>
      </c>
      <c r="AW32">
        <v>12</v>
      </c>
      <c r="AX32" t="s">
        <v>97</v>
      </c>
      <c r="AY32" t="s">
        <v>1790</v>
      </c>
    </row>
    <row r="33" spans="1:51" x14ac:dyDescent="0.25">
      <c r="A33" t="s">
        <v>3160</v>
      </c>
      <c r="B33" t="s">
        <v>139</v>
      </c>
      <c r="C33" t="s">
        <v>89</v>
      </c>
      <c r="D33">
        <v>99999</v>
      </c>
      <c r="F33">
        <v>0</v>
      </c>
      <c r="G33" t="b">
        <v>0</v>
      </c>
      <c r="H33" t="s">
        <v>90</v>
      </c>
      <c r="K33" t="s">
        <v>154</v>
      </c>
      <c r="L33" t="s">
        <v>1753</v>
      </c>
      <c r="N33" t="s">
        <v>93</v>
      </c>
      <c r="P33">
        <v>379.8</v>
      </c>
      <c r="Q33">
        <v>84.9</v>
      </c>
      <c r="R33">
        <v>0</v>
      </c>
      <c r="S33">
        <v>50.1</v>
      </c>
      <c r="T33">
        <v>0</v>
      </c>
      <c r="U33">
        <v>0</v>
      </c>
      <c r="V33">
        <v>174.9</v>
      </c>
      <c r="W33">
        <v>69.900000000000006</v>
      </c>
      <c r="X33">
        <v>69.900000000000006</v>
      </c>
      <c r="Y33">
        <v>0</v>
      </c>
      <c r="AF33" t="s">
        <v>1791</v>
      </c>
      <c r="AJ33" t="s">
        <v>1791</v>
      </c>
      <c r="AL33" t="s">
        <v>1755</v>
      </c>
      <c r="AM33">
        <v>0</v>
      </c>
      <c r="AN33">
        <v>99999</v>
      </c>
      <c r="AO33">
        <v>899</v>
      </c>
      <c r="AP33" t="b">
        <v>1</v>
      </c>
      <c r="AQ33" t="b">
        <v>1</v>
      </c>
      <c r="AR33" t="b">
        <v>0</v>
      </c>
      <c r="AS33">
        <v>99999</v>
      </c>
      <c r="AT33" t="s">
        <v>96</v>
      </c>
      <c r="AV33" t="b">
        <v>0</v>
      </c>
      <c r="AW33">
        <v>12</v>
      </c>
      <c r="AX33" t="s">
        <v>97</v>
      </c>
      <c r="AY33" t="s">
        <v>1792</v>
      </c>
    </row>
    <row r="34" spans="1:51" x14ac:dyDescent="0.25">
      <c r="A34" t="s">
        <v>3160</v>
      </c>
      <c r="B34" t="s">
        <v>139</v>
      </c>
      <c r="C34" t="s">
        <v>89</v>
      </c>
      <c r="D34">
        <v>99999</v>
      </c>
      <c r="F34">
        <v>1000</v>
      </c>
      <c r="G34" t="b">
        <v>0</v>
      </c>
      <c r="H34" t="s">
        <v>90</v>
      </c>
      <c r="K34" t="s">
        <v>154</v>
      </c>
      <c r="L34" t="s">
        <v>1753</v>
      </c>
      <c r="N34" t="s">
        <v>93</v>
      </c>
      <c r="P34">
        <v>379.8</v>
      </c>
      <c r="Q34">
        <v>84.899999999999991</v>
      </c>
      <c r="R34">
        <v>0</v>
      </c>
      <c r="S34">
        <v>50.1</v>
      </c>
      <c r="T34">
        <v>0</v>
      </c>
      <c r="U34">
        <v>0</v>
      </c>
      <c r="V34">
        <v>174.9</v>
      </c>
      <c r="W34">
        <v>69.900000000000006</v>
      </c>
      <c r="X34">
        <v>69.900000000000006</v>
      </c>
      <c r="Y34">
        <v>0</v>
      </c>
      <c r="AF34" t="s">
        <v>1793</v>
      </c>
      <c r="AJ34" t="s">
        <v>1793</v>
      </c>
      <c r="AL34" t="s">
        <v>1755</v>
      </c>
      <c r="AM34">
        <v>0</v>
      </c>
      <c r="AN34">
        <v>99999</v>
      </c>
      <c r="AO34">
        <v>899</v>
      </c>
      <c r="AP34" t="b">
        <v>1</v>
      </c>
      <c r="AQ34" t="b">
        <v>1</v>
      </c>
      <c r="AR34" t="b">
        <v>0</v>
      </c>
      <c r="AS34">
        <v>99999</v>
      </c>
      <c r="AT34" t="s">
        <v>96</v>
      </c>
      <c r="AV34" t="b">
        <v>0</v>
      </c>
      <c r="AW34">
        <v>12</v>
      </c>
      <c r="AX34" t="s">
        <v>97</v>
      </c>
      <c r="AY34" t="s">
        <v>1794</v>
      </c>
    </row>
    <row r="35" spans="1:51" x14ac:dyDescent="0.25">
      <c r="A35" t="s">
        <v>3160</v>
      </c>
      <c r="B35" t="s">
        <v>139</v>
      </c>
      <c r="C35" t="s">
        <v>89</v>
      </c>
      <c r="D35">
        <v>99999</v>
      </c>
      <c r="F35">
        <v>10000</v>
      </c>
      <c r="G35" t="b">
        <v>0</v>
      </c>
      <c r="H35" t="s">
        <v>90</v>
      </c>
      <c r="K35" t="s">
        <v>154</v>
      </c>
      <c r="L35" t="s">
        <v>1753</v>
      </c>
      <c r="N35" t="s">
        <v>93</v>
      </c>
      <c r="P35">
        <v>444.8</v>
      </c>
      <c r="Q35">
        <v>149.9</v>
      </c>
      <c r="R35">
        <v>0</v>
      </c>
      <c r="S35">
        <v>50.1</v>
      </c>
      <c r="T35">
        <v>0</v>
      </c>
      <c r="U35">
        <v>0</v>
      </c>
      <c r="V35">
        <v>174.9</v>
      </c>
      <c r="W35">
        <v>69.900000000000006</v>
      </c>
      <c r="X35">
        <v>69.900000000000006</v>
      </c>
      <c r="Y35">
        <v>0</v>
      </c>
      <c r="AF35" t="s">
        <v>1795</v>
      </c>
      <c r="AJ35" t="s">
        <v>1795</v>
      </c>
      <c r="AL35" t="s">
        <v>1755</v>
      </c>
      <c r="AM35">
        <v>0</v>
      </c>
      <c r="AN35">
        <v>99999</v>
      </c>
      <c r="AO35">
        <v>899</v>
      </c>
      <c r="AP35" t="b">
        <v>1</v>
      </c>
      <c r="AQ35" t="b">
        <v>1</v>
      </c>
      <c r="AR35" t="b">
        <v>0</v>
      </c>
      <c r="AS35">
        <v>99999</v>
      </c>
      <c r="AT35" t="s">
        <v>96</v>
      </c>
      <c r="AV35" t="b">
        <v>0</v>
      </c>
      <c r="AW35">
        <v>12</v>
      </c>
      <c r="AX35" t="s">
        <v>97</v>
      </c>
      <c r="AY35" t="s">
        <v>1796</v>
      </c>
    </row>
    <row r="36" spans="1:51" x14ac:dyDescent="0.25">
      <c r="A36" t="s">
        <v>3160</v>
      </c>
      <c r="B36" t="s">
        <v>139</v>
      </c>
      <c r="C36" t="s">
        <v>89</v>
      </c>
      <c r="D36">
        <v>99999</v>
      </c>
      <c r="F36">
        <v>2000</v>
      </c>
      <c r="G36" t="b">
        <v>0</v>
      </c>
      <c r="H36" t="s">
        <v>90</v>
      </c>
      <c r="K36" t="s">
        <v>154</v>
      </c>
      <c r="L36" t="s">
        <v>1753</v>
      </c>
      <c r="N36" t="s">
        <v>93</v>
      </c>
      <c r="P36">
        <v>389.8</v>
      </c>
      <c r="Q36">
        <v>94.899999999999991</v>
      </c>
      <c r="R36">
        <v>0</v>
      </c>
      <c r="S36">
        <v>50.1</v>
      </c>
      <c r="T36">
        <v>0</v>
      </c>
      <c r="U36">
        <v>0</v>
      </c>
      <c r="V36">
        <v>174.9</v>
      </c>
      <c r="W36">
        <v>69.900000000000006</v>
      </c>
      <c r="X36">
        <v>69.900000000000006</v>
      </c>
      <c r="Y36">
        <v>0</v>
      </c>
      <c r="AF36" t="s">
        <v>1797</v>
      </c>
      <c r="AJ36" t="s">
        <v>1797</v>
      </c>
      <c r="AL36" t="s">
        <v>1755</v>
      </c>
      <c r="AM36">
        <v>0</v>
      </c>
      <c r="AN36">
        <v>99999</v>
      </c>
      <c r="AO36">
        <v>899</v>
      </c>
      <c r="AP36" t="b">
        <v>1</v>
      </c>
      <c r="AQ36" t="b">
        <v>1</v>
      </c>
      <c r="AR36" t="b">
        <v>0</v>
      </c>
      <c r="AS36">
        <v>99999</v>
      </c>
      <c r="AT36" t="s">
        <v>96</v>
      </c>
      <c r="AV36" t="b">
        <v>0</v>
      </c>
      <c r="AW36">
        <v>12</v>
      </c>
      <c r="AX36" t="s">
        <v>97</v>
      </c>
      <c r="AY36" t="s">
        <v>1798</v>
      </c>
    </row>
    <row r="37" spans="1:51" x14ac:dyDescent="0.25">
      <c r="A37" t="s">
        <v>3160</v>
      </c>
      <c r="B37" t="s">
        <v>139</v>
      </c>
      <c r="C37" t="s">
        <v>89</v>
      </c>
      <c r="D37">
        <v>99999</v>
      </c>
      <c r="F37">
        <v>3000</v>
      </c>
      <c r="G37" t="b">
        <v>0</v>
      </c>
      <c r="H37" t="s">
        <v>90</v>
      </c>
      <c r="K37" t="s">
        <v>154</v>
      </c>
      <c r="L37" t="s">
        <v>1753</v>
      </c>
      <c r="N37" t="s">
        <v>93</v>
      </c>
      <c r="P37">
        <v>399.8</v>
      </c>
      <c r="Q37">
        <v>104.89999999999999</v>
      </c>
      <c r="R37">
        <v>0</v>
      </c>
      <c r="S37">
        <v>50.1</v>
      </c>
      <c r="T37">
        <v>0</v>
      </c>
      <c r="U37">
        <v>0</v>
      </c>
      <c r="V37">
        <v>174.9</v>
      </c>
      <c r="W37">
        <v>69.900000000000006</v>
      </c>
      <c r="X37">
        <v>69.900000000000006</v>
      </c>
      <c r="Y37">
        <v>0</v>
      </c>
      <c r="AF37" t="s">
        <v>1799</v>
      </c>
      <c r="AJ37" t="s">
        <v>1799</v>
      </c>
      <c r="AL37" t="s">
        <v>1755</v>
      </c>
      <c r="AM37">
        <v>0</v>
      </c>
      <c r="AN37">
        <v>99999</v>
      </c>
      <c r="AO37">
        <v>899</v>
      </c>
      <c r="AP37" t="b">
        <v>1</v>
      </c>
      <c r="AQ37" t="b">
        <v>1</v>
      </c>
      <c r="AR37" t="b">
        <v>0</v>
      </c>
      <c r="AS37">
        <v>99999</v>
      </c>
      <c r="AT37" t="s">
        <v>96</v>
      </c>
      <c r="AV37" t="b">
        <v>0</v>
      </c>
      <c r="AW37">
        <v>12</v>
      </c>
      <c r="AX37" t="s">
        <v>97</v>
      </c>
      <c r="AY37" t="s">
        <v>1800</v>
      </c>
    </row>
    <row r="38" spans="1:51" x14ac:dyDescent="0.25">
      <c r="A38" t="s">
        <v>3160</v>
      </c>
      <c r="B38" t="s">
        <v>139</v>
      </c>
      <c r="C38" t="s">
        <v>89</v>
      </c>
      <c r="D38">
        <v>99999</v>
      </c>
      <c r="F38">
        <v>5000</v>
      </c>
      <c r="G38" t="b">
        <v>0</v>
      </c>
      <c r="H38" t="s">
        <v>90</v>
      </c>
      <c r="K38" t="s">
        <v>154</v>
      </c>
      <c r="L38" t="s">
        <v>1753</v>
      </c>
      <c r="N38" t="s">
        <v>93</v>
      </c>
      <c r="P38">
        <v>414.8</v>
      </c>
      <c r="Q38">
        <v>119.9</v>
      </c>
      <c r="R38">
        <v>0</v>
      </c>
      <c r="S38">
        <v>50.1</v>
      </c>
      <c r="T38">
        <v>0</v>
      </c>
      <c r="U38">
        <v>0</v>
      </c>
      <c r="V38">
        <v>174.9</v>
      </c>
      <c r="W38">
        <v>69.900000000000006</v>
      </c>
      <c r="X38">
        <v>69.900000000000006</v>
      </c>
      <c r="Y38">
        <v>0</v>
      </c>
      <c r="AF38" t="s">
        <v>1801</v>
      </c>
      <c r="AJ38" t="s">
        <v>1801</v>
      </c>
      <c r="AL38" t="s">
        <v>1755</v>
      </c>
      <c r="AM38">
        <v>0</v>
      </c>
      <c r="AN38">
        <v>99999</v>
      </c>
      <c r="AO38">
        <v>899</v>
      </c>
      <c r="AP38" t="b">
        <v>1</v>
      </c>
      <c r="AQ38" t="b">
        <v>1</v>
      </c>
      <c r="AR38" t="b">
        <v>0</v>
      </c>
      <c r="AS38">
        <v>99999</v>
      </c>
      <c r="AT38" t="s">
        <v>96</v>
      </c>
      <c r="AV38" t="b">
        <v>0</v>
      </c>
      <c r="AW38">
        <v>12</v>
      </c>
      <c r="AX38" t="s">
        <v>97</v>
      </c>
      <c r="AY38" t="s">
        <v>1802</v>
      </c>
    </row>
    <row r="39" spans="1:51" x14ac:dyDescent="0.25">
      <c r="A39" t="s">
        <v>3160</v>
      </c>
      <c r="B39" t="s">
        <v>88</v>
      </c>
      <c r="C39" t="s">
        <v>89</v>
      </c>
      <c r="D39">
        <v>99999</v>
      </c>
      <c r="F39">
        <v>10000</v>
      </c>
      <c r="G39" t="b">
        <v>0</v>
      </c>
      <c r="H39" t="s">
        <v>90</v>
      </c>
      <c r="K39" t="s">
        <v>203</v>
      </c>
      <c r="L39" t="s">
        <v>1725</v>
      </c>
      <c r="N39" t="s">
        <v>93</v>
      </c>
      <c r="P39">
        <v>404.8</v>
      </c>
      <c r="Q39">
        <v>129.9</v>
      </c>
      <c r="R39">
        <v>0</v>
      </c>
      <c r="S39">
        <v>50.1</v>
      </c>
      <c r="T39">
        <v>0</v>
      </c>
      <c r="U39">
        <v>0</v>
      </c>
      <c r="V39">
        <v>174.9</v>
      </c>
      <c r="W39">
        <v>49.9</v>
      </c>
      <c r="X39">
        <v>49.9</v>
      </c>
      <c r="Y39">
        <v>0</v>
      </c>
      <c r="AF39" t="s">
        <v>1767</v>
      </c>
      <c r="AJ39" t="s">
        <v>1767</v>
      </c>
      <c r="AL39" t="s">
        <v>1727</v>
      </c>
      <c r="AM39">
        <v>0</v>
      </c>
      <c r="AN39">
        <v>99999</v>
      </c>
      <c r="AO39">
        <v>699</v>
      </c>
      <c r="AP39" t="b">
        <v>1</v>
      </c>
      <c r="AQ39" t="b">
        <v>1</v>
      </c>
      <c r="AR39" t="b">
        <v>0</v>
      </c>
      <c r="AS39">
        <v>1000</v>
      </c>
      <c r="AT39" t="s">
        <v>96</v>
      </c>
      <c r="AV39" t="b">
        <v>0</v>
      </c>
      <c r="AW39">
        <v>12</v>
      </c>
      <c r="AX39" t="s">
        <v>97</v>
      </c>
      <c r="AY39" t="s">
        <v>1803</v>
      </c>
    </row>
    <row r="40" spans="1:51" x14ac:dyDescent="0.25">
      <c r="A40" t="s">
        <v>3160</v>
      </c>
      <c r="B40" t="s">
        <v>109</v>
      </c>
      <c r="C40" t="s">
        <v>89</v>
      </c>
      <c r="D40">
        <v>99999</v>
      </c>
      <c r="F40">
        <v>0</v>
      </c>
      <c r="G40" t="b">
        <v>0</v>
      </c>
      <c r="H40" t="s">
        <v>90</v>
      </c>
      <c r="K40" t="s">
        <v>203</v>
      </c>
      <c r="L40" t="s">
        <v>1729</v>
      </c>
      <c r="N40" t="s">
        <v>93</v>
      </c>
      <c r="P40">
        <v>334.8</v>
      </c>
      <c r="Q40">
        <v>59.9</v>
      </c>
      <c r="R40">
        <v>0</v>
      </c>
      <c r="S40">
        <v>50.1</v>
      </c>
      <c r="T40">
        <v>0</v>
      </c>
      <c r="U40">
        <v>0</v>
      </c>
      <c r="V40">
        <v>174.9</v>
      </c>
      <c r="W40">
        <v>49.9</v>
      </c>
      <c r="X40">
        <v>49.9</v>
      </c>
      <c r="Y40">
        <v>0</v>
      </c>
      <c r="AF40" t="s">
        <v>1769</v>
      </c>
      <c r="AJ40" t="s">
        <v>1769</v>
      </c>
      <c r="AL40" t="s">
        <v>1731</v>
      </c>
      <c r="AM40">
        <v>0</v>
      </c>
      <c r="AN40">
        <v>99999</v>
      </c>
      <c r="AO40">
        <v>599</v>
      </c>
      <c r="AP40" t="b">
        <v>1</v>
      </c>
      <c r="AQ40" t="b">
        <v>1</v>
      </c>
      <c r="AR40" t="b">
        <v>0</v>
      </c>
      <c r="AS40">
        <v>500</v>
      </c>
      <c r="AT40" t="s">
        <v>96</v>
      </c>
      <c r="AV40" t="b">
        <v>0</v>
      </c>
      <c r="AW40">
        <v>12</v>
      </c>
      <c r="AX40" t="s">
        <v>97</v>
      </c>
      <c r="AY40" t="s">
        <v>1804</v>
      </c>
    </row>
    <row r="41" spans="1:51" x14ac:dyDescent="0.25">
      <c r="A41" t="s">
        <v>3160</v>
      </c>
      <c r="B41" t="s">
        <v>109</v>
      </c>
      <c r="C41" t="s">
        <v>89</v>
      </c>
      <c r="D41">
        <v>99999</v>
      </c>
      <c r="F41">
        <v>1000</v>
      </c>
      <c r="G41" t="b">
        <v>0</v>
      </c>
      <c r="H41" t="s">
        <v>90</v>
      </c>
      <c r="K41" t="s">
        <v>203</v>
      </c>
      <c r="L41" t="s">
        <v>1729</v>
      </c>
      <c r="N41" t="s">
        <v>93</v>
      </c>
      <c r="P41">
        <v>334.8</v>
      </c>
      <c r="Q41">
        <v>59.9</v>
      </c>
      <c r="R41">
        <v>0</v>
      </c>
      <c r="S41">
        <v>50.1</v>
      </c>
      <c r="T41">
        <v>0</v>
      </c>
      <c r="U41">
        <v>0</v>
      </c>
      <c r="V41">
        <v>174.9</v>
      </c>
      <c r="W41">
        <v>49.9</v>
      </c>
      <c r="X41">
        <v>49.9</v>
      </c>
      <c r="Y41">
        <v>0</v>
      </c>
      <c r="AF41" t="s">
        <v>1771</v>
      </c>
      <c r="AJ41" t="s">
        <v>1771</v>
      </c>
      <c r="AL41" t="s">
        <v>1731</v>
      </c>
      <c r="AM41">
        <v>0</v>
      </c>
      <c r="AN41">
        <v>99999</v>
      </c>
      <c r="AO41">
        <v>599</v>
      </c>
      <c r="AP41" t="b">
        <v>1</v>
      </c>
      <c r="AQ41" t="b">
        <v>1</v>
      </c>
      <c r="AR41" t="b">
        <v>0</v>
      </c>
      <c r="AS41">
        <v>500</v>
      </c>
      <c r="AT41" t="s">
        <v>96</v>
      </c>
      <c r="AV41" t="b">
        <v>0</v>
      </c>
      <c r="AW41">
        <v>12</v>
      </c>
      <c r="AX41" t="s">
        <v>97</v>
      </c>
      <c r="AY41" t="s">
        <v>1805</v>
      </c>
    </row>
    <row r="42" spans="1:51" x14ac:dyDescent="0.25">
      <c r="A42" t="s">
        <v>3160</v>
      </c>
      <c r="B42" t="s">
        <v>109</v>
      </c>
      <c r="C42" t="s">
        <v>89</v>
      </c>
      <c r="D42">
        <v>99999</v>
      </c>
      <c r="F42">
        <v>10000</v>
      </c>
      <c r="G42" t="b">
        <v>0</v>
      </c>
      <c r="H42" t="s">
        <v>90</v>
      </c>
      <c r="K42" t="s">
        <v>203</v>
      </c>
      <c r="L42" t="s">
        <v>1729</v>
      </c>
      <c r="N42" t="s">
        <v>93</v>
      </c>
      <c r="P42">
        <v>399.8</v>
      </c>
      <c r="Q42">
        <v>124.9</v>
      </c>
      <c r="R42">
        <v>0</v>
      </c>
      <c r="S42">
        <v>50.1</v>
      </c>
      <c r="T42">
        <v>0</v>
      </c>
      <c r="U42">
        <v>0</v>
      </c>
      <c r="V42">
        <v>174.9</v>
      </c>
      <c r="W42">
        <v>49.9</v>
      </c>
      <c r="X42">
        <v>49.9</v>
      </c>
      <c r="Y42">
        <v>0</v>
      </c>
      <c r="AF42" t="s">
        <v>1773</v>
      </c>
      <c r="AJ42" t="s">
        <v>1773</v>
      </c>
      <c r="AL42" t="s">
        <v>1731</v>
      </c>
      <c r="AM42">
        <v>0</v>
      </c>
      <c r="AN42">
        <v>99999</v>
      </c>
      <c r="AO42">
        <v>599</v>
      </c>
      <c r="AP42" t="b">
        <v>1</v>
      </c>
      <c r="AQ42" t="b">
        <v>1</v>
      </c>
      <c r="AR42" t="b">
        <v>0</v>
      </c>
      <c r="AS42">
        <v>500</v>
      </c>
      <c r="AT42" t="s">
        <v>96</v>
      </c>
      <c r="AV42" t="b">
        <v>0</v>
      </c>
      <c r="AW42">
        <v>12</v>
      </c>
      <c r="AX42" t="s">
        <v>97</v>
      </c>
      <c r="AY42" t="s">
        <v>1806</v>
      </c>
    </row>
    <row r="43" spans="1:51" x14ac:dyDescent="0.25">
      <c r="A43" t="s">
        <v>3160</v>
      </c>
      <c r="B43" t="s">
        <v>109</v>
      </c>
      <c r="C43" t="s">
        <v>89</v>
      </c>
      <c r="D43">
        <v>99999</v>
      </c>
      <c r="F43">
        <v>2000</v>
      </c>
      <c r="G43" t="b">
        <v>0</v>
      </c>
      <c r="H43" t="s">
        <v>90</v>
      </c>
      <c r="K43" t="s">
        <v>203</v>
      </c>
      <c r="L43" t="s">
        <v>1729</v>
      </c>
      <c r="N43" t="s">
        <v>93</v>
      </c>
      <c r="P43">
        <v>344.8</v>
      </c>
      <c r="Q43">
        <v>69.900000000000006</v>
      </c>
      <c r="R43">
        <v>0</v>
      </c>
      <c r="S43">
        <v>50.1</v>
      </c>
      <c r="T43">
        <v>0</v>
      </c>
      <c r="U43">
        <v>0</v>
      </c>
      <c r="V43">
        <v>174.9</v>
      </c>
      <c r="W43">
        <v>49.9</v>
      </c>
      <c r="X43">
        <v>49.9</v>
      </c>
      <c r="Y43">
        <v>0</v>
      </c>
      <c r="AF43" t="s">
        <v>1775</v>
      </c>
      <c r="AJ43" t="s">
        <v>1775</v>
      </c>
      <c r="AL43" t="s">
        <v>1731</v>
      </c>
      <c r="AM43">
        <v>0</v>
      </c>
      <c r="AN43">
        <v>99999</v>
      </c>
      <c r="AO43">
        <v>599</v>
      </c>
      <c r="AP43" t="b">
        <v>1</v>
      </c>
      <c r="AQ43" t="b">
        <v>1</v>
      </c>
      <c r="AR43" t="b">
        <v>0</v>
      </c>
      <c r="AS43">
        <v>500</v>
      </c>
      <c r="AT43" t="s">
        <v>96</v>
      </c>
      <c r="AV43" t="b">
        <v>0</v>
      </c>
      <c r="AW43">
        <v>12</v>
      </c>
      <c r="AX43" t="s">
        <v>97</v>
      </c>
      <c r="AY43" t="s">
        <v>1807</v>
      </c>
    </row>
    <row r="44" spans="1:51" x14ac:dyDescent="0.25">
      <c r="A44" t="s">
        <v>3160</v>
      </c>
      <c r="B44" t="s">
        <v>109</v>
      </c>
      <c r="C44" t="s">
        <v>89</v>
      </c>
      <c r="D44">
        <v>99999</v>
      </c>
      <c r="F44">
        <v>3000</v>
      </c>
      <c r="G44" t="b">
        <v>0</v>
      </c>
      <c r="H44" t="s">
        <v>90</v>
      </c>
      <c r="K44" t="s">
        <v>203</v>
      </c>
      <c r="L44" t="s">
        <v>1729</v>
      </c>
      <c r="N44" t="s">
        <v>93</v>
      </c>
      <c r="P44">
        <v>354.8</v>
      </c>
      <c r="Q44">
        <v>79.899999999999991</v>
      </c>
      <c r="R44">
        <v>0</v>
      </c>
      <c r="S44">
        <v>50.1</v>
      </c>
      <c r="T44">
        <v>0</v>
      </c>
      <c r="U44">
        <v>0</v>
      </c>
      <c r="V44">
        <v>174.9</v>
      </c>
      <c r="W44">
        <v>49.9</v>
      </c>
      <c r="X44">
        <v>49.9</v>
      </c>
      <c r="Y44">
        <v>0</v>
      </c>
      <c r="AF44" t="s">
        <v>1777</v>
      </c>
      <c r="AJ44" t="s">
        <v>1777</v>
      </c>
      <c r="AL44" t="s">
        <v>1731</v>
      </c>
      <c r="AM44">
        <v>0</v>
      </c>
      <c r="AN44">
        <v>99999</v>
      </c>
      <c r="AO44">
        <v>599</v>
      </c>
      <c r="AP44" t="b">
        <v>1</v>
      </c>
      <c r="AQ44" t="b">
        <v>1</v>
      </c>
      <c r="AR44" t="b">
        <v>0</v>
      </c>
      <c r="AS44">
        <v>500</v>
      </c>
      <c r="AT44" t="s">
        <v>96</v>
      </c>
      <c r="AV44" t="b">
        <v>0</v>
      </c>
      <c r="AW44">
        <v>12</v>
      </c>
      <c r="AX44" t="s">
        <v>97</v>
      </c>
      <c r="AY44" t="s">
        <v>1808</v>
      </c>
    </row>
    <row r="45" spans="1:51" x14ac:dyDescent="0.25">
      <c r="A45" t="s">
        <v>3160</v>
      </c>
      <c r="B45" t="s">
        <v>109</v>
      </c>
      <c r="C45" t="s">
        <v>89</v>
      </c>
      <c r="D45">
        <v>99999</v>
      </c>
      <c r="F45">
        <v>5000</v>
      </c>
      <c r="G45" t="b">
        <v>0</v>
      </c>
      <c r="H45" t="s">
        <v>90</v>
      </c>
      <c r="K45" t="s">
        <v>203</v>
      </c>
      <c r="L45" t="s">
        <v>1729</v>
      </c>
      <c r="N45" t="s">
        <v>93</v>
      </c>
      <c r="P45">
        <v>369.8</v>
      </c>
      <c r="Q45">
        <v>94.9</v>
      </c>
      <c r="R45">
        <v>0</v>
      </c>
      <c r="S45">
        <v>50.1</v>
      </c>
      <c r="T45">
        <v>0</v>
      </c>
      <c r="U45">
        <v>0</v>
      </c>
      <c r="V45">
        <v>174.9</v>
      </c>
      <c r="W45">
        <v>49.9</v>
      </c>
      <c r="X45">
        <v>49.9</v>
      </c>
      <c r="Y45">
        <v>0</v>
      </c>
      <c r="AF45" t="s">
        <v>1779</v>
      </c>
      <c r="AJ45" t="s">
        <v>1779</v>
      </c>
      <c r="AL45" t="s">
        <v>1731</v>
      </c>
      <c r="AM45">
        <v>0</v>
      </c>
      <c r="AN45">
        <v>99999</v>
      </c>
      <c r="AO45">
        <v>599</v>
      </c>
      <c r="AP45" t="b">
        <v>1</v>
      </c>
      <c r="AQ45" t="b">
        <v>1</v>
      </c>
      <c r="AR45" t="b">
        <v>0</v>
      </c>
      <c r="AS45">
        <v>500</v>
      </c>
      <c r="AT45" t="s">
        <v>96</v>
      </c>
      <c r="AV45" t="b">
        <v>0</v>
      </c>
      <c r="AW45">
        <v>12</v>
      </c>
      <c r="AX45" t="s">
        <v>97</v>
      </c>
      <c r="AY45" t="s">
        <v>1809</v>
      </c>
    </row>
    <row r="46" spans="1:51" x14ac:dyDescent="0.25">
      <c r="A46" t="s">
        <v>3160</v>
      </c>
      <c r="B46" t="s">
        <v>124</v>
      </c>
      <c r="C46" t="s">
        <v>89</v>
      </c>
      <c r="D46">
        <v>99999</v>
      </c>
      <c r="F46">
        <v>0</v>
      </c>
      <c r="G46" t="b">
        <v>0</v>
      </c>
      <c r="H46" t="s">
        <v>90</v>
      </c>
      <c r="K46" t="s">
        <v>203</v>
      </c>
      <c r="L46" t="s">
        <v>1725</v>
      </c>
      <c r="N46" t="s">
        <v>93</v>
      </c>
      <c r="P46">
        <v>339.8</v>
      </c>
      <c r="Q46">
        <v>64.900000000000006</v>
      </c>
      <c r="R46">
        <v>0</v>
      </c>
      <c r="S46">
        <v>50.1</v>
      </c>
      <c r="T46">
        <v>0</v>
      </c>
      <c r="U46">
        <v>0</v>
      </c>
      <c r="V46">
        <v>174.9</v>
      </c>
      <c r="W46">
        <v>49.9</v>
      </c>
      <c r="X46">
        <v>49.9</v>
      </c>
      <c r="Y46">
        <v>0</v>
      </c>
      <c r="AF46" t="s">
        <v>1781</v>
      </c>
      <c r="AJ46" t="s">
        <v>1781</v>
      </c>
      <c r="AL46" t="s">
        <v>1727</v>
      </c>
      <c r="AM46">
        <v>0</v>
      </c>
      <c r="AN46">
        <v>99999</v>
      </c>
      <c r="AO46">
        <v>699</v>
      </c>
      <c r="AP46" t="b">
        <v>1</v>
      </c>
      <c r="AQ46" t="b">
        <v>1</v>
      </c>
      <c r="AR46" t="b">
        <v>0</v>
      </c>
      <c r="AS46">
        <v>1000</v>
      </c>
      <c r="AT46" t="s">
        <v>96</v>
      </c>
      <c r="AV46" t="b">
        <v>0</v>
      </c>
      <c r="AW46">
        <v>12</v>
      </c>
      <c r="AX46" t="s">
        <v>97</v>
      </c>
      <c r="AY46" t="s">
        <v>1810</v>
      </c>
    </row>
    <row r="47" spans="1:51" x14ac:dyDescent="0.25">
      <c r="A47" t="s">
        <v>3160</v>
      </c>
      <c r="B47" t="s">
        <v>124</v>
      </c>
      <c r="C47" t="s">
        <v>89</v>
      </c>
      <c r="D47">
        <v>99999</v>
      </c>
      <c r="F47">
        <v>1000</v>
      </c>
      <c r="G47" t="b">
        <v>0</v>
      </c>
      <c r="H47" t="s">
        <v>90</v>
      </c>
      <c r="K47" t="s">
        <v>203</v>
      </c>
      <c r="L47" t="s">
        <v>1725</v>
      </c>
      <c r="N47" t="s">
        <v>93</v>
      </c>
      <c r="P47">
        <v>339.8</v>
      </c>
      <c r="Q47">
        <v>64.899999999999991</v>
      </c>
      <c r="R47">
        <v>0</v>
      </c>
      <c r="S47">
        <v>50.1</v>
      </c>
      <c r="T47">
        <v>0</v>
      </c>
      <c r="U47">
        <v>0</v>
      </c>
      <c r="V47">
        <v>174.9</v>
      </c>
      <c r="W47">
        <v>49.9</v>
      </c>
      <c r="X47">
        <v>49.9</v>
      </c>
      <c r="Y47">
        <v>0</v>
      </c>
      <c r="AF47" t="s">
        <v>1783</v>
      </c>
      <c r="AJ47" t="s">
        <v>1783</v>
      </c>
      <c r="AL47" t="s">
        <v>1727</v>
      </c>
      <c r="AM47">
        <v>0</v>
      </c>
      <c r="AN47">
        <v>99999</v>
      </c>
      <c r="AO47">
        <v>699</v>
      </c>
      <c r="AP47" t="b">
        <v>1</v>
      </c>
      <c r="AQ47" t="b">
        <v>1</v>
      </c>
      <c r="AR47" t="b">
        <v>0</v>
      </c>
      <c r="AS47">
        <v>1000</v>
      </c>
      <c r="AT47" t="s">
        <v>96</v>
      </c>
      <c r="AV47" t="b">
        <v>0</v>
      </c>
      <c r="AW47">
        <v>12</v>
      </c>
      <c r="AX47" t="s">
        <v>97</v>
      </c>
      <c r="AY47" t="s">
        <v>1811</v>
      </c>
    </row>
    <row r="48" spans="1:51" x14ac:dyDescent="0.25">
      <c r="A48" t="s">
        <v>3160</v>
      </c>
      <c r="B48" t="s">
        <v>124</v>
      </c>
      <c r="C48" t="s">
        <v>89</v>
      </c>
      <c r="D48">
        <v>99999</v>
      </c>
      <c r="F48">
        <v>2000</v>
      </c>
      <c r="G48" t="b">
        <v>0</v>
      </c>
      <c r="H48" t="s">
        <v>90</v>
      </c>
      <c r="K48" t="s">
        <v>203</v>
      </c>
      <c r="L48" t="s">
        <v>1725</v>
      </c>
      <c r="N48" t="s">
        <v>93</v>
      </c>
      <c r="P48">
        <v>349.8</v>
      </c>
      <c r="Q48">
        <v>74.899999999999991</v>
      </c>
      <c r="R48">
        <v>0</v>
      </c>
      <c r="S48">
        <v>50.1</v>
      </c>
      <c r="T48">
        <v>0</v>
      </c>
      <c r="U48">
        <v>0</v>
      </c>
      <c r="V48">
        <v>174.9</v>
      </c>
      <c r="W48">
        <v>49.9</v>
      </c>
      <c r="X48">
        <v>49.9</v>
      </c>
      <c r="Y48">
        <v>0</v>
      </c>
      <c r="AF48" t="s">
        <v>1785</v>
      </c>
      <c r="AJ48" t="s">
        <v>1785</v>
      </c>
      <c r="AL48" t="s">
        <v>1727</v>
      </c>
      <c r="AM48">
        <v>0</v>
      </c>
      <c r="AN48">
        <v>99999</v>
      </c>
      <c r="AO48">
        <v>699</v>
      </c>
      <c r="AP48" t="b">
        <v>1</v>
      </c>
      <c r="AQ48" t="b">
        <v>1</v>
      </c>
      <c r="AR48" t="b">
        <v>0</v>
      </c>
      <c r="AS48">
        <v>1000</v>
      </c>
      <c r="AT48" t="s">
        <v>96</v>
      </c>
      <c r="AV48" t="b">
        <v>0</v>
      </c>
      <c r="AW48">
        <v>12</v>
      </c>
      <c r="AX48" t="s">
        <v>97</v>
      </c>
      <c r="AY48" t="s">
        <v>1812</v>
      </c>
    </row>
    <row r="49" spans="1:51" x14ac:dyDescent="0.25">
      <c r="A49" t="s">
        <v>3160</v>
      </c>
      <c r="B49" t="s">
        <v>124</v>
      </c>
      <c r="C49" t="s">
        <v>89</v>
      </c>
      <c r="D49">
        <v>99999</v>
      </c>
      <c r="F49">
        <v>3000</v>
      </c>
      <c r="G49" t="b">
        <v>0</v>
      </c>
      <c r="H49" t="s">
        <v>90</v>
      </c>
      <c r="K49" t="s">
        <v>203</v>
      </c>
      <c r="L49" t="s">
        <v>1725</v>
      </c>
      <c r="N49" t="s">
        <v>93</v>
      </c>
      <c r="P49">
        <v>359.8</v>
      </c>
      <c r="Q49">
        <v>84.899999999999991</v>
      </c>
      <c r="R49">
        <v>0</v>
      </c>
      <c r="S49">
        <v>50.1</v>
      </c>
      <c r="T49">
        <v>0</v>
      </c>
      <c r="U49">
        <v>0</v>
      </c>
      <c r="V49">
        <v>174.9</v>
      </c>
      <c r="W49">
        <v>49.9</v>
      </c>
      <c r="X49">
        <v>49.9</v>
      </c>
      <c r="Y49">
        <v>0</v>
      </c>
      <c r="AF49" t="s">
        <v>1787</v>
      </c>
      <c r="AJ49" t="s">
        <v>1787</v>
      </c>
      <c r="AL49" t="s">
        <v>1727</v>
      </c>
      <c r="AM49">
        <v>0</v>
      </c>
      <c r="AN49">
        <v>99999</v>
      </c>
      <c r="AO49">
        <v>699</v>
      </c>
      <c r="AP49" t="b">
        <v>1</v>
      </c>
      <c r="AQ49" t="b">
        <v>1</v>
      </c>
      <c r="AR49" t="b">
        <v>0</v>
      </c>
      <c r="AS49">
        <v>1000</v>
      </c>
      <c r="AT49" t="s">
        <v>96</v>
      </c>
      <c r="AV49" t="b">
        <v>0</v>
      </c>
      <c r="AW49">
        <v>12</v>
      </c>
      <c r="AX49" t="s">
        <v>97</v>
      </c>
      <c r="AY49" t="s">
        <v>1813</v>
      </c>
    </row>
    <row r="50" spans="1:51" x14ac:dyDescent="0.25">
      <c r="A50" t="s">
        <v>3160</v>
      </c>
      <c r="B50" t="s">
        <v>124</v>
      </c>
      <c r="C50" t="s">
        <v>89</v>
      </c>
      <c r="D50">
        <v>99999</v>
      </c>
      <c r="F50">
        <v>5000</v>
      </c>
      <c r="G50" t="b">
        <v>0</v>
      </c>
      <c r="H50" t="s">
        <v>90</v>
      </c>
      <c r="K50" t="s">
        <v>203</v>
      </c>
      <c r="L50" t="s">
        <v>1725</v>
      </c>
      <c r="N50" t="s">
        <v>93</v>
      </c>
      <c r="P50">
        <v>374.8</v>
      </c>
      <c r="Q50">
        <v>99.9</v>
      </c>
      <c r="R50">
        <v>0</v>
      </c>
      <c r="S50">
        <v>50.1</v>
      </c>
      <c r="T50">
        <v>0</v>
      </c>
      <c r="U50">
        <v>0</v>
      </c>
      <c r="V50">
        <v>174.9</v>
      </c>
      <c r="W50">
        <v>49.9</v>
      </c>
      <c r="X50">
        <v>49.9</v>
      </c>
      <c r="Y50">
        <v>0</v>
      </c>
      <c r="AF50" t="s">
        <v>1789</v>
      </c>
      <c r="AJ50" t="s">
        <v>1789</v>
      </c>
      <c r="AL50" t="s">
        <v>1727</v>
      </c>
      <c r="AM50">
        <v>0</v>
      </c>
      <c r="AN50">
        <v>99999</v>
      </c>
      <c r="AO50">
        <v>699</v>
      </c>
      <c r="AP50" t="b">
        <v>1</v>
      </c>
      <c r="AQ50" t="b">
        <v>1</v>
      </c>
      <c r="AR50" t="b">
        <v>0</v>
      </c>
      <c r="AS50">
        <v>1000</v>
      </c>
      <c r="AT50" t="s">
        <v>96</v>
      </c>
      <c r="AV50" t="b">
        <v>0</v>
      </c>
      <c r="AW50">
        <v>12</v>
      </c>
      <c r="AX50" t="s">
        <v>97</v>
      </c>
      <c r="AY50" t="s">
        <v>1814</v>
      </c>
    </row>
    <row r="51" spans="1:51" x14ac:dyDescent="0.25">
      <c r="A51" t="s">
        <v>3160</v>
      </c>
      <c r="B51" t="s">
        <v>139</v>
      </c>
      <c r="C51" t="s">
        <v>89</v>
      </c>
      <c r="D51">
        <v>99999</v>
      </c>
      <c r="F51">
        <v>0</v>
      </c>
      <c r="G51" t="b">
        <v>0</v>
      </c>
      <c r="H51" t="s">
        <v>90</v>
      </c>
      <c r="K51" t="s">
        <v>203</v>
      </c>
      <c r="L51" t="s">
        <v>1753</v>
      </c>
      <c r="N51" t="s">
        <v>93</v>
      </c>
      <c r="P51">
        <v>359.8</v>
      </c>
      <c r="Q51">
        <v>84.9</v>
      </c>
      <c r="R51">
        <v>0</v>
      </c>
      <c r="S51">
        <v>50.1</v>
      </c>
      <c r="T51">
        <v>0</v>
      </c>
      <c r="U51">
        <v>0</v>
      </c>
      <c r="V51">
        <v>174.9</v>
      </c>
      <c r="W51">
        <v>49.9</v>
      </c>
      <c r="X51">
        <v>49.9</v>
      </c>
      <c r="Y51">
        <v>0</v>
      </c>
      <c r="AF51" t="s">
        <v>1791</v>
      </c>
      <c r="AJ51" t="s">
        <v>1791</v>
      </c>
      <c r="AL51" t="s">
        <v>1755</v>
      </c>
      <c r="AM51">
        <v>0</v>
      </c>
      <c r="AN51">
        <v>99999</v>
      </c>
      <c r="AO51">
        <v>899</v>
      </c>
      <c r="AP51" t="b">
        <v>1</v>
      </c>
      <c r="AQ51" t="b">
        <v>1</v>
      </c>
      <c r="AR51" t="b">
        <v>0</v>
      </c>
      <c r="AS51">
        <v>99999</v>
      </c>
      <c r="AT51" t="s">
        <v>96</v>
      </c>
      <c r="AV51" t="b">
        <v>0</v>
      </c>
      <c r="AW51">
        <v>12</v>
      </c>
      <c r="AX51" t="s">
        <v>97</v>
      </c>
      <c r="AY51" t="s">
        <v>1815</v>
      </c>
    </row>
    <row r="52" spans="1:51" x14ac:dyDescent="0.25">
      <c r="A52" t="s">
        <v>3160</v>
      </c>
      <c r="B52" t="s">
        <v>139</v>
      </c>
      <c r="C52" t="s">
        <v>89</v>
      </c>
      <c r="D52">
        <v>99999</v>
      </c>
      <c r="F52">
        <v>1000</v>
      </c>
      <c r="G52" t="b">
        <v>0</v>
      </c>
      <c r="H52" t="s">
        <v>90</v>
      </c>
      <c r="K52" t="s">
        <v>203</v>
      </c>
      <c r="L52" t="s">
        <v>1753</v>
      </c>
      <c r="N52" t="s">
        <v>93</v>
      </c>
      <c r="P52">
        <v>359.8</v>
      </c>
      <c r="Q52">
        <v>84.899999999999991</v>
      </c>
      <c r="R52">
        <v>0</v>
      </c>
      <c r="S52">
        <v>50.1</v>
      </c>
      <c r="T52">
        <v>0</v>
      </c>
      <c r="U52">
        <v>0</v>
      </c>
      <c r="V52">
        <v>174.9</v>
      </c>
      <c r="W52">
        <v>49.9</v>
      </c>
      <c r="X52">
        <v>49.9</v>
      </c>
      <c r="Y52">
        <v>0</v>
      </c>
      <c r="AF52" t="s">
        <v>1793</v>
      </c>
      <c r="AJ52" t="s">
        <v>1793</v>
      </c>
      <c r="AL52" t="s">
        <v>1755</v>
      </c>
      <c r="AM52">
        <v>0</v>
      </c>
      <c r="AN52">
        <v>99999</v>
      </c>
      <c r="AO52">
        <v>899</v>
      </c>
      <c r="AP52" t="b">
        <v>1</v>
      </c>
      <c r="AQ52" t="b">
        <v>1</v>
      </c>
      <c r="AR52" t="b">
        <v>0</v>
      </c>
      <c r="AS52">
        <v>99999</v>
      </c>
      <c r="AT52" t="s">
        <v>96</v>
      </c>
      <c r="AV52" t="b">
        <v>0</v>
      </c>
      <c r="AW52">
        <v>12</v>
      </c>
      <c r="AX52" t="s">
        <v>97</v>
      </c>
      <c r="AY52" t="s">
        <v>1816</v>
      </c>
    </row>
    <row r="53" spans="1:51" x14ac:dyDescent="0.25">
      <c r="A53" t="s">
        <v>3160</v>
      </c>
      <c r="B53" t="s">
        <v>139</v>
      </c>
      <c r="C53" t="s">
        <v>89</v>
      </c>
      <c r="D53">
        <v>99999</v>
      </c>
      <c r="F53">
        <v>10000</v>
      </c>
      <c r="G53" t="b">
        <v>0</v>
      </c>
      <c r="H53" t="s">
        <v>90</v>
      </c>
      <c r="K53" t="s">
        <v>203</v>
      </c>
      <c r="L53" t="s">
        <v>1753</v>
      </c>
      <c r="N53" t="s">
        <v>93</v>
      </c>
      <c r="P53">
        <v>424.8</v>
      </c>
      <c r="Q53">
        <v>149.9</v>
      </c>
      <c r="R53">
        <v>0</v>
      </c>
      <c r="S53">
        <v>50.1</v>
      </c>
      <c r="T53">
        <v>0</v>
      </c>
      <c r="U53">
        <v>0</v>
      </c>
      <c r="V53">
        <v>174.9</v>
      </c>
      <c r="W53">
        <v>49.9</v>
      </c>
      <c r="X53">
        <v>49.9</v>
      </c>
      <c r="Y53">
        <v>0</v>
      </c>
      <c r="AF53" t="s">
        <v>1795</v>
      </c>
      <c r="AJ53" t="s">
        <v>1795</v>
      </c>
      <c r="AL53" t="s">
        <v>1755</v>
      </c>
      <c r="AM53">
        <v>0</v>
      </c>
      <c r="AN53">
        <v>99999</v>
      </c>
      <c r="AO53">
        <v>899</v>
      </c>
      <c r="AP53" t="b">
        <v>1</v>
      </c>
      <c r="AQ53" t="b">
        <v>1</v>
      </c>
      <c r="AR53" t="b">
        <v>0</v>
      </c>
      <c r="AS53">
        <v>99999</v>
      </c>
      <c r="AT53" t="s">
        <v>96</v>
      </c>
      <c r="AV53" t="b">
        <v>0</v>
      </c>
      <c r="AW53">
        <v>12</v>
      </c>
      <c r="AX53" t="s">
        <v>97</v>
      </c>
      <c r="AY53" t="s">
        <v>1817</v>
      </c>
    </row>
    <row r="54" spans="1:51" x14ac:dyDescent="0.25">
      <c r="A54" t="s">
        <v>3160</v>
      </c>
      <c r="B54" t="s">
        <v>139</v>
      </c>
      <c r="C54" t="s">
        <v>89</v>
      </c>
      <c r="D54">
        <v>99999</v>
      </c>
      <c r="F54">
        <v>2000</v>
      </c>
      <c r="G54" t="b">
        <v>0</v>
      </c>
      <c r="H54" t="s">
        <v>90</v>
      </c>
      <c r="K54" t="s">
        <v>203</v>
      </c>
      <c r="L54" t="s">
        <v>1753</v>
      </c>
      <c r="N54" t="s">
        <v>93</v>
      </c>
      <c r="P54">
        <v>369.8</v>
      </c>
      <c r="Q54">
        <v>94.899999999999991</v>
      </c>
      <c r="R54">
        <v>0</v>
      </c>
      <c r="S54">
        <v>50.1</v>
      </c>
      <c r="T54">
        <v>0</v>
      </c>
      <c r="U54">
        <v>0</v>
      </c>
      <c r="V54">
        <v>174.9</v>
      </c>
      <c r="W54">
        <v>49.9</v>
      </c>
      <c r="X54">
        <v>49.9</v>
      </c>
      <c r="Y54">
        <v>0</v>
      </c>
      <c r="AF54" t="s">
        <v>1797</v>
      </c>
      <c r="AJ54" t="s">
        <v>1797</v>
      </c>
      <c r="AL54" t="s">
        <v>1755</v>
      </c>
      <c r="AM54">
        <v>0</v>
      </c>
      <c r="AN54">
        <v>99999</v>
      </c>
      <c r="AO54">
        <v>899</v>
      </c>
      <c r="AP54" t="b">
        <v>1</v>
      </c>
      <c r="AQ54" t="b">
        <v>1</v>
      </c>
      <c r="AR54" t="b">
        <v>0</v>
      </c>
      <c r="AS54">
        <v>99999</v>
      </c>
      <c r="AT54" t="s">
        <v>96</v>
      </c>
      <c r="AV54" t="b">
        <v>0</v>
      </c>
      <c r="AW54">
        <v>12</v>
      </c>
      <c r="AX54" t="s">
        <v>97</v>
      </c>
      <c r="AY54" t="s">
        <v>1818</v>
      </c>
    </row>
    <row r="55" spans="1:51" x14ac:dyDescent="0.25">
      <c r="A55" t="s">
        <v>3160</v>
      </c>
      <c r="B55" t="s">
        <v>139</v>
      </c>
      <c r="C55" t="s">
        <v>89</v>
      </c>
      <c r="D55">
        <v>99999</v>
      </c>
      <c r="F55">
        <v>3000</v>
      </c>
      <c r="G55" t="b">
        <v>0</v>
      </c>
      <c r="H55" t="s">
        <v>90</v>
      </c>
      <c r="K55" t="s">
        <v>203</v>
      </c>
      <c r="L55" t="s">
        <v>1753</v>
      </c>
      <c r="N55" t="s">
        <v>93</v>
      </c>
      <c r="P55">
        <v>379.8</v>
      </c>
      <c r="Q55">
        <v>104.89999999999999</v>
      </c>
      <c r="R55">
        <v>0</v>
      </c>
      <c r="S55">
        <v>50.1</v>
      </c>
      <c r="T55">
        <v>0</v>
      </c>
      <c r="U55">
        <v>0</v>
      </c>
      <c r="V55">
        <v>174.9</v>
      </c>
      <c r="W55">
        <v>49.9</v>
      </c>
      <c r="X55">
        <v>49.9</v>
      </c>
      <c r="Y55">
        <v>0</v>
      </c>
      <c r="AF55" t="s">
        <v>1799</v>
      </c>
      <c r="AJ55" t="s">
        <v>1799</v>
      </c>
      <c r="AL55" t="s">
        <v>1755</v>
      </c>
      <c r="AM55">
        <v>0</v>
      </c>
      <c r="AN55">
        <v>99999</v>
      </c>
      <c r="AO55">
        <v>899</v>
      </c>
      <c r="AP55" t="b">
        <v>1</v>
      </c>
      <c r="AQ55" t="b">
        <v>1</v>
      </c>
      <c r="AR55" t="b">
        <v>0</v>
      </c>
      <c r="AS55">
        <v>99999</v>
      </c>
      <c r="AT55" t="s">
        <v>96</v>
      </c>
      <c r="AV55" t="b">
        <v>0</v>
      </c>
      <c r="AW55">
        <v>12</v>
      </c>
      <c r="AX55" t="s">
        <v>97</v>
      </c>
      <c r="AY55" t="s">
        <v>1819</v>
      </c>
    </row>
    <row r="56" spans="1:51" x14ac:dyDescent="0.25">
      <c r="A56" t="s">
        <v>3160</v>
      </c>
      <c r="B56" t="s">
        <v>139</v>
      </c>
      <c r="C56" t="s">
        <v>89</v>
      </c>
      <c r="D56">
        <v>99999</v>
      </c>
      <c r="F56">
        <v>5000</v>
      </c>
      <c r="G56" t="b">
        <v>0</v>
      </c>
      <c r="H56" t="s">
        <v>90</v>
      </c>
      <c r="K56" t="s">
        <v>203</v>
      </c>
      <c r="L56" t="s">
        <v>1753</v>
      </c>
      <c r="N56" t="s">
        <v>93</v>
      </c>
      <c r="P56">
        <v>394.8</v>
      </c>
      <c r="Q56">
        <v>119.9</v>
      </c>
      <c r="R56">
        <v>0</v>
      </c>
      <c r="S56">
        <v>50.1</v>
      </c>
      <c r="T56">
        <v>0</v>
      </c>
      <c r="U56">
        <v>0</v>
      </c>
      <c r="V56">
        <v>174.9</v>
      </c>
      <c r="W56">
        <v>49.9</v>
      </c>
      <c r="X56">
        <v>49.9</v>
      </c>
      <c r="Y56">
        <v>0</v>
      </c>
      <c r="AF56" t="s">
        <v>1801</v>
      </c>
      <c r="AJ56" t="s">
        <v>1801</v>
      </c>
      <c r="AL56" t="s">
        <v>1755</v>
      </c>
      <c r="AM56">
        <v>0</v>
      </c>
      <c r="AN56">
        <v>99999</v>
      </c>
      <c r="AO56">
        <v>899</v>
      </c>
      <c r="AP56" t="b">
        <v>1</v>
      </c>
      <c r="AQ56" t="b">
        <v>1</v>
      </c>
      <c r="AR56" t="b">
        <v>0</v>
      </c>
      <c r="AS56">
        <v>99999</v>
      </c>
      <c r="AT56" t="s">
        <v>96</v>
      </c>
      <c r="AV56" t="b">
        <v>0</v>
      </c>
      <c r="AW56">
        <v>12</v>
      </c>
      <c r="AX56" t="s">
        <v>97</v>
      </c>
      <c r="AY56" t="s">
        <v>1820</v>
      </c>
    </row>
    <row r="57" spans="1:51" x14ac:dyDescent="0.25">
      <c r="A57" t="s">
        <v>3160</v>
      </c>
      <c r="B57" t="s">
        <v>88</v>
      </c>
      <c r="C57" t="s">
        <v>89</v>
      </c>
      <c r="D57">
        <v>99999</v>
      </c>
      <c r="F57">
        <v>10000</v>
      </c>
      <c r="G57" t="b">
        <v>0</v>
      </c>
      <c r="H57" t="s">
        <v>90</v>
      </c>
      <c r="K57" t="s">
        <v>228</v>
      </c>
      <c r="L57" t="s">
        <v>1725</v>
      </c>
      <c r="N57" t="s">
        <v>93</v>
      </c>
      <c r="P57">
        <v>414.8</v>
      </c>
      <c r="Q57">
        <v>129.9</v>
      </c>
      <c r="R57">
        <v>0</v>
      </c>
      <c r="S57">
        <v>50.1</v>
      </c>
      <c r="T57">
        <v>0</v>
      </c>
      <c r="U57">
        <v>0</v>
      </c>
      <c r="V57">
        <v>174.9</v>
      </c>
      <c r="W57">
        <v>59.9</v>
      </c>
      <c r="X57">
        <v>59.9</v>
      </c>
      <c r="Y57">
        <v>0</v>
      </c>
      <c r="AF57" t="s">
        <v>1767</v>
      </c>
      <c r="AJ57" t="s">
        <v>1767</v>
      </c>
      <c r="AL57" t="s">
        <v>1727</v>
      </c>
      <c r="AM57">
        <v>0</v>
      </c>
      <c r="AN57">
        <v>99999</v>
      </c>
      <c r="AO57">
        <v>699</v>
      </c>
      <c r="AP57" t="b">
        <v>1</v>
      </c>
      <c r="AQ57" t="b">
        <v>1</v>
      </c>
      <c r="AR57" t="b">
        <v>0</v>
      </c>
      <c r="AS57">
        <v>1000</v>
      </c>
      <c r="AT57" t="s">
        <v>96</v>
      </c>
      <c r="AV57" t="b">
        <v>0</v>
      </c>
      <c r="AW57">
        <v>12</v>
      </c>
      <c r="AX57" t="s">
        <v>97</v>
      </c>
      <c r="AY57" t="s">
        <v>1821</v>
      </c>
    </row>
    <row r="58" spans="1:51" x14ac:dyDescent="0.25">
      <c r="A58" t="s">
        <v>3160</v>
      </c>
      <c r="B58" t="s">
        <v>109</v>
      </c>
      <c r="C58" t="s">
        <v>89</v>
      </c>
      <c r="D58">
        <v>99999</v>
      </c>
      <c r="F58">
        <v>0</v>
      </c>
      <c r="G58" t="b">
        <v>0</v>
      </c>
      <c r="H58" t="s">
        <v>90</v>
      </c>
      <c r="K58" t="s">
        <v>228</v>
      </c>
      <c r="L58" t="s">
        <v>1729</v>
      </c>
      <c r="N58" t="s">
        <v>93</v>
      </c>
      <c r="P58">
        <v>344.8</v>
      </c>
      <c r="Q58">
        <v>59.9</v>
      </c>
      <c r="R58">
        <v>0</v>
      </c>
      <c r="S58">
        <v>50.1</v>
      </c>
      <c r="T58">
        <v>0</v>
      </c>
      <c r="U58">
        <v>0</v>
      </c>
      <c r="V58">
        <v>174.9</v>
      </c>
      <c r="W58">
        <v>59.9</v>
      </c>
      <c r="X58">
        <v>59.9</v>
      </c>
      <c r="Y58">
        <v>0</v>
      </c>
      <c r="AF58" t="s">
        <v>1769</v>
      </c>
      <c r="AJ58" t="s">
        <v>1769</v>
      </c>
      <c r="AL58" t="s">
        <v>1731</v>
      </c>
      <c r="AM58">
        <v>0</v>
      </c>
      <c r="AN58">
        <v>99999</v>
      </c>
      <c r="AO58">
        <v>599</v>
      </c>
      <c r="AP58" t="b">
        <v>1</v>
      </c>
      <c r="AQ58" t="b">
        <v>1</v>
      </c>
      <c r="AR58" t="b">
        <v>0</v>
      </c>
      <c r="AS58">
        <v>500</v>
      </c>
      <c r="AT58" t="s">
        <v>96</v>
      </c>
      <c r="AV58" t="b">
        <v>0</v>
      </c>
      <c r="AW58">
        <v>12</v>
      </c>
      <c r="AX58" t="s">
        <v>97</v>
      </c>
      <c r="AY58" t="s">
        <v>1822</v>
      </c>
    </row>
    <row r="59" spans="1:51" x14ac:dyDescent="0.25">
      <c r="A59" t="s">
        <v>3160</v>
      </c>
      <c r="B59" t="s">
        <v>109</v>
      </c>
      <c r="C59" t="s">
        <v>89</v>
      </c>
      <c r="D59">
        <v>99999</v>
      </c>
      <c r="F59">
        <v>1000</v>
      </c>
      <c r="G59" t="b">
        <v>0</v>
      </c>
      <c r="H59" t="s">
        <v>90</v>
      </c>
      <c r="K59" t="s">
        <v>228</v>
      </c>
      <c r="L59" t="s">
        <v>1729</v>
      </c>
      <c r="N59" t="s">
        <v>93</v>
      </c>
      <c r="P59">
        <v>344.8</v>
      </c>
      <c r="Q59">
        <v>59.9</v>
      </c>
      <c r="R59">
        <v>0</v>
      </c>
      <c r="S59">
        <v>50.1</v>
      </c>
      <c r="T59">
        <v>0</v>
      </c>
      <c r="U59">
        <v>0</v>
      </c>
      <c r="V59">
        <v>174.9</v>
      </c>
      <c r="W59">
        <v>59.9</v>
      </c>
      <c r="X59">
        <v>59.9</v>
      </c>
      <c r="Y59">
        <v>0</v>
      </c>
      <c r="AF59" t="s">
        <v>1771</v>
      </c>
      <c r="AJ59" t="s">
        <v>1771</v>
      </c>
      <c r="AL59" t="s">
        <v>1731</v>
      </c>
      <c r="AM59">
        <v>0</v>
      </c>
      <c r="AN59">
        <v>99999</v>
      </c>
      <c r="AO59">
        <v>599</v>
      </c>
      <c r="AP59" t="b">
        <v>1</v>
      </c>
      <c r="AQ59" t="b">
        <v>1</v>
      </c>
      <c r="AR59" t="b">
        <v>0</v>
      </c>
      <c r="AS59">
        <v>500</v>
      </c>
      <c r="AT59" t="s">
        <v>96</v>
      </c>
      <c r="AV59" t="b">
        <v>0</v>
      </c>
      <c r="AW59">
        <v>12</v>
      </c>
      <c r="AX59" t="s">
        <v>97</v>
      </c>
      <c r="AY59" t="s">
        <v>1823</v>
      </c>
    </row>
    <row r="60" spans="1:51" x14ac:dyDescent="0.25">
      <c r="A60" t="s">
        <v>3160</v>
      </c>
      <c r="B60" t="s">
        <v>109</v>
      </c>
      <c r="C60" t="s">
        <v>89</v>
      </c>
      <c r="D60">
        <v>99999</v>
      </c>
      <c r="F60">
        <v>10000</v>
      </c>
      <c r="G60" t="b">
        <v>0</v>
      </c>
      <c r="H60" t="s">
        <v>90</v>
      </c>
      <c r="K60" t="s">
        <v>228</v>
      </c>
      <c r="L60" t="s">
        <v>1729</v>
      </c>
      <c r="N60" t="s">
        <v>93</v>
      </c>
      <c r="P60">
        <v>409.8</v>
      </c>
      <c r="Q60">
        <v>124.9</v>
      </c>
      <c r="R60">
        <v>0</v>
      </c>
      <c r="S60">
        <v>50.1</v>
      </c>
      <c r="T60">
        <v>0</v>
      </c>
      <c r="U60">
        <v>0</v>
      </c>
      <c r="V60">
        <v>174.9</v>
      </c>
      <c r="W60">
        <v>59.9</v>
      </c>
      <c r="X60">
        <v>59.9</v>
      </c>
      <c r="Y60">
        <v>0</v>
      </c>
      <c r="AF60" t="s">
        <v>1773</v>
      </c>
      <c r="AJ60" t="s">
        <v>1773</v>
      </c>
      <c r="AL60" t="s">
        <v>1731</v>
      </c>
      <c r="AM60">
        <v>0</v>
      </c>
      <c r="AN60">
        <v>99999</v>
      </c>
      <c r="AO60">
        <v>599</v>
      </c>
      <c r="AP60" t="b">
        <v>1</v>
      </c>
      <c r="AQ60" t="b">
        <v>1</v>
      </c>
      <c r="AR60" t="b">
        <v>0</v>
      </c>
      <c r="AS60">
        <v>500</v>
      </c>
      <c r="AT60" t="s">
        <v>96</v>
      </c>
      <c r="AV60" t="b">
        <v>0</v>
      </c>
      <c r="AW60">
        <v>12</v>
      </c>
      <c r="AX60" t="s">
        <v>97</v>
      </c>
      <c r="AY60" t="s">
        <v>1824</v>
      </c>
    </row>
    <row r="61" spans="1:51" x14ac:dyDescent="0.25">
      <c r="A61" t="s">
        <v>3160</v>
      </c>
      <c r="B61" t="s">
        <v>109</v>
      </c>
      <c r="C61" t="s">
        <v>89</v>
      </c>
      <c r="D61">
        <v>99999</v>
      </c>
      <c r="F61">
        <v>2000</v>
      </c>
      <c r="G61" t="b">
        <v>0</v>
      </c>
      <c r="H61" t="s">
        <v>90</v>
      </c>
      <c r="K61" t="s">
        <v>228</v>
      </c>
      <c r="L61" t="s">
        <v>1729</v>
      </c>
      <c r="N61" t="s">
        <v>93</v>
      </c>
      <c r="P61">
        <v>354.8</v>
      </c>
      <c r="Q61">
        <v>69.900000000000006</v>
      </c>
      <c r="R61">
        <v>0</v>
      </c>
      <c r="S61">
        <v>50.1</v>
      </c>
      <c r="T61">
        <v>0</v>
      </c>
      <c r="U61">
        <v>0</v>
      </c>
      <c r="V61">
        <v>174.9</v>
      </c>
      <c r="W61">
        <v>59.9</v>
      </c>
      <c r="X61">
        <v>59.9</v>
      </c>
      <c r="Y61">
        <v>0</v>
      </c>
      <c r="AF61" t="s">
        <v>1775</v>
      </c>
      <c r="AJ61" t="s">
        <v>1775</v>
      </c>
      <c r="AL61" t="s">
        <v>1731</v>
      </c>
      <c r="AM61">
        <v>0</v>
      </c>
      <c r="AN61">
        <v>99999</v>
      </c>
      <c r="AO61">
        <v>599</v>
      </c>
      <c r="AP61" t="b">
        <v>1</v>
      </c>
      <c r="AQ61" t="b">
        <v>1</v>
      </c>
      <c r="AR61" t="b">
        <v>0</v>
      </c>
      <c r="AS61">
        <v>500</v>
      </c>
      <c r="AT61" t="s">
        <v>96</v>
      </c>
      <c r="AV61" t="b">
        <v>0</v>
      </c>
      <c r="AW61">
        <v>12</v>
      </c>
      <c r="AX61" t="s">
        <v>97</v>
      </c>
      <c r="AY61" t="s">
        <v>1825</v>
      </c>
    </row>
    <row r="62" spans="1:51" x14ac:dyDescent="0.25">
      <c r="A62" t="s">
        <v>3160</v>
      </c>
      <c r="B62" t="s">
        <v>109</v>
      </c>
      <c r="C62" t="s">
        <v>89</v>
      </c>
      <c r="D62">
        <v>99999</v>
      </c>
      <c r="F62">
        <v>3000</v>
      </c>
      <c r="G62" t="b">
        <v>0</v>
      </c>
      <c r="H62" t="s">
        <v>90</v>
      </c>
      <c r="K62" t="s">
        <v>228</v>
      </c>
      <c r="L62" t="s">
        <v>1729</v>
      </c>
      <c r="N62" t="s">
        <v>93</v>
      </c>
      <c r="P62">
        <v>364.8</v>
      </c>
      <c r="Q62">
        <v>79.899999999999991</v>
      </c>
      <c r="R62">
        <v>0</v>
      </c>
      <c r="S62">
        <v>50.1</v>
      </c>
      <c r="T62">
        <v>0</v>
      </c>
      <c r="U62">
        <v>0</v>
      </c>
      <c r="V62">
        <v>174.9</v>
      </c>
      <c r="W62">
        <v>59.9</v>
      </c>
      <c r="X62">
        <v>59.9</v>
      </c>
      <c r="Y62">
        <v>0</v>
      </c>
      <c r="AF62" t="s">
        <v>1777</v>
      </c>
      <c r="AJ62" t="s">
        <v>1777</v>
      </c>
      <c r="AL62" t="s">
        <v>1731</v>
      </c>
      <c r="AM62">
        <v>0</v>
      </c>
      <c r="AN62">
        <v>99999</v>
      </c>
      <c r="AO62">
        <v>599</v>
      </c>
      <c r="AP62" t="b">
        <v>1</v>
      </c>
      <c r="AQ62" t="b">
        <v>1</v>
      </c>
      <c r="AR62" t="b">
        <v>0</v>
      </c>
      <c r="AS62">
        <v>500</v>
      </c>
      <c r="AT62" t="s">
        <v>96</v>
      </c>
      <c r="AV62" t="b">
        <v>0</v>
      </c>
      <c r="AW62">
        <v>12</v>
      </c>
      <c r="AX62" t="s">
        <v>97</v>
      </c>
      <c r="AY62" t="s">
        <v>1826</v>
      </c>
    </row>
    <row r="63" spans="1:51" x14ac:dyDescent="0.25">
      <c r="A63" t="s">
        <v>3160</v>
      </c>
      <c r="B63" t="s">
        <v>109</v>
      </c>
      <c r="C63" t="s">
        <v>89</v>
      </c>
      <c r="D63">
        <v>99999</v>
      </c>
      <c r="F63">
        <v>5000</v>
      </c>
      <c r="G63" t="b">
        <v>0</v>
      </c>
      <c r="H63" t="s">
        <v>90</v>
      </c>
      <c r="K63" t="s">
        <v>228</v>
      </c>
      <c r="L63" t="s">
        <v>1729</v>
      </c>
      <c r="N63" t="s">
        <v>93</v>
      </c>
      <c r="P63">
        <v>379.8</v>
      </c>
      <c r="Q63">
        <v>94.9</v>
      </c>
      <c r="R63">
        <v>0</v>
      </c>
      <c r="S63">
        <v>50.1</v>
      </c>
      <c r="T63">
        <v>0</v>
      </c>
      <c r="U63">
        <v>0</v>
      </c>
      <c r="V63">
        <v>174.9</v>
      </c>
      <c r="W63">
        <v>59.9</v>
      </c>
      <c r="X63">
        <v>59.9</v>
      </c>
      <c r="Y63">
        <v>0</v>
      </c>
      <c r="AF63" t="s">
        <v>1779</v>
      </c>
      <c r="AJ63" t="s">
        <v>1779</v>
      </c>
      <c r="AL63" t="s">
        <v>1731</v>
      </c>
      <c r="AM63">
        <v>0</v>
      </c>
      <c r="AN63">
        <v>99999</v>
      </c>
      <c r="AO63">
        <v>599</v>
      </c>
      <c r="AP63" t="b">
        <v>1</v>
      </c>
      <c r="AQ63" t="b">
        <v>1</v>
      </c>
      <c r="AR63" t="b">
        <v>0</v>
      </c>
      <c r="AS63">
        <v>500</v>
      </c>
      <c r="AT63" t="s">
        <v>96</v>
      </c>
      <c r="AV63" t="b">
        <v>0</v>
      </c>
      <c r="AW63">
        <v>12</v>
      </c>
      <c r="AX63" t="s">
        <v>97</v>
      </c>
      <c r="AY63" t="s">
        <v>1827</v>
      </c>
    </row>
    <row r="64" spans="1:51" x14ac:dyDescent="0.25">
      <c r="A64" t="s">
        <v>3160</v>
      </c>
      <c r="B64" t="s">
        <v>124</v>
      </c>
      <c r="C64" t="s">
        <v>89</v>
      </c>
      <c r="D64">
        <v>99999</v>
      </c>
      <c r="F64">
        <v>0</v>
      </c>
      <c r="G64" t="b">
        <v>0</v>
      </c>
      <c r="H64" t="s">
        <v>90</v>
      </c>
      <c r="K64" t="s">
        <v>228</v>
      </c>
      <c r="L64" t="s">
        <v>1725</v>
      </c>
      <c r="N64" t="s">
        <v>93</v>
      </c>
      <c r="P64">
        <v>349.8</v>
      </c>
      <c r="Q64">
        <v>64.900000000000006</v>
      </c>
      <c r="R64">
        <v>0</v>
      </c>
      <c r="S64">
        <v>50.1</v>
      </c>
      <c r="T64">
        <v>0</v>
      </c>
      <c r="U64">
        <v>0</v>
      </c>
      <c r="V64">
        <v>174.9</v>
      </c>
      <c r="W64">
        <v>59.9</v>
      </c>
      <c r="X64">
        <v>59.9</v>
      </c>
      <c r="Y64">
        <v>0</v>
      </c>
      <c r="AF64" t="s">
        <v>1781</v>
      </c>
      <c r="AJ64" t="s">
        <v>1781</v>
      </c>
      <c r="AL64" t="s">
        <v>1727</v>
      </c>
      <c r="AM64">
        <v>0</v>
      </c>
      <c r="AN64">
        <v>99999</v>
      </c>
      <c r="AO64">
        <v>699</v>
      </c>
      <c r="AP64" t="b">
        <v>1</v>
      </c>
      <c r="AQ64" t="b">
        <v>1</v>
      </c>
      <c r="AR64" t="b">
        <v>0</v>
      </c>
      <c r="AS64">
        <v>1000</v>
      </c>
      <c r="AT64" t="s">
        <v>96</v>
      </c>
      <c r="AV64" t="b">
        <v>0</v>
      </c>
      <c r="AW64">
        <v>12</v>
      </c>
      <c r="AX64" t="s">
        <v>97</v>
      </c>
      <c r="AY64" t="s">
        <v>1828</v>
      </c>
    </row>
    <row r="65" spans="1:51" x14ac:dyDescent="0.25">
      <c r="A65" t="s">
        <v>3160</v>
      </c>
      <c r="B65" t="s">
        <v>124</v>
      </c>
      <c r="C65" t="s">
        <v>89</v>
      </c>
      <c r="D65">
        <v>99999</v>
      </c>
      <c r="F65">
        <v>1000</v>
      </c>
      <c r="G65" t="b">
        <v>0</v>
      </c>
      <c r="H65" t="s">
        <v>90</v>
      </c>
      <c r="K65" t="s">
        <v>228</v>
      </c>
      <c r="L65" t="s">
        <v>1725</v>
      </c>
      <c r="N65" t="s">
        <v>93</v>
      </c>
      <c r="P65">
        <v>349.8</v>
      </c>
      <c r="Q65">
        <v>64.899999999999991</v>
      </c>
      <c r="R65">
        <v>0</v>
      </c>
      <c r="S65">
        <v>50.1</v>
      </c>
      <c r="T65">
        <v>0</v>
      </c>
      <c r="U65">
        <v>0</v>
      </c>
      <c r="V65">
        <v>174.9</v>
      </c>
      <c r="W65">
        <v>59.9</v>
      </c>
      <c r="X65">
        <v>59.9</v>
      </c>
      <c r="Y65">
        <v>0</v>
      </c>
      <c r="AF65" t="s">
        <v>1783</v>
      </c>
      <c r="AJ65" t="s">
        <v>1783</v>
      </c>
      <c r="AL65" t="s">
        <v>1727</v>
      </c>
      <c r="AM65">
        <v>0</v>
      </c>
      <c r="AN65">
        <v>99999</v>
      </c>
      <c r="AO65">
        <v>699</v>
      </c>
      <c r="AP65" t="b">
        <v>1</v>
      </c>
      <c r="AQ65" t="b">
        <v>1</v>
      </c>
      <c r="AR65" t="b">
        <v>0</v>
      </c>
      <c r="AS65">
        <v>1000</v>
      </c>
      <c r="AT65" t="s">
        <v>96</v>
      </c>
      <c r="AV65" t="b">
        <v>0</v>
      </c>
      <c r="AW65">
        <v>12</v>
      </c>
      <c r="AX65" t="s">
        <v>97</v>
      </c>
      <c r="AY65" t="s">
        <v>1829</v>
      </c>
    </row>
    <row r="66" spans="1:51" x14ac:dyDescent="0.25">
      <c r="A66" t="s">
        <v>3160</v>
      </c>
      <c r="B66" t="s">
        <v>124</v>
      </c>
      <c r="C66" t="s">
        <v>89</v>
      </c>
      <c r="D66">
        <v>99999</v>
      </c>
      <c r="F66">
        <v>2000</v>
      </c>
      <c r="G66" t="b">
        <v>0</v>
      </c>
      <c r="H66" t="s">
        <v>90</v>
      </c>
      <c r="K66" t="s">
        <v>228</v>
      </c>
      <c r="L66" t="s">
        <v>1725</v>
      </c>
      <c r="N66" t="s">
        <v>93</v>
      </c>
      <c r="P66">
        <v>359.8</v>
      </c>
      <c r="Q66">
        <v>74.899999999999991</v>
      </c>
      <c r="R66">
        <v>0</v>
      </c>
      <c r="S66">
        <v>50.1</v>
      </c>
      <c r="T66">
        <v>0</v>
      </c>
      <c r="U66">
        <v>0</v>
      </c>
      <c r="V66">
        <v>174.9</v>
      </c>
      <c r="W66">
        <v>59.9</v>
      </c>
      <c r="X66">
        <v>59.9</v>
      </c>
      <c r="Y66">
        <v>0</v>
      </c>
      <c r="AF66" t="s">
        <v>1785</v>
      </c>
      <c r="AJ66" t="s">
        <v>1785</v>
      </c>
      <c r="AL66" t="s">
        <v>1727</v>
      </c>
      <c r="AM66">
        <v>0</v>
      </c>
      <c r="AN66">
        <v>99999</v>
      </c>
      <c r="AO66">
        <v>699</v>
      </c>
      <c r="AP66" t="b">
        <v>1</v>
      </c>
      <c r="AQ66" t="b">
        <v>1</v>
      </c>
      <c r="AR66" t="b">
        <v>0</v>
      </c>
      <c r="AS66">
        <v>1000</v>
      </c>
      <c r="AT66" t="s">
        <v>96</v>
      </c>
      <c r="AV66" t="b">
        <v>0</v>
      </c>
      <c r="AW66">
        <v>12</v>
      </c>
      <c r="AX66" t="s">
        <v>97</v>
      </c>
      <c r="AY66" t="s">
        <v>1830</v>
      </c>
    </row>
    <row r="67" spans="1:51" x14ac:dyDescent="0.25">
      <c r="A67" t="s">
        <v>3160</v>
      </c>
      <c r="B67" t="s">
        <v>124</v>
      </c>
      <c r="C67" t="s">
        <v>89</v>
      </c>
      <c r="D67">
        <v>99999</v>
      </c>
      <c r="F67">
        <v>3000</v>
      </c>
      <c r="G67" t="b">
        <v>0</v>
      </c>
      <c r="H67" t="s">
        <v>90</v>
      </c>
      <c r="K67" t="s">
        <v>228</v>
      </c>
      <c r="L67" t="s">
        <v>1725</v>
      </c>
      <c r="N67" t="s">
        <v>93</v>
      </c>
      <c r="P67">
        <v>369.8</v>
      </c>
      <c r="Q67">
        <v>84.899999999999991</v>
      </c>
      <c r="R67">
        <v>0</v>
      </c>
      <c r="S67">
        <v>50.1</v>
      </c>
      <c r="T67">
        <v>0</v>
      </c>
      <c r="U67">
        <v>0</v>
      </c>
      <c r="V67">
        <v>174.9</v>
      </c>
      <c r="W67">
        <v>59.9</v>
      </c>
      <c r="X67">
        <v>59.9</v>
      </c>
      <c r="Y67">
        <v>0</v>
      </c>
      <c r="AF67" t="s">
        <v>1787</v>
      </c>
      <c r="AJ67" t="s">
        <v>1787</v>
      </c>
      <c r="AL67" t="s">
        <v>1727</v>
      </c>
      <c r="AM67">
        <v>0</v>
      </c>
      <c r="AN67">
        <v>99999</v>
      </c>
      <c r="AO67">
        <v>699</v>
      </c>
      <c r="AP67" t="b">
        <v>1</v>
      </c>
      <c r="AQ67" t="b">
        <v>1</v>
      </c>
      <c r="AR67" t="b">
        <v>0</v>
      </c>
      <c r="AS67">
        <v>1000</v>
      </c>
      <c r="AT67" t="s">
        <v>96</v>
      </c>
      <c r="AV67" t="b">
        <v>0</v>
      </c>
      <c r="AW67">
        <v>12</v>
      </c>
      <c r="AX67" t="s">
        <v>97</v>
      </c>
      <c r="AY67" t="s">
        <v>1831</v>
      </c>
    </row>
    <row r="68" spans="1:51" x14ac:dyDescent="0.25">
      <c r="A68" t="s">
        <v>3160</v>
      </c>
      <c r="B68" t="s">
        <v>124</v>
      </c>
      <c r="C68" t="s">
        <v>89</v>
      </c>
      <c r="D68">
        <v>99999</v>
      </c>
      <c r="F68">
        <v>5000</v>
      </c>
      <c r="G68" t="b">
        <v>0</v>
      </c>
      <c r="H68" t="s">
        <v>90</v>
      </c>
      <c r="K68" t="s">
        <v>228</v>
      </c>
      <c r="L68" t="s">
        <v>1725</v>
      </c>
      <c r="N68" t="s">
        <v>93</v>
      </c>
      <c r="P68">
        <v>384.8</v>
      </c>
      <c r="Q68">
        <v>99.9</v>
      </c>
      <c r="R68">
        <v>0</v>
      </c>
      <c r="S68">
        <v>50.1</v>
      </c>
      <c r="T68">
        <v>0</v>
      </c>
      <c r="U68">
        <v>0</v>
      </c>
      <c r="V68">
        <v>174.9</v>
      </c>
      <c r="W68">
        <v>59.9</v>
      </c>
      <c r="X68">
        <v>59.9</v>
      </c>
      <c r="Y68">
        <v>0</v>
      </c>
      <c r="AF68" t="s">
        <v>1789</v>
      </c>
      <c r="AJ68" t="s">
        <v>1789</v>
      </c>
      <c r="AL68" t="s">
        <v>1727</v>
      </c>
      <c r="AM68">
        <v>0</v>
      </c>
      <c r="AN68">
        <v>99999</v>
      </c>
      <c r="AO68">
        <v>699</v>
      </c>
      <c r="AP68" t="b">
        <v>1</v>
      </c>
      <c r="AQ68" t="b">
        <v>1</v>
      </c>
      <c r="AR68" t="b">
        <v>0</v>
      </c>
      <c r="AS68">
        <v>1000</v>
      </c>
      <c r="AT68" t="s">
        <v>96</v>
      </c>
      <c r="AV68" t="b">
        <v>0</v>
      </c>
      <c r="AW68">
        <v>12</v>
      </c>
      <c r="AX68" t="s">
        <v>97</v>
      </c>
      <c r="AY68" t="s">
        <v>1832</v>
      </c>
    </row>
    <row r="69" spans="1:51" x14ac:dyDescent="0.25">
      <c r="A69" t="s">
        <v>3160</v>
      </c>
      <c r="B69" t="s">
        <v>139</v>
      </c>
      <c r="C69" t="s">
        <v>89</v>
      </c>
      <c r="D69">
        <v>99999</v>
      </c>
      <c r="F69">
        <v>0</v>
      </c>
      <c r="G69" t="b">
        <v>0</v>
      </c>
      <c r="H69" t="s">
        <v>90</v>
      </c>
      <c r="K69" t="s">
        <v>228</v>
      </c>
      <c r="L69" t="s">
        <v>1753</v>
      </c>
      <c r="N69" t="s">
        <v>93</v>
      </c>
      <c r="P69">
        <v>369.8</v>
      </c>
      <c r="Q69">
        <v>84.9</v>
      </c>
      <c r="R69">
        <v>0</v>
      </c>
      <c r="S69">
        <v>50.1</v>
      </c>
      <c r="T69">
        <v>0</v>
      </c>
      <c r="U69">
        <v>0</v>
      </c>
      <c r="V69">
        <v>174.9</v>
      </c>
      <c r="W69">
        <v>59.9</v>
      </c>
      <c r="X69">
        <v>59.9</v>
      </c>
      <c r="Y69">
        <v>0</v>
      </c>
      <c r="AF69" t="s">
        <v>1791</v>
      </c>
      <c r="AJ69" t="s">
        <v>1791</v>
      </c>
      <c r="AL69" t="s">
        <v>1755</v>
      </c>
      <c r="AM69">
        <v>0</v>
      </c>
      <c r="AN69">
        <v>99999</v>
      </c>
      <c r="AO69">
        <v>899</v>
      </c>
      <c r="AP69" t="b">
        <v>1</v>
      </c>
      <c r="AQ69" t="b">
        <v>1</v>
      </c>
      <c r="AR69" t="b">
        <v>0</v>
      </c>
      <c r="AS69">
        <v>99999</v>
      </c>
      <c r="AT69" t="s">
        <v>96</v>
      </c>
      <c r="AV69" t="b">
        <v>0</v>
      </c>
      <c r="AW69">
        <v>12</v>
      </c>
      <c r="AX69" t="s">
        <v>97</v>
      </c>
      <c r="AY69" t="s">
        <v>1833</v>
      </c>
    </row>
    <row r="70" spans="1:51" x14ac:dyDescent="0.25">
      <c r="A70" t="s">
        <v>3160</v>
      </c>
      <c r="B70" t="s">
        <v>139</v>
      </c>
      <c r="C70" t="s">
        <v>89</v>
      </c>
      <c r="D70">
        <v>99999</v>
      </c>
      <c r="F70">
        <v>1000</v>
      </c>
      <c r="G70" t="b">
        <v>0</v>
      </c>
      <c r="H70" t="s">
        <v>90</v>
      </c>
      <c r="K70" t="s">
        <v>228</v>
      </c>
      <c r="L70" t="s">
        <v>1753</v>
      </c>
      <c r="N70" t="s">
        <v>93</v>
      </c>
      <c r="P70">
        <v>369.8</v>
      </c>
      <c r="Q70">
        <v>84.899999999999991</v>
      </c>
      <c r="R70">
        <v>0</v>
      </c>
      <c r="S70">
        <v>50.1</v>
      </c>
      <c r="T70">
        <v>0</v>
      </c>
      <c r="U70">
        <v>0</v>
      </c>
      <c r="V70">
        <v>174.9</v>
      </c>
      <c r="W70">
        <v>59.9</v>
      </c>
      <c r="X70">
        <v>59.9</v>
      </c>
      <c r="Y70">
        <v>0</v>
      </c>
      <c r="AF70" t="s">
        <v>1793</v>
      </c>
      <c r="AJ70" t="s">
        <v>1793</v>
      </c>
      <c r="AL70" t="s">
        <v>1755</v>
      </c>
      <c r="AM70">
        <v>0</v>
      </c>
      <c r="AN70">
        <v>99999</v>
      </c>
      <c r="AO70">
        <v>899</v>
      </c>
      <c r="AP70" t="b">
        <v>1</v>
      </c>
      <c r="AQ70" t="b">
        <v>1</v>
      </c>
      <c r="AR70" t="b">
        <v>0</v>
      </c>
      <c r="AS70">
        <v>99999</v>
      </c>
      <c r="AT70" t="s">
        <v>96</v>
      </c>
      <c r="AV70" t="b">
        <v>0</v>
      </c>
      <c r="AW70">
        <v>12</v>
      </c>
      <c r="AX70" t="s">
        <v>97</v>
      </c>
      <c r="AY70" t="s">
        <v>1834</v>
      </c>
    </row>
    <row r="71" spans="1:51" x14ac:dyDescent="0.25">
      <c r="A71" t="s">
        <v>3160</v>
      </c>
      <c r="B71" t="s">
        <v>139</v>
      </c>
      <c r="C71" t="s">
        <v>89</v>
      </c>
      <c r="D71">
        <v>99999</v>
      </c>
      <c r="F71">
        <v>10000</v>
      </c>
      <c r="G71" t="b">
        <v>0</v>
      </c>
      <c r="H71" t="s">
        <v>90</v>
      </c>
      <c r="K71" t="s">
        <v>228</v>
      </c>
      <c r="L71" t="s">
        <v>1753</v>
      </c>
      <c r="N71" t="s">
        <v>93</v>
      </c>
      <c r="P71">
        <v>434.8</v>
      </c>
      <c r="Q71">
        <v>149.9</v>
      </c>
      <c r="R71">
        <v>0</v>
      </c>
      <c r="S71">
        <v>50.1</v>
      </c>
      <c r="T71">
        <v>0</v>
      </c>
      <c r="U71">
        <v>0</v>
      </c>
      <c r="V71">
        <v>174.9</v>
      </c>
      <c r="W71">
        <v>59.9</v>
      </c>
      <c r="X71">
        <v>59.9</v>
      </c>
      <c r="Y71">
        <v>0</v>
      </c>
      <c r="AF71" t="s">
        <v>1795</v>
      </c>
      <c r="AJ71" t="s">
        <v>1795</v>
      </c>
      <c r="AL71" t="s">
        <v>1755</v>
      </c>
      <c r="AM71">
        <v>0</v>
      </c>
      <c r="AN71">
        <v>99999</v>
      </c>
      <c r="AO71">
        <v>899</v>
      </c>
      <c r="AP71" t="b">
        <v>1</v>
      </c>
      <c r="AQ71" t="b">
        <v>1</v>
      </c>
      <c r="AR71" t="b">
        <v>0</v>
      </c>
      <c r="AS71">
        <v>99999</v>
      </c>
      <c r="AT71" t="s">
        <v>96</v>
      </c>
      <c r="AV71" t="b">
        <v>0</v>
      </c>
      <c r="AW71">
        <v>12</v>
      </c>
      <c r="AX71" t="s">
        <v>97</v>
      </c>
      <c r="AY71" t="s">
        <v>1835</v>
      </c>
    </row>
    <row r="72" spans="1:51" x14ac:dyDescent="0.25">
      <c r="A72" t="s">
        <v>3160</v>
      </c>
      <c r="B72" t="s">
        <v>139</v>
      </c>
      <c r="C72" t="s">
        <v>89</v>
      </c>
      <c r="D72">
        <v>99999</v>
      </c>
      <c r="F72">
        <v>2000</v>
      </c>
      <c r="G72" t="b">
        <v>0</v>
      </c>
      <c r="H72" t="s">
        <v>90</v>
      </c>
      <c r="K72" t="s">
        <v>228</v>
      </c>
      <c r="L72" t="s">
        <v>1753</v>
      </c>
      <c r="N72" t="s">
        <v>93</v>
      </c>
      <c r="P72">
        <v>379.8</v>
      </c>
      <c r="Q72">
        <v>94.899999999999991</v>
      </c>
      <c r="R72">
        <v>0</v>
      </c>
      <c r="S72">
        <v>50.1</v>
      </c>
      <c r="T72">
        <v>0</v>
      </c>
      <c r="U72">
        <v>0</v>
      </c>
      <c r="V72">
        <v>174.9</v>
      </c>
      <c r="W72">
        <v>59.9</v>
      </c>
      <c r="X72">
        <v>59.9</v>
      </c>
      <c r="Y72">
        <v>0</v>
      </c>
      <c r="AF72" t="s">
        <v>1797</v>
      </c>
      <c r="AJ72" t="s">
        <v>1797</v>
      </c>
      <c r="AL72" t="s">
        <v>1755</v>
      </c>
      <c r="AM72">
        <v>0</v>
      </c>
      <c r="AN72">
        <v>99999</v>
      </c>
      <c r="AO72">
        <v>899</v>
      </c>
      <c r="AP72" t="b">
        <v>1</v>
      </c>
      <c r="AQ72" t="b">
        <v>1</v>
      </c>
      <c r="AR72" t="b">
        <v>0</v>
      </c>
      <c r="AS72">
        <v>99999</v>
      </c>
      <c r="AT72" t="s">
        <v>96</v>
      </c>
      <c r="AV72" t="b">
        <v>0</v>
      </c>
      <c r="AW72">
        <v>12</v>
      </c>
      <c r="AX72" t="s">
        <v>97</v>
      </c>
      <c r="AY72" t="s">
        <v>1836</v>
      </c>
    </row>
    <row r="73" spans="1:51" x14ac:dyDescent="0.25">
      <c r="A73" t="s">
        <v>3160</v>
      </c>
      <c r="B73" t="s">
        <v>139</v>
      </c>
      <c r="C73" t="s">
        <v>89</v>
      </c>
      <c r="D73">
        <v>99999</v>
      </c>
      <c r="F73">
        <v>3000</v>
      </c>
      <c r="G73" t="b">
        <v>0</v>
      </c>
      <c r="H73" t="s">
        <v>90</v>
      </c>
      <c r="K73" t="s">
        <v>228</v>
      </c>
      <c r="L73" t="s">
        <v>1753</v>
      </c>
      <c r="N73" t="s">
        <v>93</v>
      </c>
      <c r="P73">
        <v>389.8</v>
      </c>
      <c r="Q73">
        <v>104.89999999999999</v>
      </c>
      <c r="R73">
        <v>0</v>
      </c>
      <c r="S73">
        <v>50.1</v>
      </c>
      <c r="T73">
        <v>0</v>
      </c>
      <c r="U73">
        <v>0</v>
      </c>
      <c r="V73">
        <v>174.9</v>
      </c>
      <c r="W73">
        <v>59.9</v>
      </c>
      <c r="X73">
        <v>59.9</v>
      </c>
      <c r="Y73">
        <v>0</v>
      </c>
      <c r="AF73" t="s">
        <v>1799</v>
      </c>
      <c r="AJ73" t="s">
        <v>1799</v>
      </c>
      <c r="AL73" t="s">
        <v>1755</v>
      </c>
      <c r="AM73">
        <v>0</v>
      </c>
      <c r="AN73">
        <v>99999</v>
      </c>
      <c r="AO73">
        <v>899</v>
      </c>
      <c r="AP73" t="b">
        <v>1</v>
      </c>
      <c r="AQ73" t="b">
        <v>1</v>
      </c>
      <c r="AR73" t="b">
        <v>0</v>
      </c>
      <c r="AS73">
        <v>99999</v>
      </c>
      <c r="AT73" t="s">
        <v>96</v>
      </c>
      <c r="AV73" t="b">
        <v>0</v>
      </c>
      <c r="AW73">
        <v>12</v>
      </c>
      <c r="AX73" t="s">
        <v>97</v>
      </c>
      <c r="AY73" t="s">
        <v>1837</v>
      </c>
    </row>
    <row r="74" spans="1:51" x14ac:dyDescent="0.25">
      <c r="A74" t="s">
        <v>3160</v>
      </c>
      <c r="B74" t="s">
        <v>139</v>
      </c>
      <c r="C74" t="s">
        <v>89</v>
      </c>
      <c r="D74">
        <v>99999</v>
      </c>
      <c r="F74">
        <v>5000</v>
      </c>
      <c r="G74" t="b">
        <v>0</v>
      </c>
      <c r="H74" t="s">
        <v>90</v>
      </c>
      <c r="K74" t="s">
        <v>228</v>
      </c>
      <c r="L74" t="s">
        <v>1753</v>
      </c>
      <c r="N74" t="s">
        <v>93</v>
      </c>
      <c r="P74">
        <v>404.8</v>
      </c>
      <c r="Q74">
        <v>119.9</v>
      </c>
      <c r="R74">
        <v>0</v>
      </c>
      <c r="S74">
        <v>50.1</v>
      </c>
      <c r="T74">
        <v>0</v>
      </c>
      <c r="U74">
        <v>0</v>
      </c>
      <c r="V74">
        <v>174.9</v>
      </c>
      <c r="W74">
        <v>59.9</v>
      </c>
      <c r="X74">
        <v>59.9</v>
      </c>
      <c r="Y74">
        <v>0</v>
      </c>
      <c r="AF74" t="s">
        <v>1801</v>
      </c>
      <c r="AJ74" t="s">
        <v>1801</v>
      </c>
      <c r="AL74" t="s">
        <v>1755</v>
      </c>
      <c r="AM74">
        <v>0</v>
      </c>
      <c r="AN74">
        <v>99999</v>
      </c>
      <c r="AO74">
        <v>899</v>
      </c>
      <c r="AP74" t="b">
        <v>1</v>
      </c>
      <c r="AQ74" t="b">
        <v>1</v>
      </c>
      <c r="AR74" t="b">
        <v>0</v>
      </c>
      <c r="AS74">
        <v>99999</v>
      </c>
      <c r="AT74" t="s">
        <v>96</v>
      </c>
      <c r="AV74" t="b">
        <v>0</v>
      </c>
      <c r="AW74">
        <v>12</v>
      </c>
      <c r="AX74" t="s">
        <v>97</v>
      </c>
      <c r="AY74" t="s">
        <v>1838</v>
      </c>
    </row>
    <row r="75" spans="1:51" x14ac:dyDescent="0.25">
      <c r="A75" t="s">
        <v>3160</v>
      </c>
      <c r="B75" t="s">
        <v>88</v>
      </c>
      <c r="C75" t="s">
        <v>89</v>
      </c>
      <c r="D75">
        <v>99999</v>
      </c>
      <c r="F75">
        <v>10000</v>
      </c>
      <c r="G75" t="b">
        <v>0</v>
      </c>
      <c r="H75" t="s">
        <v>90</v>
      </c>
      <c r="K75" t="s">
        <v>253</v>
      </c>
      <c r="L75" t="s">
        <v>1725</v>
      </c>
      <c r="N75" t="s">
        <v>93</v>
      </c>
      <c r="P75">
        <v>399.8</v>
      </c>
      <c r="Q75">
        <v>129.9</v>
      </c>
      <c r="R75">
        <v>0</v>
      </c>
      <c r="S75">
        <v>50.1</v>
      </c>
      <c r="T75">
        <v>0</v>
      </c>
      <c r="U75">
        <v>0</v>
      </c>
      <c r="V75">
        <v>174.9</v>
      </c>
      <c r="W75">
        <v>44.9</v>
      </c>
      <c r="X75">
        <v>44.9</v>
      </c>
      <c r="Y75">
        <v>0</v>
      </c>
      <c r="AF75" t="s">
        <v>1726</v>
      </c>
      <c r="AJ75" t="s">
        <v>1726</v>
      </c>
      <c r="AL75" t="s">
        <v>1727</v>
      </c>
      <c r="AM75">
        <v>0</v>
      </c>
      <c r="AN75">
        <v>99999</v>
      </c>
      <c r="AO75">
        <v>699</v>
      </c>
      <c r="AP75" t="b">
        <v>1</v>
      </c>
      <c r="AQ75" t="b">
        <v>1</v>
      </c>
      <c r="AR75" t="b">
        <v>0</v>
      </c>
      <c r="AS75">
        <v>1000</v>
      </c>
      <c r="AT75" t="s">
        <v>96</v>
      </c>
      <c r="AV75" t="b">
        <v>0</v>
      </c>
      <c r="AW75">
        <v>12</v>
      </c>
      <c r="AX75" t="s">
        <v>97</v>
      </c>
      <c r="AY75" t="s">
        <v>1839</v>
      </c>
    </row>
    <row r="76" spans="1:51" x14ac:dyDescent="0.25">
      <c r="A76" t="s">
        <v>3160</v>
      </c>
      <c r="B76" t="s">
        <v>109</v>
      </c>
      <c r="C76" t="s">
        <v>89</v>
      </c>
      <c r="D76">
        <v>99999</v>
      </c>
      <c r="F76">
        <v>0</v>
      </c>
      <c r="G76" t="b">
        <v>0</v>
      </c>
      <c r="H76" t="s">
        <v>90</v>
      </c>
      <c r="K76" t="s">
        <v>253</v>
      </c>
      <c r="L76" t="s">
        <v>1729</v>
      </c>
      <c r="N76" t="s">
        <v>93</v>
      </c>
      <c r="P76">
        <v>329.8</v>
      </c>
      <c r="Q76">
        <v>59.9</v>
      </c>
      <c r="R76">
        <v>0</v>
      </c>
      <c r="S76">
        <v>50.1</v>
      </c>
      <c r="T76">
        <v>0</v>
      </c>
      <c r="U76">
        <v>0</v>
      </c>
      <c r="V76">
        <v>174.9</v>
      </c>
      <c r="W76">
        <v>44.9</v>
      </c>
      <c r="X76">
        <v>44.9</v>
      </c>
      <c r="Y76">
        <v>0</v>
      </c>
      <c r="AF76" t="s">
        <v>1730</v>
      </c>
      <c r="AJ76" t="s">
        <v>1730</v>
      </c>
      <c r="AL76" t="s">
        <v>1731</v>
      </c>
      <c r="AM76">
        <v>0</v>
      </c>
      <c r="AN76">
        <v>99999</v>
      </c>
      <c r="AO76">
        <v>599</v>
      </c>
      <c r="AP76" t="b">
        <v>1</v>
      </c>
      <c r="AQ76" t="b">
        <v>1</v>
      </c>
      <c r="AR76" t="b">
        <v>0</v>
      </c>
      <c r="AS76">
        <v>500</v>
      </c>
      <c r="AT76" t="s">
        <v>96</v>
      </c>
      <c r="AV76" t="b">
        <v>0</v>
      </c>
      <c r="AW76">
        <v>12</v>
      </c>
      <c r="AX76" t="s">
        <v>97</v>
      </c>
      <c r="AY76" t="s">
        <v>1840</v>
      </c>
    </row>
    <row r="77" spans="1:51" x14ac:dyDescent="0.25">
      <c r="A77" t="s">
        <v>3160</v>
      </c>
      <c r="B77" t="s">
        <v>109</v>
      </c>
      <c r="C77" t="s">
        <v>89</v>
      </c>
      <c r="D77">
        <v>99999</v>
      </c>
      <c r="F77">
        <v>1000</v>
      </c>
      <c r="G77" t="b">
        <v>0</v>
      </c>
      <c r="H77" t="s">
        <v>90</v>
      </c>
      <c r="K77" t="s">
        <v>253</v>
      </c>
      <c r="L77" t="s">
        <v>1729</v>
      </c>
      <c r="N77" t="s">
        <v>93</v>
      </c>
      <c r="P77">
        <v>329.8</v>
      </c>
      <c r="Q77">
        <v>59.9</v>
      </c>
      <c r="R77">
        <v>0</v>
      </c>
      <c r="S77">
        <v>50.1</v>
      </c>
      <c r="T77">
        <v>0</v>
      </c>
      <c r="U77">
        <v>0</v>
      </c>
      <c r="V77">
        <v>174.9</v>
      </c>
      <c r="W77">
        <v>44.9</v>
      </c>
      <c r="X77">
        <v>44.9</v>
      </c>
      <c r="Y77">
        <v>0</v>
      </c>
      <c r="AF77" t="s">
        <v>1733</v>
      </c>
      <c r="AJ77" t="s">
        <v>1733</v>
      </c>
      <c r="AL77" t="s">
        <v>1731</v>
      </c>
      <c r="AM77">
        <v>0</v>
      </c>
      <c r="AN77">
        <v>99999</v>
      </c>
      <c r="AO77">
        <v>599</v>
      </c>
      <c r="AP77" t="b">
        <v>1</v>
      </c>
      <c r="AQ77" t="b">
        <v>1</v>
      </c>
      <c r="AR77" t="b">
        <v>0</v>
      </c>
      <c r="AS77">
        <v>500</v>
      </c>
      <c r="AT77" t="s">
        <v>96</v>
      </c>
      <c r="AV77" t="b">
        <v>0</v>
      </c>
      <c r="AW77">
        <v>12</v>
      </c>
      <c r="AX77" t="s">
        <v>97</v>
      </c>
      <c r="AY77" t="s">
        <v>1841</v>
      </c>
    </row>
    <row r="78" spans="1:51" x14ac:dyDescent="0.25">
      <c r="A78" t="s">
        <v>3160</v>
      </c>
      <c r="B78" t="s">
        <v>109</v>
      </c>
      <c r="C78" t="s">
        <v>89</v>
      </c>
      <c r="D78">
        <v>99999</v>
      </c>
      <c r="F78">
        <v>10000</v>
      </c>
      <c r="G78" t="b">
        <v>0</v>
      </c>
      <c r="H78" t="s">
        <v>90</v>
      </c>
      <c r="K78" t="s">
        <v>253</v>
      </c>
      <c r="L78" t="s">
        <v>1729</v>
      </c>
      <c r="N78" t="s">
        <v>93</v>
      </c>
      <c r="P78">
        <v>394.8</v>
      </c>
      <c r="Q78">
        <v>124.9</v>
      </c>
      <c r="R78">
        <v>0</v>
      </c>
      <c r="S78">
        <v>50.1</v>
      </c>
      <c r="T78">
        <v>0</v>
      </c>
      <c r="U78">
        <v>0</v>
      </c>
      <c r="V78">
        <v>174.9</v>
      </c>
      <c r="W78">
        <v>44.9</v>
      </c>
      <c r="X78">
        <v>44.9</v>
      </c>
      <c r="Y78">
        <v>0</v>
      </c>
      <c r="AF78" t="s">
        <v>1735</v>
      </c>
      <c r="AJ78" t="s">
        <v>1735</v>
      </c>
      <c r="AL78" t="s">
        <v>1731</v>
      </c>
      <c r="AM78">
        <v>0</v>
      </c>
      <c r="AN78">
        <v>99999</v>
      </c>
      <c r="AO78">
        <v>599</v>
      </c>
      <c r="AP78" t="b">
        <v>1</v>
      </c>
      <c r="AQ78" t="b">
        <v>1</v>
      </c>
      <c r="AR78" t="b">
        <v>0</v>
      </c>
      <c r="AS78">
        <v>500</v>
      </c>
      <c r="AT78" t="s">
        <v>96</v>
      </c>
      <c r="AV78" t="b">
        <v>0</v>
      </c>
      <c r="AW78">
        <v>12</v>
      </c>
      <c r="AX78" t="s">
        <v>97</v>
      </c>
      <c r="AY78" t="s">
        <v>1842</v>
      </c>
    </row>
    <row r="79" spans="1:51" x14ac:dyDescent="0.25">
      <c r="A79" t="s">
        <v>3160</v>
      </c>
      <c r="B79" t="s">
        <v>109</v>
      </c>
      <c r="C79" t="s">
        <v>89</v>
      </c>
      <c r="D79">
        <v>99999</v>
      </c>
      <c r="F79">
        <v>2000</v>
      </c>
      <c r="G79" t="b">
        <v>0</v>
      </c>
      <c r="H79" t="s">
        <v>90</v>
      </c>
      <c r="K79" t="s">
        <v>253</v>
      </c>
      <c r="L79" t="s">
        <v>1729</v>
      </c>
      <c r="N79" t="s">
        <v>93</v>
      </c>
      <c r="P79">
        <v>339.8</v>
      </c>
      <c r="Q79">
        <v>69.900000000000006</v>
      </c>
      <c r="R79">
        <v>0</v>
      </c>
      <c r="S79">
        <v>50.1</v>
      </c>
      <c r="T79">
        <v>0</v>
      </c>
      <c r="U79">
        <v>0</v>
      </c>
      <c r="V79">
        <v>174.9</v>
      </c>
      <c r="W79">
        <v>44.9</v>
      </c>
      <c r="X79">
        <v>44.9</v>
      </c>
      <c r="Y79">
        <v>0</v>
      </c>
      <c r="AF79" t="s">
        <v>1737</v>
      </c>
      <c r="AJ79" t="s">
        <v>1737</v>
      </c>
      <c r="AL79" t="s">
        <v>1731</v>
      </c>
      <c r="AM79">
        <v>0</v>
      </c>
      <c r="AN79">
        <v>99999</v>
      </c>
      <c r="AO79">
        <v>599</v>
      </c>
      <c r="AP79" t="b">
        <v>1</v>
      </c>
      <c r="AQ79" t="b">
        <v>1</v>
      </c>
      <c r="AR79" t="b">
        <v>0</v>
      </c>
      <c r="AS79">
        <v>500</v>
      </c>
      <c r="AT79" t="s">
        <v>96</v>
      </c>
      <c r="AV79" t="b">
        <v>0</v>
      </c>
      <c r="AW79">
        <v>12</v>
      </c>
      <c r="AX79" t="s">
        <v>97</v>
      </c>
      <c r="AY79" t="s">
        <v>1843</v>
      </c>
    </row>
    <row r="80" spans="1:51" x14ac:dyDescent="0.25">
      <c r="A80" t="s">
        <v>3160</v>
      </c>
      <c r="B80" t="s">
        <v>109</v>
      </c>
      <c r="C80" t="s">
        <v>89</v>
      </c>
      <c r="D80">
        <v>99999</v>
      </c>
      <c r="F80">
        <v>3000</v>
      </c>
      <c r="G80" t="b">
        <v>0</v>
      </c>
      <c r="H80" t="s">
        <v>90</v>
      </c>
      <c r="K80" t="s">
        <v>253</v>
      </c>
      <c r="L80" t="s">
        <v>1729</v>
      </c>
      <c r="N80" t="s">
        <v>93</v>
      </c>
      <c r="P80">
        <v>349.8</v>
      </c>
      <c r="Q80">
        <v>79.899999999999991</v>
      </c>
      <c r="R80">
        <v>0</v>
      </c>
      <c r="S80">
        <v>50.1</v>
      </c>
      <c r="T80">
        <v>0</v>
      </c>
      <c r="U80">
        <v>0</v>
      </c>
      <c r="V80">
        <v>174.9</v>
      </c>
      <c r="W80">
        <v>44.9</v>
      </c>
      <c r="X80">
        <v>44.9</v>
      </c>
      <c r="Y80">
        <v>0</v>
      </c>
      <c r="AF80" t="s">
        <v>1739</v>
      </c>
      <c r="AJ80" t="s">
        <v>1739</v>
      </c>
      <c r="AL80" t="s">
        <v>1731</v>
      </c>
      <c r="AM80">
        <v>0</v>
      </c>
      <c r="AN80">
        <v>99999</v>
      </c>
      <c r="AO80">
        <v>599</v>
      </c>
      <c r="AP80" t="b">
        <v>1</v>
      </c>
      <c r="AQ80" t="b">
        <v>1</v>
      </c>
      <c r="AR80" t="b">
        <v>0</v>
      </c>
      <c r="AS80">
        <v>500</v>
      </c>
      <c r="AT80" t="s">
        <v>96</v>
      </c>
      <c r="AV80" t="b">
        <v>0</v>
      </c>
      <c r="AW80">
        <v>12</v>
      </c>
      <c r="AX80" t="s">
        <v>97</v>
      </c>
      <c r="AY80" t="s">
        <v>1844</v>
      </c>
    </row>
    <row r="81" spans="1:51" x14ac:dyDescent="0.25">
      <c r="A81" t="s">
        <v>3160</v>
      </c>
      <c r="B81" t="s">
        <v>109</v>
      </c>
      <c r="C81" t="s">
        <v>89</v>
      </c>
      <c r="D81">
        <v>99999</v>
      </c>
      <c r="F81">
        <v>5000</v>
      </c>
      <c r="G81" t="b">
        <v>0</v>
      </c>
      <c r="H81" t="s">
        <v>90</v>
      </c>
      <c r="K81" t="s">
        <v>253</v>
      </c>
      <c r="L81" t="s">
        <v>1729</v>
      </c>
      <c r="N81" t="s">
        <v>93</v>
      </c>
      <c r="P81">
        <v>364.8</v>
      </c>
      <c r="Q81">
        <v>94.9</v>
      </c>
      <c r="R81">
        <v>0</v>
      </c>
      <c r="S81">
        <v>50.1</v>
      </c>
      <c r="T81">
        <v>0</v>
      </c>
      <c r="U81">
        <v>0</v>
      </c>
      <c r="V81">
        <v>174.9</v>
      </c>
      <c r="W81">
        <v>44.9</v>
      </c>
      <c r="X81">
        <v>44.9</v>
      </c>
      <c r="Y81">
        <v>0</v>
      </c>
      <c r="AF81" t="s">
        <v>1741</v>
      </c>
      <c r="AJ81" t="s">
        <v>1741</v>
      </c>
      <c r="AL81" t="s">
        <v>1731</v>
      </c>
      <c r="AM81">
        <v>0</v>
      </c>
      <c r="AN81">
        <v>99999</v>
      </c>
      <c r="AO81">
        <v>599</v>
      </c>
      <c r="AP81" t="b">
        <v>1</v>
      </c>
      <c r="AQ81" t="b">
        <v>1</v>
      </c>
      <c r="AR81" t="b">
        <v>0</v>
      </c>
      <c r="AS81">
        <v>500</v>
      </c>
      <c r="AT81" t="s">
        <v>96</v>
      </c>
      <c r="AV81" t="b">
        <v>0</v>
      </c>
      <c r="AW81">
        <v>12</v>
      </c>
      <c r="AX81" t="s">
        <v>97</v>
      </c>
      <c r="AY81" t="s">
        <v>1845</v>
      </c>
    </row>
    <row r="82" spans="1:51" x14ac:dyDescent="0.25">
      <c r="A82" t="s">
        <v>3160</v>
      </c>
      <c r="B82" t="s">
        <v>124</v>
      </c>
      <c r="C82" t="s">
        <v>89</v>
      </c>
      <c r="D82">
        <v>99999</v>
      </c>
      <c r="F82">
        <v>0</v>
      </c>
      <c r="G82" t="b">
        <v>0</v>
      </c>
      <c r="H82" t="s">
        <v>90</v>
      </c>
      <c r="K82" t="s">
        <v>253</v>
      </c>
      <c r="L82" t="s">
        <v>1725</v>
      </c>
      <c r="N82" t="s">
        <v>93</v>
      </c>
      <c r="P82">
        <v>334.8</v>
      </c>
      <c r="Q82">
        <v>64.900000000000006</v>
      </c>
      <c r="R82">
        <v>0</v>
      </c>
      <c r="S82">
        <v>50.1</v>
      </c>
      <c r="T82">
        <v>0</v>
      </c>
      <c r="U82">
        <v>0</v>
      </c>
      <c r="V82">
        <v>174.9</v>
      </c>
      <c r="W82">
        <v>44.9</v>
      </c>
      <c r="X82">
        <v>44.9</v>
      </c>
      <c r="Y82">
        <v>0</v>
      </c>
      <c r="AF82" t="s">
        <v>1743</v>
      </c>
      <c r="AJ82" t="s">
        <v>1743</v>
      </c>
      <c r="AL82" t="s">
        <v>1727</v>
      </c>
      <c r="AM82">
        <v>0</v>
      </c>
      <c r="AN82">
        <v>99999</v>
      </c>
      <c r="AO82">
        <v>699</v>
      </c>
      <c r="AP82" t="b">
        <v>1</v>
      </c>
      <c r="AQ82" t="b">
        <v>1</v>
      </c>
      <c r="AR82" t="b">
        <v>0</v>
      </c>
      <c r="AS82">
        <v>1000</v>
      </c>
      <c r="AT82" t="s">
        <v>96</v>
      </c>
      <c r="AV82" t="b">
        <v>0</v>
      </c>
      <c r="AW82">
        <v>12</v>
      </c>
      <c r="AX82" t="s">
        <v>97</v>
      </c>
      <c r="AY82" t="s">
        <v>1846</v>
      </c>
    </row>
    <row r="83" spans="1:51" x14ac:dyDescent="0.25">
      <c r="A83" t="s">
        <v>3160</v>
      </c>
      <c r="B83" t="s">
        <v>124</v>
      </c>
      <c r="C83" t="s">
        <v>89</v>
      </c>
      <c r="D83">
        <v>99999</v>
      </c>
      <c r="F83">
        <v>1000</v>
      </c>
      <c r="G83" t="b">
        <v>0</v>
      </c>
      <c r="H83" t="s">
        <v>90</v>
      </c>
      <c r="K83" t="s">
        <v>253</v>
      </c>
      <c r="L83" t="s">
        <v>1725</v>
      </c>
      <c r="N83" t="s">
        <v>93</v>
      </c>
      <c r="P83">
        <v>334.8</v>
      </c>
      <c r="Q83">
        <v>64.899999999999991</v>
      </c>
      <c r="R83">
        <v>0</v>
      </c>
      <c r="S83">
        <v>50.1</v>
      </c>
      <c r="T83">
        <v>0</v>
      </c>
      <c r="U83">
        <v>0</v>
      </c>
      <c r="V83">
        <v>174.9</v>
      </c>
      <c r="W83">
        <v>44.9</v>
      </c>
      <c r="X83">
        <v>44.9</v>
      </c>
      <c r="Y83">
        <v>0</v>
      </c>
      <c r="AF83" t="s">
        <v>1745</v>
      </c>
      <c r="AJ83" t="s">
        <v>1745</v>
      </c>
      <c r="AL83" t="s">
        <v>1727</v>
      </c>
      <c r="AM83">
        <v>0</v>
      </c>
      <c r="AN83">
        <v>99999</v>
      </c>
      <c r="AO83">
        <v>699</v>
      </c>
      <c r="AP83" t="b">
        <v>1</v>
      </c>
      <c r="AQ83" t="b">
        <v>1</v>
      </c>
      <c r="AR83" t="b">
        <v>0</v>
      </c>
      <c r="AS83">
        <v>1000</v>
      </c>
      <c r="AT83" t="s">
        <v>96</v>
      </c>
      <c r="AV83" t="b">
        <v>0</v>
      </c>
      <c r="AW83">
        <v>12</v>
      </c>
      <c r="AX83" t="s">
        <v>97</v>
      </c>
      <c r="AY83" t="s">
        <v>1847</v>
      </c>
    </row>
    <row r="84" spans="1:51" x14ac:dyDescent="0.25">
      <c r="A84" t="s">
        <v>3160</v>
      </c>
      <c r="B84" t="s">
        <v>124</v>
      </c>
      <c r="C84" t="s">
        <v>89</v>
      </c>
      <c r="D84">
        <v>99999</v>
      </c>
      <c r="F84">
        <v>2000</v>
      </c>
      <c r="G84" t="b">
        <v>0</v>
      </c>
      <c r="H84" t="s">
        <v>90</v>
      </c>
      <c r="K84" t="s">
        <v>253</v>
      </c>
      <c r="L84" t="s">
        <v>1725</v>
      </c>
      <c r="N84" t="s">
        <v>93</v>
      </c>
      <c r="P84">
        <v>344.8</v>
      </c>
      <c r="Q84">
        <v>74.899999999999991</v>
      </c>
      <c r="R84">
        <v>0</v>
      </c>
      <c r="S84">
        <v>50.1</v>
      </c>
      <c r="T84">
        <v>0</v>
      </c>
      <c r="U84">
        <v>0</v>
      </c>
      <c r="V84">
        <v>174.9</v>
      </c>
      <c r="W84">
        <v>44.9</v>
      </c>
      <c r="X84">
        <v>44.9</v>
      </c>
      <c r="Y84">
        <v>0</v>
      </c>
      <c r="AF84" t="s">
        <v>1747</v>
      </c>
      <c r="AJ84" t="s">
        <v>1747</v>
      </c>
      <c r="AL84" t="s">
        <v>1727</v>
      </c>
      <c r="AM84">
        <v>0</v>
      </c>
      <c r="AN84">
        <v>99999</v>
      </c>
      <c r="AO84">
        <v>699</v>
      </c>
      <c r="AP84" t="b">
        <v>1</v>
      </c>
      <c r="AQ84" t="b">
        <v>1</v>
      </c>
      <c r="AR84" t="b">
        <v>0</v>
      </c>
      <c r="AS84">
        <v>1000</v>
      </c>
      <c r="AT84" t="s">
        <v>96</v>
      </c>
      <c r="AV84" t="b">
        <v>0</v>
      </c>
      <c r="AW84">
        <v>12</v>
      </c>
      <c r="AX84" t="s">
        <v>97</v>
      </c>
      <c r="AY84" t="s">
        <v>1848</v>
      </c>
    </row>
    <row r="85" spans="1:51" x14ac:dyDescent="0.25">
      <c r="A85" t="s">
        <v>3160</v>
      </c>
      <c r="B85" t="s">
        <v>124</v>
      </c>
      <c r="C85" t="s">
        <v>89</v>
      </c>
      <c r="D85">
        <v>99999</v>
      </c>
      <c r="F85">
        <v>3000</v>
      </c>
      <c r="G85" t="b">
        <v>0</v>
      </c>
      <c r="H85" t="s">
        <v>90</v>
      </c>
      <c r="K85" t="s">
        <v>253</v>
      </c>
      <c r="L85" t="s">
        <v>1725</v>
      </c>
      <c r="N85" t="s">
        <v>93</v>
      </c>
      <c r="P85">
        <v>354.8</v>
      </c>
      <c r="Q85">
        <v>84.899999999999991</v>
      </c>
      <c r="R85">
        <v>0</v>
      </c>
      <c r="S85">
        <v>50.1</v>
      </c>
      <c r="T85">
        <v>0</v>
      </c>
      <c r="U85">
        <v>0</v>
      </c>
      <c r="V85">
        <v>174.9</v>
      </c>
      <c r="W85">
        <v>44.9</v>
      </c>
      <c r="X85">
        <v>44.9</v>
      </c>
      <c r="Y85">
        <v>0</v>
      </c>
      <c r="AF85" t="s">
        <v>1749</v>
      </c>
      <c r="AJ85" t="s">
        <v>1749</v>
      </c>
      <c r="AL85" t="s">
        <v>1727</v>
      </c>
      <c r="AM85">
        <v>0</v>
      </c>
      <c r="AN85">
        <v>99999</v>
      </c>
      <c r="AO85">
        <v>699</v>
      </c>
      <c r="AP85" t="b">
        <v>1</v>
      </c>
      <c r="AQ85" t="b">
        <v>1</v>
      </c>
      <c r="AR85" t="b">
        <v>0</v>
      </c>
      <c r="AS85">
        <v>1000</v>
      </c>
      <c r="AT85" t="s">
        <v>96</v>
      </c>
      <c r="AV85" t="b">
        <v>0</v>
      </c>
      <c r="AW85">
        <v>12</v>
      </c>
      <c r="AX85" t="s">
        <v>97</v>
      </c>
      <c r="AY85" t="s">
        <v>1849</v>
      </c>
    </row>
    <row r="86" spans="1:51" x14ac:dyDescent="0.25">
      <c r="A86" t="s">
        <v>3160</v>
      </c>
      <c r="B86" t="s">
        <v>124</v>
      </c>
      <c r="C86" t="s">
        <v>89</v>
      </c>
      <c r="D86">
        <v>99999</v>
      </c>
      <c r="F86">
        <v>5000</v>
      </c>
      <c r="G86" t="b">
        <v>0</v>
      </c>
      <c r="H86" t="s">
        <v>90</v>
      </c>
      <c r="K86" t="s">
        <v>253</v>
      </c>
      <c r="L86" t="s">
        <v>1725</v>
      </c>
      <c r="N86" t="s">
        <v>93</v>
      </c>
      <c r="P86">
        <v>369.8</v>
      </c>
      <c r="Q86">
        <v>99.9</v>
      </c>
      <c r="R86">
        <v>0</v>
      </c>
      <c r="S86">
        <v>50.1</v>
      </c>
      <c r="T86">
        <v>0</v>
      </c>
      <c r="U86">
        <v>0</v>
      </c>
      <c r="V86">
        <v>174.9</v>
      </c>
      <c r="W86">
        <v>44.9</v>
      </c>
      <c r="X86">
        <v>44.9</v>
      </c>
      <c r="Y86">
        <v>0</v>
      </c>
      <c r="AF86" t="s">
        <v>1751</v>
      </c>
      <c r="AJ86" t="s">
        <v>1751</v>
      </c>
      <c r="AL86" t="s">
        <v>1727</v>
      </c>
      <c r="AM86">
        <v>0</v>
      </c>
      <c r="AN86">
        <v>99999</v>
      </c>
      <c r="AO86">
        <v>699</v>
      </c>
      <c r="AP86" t="b">
        <v>1</v>
      </c>
      <c r="AQ86" t="b">
        <v>1</v>
      </c>
      <c r="AR86" t="b">
        <v>0</v>
      </c>
      <c r="AS86">
        <v>1000</v>
      </c>
      <c r="AT86" t="s">
        <v>96</v>
      </c>
      <c r="AV86" t="b">
        <v>0</v>
      </c>
      <c r="AW86">
        <v>12</v>
      </c>
      <c r="AX86" t="s">
        <v>97</v>
      </c>
      <c r="AY86" t="s">
        <v>1850</v>
      </c>
    </row>
    <row r="87" spans="1:51" x14ac:dyDescent="0.25">
      <c r="A87" t="s">
        <v>3160</v>
      </c>
      <c r="B87" t="s">
        <v>139</v>
      </c>
      <c r="C87" t="s">
        <v>89</v>
      </c>
      <c r="D87">
        <v>99999</v>
      </c>
      <c r="F87">
        <v>0</v>
      </c>
      <c r="G87" t="b">
        <v>0</v>
      </c>
      <c r="H87" t="s">
        <v>90</v>
      </c>
      <c r="K87" t="s">
        <v>253</v>
      </c>
      <c r="L87" t="s">
        <v>1753</v>
      </c>
      <c r="N87" t="s">
        <v>93</v>
      </c>
      <c r="P87">
        <v>354.8</v>
      </c>
      <c r="Q87">
        <v>84.9</v>
      </c>
      <c r="R87">
        <v>0</v>
      </c>
      <c r="S87">
        <v>50.1</v>
      </c>
      <c r="T87">
        <v>0</v>
      </c>
      <c r="U87">
        <v>0</v>
      </c>
      <c r="V87">
        <v>174.9</v>
      </c>
      <c r="W87">
        <v>44.9</v>
      </c>
      <c r="X87">
        <v>44.9</v>
      </c>
      <c r="Y87">
        <v>0</v>
      </c>
      <c r="AF87" t="s">
        <v>1754</v>
      </c>
      <c r="AJ87" t="s">
        <v>1754</v>
      </c>
      <c r="AL87" t="s">
        <v>1755</v>
      </c>
      <c r="AM87">
        <v>0</v>
      </c>
      <c r="AN87">
        <v>99999</v>
      </c>
      <c r="AO87">
        <v>899</v>
      </c>
      <c r="AP87" t="b">
        <v>1</v>
      </c>
      <c r="AQ87" t="b">
        <v>1</v>
      </c>
      <c r="AR87" t="b">
        <v>0</v>
      </c>
      <c r="AS87">
        <v>99999</v>
      </c>
      <c r="AT87" t="s">
        <v>96</v>
      </c>
      <c r="AV87" t="b">
        <v>0</v>
      </c>
      <c r="AW87">
        <v>12</v>
      </c>
      <c r="AX87" t="s">
        <v>97</v>
      </c>
      <c r="AY87" t="s">
        <v>1851</v>
      </c>
    </row>
    <row r="88" spans="1:51" x14ac:dyDescent="0.25">
      <c r="A88" t="s">
        <v>3160</v>
      </c>
      <c r="B88" t="s">
        <v>139</v>
      </c>
      <c r="C88" t="s">
        <v>89</v>
      </c>
      <c r="D88">
        <v>99999</v>
      </c>
      <c r="F88">
        <v>1000</v>
      </c>
      <c r="G88" t="b">
        <v>0</v>
      </c>
      <c r="H88" t="s">
        <v>90</v>
      </c>
      <c r="K88" t="s">
        <v>253</v>
      </c>
      <c r="L88" t="s">
        <v>1753</v>
      </c>
      <c r="N88" t="s">
        <v>93</v>
      </c>
      <c r="P88">
        <v>354.8</v>
      </c>
      <c r="Q88">
        <v>84.899999999999991</v>
      </c>
      <c r="R88">
        <v>0</v>
      </c>
      <c r="S88">
        <v>50.1</v>
      </c>
      <c r="T88">
        <v>0</v>
      </c>
      <c r="U88">
        <v>0</v>
      </c>
      <c r="V88">
        <v>174.9</v>
      </c>
      <c r="W88">
        <v>44.9</v>
      </c>
      <c r="X88">
        <v>44.9</v>
      </c>
      <c r="Y88">
        <v>0</v>
      </c>
      <c r="AF88" t="s">
        <v>1757</v>
      </c>
      <c r="AJ88" t="s">
        <v>1757</v>
      </c>
      <c r="AL88" t="s">
        <v>1755</v>
      </c>
      <c r="AM88">
        <v>0</v>
      </c>
      <c r="AN88">
        <v>99999</v>
      </c>
      <c r="AO88">
        <v>899</v>
      </c>
      <c r="AP88" t="b">
        <v>1</v>
      </c>
      <c r="AQ88" t="b">
        <v>1</v>
      </c>
      <c r="AR88" t="b">
        <v>0</v>
      </c>
      <c r="AS88">
        <v>99999</v>
      </c>
      <c r="AT88" t="s">
        <v>96</v>
      </c>
      <c r="AV88" t="b">
        <v>0</v>
      </c>
      <c r="AW88">
        <v>12</v>
      </c>
      <c r="AX88" t="s">
        <v>97</v>
      </c>
      <c r="AY88" t="s">
        <v>1852</v>
      </c>
    </row>
    <row r="89" spans="1:51" x14ac:dyDescent="0.25">
      <c r="A89" t="s">
        <v>3160</v>
      </c>
      <c r="B89" t="s">
        <v>139</v>
      </c>
      <c r="C89" t="s">
        <v>89</v>
      </c>
      <c r="D89">
        <v>99999</v>
      </c>
      <c r="F89">
        <v>10000</v>
      </c>
      <c r="G89" t="b">
        <v>0</v>
      </c>
      <c r="H89" t="s">
        <v>90</v>
      </c>
      <c r="K89" t="s">
        <v>253</v>
      </c>
      <c r="L89" t="s">
        <v>1753</v>
      </c>
      <c r="N89" t="s">
        <v>93</v>
      </c>
      <c r="P89">
        <v>419.8</v>
      </c>
      <c r="Q89">
        <v>149.9</v>
      </c>
      <c r="R89">
        <v>0</v>
      </c>
      <c r="S89">
        <v>50.1</v>
      </c>
      <c r="T89">
        <v>0</v>
      </c>
      <c r="U89">
        <v>0</v>
      </c>
      <c r="V89">
        <v>174.9</v>
      </c>
      <c r="W89">
        <v>44.9</v>
      </c>
      <c r="X89">
        <v>44.9</v>
      </c>
      <c r="Y89">
        <v>0</v>
      </c>
      <c r="AF89" t="s">
        <v>1759</v>
      </c>
      <c r="AJ89" t="s">
        <v>1759</v>
      </c>
      <c r="AL89" t="s">
        <v>1755</v>
      </c>
      <c r="AM89">
        <v>0</v>
      </c>
      <c r="AN89">
        <v>99999</v>
      </c>
      <c r="AO89">
        <v>899</v>
      </c>
      <c r="AP89" t="b">
        <v>1</v>
      </c>
      <c r="AQ89" t="b">
        <v>1</v>
      </c>
      <c r="AR89" t="b">
        <v>0</v>
      </c>
      <c r="AS89">
        <v>99999</v>
      </c>
      <c r="AT89" t="s">
        <v>96</v>
      </c>
      <c r="AV89" t="b">
        <v>0</v>
      </c>
      <c r="AW89">
        <v>12</v>
      </c>
      <c r="AX89" t="s">
        <v>97</v>
      </c>
      <c r="AY89" t="s">
        <v>1853</v>
      </c>
    </row>
    <row r="90" spans="1:51" x14ac:dyDescent="0.25">
      <c r="A90" t="s">
        <v>3160</v>
      </c>
      <c r="B90" t="s">
        <v>139</v>
      </c>
      <c r="C90" t="s">
        <v>89</v>
      </c>
      <c r="D90">
        <v>99999</v>
      </c>
      <c r="F90">
        <v>2000</v>
      </c>
      <c r="G90" t="b">
        <v>0</v>
      </c>
      <c r="H90" t="s">
        <v>90</v>
      </c>
      <c r="K90" t="s">
        <v>253</v>
      </c>
      <c r="L90" t="s">
        <v>1753</v>
      </c>
      <c r="N90" t="s">
        <v>93</v>
      </c>
      <c r="P90">
        <v>364.8</v>
      </c>
      <c r="Q90">
        <v>94.899999999999991</v>
      </c>
      <c r="R90">
        <v>0</v>
      </c>
      <c r="S90">
        <v>50.1</v>
      </c>
      <c r="T90">
        <v>0</v>
      </c>
      <c r="U90">
        <v>0</v>
      </c>
      <c r="V90">
        <v>174.9</v>
      </c>
      <c r="W90">
        <v>44.9</v>
      </c>
      <c r="X90">
        <v>44.9</v>
      </c>
      <c r="Y90">
        <v>0</v>
      </c>
      <c r="AF90" t="s">
        <v>1761</v>
      </c>
      <c r="AJ90" t="s">
        <v>1761</v>
      </c>
      <c r="AL90" t="s">
        <v>1755</v>
      </c>
      <c r="AM90">
        <v>0</v>
      </c>
      <c r="AN90">
        <v>99999</v>
      </c>
      <c r="AO90">
        <v>899</v>
      </c>
      <c r="AP90" t="b">
        <v>1</v>
      </c>
      <c r="AQ90" t="b">
        <v>1</v>
      </c>
      <c r="AR90" t="b">
        <v>0</v>
      </c>
      <c r="AS90">
        <v>99999</v>
      </c>
      <c r="AT90" t="s">
        <v>96</v>
      </c>
      <c r="AV90" t="b">
        <v>0</v>
      </c>
      <c r="AW90">
        <v>12</v>
      </c>
      <c r="AX90" t="s">
        <v>97</v>
      </c>
      <c r="AY90" t="s">
        <v>1854</v>
      </c>
    </row>
    <row r="91" spans="1:51" x14ac:dyDescent="0.25">
      <c r="A91" t="s">
        <v>3160</v>
      </c>
      <c r="B91" t="s">
        <v>139</v>
      </c>
      <c r="C91" t="s">
        <v>89</v>
      </c>
      <c r="D91">
        <v>99999</v>
      </c>
      <c r="F91">
        <v>3000</v>
      </c>
      <c r="G91" t="b">
        <v>0</v>
      </c>
      <c r="H91" t="s">
        <v>90</v>
      </c>
      <c r="K91" t="s">
        <v>253</v>
      </c>
      <c r="L91" t="s">
        <v>1753</v>
      </c>
      <c r="N91" t="s">
        <v>93</v>
      </c>
      <c r="P91">
        <v>374.8</v>
      </c>
      <c r="Q91">
        <v>104.89999999999999</v>
      </c>
      <c r="R91">
        <v>0</v>
      </c>
      <c r="S91">
        <v>50.1</v>
      </c>
      <c r="T91">
        <v>0</v>
      </c>
      <c r="U91">
        <v>0</v>
      </c>
      <c r="V91">
        <v>174.9</v>
      </c>
      <c r="W91">
        <v>44.9</v>
      </c>
      <c r="X91">
        <v>44.9</v>
      </c>
      <c r="Y91">
        <v>0</v>
      </c>
      <c r="AF91" t="s">
        <v>1763</v>
      </c>
      <c r="AJ91" t="s">
        <v>1763</v>
      </c>
      <c r="AL91" t="s">
        <v>1755</v>
      </c>
      <c r="AM91">
        <v>0</v>
      </c>
      <c r="AN91">
        <v>99999</v>
      </c>
      <c r="AO91">
        <v>899</v>
      </c>
      <c r="AP91" t="b">
        <v>1</v>
      </c>
      <c r="AQ91" t="b">
        <v>1</v>
      </c>
      <c r="AR91" t="b">
        <v>0</v>
      </c>
      <c r="AS91">
        <v>99999</v>
      </c>
      <c r="AT91" t="s">
        <v>96</v>
      </c>
      <c r="AV91" t="b">
        <v>0</v>
      </c>
      <c r="AW91">
        <v>12</v>
      </c>
      <c r="AX91" t="s">
        <v>97</v>
      </c>
      <c r="AY91" t="s">
        <v>1855</v>
      </c>
    </row>
    <row r="92" spans="1:51" x14ac:dyDescent="0.25">
      <c r="A92" t="s">
        <v>3160</v>
      </c>
      <c r="B92" t="s">
        <v>139</v>
      </c>
      <c r="C92" t="s">
        <v>89</v>
      </c>
      <c r="D92">
        <v>99999</v>
      </c>
      <c r="F92">
        <v>5000</v>
      </c>
      <c r="G92" t="b">
        <v>0</v>
      </c>
      <c r="H92" t="s">
        <v>90</v>
      </c>
      <c r="K92" t="s">
        <v>253</v>
      </c>
      <c r="L92" t="s">
        <v>1753</v>
      </c>
      <c r="N92" t="s">
        <v>93</v>
      </c>
      <c r="P92">
        <v>389.8</v>
      </c>
      <c r="Q92">
        <v>119.9</v>
      </c>
      <c r="R92">
        <v>0</v>
      </c>
      <c r="S92">
        <v>50.1</v>
      </c>
      <c r="T92">
        <v>0</v>
      </c>
      <c r="U92">
        <v>0</v>
      </c>
      <c r="V92">
        <v>174.9</v>
      </c>
      <c r="W92">
        <v>44.9</v>
      </c>
      <c r="X92">
        <v>44.9</v>
      </c>
      <c r="Y92">
        <v>0</v>
      </c>
      <c r="AF92" t="s">
        <v>1765</v>
      </c>
      <c r="AJ92" t="s">
        <v>1765</v>
      </c>
      <c r="AL92" t="s">
        <v>1755</v>
      </c>
      <c r="AM92">
        <v>0</v>
      </c>
      <c r="AN92">
        <v>99999</v>
      </c>
      <c r="AO92">
        <v>899</v>
      </c>
      <c r="AP92" t="b">
        <v>1</v>
      </c>
      <c r="AQ92" t="b">
        <v>1</v>
      </c>
      <c r="AR92" t="b">
        <v>0</v>
      </c>
      <c r="AS92">
        <v>99999</v>
      </c>
      <c r="AT92" t="s">
        <v>96</v>
      </c>
      <c r="AV92" t="b">
        <v>0</v>
      </c>
      <c r="AW92">
        <v>12</v>
      </c>
      <c r="AX92" t="s">
        <v>97</v>
      </c>
      <c r="AY92" t="s">
        <v>1856</v>
      </c>
    </row>
    <row r="93" spans="1:51" x14ac:dyDescent="0.25">
      <c r="A93" t="s">
        <v>3160</v>
      </c>
      <c r="B93" t="s">
        <v>88</v>
      </c>
      <c r="C93" t="s">
        <v>89</v>
      </c>
      <c r="D93">
        <v>99999</v>
      </c>
      <c r="F93">
        <v>10000</v>
      </c>
      <c r="G93" t="b">
        <v>0</v>
      </c>
      <c r="H93" t="s">
        <v>278</v>
      </c>
      <c r="K93" t="s">
        <v>91</v>
      </c>
      <c r="L93" t="s">
        <v>1725</v>
      </c>
      <c r="N93" t="s">
        <v>93</v>
      </c>
      <c r="P93">
        <v>354.8</v>
      </c>
      <c r="Q93">
        <v>129.9</v>
      </c>
      <c r="R93">
        <v>0</v>
      </c>
      <c r="S93">
        <v>50.1</v>
      </c>
      <c r="T93">
        <v>0</v>
      </c>
      <c r="U93">
        <v>0</v>
      </c>
      <c r="V93">
        <v>129.9</v>
      </c>
      <c r="W93">
        <v>44.9</v>
      </c>
      <c r="X93">
        <v>44.9</v>
      </c>
      <c r="Y93">
        <v>0</v>
      </c>
      <c r="AF93" t="s">
        <v>1726</v>
      </c>
      <c r="AJ93" t="s">
        <v>1726</v>
      </c>
      <c r="AL93" t="s">
        <v>1727</v>
      </c>
      <c r="AM93">
        <v>0</v>
      </c>
      <c r="AN93">
        <v>99999</v>
      </c>
      <c r="AO93">
        <v>699</v>
      </c>
      <c r="AP93" t="b">
        <v>1</v>
      </c>
      <c r="AQ93" t="b">
        <v>1</v>
      </c>
      <c r="AR93" t="b">
        <v>0</v>
      </c>
      <c r="AS93">
        <v>1000</v>
      </c>
      <c r="AT93" t="s">
        <v>96</v>
      </c>
      <c r="AV93" t="b">
        <v>0</v>
      </c>
      <c r="AW93">
        <v>12</v>
      </c>
      <c r="AX93" t="s">
        <v>97</v>
      </c>
      <c r="AY93" t="s">
        <v>1857</v>
      </c>
    </row>
    <row r="94" spans="1:51" x14ac:dyDescent="0.25">
      <c r="A94" t="s">
        <v>3160</v>
      </c>
      <c r="B94" t="s">
        <v>109</v>
      </c>
      <c r="C94" t="s">
        <v>89</v>
      </c>
      <c r="D94">
        <v>99999</v>
      </c>
      <c r="F94">
        <v>0</v>
      </c>
      <c r="G94" t="b">
        <v>0</v>
      </c>
      <c r="H94" t="s">
        <v>278</v>
      </c>
      <c r="K94" t="s">
        <v>91</v>
      </c>
      <c r="L94" t="s">
        <v>1729</v>
      </c>
      <c r="N94" t="s">
        <v>93</v>
      </c>
      <c r="P94">
        <v>284.8</v>
      </c>
      <c r="Q94">
        <v>59.9</v>
      </c>
      <c r="R94">
        <v>0</v>
      </c>
      <c r="S94">
        <v>50.1</v>
      </c>
      <c r="T94">
        <v>0</v>
      </c>
      <c r="U94">
        <v>0</v>
      </c>
      <c r="V94">
        <v>129.9</v>
      </c>
      <c r="W94">
        <v>44.9</v>
      </c>
      <c r="X94">
        <v>44.9</v>
      </c>
      <c r="Y94">
        <v>0</v>
      </c>
      <c r="AF94" t="s">
        <v>1730</v>
      </c>
      <c r="AJ94" t="s">
        <v>1730</v>
      </c>
      <c r="AL94" t="s">
        <v>1731</v>
      </c>
      <c r="AM94">
        <v>0</v>
      </c>
      <c r="AN94">
        <v>99999</v>
      </c>
      <c r="AO94">
        <v>599</v>
      </c>
      <c r="AP94" t="b">
        <v>1</v>
      </c>
      <c r="AQ94" t="b">
        <v>1</v>
      </c>
      <c r="AR94" t="b">
        <v>0</v>
      </c>
      <c r="AS94">
        <v>500</v>
      </c>
      <c r="AT94" t="s">
        <v>96</v>
      </c>
      <c r="AV94" t="b">
        <v>0</v>
      </c>
      <c r="AW94">
        <v>12</v>
      </c>
      <c r="AX94" t="s">
        <v>97</v>
      </c>
      <c r="AY94" t="s">
        <v>1858</v>
      </c>
    </row>
    <row r="95" spans="1:51" x14ac:dyDescent="0.25">
      <c r="A95" t="s">
        <v>3160</v>
      </c>
      <c r="B95" t="s">
        <v>109</v>
      </c>
      <c r="C95" t="s">
        <v>89</v>
      </c>
      <c r="D95">
        <v>99999</v>
      </c>
      <c r="F95">
        <v>1000</v>
      </c>
      <c r="G95" t="b">
        <v>0</v>
      </c>
      <c r="H95" t="s">
        <v>278</v>
      </c>
      <c r="K95" t="s">
        <v>91</v>
      </c>
      <c r="L95" t="s">
        <v>1729</v>
      </c>
      <c r="N95" t="s">
        <v>93</v>
      </c>
      <c r="P95">
        <v>284.8</v>
      </c>
      <c r="Q95">
        <v>59.9</v>
      </c>
      <c r="R95">
        <v>0</v>
      </c>
      <c r="S95">
        <v>50.1</v>
      </c>
      <c r="T95">
        <v>0</v>
      </c>
      <c r="U95">
        <v>0</v>
      </c>
      <c r="V95">
        <v>129.9</v>
      </c>
      <c r="W95">
        <v>44.9</v>
      </c>
      <c r="X95">
        <v>44.9</v>
      </c>
      <c r="Y95">
        <v>0</v>
      </c>
      <c r="AF95" t="s">
        <v>1733</v>
      </c>
      <c r="AJ95" t="s">
        <v>1733</v>
      </c>
      <c r="AL95" t="s">
        <v>1731</v>
      </c>
      <c r="AM95">
        <v>0</v>
      </c>
      <c r="AN95">
        <v>99999</v>
      </c>
      <c r="AO95">
        <v>599</v>
      </c>
      <c r="AP95" t="b">
        <v>1</v>
      </c>
      <c r="AQ95" t="b">
        <v>1</v>
      </c>
      <c r="AR95" t="b">
        <v>0</v>
      </c>
      <c r="AS95">
        <v>500</v>
      </c>
      <c r="AT95" t="s">
        <v>96</v>
      </c>
      <c r="AV95" t="b">
        <v>0</v>
      </c>
      <c r="AW95">
        <v>12</v>
      </c>
      <c r="AX95" t="s">
        <v>97</v>
      </c>
      <c r="AY95" t="s">
        <v>1859</v>
      </c>
    </row>
    <row r="96" spans="1:51" x14ac:dyDescent="0.25">
      <c r="A96" t="s">
        <v>3160</v>
      </c>
      <c r="B96" t="s">
        <v>109</v>
      </c>
      <c r="C96" t="s">
        <v>89</v>
      </c>
      <c r="D96">
        <v>99999</v>
      </c>
      <c r="F96">
        <v>10000</v>
      </c>
      <c r="G96" t="b">
        <v>0</v>
      </c>
      <c r="H96" t="s">
        <v>278</v>
      </c>
      <c r="K96" t="s">
        <v>91</v>
      </c>
      <c r="L96" t="s">
        <v>1729</v>
      </c>
      <c r="N96" t="s">
        <v>93</v>
      </c>
      <c r="P96">
        <v>349.8</v>
      </c>
      <c r="Q96">
        <v>124.9</v>
      </c>
      <c r="R96">
        <v>0</v>
      </c>
      <c r="S96">
        <v>50.1</v>
      </c>
      <c r="T96">
        <v>0</v>
      </c>
      <c r="U96">
        <v>0</v>
      </c>
      <c r="V96">
        <v>129.9</v>
      </c>
      <c r="W96">
        <v>44.9</v>
      </c>
      <c r="X96">
        <v>44.9</v>
      </c>
      <c r="Y96">
        <v>0</v>
      </c>
      <c r="AF96" t="s">
        <v>1735</v>
      </c>
      <c r="AJ96" t="s">
        <v>1735</v>
      </c>
      <c r="AL96" t="s">
        <v>1731</v>
      </c>
      <c r="AM96">
        <v>0</v>
      </c>
      <c r="AN96">
        <v>99999</v>
      </c>
      <c r="AO96">
        <v>599</v>
      </c>
      <c r="AP96" t="b">
        <v>1</v>
      </c>
      <c r="AQ96" t="b">
        <v>1</v>
      </c>
      <c r="AR96" t="b">
        <v>0</v>
      </c>
      <c r="AS96">
        <v>500</v>
      </c>
      <c r="AT96" t="s">
        <v>96</v>
      </c>
      <c r="AV96" t="b">
        <v>0</v>
      </c>
      <c r="AW96">
        <v>12</v>
      </c>
      <c r="AX96" t="s">
        <v>97</v>
      </c>
      <c r="AY96" t="s">
        <v>1860</v>
      </c>
    </row>
    <row r="97" spans="1:51" x14ac:dyDescent="0.25">
      <c r="A97" t="s">
        <v>3160</v>
      </c>
      <c r="B97" t="s">
        <v>109</v>
      </c>
      <c r="C97" t="s">
        <v>89</v>
      </c>
      <c r="D97">
        <v>99999</v>
      </c>
      <c r="F97">
        <v>2000</v>
      </c>
      <c r="G97" t="b">
        <v>0</v>
      </c>
      <c r="H97" t="s">
        <v>278</v>
      </c>
      <c r="K97" t="s">
        <v>91</v>
      </c>
      <c r="L97" t="s">
        <v>1729</v>
      </c>
      <c r="N97" t="s">
        <v>93</v>
      </c>
      <c r="P97">
        <v>294.8</v>
      </c>
      <c r="Q97">
        <v>69.900000000000006</v>
      </c>
      <c r="R97">
        <v>0</v>
      </c>
      <c r="S97">
        <v>50.1</v>
      </c>
      <c r="T97">
        <v>0</v>
      </c>
      <c r="U97">
        <v>0</v>
      </c>
      <c r="V97">
        <v>129.9</v>
      </c>
      <c r="W97">
        <v>44.9</v>
      </c>
      <c r="X97">
        <v>44.9</v>
      </c>
      <c r="Y97">
        <v>0</v>
      </c>
      <c r="AF97" t="s">
        <v>1737</v>
      </c>
      <c r="AJ97" t="s">
        <v>1737</v>
      </c>
      <c r="AL97" t="s">
        <v>1731</v>
      </c>
      <c r="AM97">
        <v>0</v>
      </c>
      <c r="AN97">
        <v>99999</v>
      </c>
      <c r="AO97">
        <v>599</v>
      </c>
      <c r="AP97" t="b">
        <v>1</v>
      </c>
      <c r="AQ97" t="b">
        <v>1</v>
      </c>
      <c r="AR97" t="b">
        <v>0</v>
      </c>
      <c r="AS97">
        <v>500</v>
      </c>
      <c r="AT97" t="s">
        <v>96</v>
      </c>
      <c r="AV97" t="b">
        <v>0</v>
      </c>
      <c r="AW97">
        <v>12</v>
      </c>
      <c r="AX97" t="s">
        <v>97</v>
      </c>
      <c r="AY97" t="s">
        <v>1861</v>
      </c>
    </row>
    <row r="98" spans="1:51" x14ac:dyDescent="0.25">
      <c r="A98" t="s">
        <v>3160</v>
      </c>
      <c r="B98" t="s">
        <v>109</v>
      </c>
      <c r="C98" t="s">
        <v>89</v>
      </c>
      <c r="D98">
        <v>99999</v>
      </c>
      <c r="F98">
        <v>3000</v>
      </c>
      <c r="G98" t="b">
        <v>0</v>
      </c>
      <c r="H98" t="s">
        <v>278</v>
      </c>
      <c r="K98" t="s">
        <v>91</v>
      </c>
      <c r="L98" t="s">
        <v>1729</v>
      </c>
      <c r="N98" t="s">
        <v>93</v>
      </c>
      <c r="P98">
        <v>304.8</v>
      </c>
      <c r="Q98">
        <v>79.899999999999991</v>
      </c>
      <c r="R98">
        <v>0</v>
      </c>
      <c r="S98">
        <v>50.1</v>
      </c>
      <c r="T98">
        <v>0</v>
      </c>
      <c r="U98">
        <v>0</v>
      </c>
      <c r="V98">
        <v>129.9</v>
      </c>
      <c r="W98">
        <v>44.9</v>
      </c>
      <c r="X98">
        <v>44.9</v>
      </c>
      <c r="Y98">
        <v>0</v>
      </c>
      <c r="AF98" t="s">
        <v>1739</v>
      </c>
      <c r="AJ98" t="s">
        <v>1739</v>
      </c>
      <c r="AL98" t="s">
        <v>1731</v>
      </c>
      <c r="AM98">
        <v>0</v>
      </c>
      <c r="AN98">
        <v>99999</v>
      </c>
      <c r="AO98">
        <v>599</v>
      </c>
      <c r="AP98" t="b">
        <v>1</v>
      </c>
      <c r="AQ98" t="b">
        <v>1</v>
      </c>
      <c r="AR98" t="b">
        <v>0</v>
      </c>
      <c r="AS98">
        <v>500</v>
      </c>
      <c r="AT98" t="s">
        <v>96</v>
      </c>
      <c r="AV98" t="b">
        <v>0</v>
      </c>
      <c r="AW98">
        <v>12</v>
      </c>
      <c r="AX98" t="s">
        <v>97</v>
      </c>
      <c r="AY98" t="s">
        <v>1862</v>
      </c>
    </row>
    <row r="99" spans="1:51" x14ac:dyDescent="0.25">
      <c r="A99" t="s">
        <v>3160</v>
      </c>
      <c r="B99" t="s">
        <v>109</v>
      </c>
      <c r="C99" t="s">
        <v>89</v>
      </c>
      <c r="D99">
        <v>99999</v>
      </c>
      <c r="F99">
        <v>5000</v>
      </c>
      <c r="G99" t="b">
        <v>0</v>
      </c>
      <c r="H99" t="s">
        <v>278</v>
      </c>
      <c r="K99" t="s">
        <v>91</v>
      </c>
      <c r="L99" t="s">
        <v>1729</v>
      </c>
      <c r="N99" t="s">
        <v>93</v>
      </c>
      <c r="P99">
        <v>319.8</v>
      </c>
      <c r="Q99">
        <v>94.9</v>
      </c>
      <c r="R99">
        <v>0</v>
      </c>
      <c r="S99">
        <v>50.1</v>
      </c>
      <c r="T99">
        <v>0</v>
      </c>
      <c r="U99">
        <v>0</v>
      </c>
      <c r="V99">
        <v>129.9</v>
      </c>
      <c r="W99">
        <v>44.9</v>
      </c>
      <c r="X99">
        <v>44.9</v>
      </c>
      <c r="Y99">
        <v>0</v>
      </c>
      <c r="AF99" t="s">
        <v>1741</v>
      </c>
      <c r="AJ99" t="s">
        <v>1741</v>
      </c>
      <c r="AL99" t="s">
        <v>1731</v>
      </c>
      <c r="AM99">
        <v>0</v>
      </c>
      <c r="AN99">
        <v>99999</v>
      </c>
      <c r="AO99">
        <v>599</v>
      </c>
      <c r="AP99" t="b">
        <v>1</v>
      </c>
      <c r="AQ99" t="b">
        <v>1</v>
      </c>
      <c r="AR99" t="b">
        <v>0</v>
      </c>
      <c r="AS99">
        <v>500</v>
      </c>
      <c r="AT99" t="s">
        <v>96</v>
      </c>
      <c r="AV99" t="b">
        <v>0</v>
      </c>
      <c r="AW99">
        <v>12</v>
      </c>
      <c r="AX99" t="s">
        <v>97</v>
      </c>
      <c r="AY99" t="s">
        <v>1863</v>
      </c>
    </row>
    <row r="100" spans="1:51" x14ac:dyDescent="0.25">
      <c r="A100" t="s">
        <v>3160</v>
      </c>
      <c r="B100" t="s">
        <v>124</v>
      </c>
      <c r="C100" t="s">
        <v>89</v>
      </c>
      <c r="D100">
        <v>99999</v>
      </c>
      <c r="F100">
        <v>0</v>
      </c>
      <c r="G100" t="b">
        <v>0</v>
      </c>
      <c r="H100" t="s">
        <v>278</v>
      </c>
      <c r="K100" t="s">
        <v>91</v>
      </c>
      <c r="L100" t="s">
        <v>1725</v>
      </c>
      <c r="N100" t="s">
        <v>93</v>
      </c>
      <c r="P100">
        <v>289.8</v>
      </c>
      <c r="Q100">
        <v>64.900000000000006</v>
      </c>
      <c r="R100">
        <v>0</v>
      </c>
      <c r="S100">
        <v>50.1</v>
      </c>
      <c r="T100">
        <v>0</v>
      </c>
      <c r="U100">
        <v>0</v>
      </c>
      <c r="V100">
        <v>129.9</v>
      </c>
      <c r="W100">
        <v>44.9</v>
      </c>
      <c r="X100">
        <v>44.9</v>
      </c>
      <c r="Y100">
        <v>0</v>
      </c>
      <c r="AF100" t="s">
        <v>1743</v>
      </c>
      <c r="AJ100" t="s">
        <v>1743</v>
      </c>
      <c r="AL100" t="s">
        <v>1727</v>
      </c>
      <c r="AM100">
        <v>0</v>
      </c>
      <c r="AN100">
        <v>99999</v>
      </c>
      <c r="AO100">
        <v>699</v>
      </c>
      <c r="AP100" t="b">
        <v>1</v>
      </c>
      <c r="AQ100" t="b">
        <v>1</v>
      </c>
      <c r="AR100" t="b">
        <v>0</v>
      </c>
      <c r="AS100">
        <v>1000</v>
      </c>
      <c r="AT100" t="s">
        <v>96</v>
      </c>
      <c r="AV100" t="b">
        <v>0</v>
      </c>
      <c r="AW100">
        <v>12</v>
      </c>
      <c r="AX100" t="s">
        <v>97</v>
      </c>
      <c r="AY100" t="s">
        <v>1864</v>
      </c>
    </row>
    <row r="101" spans="1:51" x14ac:dyDescent="0.25">
      <c r="A101" t="s">
        <v>3160</v>
      </c>
      <c r="B101" t="s">
        <v>124</v>
      </c>
      <c r="C101" t="s">
        <v>89</v>
      </c>
      <c r="D101">
        <v>99999</v>
      </c>
      <c r="F101">
        <v>1000</v>
      </c>
      <c r="G101" t="b">
        <v>0</v>
      </c>
      <c r="H101" t="s">
        <v>278</v>
      </c>
      <c r="K101" t="s">
        <v>91</v>
      </c>
      <c r="L101" t="s">
        <v>1725</v>
      </c>
      <c r="N101" t="s">
        <v>93</v>
      </c>
      <c r="P101">
        <v>289.8</v>
      </c>
      <c r="Q101">
        <v>64.899999999999991</v>
      </c>
      <c r="R101">
        <v>0</v>
      </c>
      <c r="S101">
        <v>50.1</v>
      </c>
      <c r="T101">
        <v>0</v>
      </c>
      <c r="U101">
        <v>0</v>
      </c>
      <c r="V101">
        <v>129.9</v>
      </c>
      <c r="W101">
        <v>44.9</v>
      </c>
      <c r="X101">
        <v>44.9</v>
      </c>
      <c r="Y101">
        <v>0</v>
      </c>
      <c r="AF101" t="s">
        <v>1745</v>
      </c>
      <c r="AJ101" t="s">
        <v>1745</v>
      </c>
      <c r="AL101" t="s">
        <v>1727</v>
      </c>
      <c r="AM101">
        <v>0</v>
      </c>
      <c r="AN101">
        <v>99999</v>
      </c>
      <c r="AO101">
        <v>699</v>
      </c>
      <c r="AP101" t="b">
        <v>1</v>
      </c>
      <c r="AQ101" t="b">
        <v>1</v>
      </c>
      <c r="AR101" t="b">
        <v>0</v>
      </c>
      <c r="AS101">
        <v>1000</v>
      </c>
      <c r="AT101" t="s">
        <v>96</v>
      </c>
      <c r="AV101" t="b">
        <v>0</v>
      </c>
      <c r="AW101">
        <v>12</v>
      </c>
      <c r="AX101" t="s">
        <v>97</v>
      </c>
      <c r="AY101" t="s">
        <v>1865</v>
      </c>
    </row>
    <row r="102" spans="1:51" x14ac:dyDescent="0.25">
      <c r="A102" t="s">
        <v>3160</v>
      </c>
      <c r="B102" t="s">
        <v>124</v>
      </c>
      <c r="C102" t="s">
        <v>89</v>
      </c>
      <c r="D102">
        <v>99999</v>
      </c>
      <c r="F102">
        <v>2000</v>
      </c>
      <c r="G102" t="b">
        <v>0</v>
      </c>
      <c r="H102" t="s">
        <v>278</v>
      </c>
      <c r="K102" t="s">
        <v>91</v>
      </c>
      <c r="L102" t="s">
        <v>1725</v>
      </c>
      <c r="N102" t="s">
        <v>93</v>
      </c>
      <c r="P102">
        <v>299.8</v>
      </c>
      <c r="Q102">
        <v>74.899999999999991</v>
      </c>
      <c r="R102">
        <v>0</v>
      </c>
      <c r="S102">
        <v>50.1</v>
      </c>
      <c r="T102">
        <v>0</v>
      </c>
      <c r="U102">
        <v>0</v>
      </c>
      <c r="V102">
        <v>129.9</v>
      </c>
      <c r="W102">
        <v>44.9</v>
      </c>
      <c r="X102">
        <v>44.9</v>
      </c>
      <c r="Y102">
        <v>0</v>
      </c>
      <c r="AF102" t="s">
        <v>1747</v>
      </c>
      <c r="AJ102" t="s">
        <v>1747</v>
      </c>
      <c r="AL102" t="s">
        <v>1727</v>
      </c>
      <c r="AM102">
        <v>0</v>
      </c>
      <c r="AN102">
        <v>99999</v>
      </c>
      <c r="AO102">
        <v>699</v>
      </c>
      <c r="AP102" t="b">
        <v>1</v>
      </c>
      <c r="AQ102" t="b">
        <v>1</v>
      </c>
      <c r="AR102" t="b">
        <v>0</v>
      </c>
      <c r="AS102">
        <v>1000</v>
      </c>
      <c r="AT102" t="s">
        <v>96</v>
      </c>
      <c r="AV102" t="b">
        <v>0</v>
      </c>
      <c r="AW102">
        <v>12</v>
      </c>
      <c r="AX102" t="s">
        <v>97</v>
      </c>
      <c r="AY102" t="s">
        <v>1866</v>
      </c>
    </row>
    <row r="103" spans="1:51" x14ac:dyDescent="0.25">
      <c r="A103" t="s">
        <v>3160</v>
      </c>
      <c r="B103" t="s">
        <v>124</v>
      </c>
      <c r="C103" t="s">
        <v>89</v>
      </c>
      <c r="D103">
        <v>99999</v>
      </c>
      <c r="F103">
        <v>3000</v>
      </c>
      <c r="G103" t="b">
        <v>0</v>
      </c>
      <c r="H103" t="s">
        <v>278</v>
      </c>
      <c r="K103" t="s">
        <v>91</v>
      </c>
      <c r="L103" t="s">
        <v>1725</v>
      </c>
      <c r="N103" t="s">
        <v>93</v>
      </c>
      <c r="P103">
        <v>309.8</v>
      </c>
      <c r="Q103">
        <v>84.899999999999991</v>
      </c>
      <c r="R103">
        <v>0</v>
      </c>
      <c r="S103">
        <v>50.1</v>
      </c>
      <c r="T103">
        <v>0</v>
      </c>
      <c r="U103">
        <v>0</v>
      </c>
      <c r="V103">
        <v>129.9</v>
      </c>
      <c r="W103">
        <v>44.9</v>
      </c>
      <c r="X103">
        <v>44.9</v>
      </c>
      <c r="Y103">
        <v>0</v>
      </c>
      <c r="AF103" t="s">
        <v>1749</v>
      </c>
      <c r="AJ103" t="s">
        <v>1749</v>
      </c>
      <c r="AL103" t="s">
        <v>1727</v>
      </c>
      <c r="AM103">
        <v>0</v>
      </c>
      <c r="AN103">
        <v>99999</v>
      </c>
      <c r="AO103">
        <v>699</v>
      </c>
      <c r="AP103" t="b">
        <v>1</v>
      </c>
      <c r="AQ103" t="b">
        <v>1</v>
      </c>
      <c r="AR103" t="b">
        <v>0</v>
      </c>
      <c r="AS103">
        <v>1000</v>
      </c>
      <c r="AT103" t="s">
        <v>96</v>
      </c>
      <c r="AV103" t="b">
        <v>0</v>
      </c>
      <c r="AW103">
        <v>12</v>
      </c>
      <c r="AX103" t="s">
        <v>97</v>
      </c>
      <c r="AY103" t="s">
        <v>1867</v>
      </c>
    </row>
    <row r="104" spans="1:51" x14ac:dyDescent="0.25">
      <c r="A104" t="s">
        <v>3160</v>
      </c>
      <c r="B104" t="s">
        <v>124</v>
      </c>
      <c r="C104" t="s">
        <v>89</v>
      </c>
      <c r="D104">
        <v>99999</v>
      </c>
      <c r="F104">
        <v>5000</v>
      </c>
      <c r="G104" t="b">
        <v>0</v>
      </c>
      <c r="H104" t="s">
        <v>278</v>
      </c>
      <c r="K104" t="s">
        <v>91</v>
      </c>
      <c r="L104" t="s">
        <v>1725</v>
      </c>
      <c r="N104" t="s">
        <v>93</v>
      </c>
      <c r="P104">
        <v>324.8</v>
      </c>
      <c r="Q104">
        <v>99.9</v>
      </c>
      <c r="R104">
        <v>0</v>
      </c>
      <c r="S104">
        <v>50.1</v>
      </c>
      <c r="T104">
        <v>0</v>
      </c>
      <c r="U104">
        <v>0</v>
      </c>
      <c r="V104">
        <v>129.9</v>
      </c>
      <c r="W104">
        <v>44.9</v>
      </c>
      <c r="X104">
        <v>44.9</v>
      </c>
      <c r="Y104">
        <v>0</v>
      </c>
      <c r="AF104" t="s">
        <v>1751</v>
      </c>
      <c r="AJ104" t="s">
        <v>1751</v>
      </c>
      <c r="AL104" t="s">
        <v>1727</v>
      </c>
      <c r="AM104">
        <v>0</v>
      </c>
      <c r="AN104">
        <v>99999</v>
      </c>
      <c r="AO104">
        <v>699</v>
      </c>
      <c r="AP104" t="b">
        <v>1</v>
      </c>
      <c r="AQ104" t="b">
        <v>1</v>
      </c>
      <c r="AR104" t="b">
        <v>0</v>
      </c>
      <c r="AS104">
        <v>1000</v>
      </c>
      <c r="AT104" t="s">
        <v>96</v>
      </c>
      <c r="AV104" t="b">
        <v>0</v>
      </c>
      <c r="AW104">
        <v>12</v>
      </c>
      <c r="AX104" t="s">
        <v>97</v>
      </c>
      <c r="AY104" t="s">
        <v>1868</v>
      </c>
    </row>
    <row r="105" spans="1:51" x14ac:dyDescent="0.25">
      <c r="A105" t="s">
        <v>3160</v>
      </c>
      <c r="B105" t="s">
        <v>139</v>
      </c>
      <c r="C105" t="s">
        <v>89</v>
      </c>
      <c r="D105">
        <v>99999</v>
      </c>
      <c r="F105">
        <v>0</v>
      </c>
      <c r="G105" t="b">
        <v>0</v>
      </c>
      <c r="H105" t="s">
        <v>278</v>
      </c>
      <c r="K105" t="s">
        <v>91</v>
      </c>
      <c r="L105" t="s">
        <v>1753</v>
      </c>
      <c r="N105" t="s">
        <v>93</v>
      </c>
      <c r="P105">
        <v>309.8</v>
      </c>
      <c r="Q105">
        <v>84.9</v>
      </c>
      <c r="R105">
        <v>0</v>
      </c>
      <c r="S105">
        <v>50.1</v>
      </c>
      <c r="T105">
        <v>0</v>
      </c>
      <c r="U105">
        <v>0</v>
      </c>
      <c r="V105">
        <v>129.9</v>
      </c>
      <c r="W105">
        <v>44.9</v>
      </c>
      <c r="X105">
        <v>44.9</v>
      </c>
      <c r="Y105">
        <v>0</v>
      </c>
      <c r="AF105" t="s">
        <v>1754</v>
      </c>
      <c r="AJ105" t="s">
        <v>1754</v>
      </c>
      <c r="AL105" t="s">
        <v>1755</v>
      </c>
      <c r="AM105">
        <v>0</v>
      </c>
      <c r="AN105">
        <v>99999</v>
      </c>
      <c r="AO105">
        <v>899</v>
      </c>
      <c r="AP105" t="b">
        <v>1</v>
      </c>
      <c r="AQ105" t="b">
        <v>1</v>
      </c>
      <c r="AR105" t="b">
        <v>0</v>
      </c>
      <c r="AS105">
        <v>99999</v>
      </c>
      <c r="AT105" t="s">
        <v>96</v>
      </c>
      <c r="AV105" t="b">
        <v>0</v>
      </c>
      <c r="AW105">
        <v>12</v>
      </c>
      <c r="AX105" t="s">
        <v>97</v>
      </c>
      <c r="AY105" t="s">
        <v>1869</v>
      </c>
    </row>
    <row r="106" spans="1:51" x14ac:dyDescent="0.25">
      <c r="A106" t="s">
        <v>3160</v>
      </c>
      <c r="B106" t="s">
        <v>139</v>
      </c>
      <c r="C106" t="s">
        <v>89</v>
      </c>
      <c r="D106">
        <v>99999</v>
      </c>
      <c r="F106">
        <v>1000</v>
      </c>
      <c r="G106" t="b">
        <v>0</v>
      </c>
      <c r="H106" t="s">
        <v>278</v>
      </c>
      <c r="K106" t="s">
        <v>91</v>
      </c>
      <c r="L106" t="s">
        <v>1753</v>
      </c>
      <c r="N106" t="s">
        <v>93</v>
      </c>
      <c r="P106">
        <v>309.8</v>
      </c>
      <c r="Q106">
        <v>84.899999999999991</v>
      </c>
      <c r="R106">
        <v>0</v>
      </c>
      <c r="S106">
        <v>50.1</v>
      </c>
      <c r="T106">
        <v>0</v>
      </c>
      <c r="U106">
        <v>0</v>
      </c>
      <c r="V106">
        <v>129.9</v>
      </c>
      <c r="W106">
        <v>44.9</v>
      </c>
      <c r="X106">
        <v>44.9</v>
      </c>
      <c r="Y106">
        <v>0</v>
      </c>
      <c r="AF106" t="s">
        <v>1757</v>
      </c>
      <c r="AJ106" t="s">
        <v>1757</v>
      </c>
      <c r="AL106" t="s">
        <v>1755</v>
      </c>
      <c r="AM106">
        <v>0</v>
      </c>
      <c r="AN106">
        <v>99999</v>
      </c>
      <c r="AO106">
        <v>899</v>
      </c>
      <c r="AP106" t="b">
        <v>1</v>
      </c>
      <c r="AQ106" t="b">
        <v>1</v>
      </c>
      <c r="AR106" t="b">
        <v>0</v>
      </c>
      <c r="AS106">
        <v>99999</v>
      </c>
      <c r="AT106" t="s">
        <v>96</v>
      </c>
      <c r="AV106" t="b">
        <v>0</v>
      </c>
      <c r="AW106">
        <v>12</v>
      </c>
      <c r="AX106" t="s">
        <v>97</v>
      </c>
      <c r="AY106" t="s">
        <v>1870</v>
      </c>
    </row>
    <row r="107" spans="1:51" x14ac:dyDescent="0.25">
      <c r="A107" t="s">
        <v>3160</v>
      </c>
      <c r="B107" t="s">
        <v>139</v>
      </c>
      <c r="C107" t="s">
        <v>89</v>
      </c>
      <c r="D107">
        <v>99999</v>
      </c>
      <c r="F107">
        <v>10000</v>
      </c>
      <c r="G107" t="b">
        <v>0</v>
      </c>
      <c r="H107" t="s">
        <v>278</v>
      </c>
      <c r="K107" t="s">
        <v>91</v>
      </c>
      <c r="L107" t="s">
        <v>1753</v>
      </c>
      <c r="N107" t="s">
        <v>93</v>
      </c>
      <c r="P107">
        <v>374.8</v>
      </c>
      <c r="Q107">
        <v>149.9</v>
      </c>
      <c r="R107">
        <v>0</v>
      </c>
      <c r="S107">
        <v>50.1</v>
      </c>
      <c r="T107">
        <v>0</v>
      </c>
      <c r="U107">
        <v>0</v>
      </c>
      <c r="V107">
        <v>129.9</v>
      </c>
      <c r="W107">
        <v>44.9</v>
      </c>
      <c r="X107">
        <v>44.9</v>
      </c>
      <c r="Y107">
        <v>0</v>
      </c>
      <c r="AF107" t="s">
        <v>1759</v>
      </c>
      <c r="AJ107" t="s">
        <v>1759</v>
      </c>
      <c r="AL107" t="s">
        <v>1755</v>
      </c>
      <c r="AM107">
        <v>0</v>
      </c>
      <c r="AN107">
        <v>99999</v>
      </c>
      <c r="AO107">
        <v>899</v>
      </c>
      <c r="AP107" t="b">
        <v>1</v>
      </c>
      <c r="AQ107" t="b">
        <v>1</v>
      </c>
      <c r="AR107" t="b">
        <v>0</v>
      </c>
      <c r="AS107">
        <v>99999</v>
      </c>
      <c r="AT107" t="s">
        <v>96</v>
      </c>
      <c r="AV107" t="b">
        <v>0</v>
      </c>
      <c r="AW107">
        <v>12</v>
      </c>
      <c r="AX107" t="s">
        <v>97</v>
      </c>
      <c r="AY107" t="s">
        <v>1871</v>
      </c>
    </row>
    <row r="108" spans="1:51" x14ac:dyDescent="0.25">
      <c r="A108" t="s">
        <v>3160</v>
      </c>
      <c r="B108" t="s">
        <v>139</v>
      </c>
      <c r="C108" t="s">
        <v>89</v>
      </c>
      <c r="D108">
        <v>99999</v>
      </c>
      <c r="F108">
        <v>2000</v>
      </c>
      <c r="G108" t="b">
        <v>0</v>
      </c>
      <c r="H108" t="s">
        <v>278</v>
      </c>
      <c r="K108" t="s">
        <v>91</v>
      </c>
      <c r="L108" t="s">
        <v>1753</v>
      </c>
      <c r="N108" t="s">
        <v>93</v>
      </c>
      <c r="P108">
        <v>319.8</v>
      </c>
      <c r="Q108">
        <v>94.899999999999991</v>
      </c>
      <c r="R108">
        <v>0</v>
      </c>
      <c r="S108">
        <v>50.1</v>
      </c>
      <c r="T108">
        <v>0</v>
      </c>
      <c r="U108">
        <v>0</v>
      </c>
      <c r="V108">
        <v>129.9</v>
      </c>
      <c r="W108">
        <v>44.9</v>
      </c>
      <c r="X108">
        <v>44.9</v>
      </c>
      <c r="Y108">
        <v>0</v>
      </c>
      <c r="AF108" t="s">
        <v>1761</v>
      </c>
      <c r="AJ108" t="s">
        <v>1761</v>
      </c>
      <c r="AL108" t="s">
        <v>1755</v>
      </c>
      <c r="AM108">
        <v>0</v>
      </c>
      <c r="AN108">
        <v>99999</v>
      </c>
      <c r="AO108">
        <v>899</v>
      </c>
      <c r="AP108" t="b">
        <v>1</v>
      </c>
      <c r="AQ108" t="b">
        <v>1</v>
      </c>
      <c r="AR108" t="b">
        <v>0</v>
      </c>
      <c r="AS108">
        <v>99999</v>
      </c>
      <c r="AT108" t="s">
        <v>96</v>
      </c>
      <c r="AV108" t="b">
        <v>0</v>
      </c>
      <c r="AW108">
        <v>12</v>
      </c>
      <c r="AX108" t="s">
        <v>97</v>
      </c>
      <c r="AY108" t="s">
        <v>1872</v>
      </c>
    </row>
    <row r="109" spans="1:51" x14ac:dyDescent="0.25">
      <c r="A109" t="s">
        <v>3160</v>
      </c>
      <c r="B109" t="s">
        <v>139</v>
      </c>
      <c r="C109" t="s">
        <v>89</v>
      </c>
      <c r="D109">
        <v>99999</v>
      </c>
      <c r="F109">
        <v>3000</v>
      </c>
      <c r="G109" t="b">
        <v>0</v>
      </c>
      <c r="H109" t="s">
        <v>278</v>
      </c>
      <c r="K109" t="s">
        <v>91</v>
      </c>
      <c r="L109" t="s">
        <v>1753</v>
      </c>
      <c r="N109" t="s">
        <v>93</v>
      </c>
      <c r="P109">
        <v>329.8</v>
      </c>
      <c r="Q109">
        <v>104.89999999999999</v>
      </c>
      <c r="R109">
        <v>0</v>
      </c>
      <c r="S109">
        <v>50.1</v>
      </c>
      <c r="T109">
        <v>0</v>
      </c>
      <c r="U109">
        <v>0</v>
      </c>
      <c r="V109">
        <v>129.9</v>
      </c>
      <c r="W109">
        <v>44.9</v>
      </c>
      <c r="X109">
        <v>44.9</v>
      </c>
      <c r="Y109">
        <v>0</v>
      </c>
      <c r="AF109" t="s">
        <v>1763</v>
      </c>
      <c r="AJ109" t="s">
        <v>1763</v>
      </c>
      <c r="AL109" t="s">
        <v>1755</v>
      </c>
      <c r="AM109">
        <v>0</v>
      </c>
      <c r="AN109">
        <v>99999</v>
      </c>
      <c r="AO109">
        <v>899</v>
      </c>
      <c r="AP109" t="b">
        <v>1</v>
      </c>
      <c r="AQ109" t="b">
        <v>1</v>
      </c>
      <c r="AR109" t="b">
        <v>0</v>
      </c>
      <c r="AS109">
        <v>99999</v>
      </c>
      <c r="AT109" t="s">
        <v>96</v>
      </c>
      <c r="AV109" t="b">
        <v>0</v>
      </c>
      <c r="AW109">
        <v>12</v>
      </c>
      <c r="AX109" t="s">
        <v>97</v>
      </c>
      <c r="AY109" t="s">
        <v>1873</v>
      </c>
    </row>
    <row r="110" spans="1:51" x14ac:dyDescent="0.25">
      <c r="A110" t="s">
        <v>3160</v>
      </c>
      <c r="B110" t="s">
        <v>139</v>
      </c>
      <c r="C110" t="s">
        <v>89</v>
      </c>
      <c r="D110">
        <v>99999</v>
      </c>
      <c r="F110">
        <v>5000</v>
      </c>
      <c r="G110" t="b">
        <v>0</v>
      </c>
      <c r="H110" t="s">
        <v>278</v>
      </c>
      <c r="K110" t="s">
        <v>91</v>
      </c>
      <c r="L110" t="s">
        <v>1753</v>
      </c>
      <c r="N110" t="s">
        <v>93</v>
      </c>
      <c r="P110">
        <v>344.8</v>
      </c>
      <c r="Q110">
        <v>119.9</v>
      </c>
      <c r="R110">
        <v>0</v>
      </c>
      <c r="S110">
        <v>50.1</v>
      </c>
      <c r="T110">
        <v>0</v>
      </c>
      <c r="U110">
        <v>0</v>
      </c>
      <c r="V110">
        <v>129.9</v>
      </c>
      <c r="W110">
        <v>44.9</v>
      </c>
      <c r="X110">
        <v>44.9</v>
      </c>
      <c r="Y110">
        <v>0</v>
      </c>
      <c r="AF110" t="s">
        <v>1765</v>
      </c>
      <c r="AJ110" t="s">
        <v>1765</v>
      </c>
      <c r="AL110" t="s">
        <v>1755</v>
      </c>
      <c r="AM110">
        <v>0</v>
      </c>
      <c r="AN110">
        <v>99999</v>
      </c>
      <c r="AO110">
        <v>899</v>
      </c>
      <c r="AP110" t="b">
        <v>1</v>
      </c>
      <c r="AQ110" t="b">
        <v>1</v>
      </c>
      <c r="AR110" t="b">
        <v>0</v>
      </c>
      <c r="AS110">
        <v>99999</v>
      </c>
      <c r="AT110" t="s">
        <v>96</v>
      </c>
      <c r="AV110" t="b">
        <v>0</v>
      </c>
      <c r="AW110">
        <v>12</v>
      </c>
      <c r="AX110" t="s">
        <v>97</v>
      </c>
      <c r="AY110" t="s">
        <v>1874</v>
      </c>
    </row>
    <row r="111" spans="1:51" x14ac:dyDescent="0.25">
      <c r="A111" t="s">
        <v>3160</v>
      </c>
      <c r="B111" t="s">
        <v>88</v>
      </c>
      <c r="C111" t="s">
        <v>89</v>
      </c>
      <c r="D111">
        <v>99999</v>
      </c>
      <c r="F111">
        <v>10000</v>
      </c>
      <c r="G111" t="b">
        <v>0</v>
      </c>
      <c r="H111" t="s">
        <v>278</v>
      </c>
      <c r="K111" t="s">
        <v>154</v>
      </c>
      <c r="L111" t="s">
        <v>1725</v>
      </c>
      <c r="N111" t="s">
        <v>93</v>
      </c>
      <c r="P111">
        <v>379.8</v>
      </c>
      <c r="Q111">
        <v>129.9</v>
      </c>
      <c r="R111">
        <v>0</v>
      </c>
      <c r="S111">
        <v>50.1</v>
      </c>
      <c r="T111">
        <v>0</v>
      </c>
      <c r="U111">
        <v>0</v>
      </c>
      <c r="V111">
        <v>129.9</v>
      </c>
      <c r="W111">
        <v>69.900000000000006</v>
      </c>
      <c r="X111">
        <v>69.900000000000006</v>
      </c>
      <c r="Y111">
        <v>0</v>
      </c>
      <c r="AF111" t="s">
        <v>1767</v>
      </c>
      <c r="AJ111" t="s">
        <v>1767</v>
      </c>
      <c r="AL111" t="s">
        <v>1727</v>
      </c>
      <c r="AM111">
        <v>0</v>
      </c>
      <c r="AN111">
        <v>99999</v>
      </c>
      <c r="AO111">
        <v>699</v>
      </c>
      <c r="AP111" t="b">
        <v>1</v>
      </c>
      <c r="AQ111" t="b">
        <v>1</v>
      </c>
      <c r="AR111" t="b">
        <v>0</v>
      </c>
      <c r="AS111">
        <v>1000</v>
      </c>
      <c r="AT111" t="s">
        <v>96</v>
      </c>
      <c r="AV111" t="b">
        <v>0</v>
      </c>
      <c r="AW111">
        <v>12</v>
      </c>
      <c r="AX111" t="s">
        <v>97</v>
      </c>
      <c r="AY111" t="s">
        <v>1875</v>
      </c>
    </row>
    <row r="112" spans="1:51" x14ac:dyDescent="0.25">
      <c r="A112" t="s">
        <v>3160</v>
      </c>
      <c r="B112" t="s">
        <v>109</v>
      </c>
      <c r="C112" t="s">
        <v>89</v>
      </c>
      <c r="D112">
        <v>99999</v>
      </c>
      <c r="F112">
        <v>0</v>
      </c>
      <c r="G112" t="b">
        <v>0</v>
      </c>
      <c r="H112" t="s">
        <v>278</v>
      </c>
      <c r="K112" t="s">
        <v>154</v>
      </c>
      <c r="L112" t="s">
        <v>1729</v>
      </c>
      <c r="N112" t="s">
        <v>93</v>
      </c>
      <c r="P112">
        <v>309.8</v>
      </c>
      <c r="Q112">
        <v>59.9</v>
      </c>
      <c r="R112">
        <v>0</v>
      </c>
      <c r="S112">
        <v>50.1</v>
      </c>
      <c r="T112">
        <v>0</v>
      </c>
      <c r="U112">
        <v>0</v>
      </c>
      <c r="V112">
        <v>129.9</v>
      </c>
      <c r="W112">
        <v>69.900000000000006</v>
      </c>
      <c r="X112">
        <v>69.900000000000006</v>
      </c>
      <c r="Y112">
        <v>0</v>
      </c>
      <c r="AF112" t="s">
        <v>1769</v>
      </c>
      <c r="AJ112" t="s">
        <v>1769</v>
      </c>
      <c r="AL112" t="s">
        <v>1731</v>
      </c>
      <c r="AM112">
        <v>0</v>
      </c>
      <c r="AN112">
        <v>99999</v>
      </c>
      <c r="AO112">
        <v>599</v>
      </c>
      <c r="AP112" t="b">
        <v>1</v>
      </c>
      <c r="AQ112" t="b">
        <v>1</v>
      </c>
      <c r="AR112" t="b">
        <v>0</v>
      </c>
      <c r="AS112">
        <v>500</v>
      </c>
      <c r="AT112" t="s">
        <v>96</v>
      </c>
      <c r="AV112" t="b">
        <v>0</v>
      </c>
      <c r="AW112">
        <v>12</v>
      </c>
      <c r="AX112" t="s">
        <v>97</v>
      </c>
      <c r="AY112" t="s">
        <v>1876</v>
      </c>
    </row>
    <row r="113" spans="1:51" x14ac:dyDescent="0.25">
      <c r="A113" t="s">
        <v>3160</v>
      </c>
      <c r="B113" t="s">
        <v>109</v>
      </c>
      <c r="C113" t="s">
        <v>89</v>
      </c>
      <c r="D113">
        <v>99999</v>
      </c>
      <c r="F113">
        <v>1000</v>
      </c>
      <c r="G113" t="b">
        <v>0</v>
      </c>
      <c r="H113" t="s">
        <v>278</v>
      </c>
      <c r="K113" t="s">
        <v>154</v>
      </c>
      <c r="L113" t="s">
        <v>1729</v>
      </c>
      <c r="N113" t="s">
        <v>93</v>
      </c>
      <c r="P113">
        <v>309.8</v>
      </c>
      <c r="Q113">
        <v>59.9</v>
      </c>
      <c r="R113">
        <v>0</v>
      </c>
      <c r="S113">
        <v>50.1</v>
      </c>
      <c r="T113">
        <v>0</v>
      </c>
      <c r="U113">
        <v>0</v>
      </c>
      <c r="V113">
        <v>129.9</v>
      </c>
      <c r="W113">
        <v>69.900000000000006</v>
      </c>
      <c r="X113">
        <v>69.900000000000006</v>
      </c>
      <c r="Y113">
        <v>0</v>
      </c>
      <c r="AF113" t="s">
        <v>1771</v>
      </c>
      <c r="AJ113" t="s">
        <v>1771</v>
      </c>
      <c r="AL113" t="s">
        <v>1731</v>
      </c>
      <c r="AM113">
        <v>0</v>
      </c>
      <c r="AN113">
        <v>99999</v>
      </c>
      <c r="AO113">
        <v>599</v>
      </c>
      <c r="AP113" t="b">
        <v>1</v>
      </c>
      <c r="AQ113" t="b">
        <v>1</v>
      </c>
      <c r="AR113" t="b">
        <v>0</v>
      </c>
      <c r="AS113">
        <v>500</v>
      </c>
      <c r="AT113" t="s">
        <v>96</v>
      </c>
      <c r="AV113" t="b">
        <v>0</v>
      </c>
      <c r="AW113">
        <v>12</v>
      </c>
      <c r="AX113" t="s">
        <v>97</v>
      </c>
      <c r="AY113" t="s">
        <v>1877</v>
      </c>
    </row>
    <row r="114" spans="1:51" x14ac:dyDescent="0.25">
      <c r="A114" t="s">
        <v>3160</v>
      </c>
      <c r="B114" t="s">
        <v>109</v>
      </c>
      <c r="C114" t="s">
        <v>89</v>
      </c>
      <c r="D114">
        <v>99999</v>
      </c>
      <c r="F114">
        <v>10000</v>
      </c>
      <c r="G114" t="b">
        <v>0</v>
      </c>
      <c r="H114" t="s">
        <v>278</v>
      </c>
      <c r="K114" t="s">
        <v>154</v>
      </c>
      <c r="L114" t="s">
        <v>1729</v>
      </c>
      <c r="N114" t="s">
        <v>93</v>
      </c>
      <c r="P114">
        <v>374.8</v>
      </c>
      <c r="Q114">
        <v>124.9</v>
      </c>
      <c r="R114">
        <v>0</v>
      </c>
      <c r="S114">
        <v>50.1</v>
      </c>
      <c r="T114">
        <v>0</v>
      </c>
      <c r="U114">
        <v>0</v>
      </c>
      <c r="V114">
        <v>129.9</v>
      </c>
      <c r="W114">
        <v>69.900000000000006</v>
      </c>
      <c r="X114">
        <v>69.900000000000006</v>
      </c>
      <c r="Y114">
        <v>0</v>
      </c>
      <c r="AF114" t="s">
        <v>1773</v>
      </c>
      <c r="AJ114" t="s">
        <v>1773</v>
      </c>
      <c r="AL114" t="s">
        <v>1731</v>
      </c>
      <c r="AM114">
        <v>0</v>
      </c>
      <c r="AN114">
        <v>99999</v>
      </c>
      <c r="AO114">
        <v>599</v>
      </c>
      <c r="AP114" t="b">
        <v>1</v>
      </c>
      <c r="AQ114" t="b">
        <v>1</v>
      </c>
      <c r="AR114" t="b">
        <v>0</v>
      </c>
      <c r="AS114">
        <v>500</v>
      </c>
      <c r="AT114" t="s">
        <v>96</v>
      </c>
      <c r="AV114" t="b">
        <v>0</v>
      </c>
      <c r="AW114">
        <v>12</v>
      </c>
      <c r="AX114" t="s">
        <v>97</v>
      </c>
      <c r="AY114" t="s">
        <v>1878</v>
      </c>
    </row>
    <row r="115" spans="1:51" x14ac:dyDescent="0.25">
      <c r="A115" t="s">
        <v>3160</v>
      </c>
      <c r="B115" t="s">
        <v>109</v>
      </c>
      <c r="C115" t="s">
        <v>89</v>
      </c>
      <c r="D115">
        <v>99999</v>
      </c>
      <c r="F115">
        <v>2000</v>
      </c>
      <c r="G115" t="b">
        <v>0</v>
      </c>
      <c r="H115" t="s">
        <v>278</v>
      </c>
      <c r="K115" t="s">
        <v>154</v>
      </c>
      <c r="L115" t="s">
        <v>1729</v>
      </c>
      <c r="N115" t="s">
        <v>93</v>
      </c>
      <c r="P115">
        <v>319.8</v>
      </c>
      <c r="Q115">
        <v>69.900000000000006</v>
      </c>
      <c r="R115">
        <v>0</v>
      </c>
      <c r="S115">
        <v>50.1</v>
      </c>
      <c r="T115">
        <v>0</v>
      </c>
      <c r="U115">
        <v>0</v>
      </c>
      <c r="V115">
        <v>129.9</v>
      </c>
      <c r="W115">
        <v>69.900000000000006</v>
      </c>
      <c r="X115">
        <v>69.900000000000006</v>
      </c>
      <c r="Y115">
        <v>0</v>
      </c>
      <c r="AF115" t="s">
        <v>1775</v>
      </c>
      <c r="AJ115" t="s">
        <v>1775</v>
      </c>
      <c r="AL115" t="s">
        <v>1731</v>
      </c>
      <c r="AM115">
        <v>0</v>
      </c>
      <c r="AN115">
        <v>99999</v>
      </c>
      <c r="AO115">
        <v>599</v>
      </c>
      <c r="AP115" t="b">
        <v>1</v>
      </c>
      <c r="AQ115" t="b">
        <v>1</v>
      </c>
      <c r="AR115" t="b">
        <v>0</v>
      </c>
      <c r="AS115">
        <v>500</v>
      </c>
      <c r="AT115" t="s">
        <v>96</v>
      </c>
      <c r="AV115" t="b">
        <v>0</v>
      </c>
      <c r="AW115">
        <v>12</v>
      </c>
      <c r="AX115" t="s">
        <v>97</v>
      </c>
      <c r="AY115" t="s">
        <v>1879</v>
      </c>
    </row>
    <row r="116" spans="1:51" x14ac:dyDescent="0.25">
      <c r="A116" t="s">
        <v>3160</v>
      </c>
      <c r="B116" t="s">
        <v>109</v>
      </c>
      <c r="C116" t="s">
        <v>89</v>
      </c>
      <c r="D116">
        <v>99999</v>
      </c>
      <c r="F116">
        <v>3000</v>
      </c>
      <c r="G116" t="b">
        <v>0</v>
      </c>
      <c r="H116" t="s">
        <v>278</v>
      </c>
      <c r="K116" t="s">
        <v>154</v>
      </c>
      <c r="L116" t="s">
        <v>1729</v>
      </c>
      <c r="N116" t="s">
        <v>93</v>
      </c>
      <c r="P116">
        <v>329.8</v>
      </c>
      <c r="Q116">
        <v>79.899999999999991</v>
      </c>
      <c r="R116">
        <v>0</v>
      </c>
      <c r="S116">
        <v>50.1</v>
      </c>
      <c r="T116">
        <v>0</v>
      </c>
      <c r="U116">
        <v>0</v>
      </c>
      <c r="V116">
        <v>129.9</v>
      </c>
      <c r="W116">
        <v>69.900000000000006</v>
      </c>
      <c r="X116">
        <v>69.900000000000006</v>
      </c>
      <c r="Y116">
        <v>0</v>
      </c>
      <c r="AF116" t="s">
        <v>1777</v>
      </c>
      <c r="AJ116" t="s">
        <v>1777</v>
      </c>
      <c r="AL116" t="s">
        <v>1731</v>
      </c>
      <c r="AM116">
        <v>0</v>
      </c>
      <c r="AN116">
        <v>99999</v>
      </c>
      <c r="AO116">
        <v>599</v>
      </c>
      <c r="AP116" t="b">
        <v>1</v>
      </c>
      <c r="AQ116" t="b">
        <v>1</v>
      </c>
      <c r="AR116" t="b">
        <v>0</v>
      </c>
      <c r="AS116">
        <v>500</v>
      </c>
      <c r="AT116" t="s">
        <v>96</v>
      </c>
      <c r="AV116" t="b">
        <v>0</v>
      </c>
      <c r="AW116">
        <v>12</v>
      </c>
      <c r="AX116" t="s">
        <v>97</v>
      </c>
      <c r="AY116" t="s">
        <v>1880</v>
      </c>
    </row>
    <row r="117" spans="1:51" x14ac:dyDescent="0.25">
      <c r="A117" t="s">
        <v>3160</v>
      </c>
      <c r="B117" t="s">
        <v>109</v>
      </c>
      <c r="C117" t="s">
        <v>89</v>
      </c>
      <c r="D117">
        <v>99999</v>
      </c>
      <c r="F117">
        <v>5000</v>
      </c>
      <c r="G117" t="b">
        <v>0</v>
      </c>
      <c r="H117" t="s">
        <v>278</v>
      </c>
      <c r="K117" t="s">
        <v>154</v>
      </c>
      <c r="L117" t="s">
        <v>1729</v>
      </c>
      <c r="N117" t="s">
        <v>93</v>
      </c>
      <c r="P117">
        <v>344.8</v>
      </c>
      <c r="Q117">
        <v>94.9</v>
      </c>
      <c r="R117">
        <v>0</v>
      </c>
      <c r="S117">
        <v>50.1</v>
      </c>
      <c r="T117">
        <v>0</v>
      </c>
      <c r="U117">
        <v>0</v>
      </c>
      <c r="V117">
        <v>129.9</v>
      </c>
      <c r="W117">
        <v>69.900000000000006</v>
      </c>
      <c r="X117">
        <v>69.900000000000006</v>
      </c>
      <c r="Y117">
        <v>0</v>
      </c>
      <c r="AF117" t="s">
        <v>1779</v>
      </c>
      <c r="AJ117" t="s">
        <v>1779</v>
      </c>
      <c r="AL117" t="s">
        <v>1731</v>
      </c>
      <c r="AM117">
        <v>0</v>
      </c>
      <c r="AN117">
        <v>99999</v>
      </c>
      <c r="AO117">
        <v>599</v>
      </c>
      <c r="AP117" t="b">
        <v>1</v>
      </c>
      <c r="AQ117" t="b">
        <v>1</v>
      </c>
      <c r="AR117" t="b">
        <v>0</v>
      </c>
      <c r="AS117">
        <v>500</v>
      </c>
      <c r="AT117" t="s">
        <v>96</v>
      </c>
      <c r="AV117" t="b">
        <v>0</v>
      </c>
      <c r="AW117">
        <v>12</v>
      </c>
      <c r="AX117" t="s">
        <v>97</v>
      </c>
      <c r="AY117" t="s">
        <v>1881</v>
      </c>
    </row>
    <row r="118" spans="1:51" x14ac:dyDescent="0.25">
      <c r="A118" t="s">
        <v>3160</v>
      </c>
      <c r="B118" t="s">
        <v>124</v>
      </c>
      <c r="C118" t="s">
        <v>89</v>
      </c>
      <c r="D118">
        <v>99999</v>
      </c>
      <c r="F118">
        <v>0</v>
      </c>
      <c r="G118" t="b">
        <v>0</v>
      </c>
      <c r="H118" t="s">
        <v>278</v>
      </c>
      <c r="K118" t="s">
        <v>154</v>
      </c>
      <c r="L118" t="s">
        <v>1725</v>
      </c>
      <c r="N118" t="s">
        <v>93</v>
      </c>
      <c r="P118">
        <v>314.8</v>
      </c>
      <c r="Q118">
        <v>64.900000000000006</v>
      </c>
      <c r="R118">
        <v>0</v>
      </c>
      <c r="S118">
        <v>50.1</v>
      </c>
      <c r="T118">
        <v>0</v>
      </c>
      <c r="U118">
        <v>0</v>
      </c>
      <c r="V118">
        <v>129.9</v>
      </c>
      <c r="W118">
        <v>69.900000000000006</v>
      </c>
      <c r="X118">
        <v>69.900000000000006</v>
      </c>
      <c r="Y118">
        <v>0</v>
      </c>
      <c r="AF118" t="s">
        <v>1781</v>
      </c>
      <c r="AJ118" t="s">
        <v>1781</v>
      </c>
      <c r="AL118" t="s">
        <v>1727</v>
      </c>
      <c r="AM118">
        <v>0</v>
      </c>
      <c r="AN118">
        <v>99999</v>
      </c>
      <c r="AO118">
        <v>699</v>
      </c>
      <c r="AP118" t="b">
        <v>1</v>
      </c>
      <c r="AQ118" t="b">
        <v>1</v>
      </c>
      <c r="AR118" t="b">
        <v>0</v>
      </c>
      <c r="AS118">
        <v>1000</v>
      </c>
      <c r="AT118" t="s">
        <v>96</v>
      </c>
      <c r="AV118" t="b">
        <v>0</v>
      </c>
      <c r="AW118">
        <v>12</v>
      </c>
      <c r="AX118" t="s">
        <v>97</v>
      </c>
      <c r="AY118" t="s">
        <v>1882</v>
      </c>
    </row>
    <row r="119" spans="1:51" x14ac:dyDescent="0.25">
      <c r="A119" t="s">
        <v>3160</v>
      </c>
      <c r="B119" t="s">
        <v>124</v>
      </c>
      <c r="C119" t="s">
        <v>89</v>
      </c>
      <c r="D119">
        <v>99999</v>
      </c>
      <c r="F119">
        <v>1000</v>
      </c>
      <c r="G119" t="b">
        <v>0</v>
      </c>
      <c r="H119" t="s">
        <v>278</v>
      </c>
      <c r="K119" t="s">
        <v>154</v>
      </c>
      <c r="L119" t="s">
        <v>1725</v>
      </c>
      <c r="N119" t="s">
        <v>93</v>
      </c>
      <c r="P119">
        <v>314.8</v>
      </c>
      <c r="Q119">
        <v>64.899999999999991</v>
      </c>
      <c r="R119">
        <v>0</v>
      </c>
      <c r="S119">
        <v>50.1</v>
      </c>
      <c r="T119">
        <v>0</v>
      </c>
      <c r="U119">
        <v>0</v>
      </c>
      <c r="V119">
        <v>129.9</v>
      </c>
      <c r="W119">
        <v>69.900000000000006</v>
      </c>
      <c r="X119">
        <v>69.900000000000006</v>
      </c>
      <c r="Y119">
        <v>0</v>
      </c>
      <c r="AF119" t="s">
        <v>1783</v>
      </c>
      <c r="AJ119" t="s">
        <v>1783</v>
      </c>
      <c r="AL119" t="s">
        <v>1727</v>
      </c>
      <c r="AM119">
        <v>0</v>
      </c>
      <c r="AN119">
        <v>99999</v>
      </c>
      <c r="AO119">
        <v>699</v>
      </c>
      <c r="AP119" t="b">
        <v>1</v>
      </c>
      <c r="AQ119" t="b">
        <v>1</v>
      </c>
      <c r="AR119" t="b">
        <v>0</v>
      </c>
      <c r="AS119">
        <v>1000</v>
      </c>
      <c r="AT119" t="s">
        <v>96</v>
      </c>
      <c r="AV119" t="b">
        <v>0</v>
      </c>
      <c r="AW119">
        <v>12</v>
      </c>
      <c r="AX119" t="s">
        <v>97</v>
      </c>
      <c r="AY119" t="s">
        <v>1883</v>
      </c>
    </row>
    <row r="120" spans="1:51" x14ac:dyDescent="0.25">
      <c r="A120" t="s">
        <v>3160</v>
      </c>
      <c r="B120" t="s">
        <v>124</v>
      </c>
      <c r="C120" t="s">
        <v>89</v>
      </c>
      <c r="D120">
        <v>99999</v>
      </c>
      <c r="F120">
        <v>2000</v>
      </c>
      <c r="G120" t="b">
        <v>0</v>
      </c>
      <c r="H120" t="s">
        <v>278</v>
      </c>
      <c r="K120" t="s">
        <v>154</v>
      </c>
      <c r="L120" t="s">
        <v>1725</v>
      </c>
      <c r="N120" t="s">
        <v>93</v>
      </c>
      <c r="P120">
        <v>324.8</v>
      </c>
      <c r="Q120">
        <v>74.899999999999991</v>
      </c>
      <c r="R120">
        <v>0</v>
      </c>
      <c r="S120">
        <v>50.1</v>
      </c>
      <c r="T120">
        <v>0</v>
      </c>
      <c r="U120">
        <v>0</v>
      </c>
      <c r="V120">
        <v>129.9</v>
      </c>
      <c r="W120">
        <v>69.900000000000006</v>
      </c>
      <c r="X120">
        <v>69.900000000000006</v>
      </c>
      <c r="Y120">
        <v>0</v>
      </c>
      <c r="AF120" t="s">
        <v>1785</v>
      </c>
      <c r="AJ120" t="s">
        <v>1785</v>
      </c>
      <c r="AL120" t="s">
        <v>1727</v>
      </c>
      <c r="AM120">
        <v>0</v>
      </c>
      <c r="AN120">
        <v>99999</v>
      </c>
      <c r="AO120">
        <v>699</v>
      </c>
      <c r="AP120" t="b">
        <v>1</v>
      </c>
      <c r="AQ120" t="b">
        <v>1</v>
      </c>
      <c r="AR120" t="b">
        <v>0</v>
      </c>
      <c r="AS120">
        <v>1000</v>
      </c>
      <c r="AT120" t="s">
        <v>96</v>
      </c>
      <c r="AV120" t="b">
        <v>0</v>
      </c>
      <c r="AW120">
        <v>12</v>
      </c>
      <c r="AX120" t="s">
        <v>97</v>
      </c>
      <c r="AY120" t="s">
        <v>1884</v>
      </c>
    </row>
    <row r="121" spans="1:51" x14ac:dyDescent="0.25">
      <c r="A121" t="s">
        <v>3160</v>
      </c>
      <c r="B121" t="s">
        <v>124</v>
      </c>
      <c r="C121" t="s">
        <v>89</v>
      </c>
      <c r="D121">
        <v>99999</v>
      </c>
      <c r="F121">
        <v>3000</v>
      </c>
      <c r="G121" t="b">
        <v>0</v>
      </c>
      <c r="H121" t="s">
        <v>278</v>
      </c>
      <c r="K121" t="s">
        <v>154</v>
      </c>
      <c r="L121" t="s">
        <v>1725</v>
      </c>
      <c r="N121" t="s">
        <v>93</v>
      </c>
      <c r="P121">
        <v>334.8</v>
      </c>
      <c r="Q121">
        <v>84.899999999999991</v>
      </c>
      <c r="R121">
        <v>0</v>
      </c>
      <c r="S121">
        <v>50.1</v>
      </c>
      <c r="T121">
        <v>0</v>
      </c>
      <c r="U121">
        <v>0</v>
      </c>
      <c r="V121">
        <v>129.9</v>
      </c>
      <c r="W121">
        <v>69.900000000000006</v>
      </c>
      <c r="X121">
        <v>69.900000000000006</v>
      </c>
      <c r="Y121">
        <v>0</v>
      </c>
      <c r="AF121" t="s">
        <v>1787</v>
      </c>
      <c r="AJ121" t="s">
        <v>1787</v>
      </c>
      <c r="AL121" t="s">
        <v>1727</v>
      </c>
      <c r="AM121">
        <v>0</v>
      </c>
      <c r="AN121">
        <v>99999</v>
      </c>
      <c r="AO121">
        <v>699</v>
      </c>
      <c r="AP121" t="b">
        <v>1</v>
      </c>
      <c r="AQ121" t="b">
        <v>1</v>
      </c>
      <c r="AR121" t="b">
        <v>0</v>
      </c>
      <c r="AS121">
        <v>1000</v>
      </c>
      <c r="AT121" t="s">
        <v>96</v>
      </c>
      <c r="AV121" t="b">
        <v>0</v>
      </c>
      <c r="AW121">
        <v>12</v>
      </c>
      <c r="AX121" t="s">
        <v>97</v>
      </c>
      <c r="AY121" t="s">
        <v>1885</v>
      </c>
    </row>
    <row r="122" spans="1:51" x14ac:dyDescent="0.25">
      <c r="A122" t="s">
        <v>3160</v>
      </c>
      <c r="B122" t="s">
        <v>124</v>
      </c>
      <c r="C122" t="s">
        <v>89</v>
      </c>
      <c r="D122">
        <v>99999</v>
      </c>
      <c r="F122">
        <v>5000</v>
      </c>
      <c r="G122" t="b">
        <v>0</v>
      </c>
      <c r="H122" t="s">
        <v>278</v>
      </c>
      <c r="K122" t="s">
        <v>154</v>
      </c>
      <c r="L122" t="s">
        <v>1725</v>
      </c>
      <c r="N122" t="s">
        <v>93</v>
      </c>
      <c r="P122">
        <v>349.8</v>
      </c>
      <c r="Q122">
        <v>99.9</v>
      </c>
      <c r="R122">
        <v>0</v>
      </c>
      <c r="S122">
        <v>50.1</v>
      </c>
      <c r="T122">
        <v>0</v>
      </c>
      <c r="U122">
        <v>0</v>
      </c>
      <c r="V122">
        <v>129.9</v>
      </c>
      <c r="W122">
        <v>69.900000000000006</v>
      </c>
      <c r="X122">
        <v>69.900000000000006</v>
      </c>
      <c r="Y122">
        <v>0</v>
      </c>
      <c r="AF122" t="s">
        <v>1789</v>
      </c>
      <c r="AJ122" t="s">
        <v>1789</v>
      </c>
      <c r="AL122" t="s">
        <v>1727</v>
      </c>
      <c r="AM122">
        <v>0</v>
      </c>
      <c r="AN122">
        <v>99999</v>
      </c>
      <c r="AO122">
        <v>699</v>
      </c>
      <c r="AP122" t="b">
        <v>1</v>
      </c>
      <c r="AQ122" t="b">
        <v>1</v>
      </c>
      <c r="AR122" t="b">
        <v>0</v>
      </c>
      <c r="AS122">
        <v>1000</v>
      </c>
      <c r="AT122" t="s">
        <v>96</v>
      </c>
      <c r="AV122" t="b">
        <v>0</v>
      </c>
      <c r="AW122">
        <v>12</v>
      </c>
      <c r="AX122" t="s">
        <v>97</v>
      </c>
      <c r="AY122" t="s">
        <v>1886</v>
      </c>
    </row>
    <row r="123" spans="1:51" x14ac:dyDescent="0.25">
      <c r="A123" t="s">
        <v>3160</v>
      </c>
      <c r="B123" t="s">
        <v>139</v>
      </c>
      <c r="C123" t="s">
        <v>89</v>
      </c>
      <c r="D123">
        <v>99999</v>
      </c>
      <c r="F123">
        <v>0</v>
      </c>
      <c r="G123" t="b">
        <v>0</v>
      </c>
      <c r="H123" t="s">
        <v>278</v>
      </c>
      <c r="K123" t="s">
        <v>154</v>
      </c>
      <c r="L123" t="s">
        <v>1753</v>
      </c>
      <c r="N123" t="s">
        <v>93</v>
      </c>
      <c r="P123">
        <v>334.8</v>
      </c>
      <c r="Q123">
        <v>84.9</v>
      </c>
      <c r="R123">
        <v>0</v>
      </c>
      <c r="S123">
        <v>50.1</v>
      </c>
      <c r="T123">
        <v>0</v>
      </c>
      <c r="U123">
        <v>0</v>
      </c>
      <c r="V123">
        <v>129.9</v>
      </c>
      <c r="W123">
        <v>69.900000000000006</v>
      </c>
      <c r="X123">
        <v>69.900000000000006</v>
      </c>
      <c r="Y123">
        <v>0</v>
      </c>
      <c r="AF123" t="s">
        <v>1791</v>
      </c>
      <c r="AJ123" t="s">
        <v>1791</v>
      </c>
      <c r="AL123" t="s">
        <v>1755</v>
      </c>
      <c r="AM123">
        <v>0</v>
      </c>
      <c r="AN123">
        <v>99999</v>
      </c>
      <c r="AO123">
        <v>899</v>
      </c>
      <c r="AP123" t="b">
        <v>1</v>
      </c>
      <c r="AQ123" t="b">
        <v>1</v>
      </c>
      <c r="AR123" t="b">
        <v>0</v>
      </c>
      <c r="AS123">
        <v>99999</v>
      </c>
      <c r="AT123" t="s">
        <v>96</v>
      </c>
      <c r="AV123" t="b">
        <v>0</v>
      </c>
      <c r="AW123">
        <v>12</v>
      </c>
      <c r="AX123" t="s">
        <v>97</v>
      </c>
      <c r="AY123" t="s">
        <v>1887</v>
      </c>
    </row>
    <row r="124" spans="1:51" x14ac:dyDescent="0.25">
      <c r="A124" t="s">
        <v>3160</v>
      </c>
      <c r="B124" t="s">
        <v>139</v>
      </c>
      <c r="C124" t="s">
        <v>89</v>
      </c>
      <c r="D124">
        <v>99999</v>
      </c>
      <c r="F124">
        <v>1000</v>
      </c>
      <c r="G124" t="b">
        <v>0</v>
      </c>
      <c r="H124" t="s">
        <v>278</v>
      </c>
      <c r="K124" t="s">
        <v>154</v>
      </c>
      <c r="L124" t="s">
        <v>1753</v>
      </c>
      <c r="N124" t="s">
        <v>93</v>
      </c>
      <c r="P124">
        <v>334.8</v>
      </c>
      <c r="Q124">
        <v>84.899999999999991</v>
      </c>
      <c r="R124">
        <v>0</v>
      </c>
      <c r="S124">
        <v>50.1</v>
      </c>
      <c r="T124">
        <v>0</v>
      </c>
      <c r="U124">
        <v>0</v>
      </c>
      <c r="V124">
        <v>129.9</v>
      </c>
      <c r="W124">
        <v>69.900000000000006</v>
      </c>
      <c r="X124">
        <v>69.900000000000006</v>
      </c>
      <c r="Y124">
        <v>0</v>
      </c>
      <c r="AF124" t="s">
        <v>1793</v>
      </c>
      <c r="AJ124" t="s">
        <v>1793</v>
      </c>
      <c r="AL124" t="s">
        <v>1755</v>
      </c>
      <c r="AM124">
        <v>0</v>
      </c>
      <c r="AN124">
        <v>99999</v>
      </c>
      <c r="AO124">
        <v>899</v>
      </c>
      <c r="AP124" t="b">
        <v>1</v>
      </c>
      <c r="AQ124" t="b">
        <v>1</v>
      </c>
      <c r="AR124" t="b">
        <v>0</v>
      </c>
      <c r="AS124">
        <v>99999</v>
      </c>
      <c r="AT124" t="s">
        <v>96</v>
      </c>
      <c r="AV124" t="b">
        <v>0</v>
      </c>
      <c r="AW124">
        <v>12</v>
      </c>
      <c r="AX124" t="s">
        <v>97</v>
      </c>
      <c r="AY124" t="s">
        <v>1888</v>
      </c>
    </row>
    <row r="125" spans="1:51" x14ac:dyDescent="0.25">
      <c r="A125" t="s">
        <v>3160</v>
      </c>
      <c r="B125" t="s">
        <v>139</v>
      </c>
      <c r="C125" t="s">
        <v>89</v>
      </c>
      <c r="D125">
        <v>99999</v>
      </c>
      <c r="F125">
        <v>10000</v>
      </c>
      <c r="G125" t="b">
        <v>0</v>
      </c>
      <c r="H125" t="s">
        <v>278</v>
      </c>
      <c r="K125" t="s">
        <v>154</v>
      </c>
      <c r="L125" t="s">
        <v>1753</v>
      </c>
      <c r="N125" t="s">
        <v>93</v>
      </c>
      <c r="P125">
        <v>399.8</v>
      </c>
      <c r="Q125">
        <v>149.9</v>
      </c>
      <c r="R125">
        <v>0</v>
      </c>
      <c r="S125">
        <v>50.1</v>
      </c>
      <c r="T125">
        <v>0</v>
      </c>
      <c r="U125">
        <v>0</v>
      </c>
      <c r="V125">
        <v>129.9</v>
      </c>
      <c r="W125">
        <v>69.900000000000006</v>
      </c>
      <c r="X125">
        <v>69.900000000000006</v>
      </c>
      <c r="Y125">
        <v>0</v>
      </c>
      <c r="AF125" t="s">
        <v>1795</v>
      </c>
      <c r="AJ125" t="s">
        <v>1795</v>
      </c>
      <c r="AL125" t="s">
        <v>1755</v>
      </c>
      <c r="AM125">
        <v>0</v>
      </c>
      <c r="AN125">
        <v>99999</v>
      </c>
      <c r="AO125">
        <v>899</v>
      </c>
      <c r="AP125" t="b">
        <v>1</v>
      </c>
      <c r="AQ125" t="b">
        <v>1</v>
      </c>
      <c r="AR125" t="b">
        <v>0</v>
      </c>
      <c r="AS125">
        <v>99999</v>
      </c>
      <c r="AT125" t="s">
        <v>96</v>
      </c>
      <c r="AV125" t="b">
        <v>0</v>
      </c>
      <c r="AW125">
        <v>12</v>
      </c>
      <c r="AX125" t="s">
        <v>97</v>
      </c>
      <c r="AY125" t="s">
        <v>1889</v>
      </c>
    </row>
    <row r="126" spans="1:51" x14ac:dyDescent="0.25">
      <c r="A126" t="s">
        <v>3160</v>
      </c>
      <c r="B126" t="s">
        <v>139</v>
      </c>
      <c r="C126" t="s">
        <v>89</v>
      </c>
      <c r="D126">
        <v>99999</v>
      </c>
      <c r="F126">
        <v>2000</v>
      </c>
      <c r="G126" t="b">
        <v>0</v>
      </c>
      <c r="H126" t="s">
        <v>278</v>
      </c>
      <c r="K126" t="s">
        <v>154</v>
      </c>
      <c r="L126" t="s">
        <v>1753</v>
      </c>
      <c r="N126" t="s">
        <v>93</v>
      </c>
      <c r="P126">
        <v>344.8</v>
      </c>
      <c r="Q126">
        <v>94.899999999999991</v>
      </c>
      <c r="R126">
        <v>0</v>
      </c>
      <c r="S126">
        <v>50.1</v>
      </c>
      <c r="T126">
        <v>0</v>
      </c>
      <c r="U126">
        <v>0</v>
      </c>
      <c r="V126">
        <v>129.9</v>
      </c>
      <c r="W126">
        <v>69.900000000000006</v>
      </c>
      <c r="X126">
        <v>69.900000000000006</v>
      </c>
      <c r="Y126">
        <v>0</v>
      </c>
      <c r="AF126" t="s">
        <v>1797</v>
      </c>
      <c r="AJ126" t="s">
        <v>1797</v>
      </c>
      <c r="AL126" t="s">
        <v>1755</v>
      </c>
      <c r="AM126">
        <v>0</v>
      </c>
      <c r="AN126">
        <v>99999</v>
      </c>
      <c r="AO126">
        <v>899</v>
      </c>
      <c r="AP126" t="b">
        <v>1</v>
      </c>
      <c r="AQ126" t="b">
        <v>1</v>
      </c>
      <c r="AR126" t="b">
        <v>0</v>
      </c>
      <c r="AS126">
        <v>99999</v>
      </c>
      <c r="AT126" t="s">
        <v>96</v>
      </c>
      <c r="AV126" t="b">
        <v>0</v>
      </c>
      <c r="AW126">
        <v>12</v>
      </c>
      <c r="AX126" t="s">
        <v>97</v>
      </c>
      <c r="AY126" t="s">
        <v>1890</v>
      </c>
    </row>
    <row r="127" spans="1:51" x14ac:dyDescent="0.25">
      <c r="A127" t="s">
        <v>3160</v>
      </c>
      <c r="B127" t="s">
        <v>139</v>
      </c>
      <c r="C127" t="s">
        <v>89</v>
      </c>
      <c r="D127">
        <v>99999</v>
      </c>
      <c r="F127">
        <v>3000</v>
      </c>
      <c r="G127" t="b">
        <v>0</v>
      </c>
      <c r="H127" t="s">
        <v>278</v>
      </c>
      <c r="K127" t="s">
        <v>154</v>
      </c>
      <c r="L127" t="s">
        <v>1753</v>
      </c>
      <c r="N127" t="s">
        <v>93</v>
      </c>
      <c r="P127">
        <v>354.8</v>
      </c>
      <c r="Q127">
        <v>104.89999999999999</v>
      </c>
      <c r="R127">
        <v>0</v>
      </c>
      <c r="S127">
        <v>50.1</v>
      </c>
      <c r="T127">
        <v>0</v>
      </c>
      <c r="U127">
        <v>0</v>
      </c>
      <c r="V127">
        <v>129.9</v>
      </c>
      <c r="W127">
        <v>69.900000000000006</v>
      </c>
      <c r="X127">
        <v>69.900000000000006</v>
      </c>
      <c r="Y127">
        <v>0</v>
      </c>
      <c r="AF127" t="s">
        <v>1799</v>
      </c>
      <c r="AJ127" t="s">
        <v>1799</v>
      </c>
      <c r="AL127" t="s">
        <v>1755</v>
      </c>
      <c r="AM127">
        <v>0</v>
      </c>
      <c r="AN127">
        <v>99999</v>
      </c>
      <c r="AO127">
        <v>899</v>
      </c>
      <c r="AP127" t="b">
        <v>1</v>
      </c>
      <c r="AQ127" t="b">
        <v>1</v>
      </c>
      <c r="AR127" t="b">
        <v>0</v>
      </c>
      <c r="AS127">
        <v>99999</v>
      </c>
      <c r="AT127" t="s">
        <v>96</v>
      </c>
      <c r="AV127" t="b">
        <v>0</v>
      </c>
      <c r="AW127">
        <v>12</v>
      </c>
      <c r="AX127" t="s">
        <v>97</v>
      </c>
      <c r="AY127" t="s">
        <v>1891</v>
      </c>
    </row>
    <row r="128" spans="1:51" x14ac:dyDescent="0.25">
      <c r="A128" t="s">
        <v>3160</v>
      </c>
      <c r="B128" t="s">
        <v>139</v>
      </c>
      <c r="C128" t="s">
        <v>89</v>
      </c>
      <c r="D128">
        <v>99999</v>
      </c>
      <c r="F128">
        <v>5000</v>
      </c>
      <c r="G128" t="b">
        <v>0</v>
      </c>
      <c r="H128" t="s">
        <v>278</v>
      </c>
      <c r="K128" t="s">
        <v>154</v>
      </c>
      <c r="L128" t="s">
        <v>1753</v>
      </c>
      <c r="N128" t="s">
        <v>93</v>
      </c>
      <c r="P128">
        <v>369.8</v>
      </c>
      <c r="Q128">
        <v>119.9</v>
      </c>
      <c r="R128">
        <v>0</v>
      </c>
      <c r="S128">
        <v>50.1</v>
      </c>
      <c r="T128">
        <v>0</v>
      </c>
      <c r="U128">
        <v>0</v>
      </c>
      <c r="V128">
        <v>129.9</v>
      </c>
      <c r="W128">
        <v>69.900000000000006</v>
      </c>
      <c r="X128">
        <v>69.900000000000006</v>
      </c>
      <c r="Y128">
        <v>0</v>
      </c>
      <c r="AF128" t="s">
        <v>1801</v>
      </c>
      <c r="AJ128" t="s">
        <v>1801</v>
      </c>
      <c r="AL128" t="s">
        <v>1755</v>
      </c>
      <c r="AM128">
        <v>0</v>
      </c>
      <c r="AN128">
        <v>99999</v>
      </c>
      <c r="AO128">
        <v>899</v>
      </c>
      <c r="AP128" t="b">
        <v>1</v>
      </c>
      <c r="AQ128" t="b">
        <v>1</v>
      </c>
      <c r="AR128" t="b">
        <v>0</v>
      </c>
      <c r="AS128">
        <v>99999</v>
      </c>
      <c r="AT128" t="s">
        <v>96</v>
      </c>
      <c r="AV128" t="b">
        <v>0</v>
      </c>
      <c r="AW128">
        <v>12</v>
      </c>
      <c r="AX128" t="s">
        <v>97</v>
      </c>
      <c r="AY128" t="s">
        <v>1892</v>
      </c>
    </row>
    <row r="129" spans="1:51" x14ac:dyDescent="0.25">
      <c r="A129" t="s">
        <v>3160</v>
      </c>
      <c r="B129" t="s">
        <v>88</v>
      </c>
      <c r="C129" t="s">
        <v>89</v>
      </c>
      <c r="D129">
        <v>99999</v>
      </c>
      <c r="F129">
        <v>10000</v>
      </c>
      <c r="G129" t="b">
        <v>0</v>
      </c>
      <c r="H129" t="s">
        <v>278</v>
      </c>
      <c r="K129" t="s">
        <v>203</v>
      </c>
      <c r="L129" t="s">
        <v>1725</v>
      </c>
      <c r="N129" t="s">
        <v>93</v>
      </c>
      <c r="P129">
        <v>359.8</v>
      </c>
      <c r="Q129">
        <v>129.9</v>
      </c>
      <c r="R129">
        <v>0</v>
      </c>
      <c r="S129">
        <v>50.1</v>
      </c>
      <c r="T129">
        <v>0</v>
      </c>
      <c r="U129">
        <v>0</v>
      </c>
      <c r="V129">
        <v>129.9</v>
      </c>
      <c r="W129">
        <v>49.9</v>
      </c>
      <c r="X129">
        <v>49.9</v>
      </c>
      <c r="Y129">
        <v>0</v>
      </c>
      <c r="AF129" t="s">
        <v>1767</v>
      </c>
      <c r="AJ129" t="s">
        <v>1767</v>
      </c>
      <c r="AL129" t="s">
        <v>1727</v>
      </c>
      <c r="AM129">
        <v>0</v>
      </c>
      <c r="AN129">
        <v>99999</v>
      </c>
      <c r="AO129">
        <v>699</v>
      </c>
      <c r="AP129" t="b">
        <v>1</v>
      </c>
      <c r="AQ129" t="b">
        <v>1</v>
      </c>
      <c r="AR129" t="b">
        <v>0</v>
      </c>
      <c r="AS129">
        <v>1000</v>
      </c>
      <c r="AT129" t="s">
        <v>96</v>
      </c>
      <c r="AV129" t="b">
        <v>0</v>
      </c>
      <c r="AW129">
        <v>12</v>
      </c>
      <c r="AX129" t="s">
        <v>97</v>
      </c>
      <c r="AY129" t="s">
        <v>1893</v>
      </c>
    </row>
    <row r="130" spans="1:51" x14ac:dyDescent="0.25">
      <c r="A130" t="s">
        <v>3160</v>
      </c>
      <c r="B130" t="s">
        <v>109</v>
      </c>
      <c r="C130" t="s">
        <v>89</v>
      </c>
      <c r="D130">
        <v>99999</v>
      </c>
      <c r="F130">
        <v>0</v>
      </c>
      <c r="G130" t="b">
        <v>0</v>
      </c>
      <c r="H130" t="s">
        <v>278</v>
      </c>
      <c r="K130" t="s">
        <v>203</v>
      </c>
      <c r="L130" t="s">
        <v>1729</v>
      </c>
      <c r="N130" t="s">
        <v>93</v>
      </c>
      <c r="P130">
        <v>289.8</v>
      </c>
      <c r="Q130">
        <v>59.9</v>
      </c>
      <c r="R130">
        <v>0</v>
      </c>
      <c r="S130">
        <v>50.1</v>
      </c>
      <c r="T130">
        <v>0</v>
      </c>
      <c r="U130">
        <v>0</v>
      </c>
      <c r="V130">
        <v>129.9</v>
      </c>
      <c r="W130">
        <v>49.9</v>
      </c>
      <c r="X130">
        <v>49.9</v>
      </c>
      <c r="Y130">
        <v>0</v>
      </c>
      <c r="AF130" t="s">
        <v>1769</v>
      </c>
      <c r="AJ130" t="s">
        <v>1769</v>
      </c>
      <c r="AL130" t="s">
        <v>1731</v>
      </c>
      <c r="AM130">
        <v>0</v>
      </c>
      <c r="AN130">
        <v>99999</v>
      </c>
      <c r="AO130">
        <v>599</v>
      </c>
      <c r="AP130" t="b">
        <v>1</v>
      </c>
      <c r="AQ130" t="b">
        <v>1</v>
      </c>
      <c r="AR130" t="b">
        <v>0</v>
      </c>
      <c r="AS130">
        <v>500</v>
      </c>
      <c r="AT130" t="s">
        <v>96</v>
      </c>
      <c r="AV130" t="b">
        <v>0</v>
      </c>
      <c r="AW130">
        <v>12</v>
      </c>
      <c r="AX130" t="s">
        <v>97</v>
      </c>
      <c r="AY130" t="s">
        <v>1894</v>
      </c>
    </row>
    <row r="131" spans="1:51" x14ac:dyDescent="0.25">
      <c r="A131" t="s">
        <v>3160</v>
      </c>
      <c r="B131" t="s">
        <v>109</v>
      </c>
      <c r="C131" t="s">
        <v>89</v>
      </c>
      <c r="D131">
        <v>99999</v>
      </c>
      <c r="F131">
        <v>1000</v>
      </c>
      <c r="G131" t="b">
        <v>0</v>
      </c>
      <c r="H131" t="s">
        <v>278</v>
      </c>
      <c r="K131" t="s">
        <v>203</v>
      </c>
      <c r="L131" t="s">
        <v>1729</v>
      </c>
      <c r="N131" t="s">
        <v>93</v>
      </c>
      <c r="P131">
        <v>289.8</v>
      </c>
      <c r="Q131">
        <v>59.9</v>
      </c>
      <c r="R131">
        <v>0</v>
      </c>
      <c r="S131">
        <v>50.1</v>
      </c>
      <c r="T131">
        <v>0</v>
      </c>
      <c r="U131">
        <v>0</v>
      </c>
      <c r="V131">
        <v>129.9</v>
      </c>
      <c r="W131">
        <v>49.9</v>
      </c>
      <c r="X131">
        <v>49.9</v>
      </c>
      <c r="Y131">
        <v>0</v>
      </c>
      <c r="AF131" t="s">
        <v>1771</v>
      </c>
      <c r="AJ131" t="s">
        <v>1771</v>
      </c>
      <c r="AL131" t="s">
        <v>1731</v>
      </c>
      <c r="AM131">
        <v>0</v>
      </c>
      <c r="AN131">
        <v>99999</v>
      </c>
      <c r="AO131">
        <v>599</v>
      </c>
      <c r="AP131" t="b">
        <v>1</v>
      </c>
      <c r="AQ131" t="b">
        <v>1</v>
      </c>
      <c r="AR131" t="b">
        <v>0</v>
      </c>
      <c r="AS131">
        <v>500</v>
      </c>
      <c r="AT131" t="s">
        <v>96</v>
      </c>
      <c r="AV131" t="b">
        <v>0</v>
      </c>
      <c r="AW131">
        <v>12</v>
      </c>
      <c r="AX131" t="s">
        <v>97</v>
      </c>
      <c r="AY131" t="s">
        <v>1895</v>
      </c>
    </row>
    <row r="132" spans="1:51" x14ac:dyDescent="0.25">
      <c r="A132" t="s">
        <v>3160</v>
      </c>
      <c r="B132" t="s">
        <v>109</v>
      </c>
      <c r="C132" t="s">
        <v>89</v>
      </c>
      <c r="D132">
        <v>99999</v>
      </c>
      <c r="F132">
        <v>10000</v>
      </c>
      <c r="G132" t="b">
        <v>0</v>
      </c>
      <c r="H132" t="s">
        <v>278</v>
      </c>
      <c r="K132" t="s">
        <v>203</v>
      </c>
      <c r="L132" t="s">
        <v>1729</v>
      </c>
      <c r="N132" t="s">
        <v>93</v>
      </c>
      <c r="P132">
        <v>354.8</v>
      </c>
      <c r="Q132">
        <v>124.9</v>
      </c>
      <c r="R132">
        <v>0</v>
      </c>
      <c r="S132">
        <v>50.1</v>
      </c>
      <c r="T132">
        <v>0</v>
      </c>
      <c r="U132">
        <v>0</v>
      </c>
      <c r="V132">
        <v>129.9</v>
      </c>
      <c r="W132">
        <v>49.9</v>
      </c>
      <c r="X132">
        <v>49.9</v>
      </c>
      <c r="Y132">
        <v>0</v>
      </c>
      <c r="AF132" t="s">
        <v>1773</v>
      </c>
      <c r="AJ132" t="s">
        <v>1773</v>
      </c>
      <c r="AL132" t="s">
        <v>1731</v>
      </c>
      <c r="AM132">
        <v>0</v>
      </c>
      <c r="AN132">
        <v>99999</v>
      </c>
      <c r="AO132">
        <v>599</v>
      </c>
      <c r="AP132" t="b">
        <v>1</v>
      </c>
      <c r="AQ132" t="b">
        <v>1</v>
      </c>
      <c r="AR132" t="b">
        <v>0</v>
      </c>
      <c r="AS132">
        <v>500</v>
      </c>
      <c r="AT132" t="s">
        <v>96</v>
      </c>
      <c r="AV132" t="b">
        <v>0</v>
      </c>
      <c r="AW132">
        <v>12</v>
      </c>
      <c r="AX132" t="s">
        <v>97</v>
      </c>
      <c r="AY132" t="s">
        <v>1896</v>
      </c>
    </row>
    <row r="133" spans="1:51" x14ac:dyDescent="0.25">
      <c r="A133" t="s">
        <v>3160</v>
      </c>
      <c r="B133" t="s">
        <v>109</v>
      </c>
      <c r="C133" t="s">
        <v>89</v>
      </c>
      <c r="D133">
        <v>99999</v>
      </c>
      <c r="F133">
        <v>2000</v>
      </c>
      <c r="G133" t="b">
        <v>0</v>
      </c>
      <c r="H133" t="s">
        <v>278</v>
      </c>
      <c r="K133" t="s">
        <v>203</v>
      </c>
      <c r="L133" t="s">
        <v>1729</v>
      </c>
      <c r="N133" t="s">
        <v>93</v>
      </c>
      <c r="P133">
        <v>299.8</v>
      </c>
      <c r="Q133">
        <v>69.900000000000006</v>
      </c>
      <c r="R133">
        <v>0</v>
      </c>
      <c r="S133">
        <v>50.1</v>
      </c>
      <c r="T133">
        <v>0</v>
      </c>
      <c r="U133">
        <v>0</v>
      </c>
      <c r="V133">
        <v>129.9</v>
      </c>
      <c r="W133">
        <v>49.9</v>
      </c>
      <c r="X133">
        <v>49.9</v>
      </c>
      <c r="Y133">
        <v>0</v>
      </c>
      <c r="AF133" t="s">
        <v>1775</v>
      </c>
      <c r="AJ133" t="s">
        <v>1775</v>
      </c>
      <c r="AL133" t="s">
        <v>1731</v>
      </c>
      <c r="AM133">
        <v>0</v>
      </c>
      <c r="AN133">
        <v>99999</v>
      </c>
      <c r="AO133">
        <v>599</v>
      </c>
      <c r="AP133" t="b">
        <v>1</v>
      </c>
      <c r="AQ133" t="b">
        <v>1</v>
      </c>
      <c r="AR133" t="b">
        <v>0</v>
      </c>
      <c r="AS133">
        <v>500</v>
      </c>
      <c r="AT133" t="s">
        <v>96</v>
      </c>
      <c r="AV133" t="b">
        <v>0</v>
      </c>
      <c r="AW133">
        <v>12</v>
      </c>
      <c r="AX133" t="s">
        <v>97</v>
      </c>
      <c r="AY133" t="s">
        <v>1897</v>
      </c>
    </row>
    <row r="134" spans="1:51" x14ac:dyDescent="0.25">
      <c r="A134" t="s">
        <v>3160</v>
      </c>
      <c r="B134" t="s">
        <v>109</v>
      </c>
      <c r="C134" t="s">
        <v>89</v>
      </c>
      <c r="D134">
        <v>99999</v>
      </c>
      <c r="F134">
        <v>3000</v>
      </c>
      <c r="G134" t="b">
        <v>0</v>
      </c>
      <c r="H134" t="s">
        <v>278</v>
      </c>
      <c r="K134" t="s">
        <v>203</v>
      </c>
      <c r="L134" t="s">
        <v>1729</v>
      </c>
      <c r="N134" t="s">
        <v>93</v>
      </c>
      <c r="P134">
        <v>309.8</v>
      </c>
      <c r="Q134">
        <v>79.899999999999991</v>
      </c>
      <c r="R134">
        <v>0</v>
      </c>
      <c r="S134">
        <v>50.1</v>
      </c>
      <c r="T134">
        <v>0</v>
      </c>
      <c r="U134">
        <v>0</v>
      </c>
      <c r="V134">
        <v>129.9</v>
      </c>
      <c r="W134">
        <v>49.9</v>
      </c>
      <c r="X134">
        <v>49.9</v>
      </c>
      <c r="Y134">
        <v>0</v>
      </c>
      <c r="AF134" t="s">
        <v>1777</v>
      </c>
      <c r="AJ134" t="s">
        <v>1777</v>
      </c>
      <c r="AL134" t="s">
        <v>1731</v>
      </c>
      <c r="AM134">
        <v>0</v>
      </c>
      <c r="AN134">
        <v>99999</v>
      </c>
      <c r="AO134">
        <v>599</v>
      </c>
      <c r="AP134" t="b">
        <v>1</v>
      </c>
      <c r="AQ134" t="b">
        <v>1</v>
      </c>
      <c r="AR134" t="b">
        <v>0</v>
      </c>
      <c r="AS134">
        <v>500</v>
      </c>
      <c r="AT134" t="s">
        <v>96</v>
      </c>
      <c r="AV134" t="b">
        <v>0</v>
      </c>
      <c r="AW134">
        <v>12</v>
      </c>
      <c r="AX134" t="s">
        <v>97</v>
      </c>
      <c r="AY134" t="s">
        <v>1898</v>
      </c>
    </row>
    <row r="135" spans="1:51" x14ac:dyDescent="0.25">
      <c r="A135" t="s">
        <v>3160</v>
      </c>
      <c r="B135" t="s">
        <v>109</v>
      </c>
      <c r="C135" t="s">
        <v>89</v>
      </c>
      <c r="D135">
        <v>99999</v>
      </c>
      <c r="F135">
        <v>5000</v>
      </c>
      <c r="G135" t="b">
        <v>0</v>
      </c>
      <c r="H135" t="s">
        <v>278</v>
      </c>
      <c r="K135" t="s">
        <v>203</v>
      </c>
      <c r="L135" t="s">
        <v>1729</v>
      </c>
      <c r="N135" t="s">
        <v>93</v>
      </c>
      <c r="P135">
        <v>324.8</v>
      </c>
      <c r="Q135">
        <v>94.9</v>
      </c>
      <c r="R135">
        <v>0</v>
      </c>
      <c r="S135">
        <v>50.1</v>
      </c>
      <c r="T135">
        <v>0</v>
      </c>
      <c r="U135">
        <v>0</v>
      </c>
      <c r="V135">
        <v>129.9</v>
      </c>
      <c r="W135">
        <v>49.9</v>
      </c>
      <c r="X135">
        <v>49.9</v>
      </c>
      <c r="Y135">
        <v>0</v>
      </c>
      <c r="AF135" t="s">
        <v>1779</v>
      </c>
      <c r="AJ135" t="s">
        <v>1779</v>
      </c>
      <c r="AL135" t="s">
        <v>1731</v>
      </c>
      <c r="AM135">
        <v>0</v>
      </c>
      <c r="AN135">
        <v>99999</v>
      </c>
      <c r="AO135">
        <v>599</v>
      </c>
      <c r="AP135" t="b">
        <v>1</v>
      </c>
      <c r="AQ135" t="b">
        <v>1</v>
      </c>
      <c r="AR135" t="b">
        <v>0</v>
      </c>
      <c r="AS135">
        <v>500</v>
      </c>
      <c r="AT135" t="s">
        <v>96</v>
      </c>
      <c r="AV135" t="b">
        <v>0</v>
      </c>
      <c r="AW135">
        <v>12</v>
      </c>
      <c r="AX135" t="s">
        <v>97</v>
      </c>
      <c r="AY135" t="s">
        <v>1899</v>
      </c>
    </row>
    <row r="136" spans="1:51" x14ac:dyDescent="0.25">
      <c r="A136" t="s">
        <v>3160</v>
      </c>
      <c r="B136" t="s">
        <v>124</v>
      </c>
      <c r="C136" t="s">
        <v>89</v>
      </c>
      <c r="D136">
        <v>99999</v>
      </c>
      <c r="F136">
        <v>0</v>
      </c>
      <c r="G136" t="b">
        <v>0</v>
      </c>
      <c r="H136" t="s">
        <v>278</v>
      </c>
      <c r="K136" t="s">
        <v>203</v>
      </c>
      <c r="L136" t="s">
        <v>1725</v>
      </c>
      <c r="N136" t="s">
        <v>93</v>
      </c>
      <c r="P136">
        <v>294.8</v>
      </c>
      <c r="Q136">
        <v>64.900000000000006</v>
      </c>
      <c r="R136">
        <v>0</v>
      </c>
      <c r="S136">
        <v>50.1</v>
      </c>
      <c r="T136">
        <v>0</v>
      </c>
      <c r="U136">
        <v>0</v>
      </c>
      <c r="V136">
        <v>129.9</v>
      </c>
      <c r="W136">
        <v>49.9</v>
      </c>
      <c r="X136">
        <v>49.9</v>
      </c>
      <c r="Y136">
        <v>0</v>
      </c>
      <c r="AF136" t="s">
        <v>1781</v>
      </c>
      <c r="AJ136" t="s">
        <v>1781</v>
      </c>
      <c r="AL136" t="s">
        <v>1727</v>
      </c>
      <c r="AM136">
        <v>0</v>
      </c>
      <c r="AN136">
        <v>99999</v>
      </c>
      <c r="AO136">
        <v>699</v>
      </c>
      <c r="AP136" t="b">
        <v>1</v>
      </c>
      <c r="AQ136" t="b">
        <v>1</v>
      </c>
      <c r="AR136" t="b">
        <v>0</v>
      </c>
      <c r="AS136">
        <v>1000</v>
      </c>
      <c r="AT136" t="s">
        <v>96</v>
      </c>
      <c r="AV136" t="b">
        <v>0</v>
      </c>
      <c r="AW136">
        <v>12</v>
      </c>
      <c r="AX136" t="s">
        <v>97</v>
      </c>
      <c r="AY136" t="s">
        <v>1900</v>
      </c>
    </row>
    <row r="137" spans="1:51" x14ac:dyDescent="0.25">
      <c r="A137" t="s">
        <v>3160</v>
      </c>
      <c r="B137" t="s">
        <v>124</v>
      </c>
      <c r="C137" t="s">
        <v>89</v>
      </c>
      <c r="D137">
        <v>99999</v>
      </c>
      <c r="F137">
        <v>1000</v>
      </c>
      <c r="G137" t="b">
        <v>0</v>
      </c>
      <c r="H137" t="s">
        <v>278</v>
      </c>
      <c r="K137" t="s">
        <v>203</v>
      </c>
      <c r="L137" t="s">
        <v>1725</v>
      </c>
      <c r="N137" t="s">
        <v>93</v>
      </c>
      <c r="P137">
        <v>294.8</v>
      </c>
      <c r="Q137">
        <v>64.899999999999991</v>
      </c>
      <c r="R137">
        <v>0</v>
      </c>
      <c r="S137">
        <v>50.1</v>
      </c>
      <c r="T137">
        <v>0</v>
      </c>
      <c r="U137">
        <v>0</v>
      </c>
      <c r="V137">
        <v>129.9</v>
      </c>
      <c r="W137">
        <v>49.9</v>
      </c>
      <c r="X137">
        <v>49.9</v>
      </c>
      <c r="Y137">
        <v>0</v>
      </c>
      <c r="AF137" t="s">
        <v>1783</v>
      </c>
      <c r="AJ137" t="s">
        <v>1783</v>
      </c>
      <c r="AL137" t="s">
        <v>1727</v>
      </c>
      <c r="AM137">
        <v>0</v>
      </c>
      <c r="AN137">
        <v>99999</v>
      </c>
      <c r="AO137">
        <v>699</v>
      </c>
      <c r="AP137" t="b">
        <v>1</v>
      </c>
      <c r="AQ137" t="b">
        <v>1</v>
      </c>
      <c r="AR137" t="b">
        <v>0</v>
      </c>
      <c r="AS137">
        <v>1000</v>
      </c>
      <c r="AT137" t="s">
        <v>96</v>
      </c>
      <c r="AV137" t="b">
        <v>0</v>
      </c>
      <c r="AW137">
        <v>12</v>
      </c>
      <c r="AX137" t="s">
        <v>97</v>
      </c>
      <c r="AY137" t="s">
        <v>1901</v>
      </c>
    </row>
    <row r="138" spans="1:51" x14ac:dyDescent="0.25">
      <c r="A138" t="s">
        <v>3160</v>
      </c>
      <c r="B138" t="s">
        <v>124</v>
      </c>
      <c r="C138" t="s">
        <v>89</v>
      </c>
      <c r="D138">
        <v>99999</v>
      </c>
      <c r="F138">
        <v>2000</v>
      </c>
      <c r="G138" t="b">
        <v>0</v>
      </c>
      <c r="H138" t="s">
        <v>278</v>
      </c>
      <c r="K138" t="s">
        <v>203</v>
      </c>
      <c r="L138" t="s">
        <v>1725</v>
      </c>
      <c r="N138" t="s">
        <v>93</v>
      </c>
      <c r="P138">
        <v>304.8</v>
      </c>
      <c r="Q138">
        <v>74.899999999999991</v>
      </c>
      <c r="R138">
        <v>0</v>
      </c>
      <c r="S138">
        <v>50.1</v>
      </c>
      <c r="T138">
        <v>0</v>
      </c>
      <c r="U138">
        <v>0</v>
      </c>
      <c r="V138">
        <v>129.9</v>
      </c>
      <c r="W138">
        <v>49.9</v>
      </c>
      <c r="X138">
        <v>49.9</v>
      </c>
      <c r="Y138">
        <v>0</v>
      </c>
      <c r="AF138" t="s">
        <v>1785</v>
      </c>
      <c r="AJ138" t="s">
        <v>1785</v>
      </c>
      <c r="AL138" t="s">
        <v>1727</v>
      </c>
      <c r="AM138">
        <v>0</v>
      </c>
      <c r="AN138">
        <v>99999</v>
      </c>
      <c r="AO138">
        <v>699</v>
      </c>
      <c r="AP138" t="b">
        <v>1</v>
      </c>
      <c r="AQ138" t="b">
        <v>1</v>
      </c>
      <c r="AR138" t="b">
        <v>0</v>
      </c>
      <c r="AS138">
        <v>1000</v>
      </c>
      <c r="AT138" t="s">
        <v>96</v>
      </c>
      <c r="AV138" t="b">
        <v>0</v>
      </c>
      <c r="AW138">
        <v>12</v>
      </c>
      <c r="AX138" t="s">
        <v>97</v>
      </c>
      <c r="AY138" t="s">
        <v>1902</v>
      </c>
    </row>
    <row r="139" spans="1:51" x14ac:dyDescent="0.25">
      <c r="A139" t="s">
        <v>3160</v>
      </c>
      <c r="B139" t="s">
        <v>124</v>
      </c>
      <c r="C139" t="s">
        <v>89</v>
      </c>
      <c r="D139">
        <v>99999</v>
      </c>
      <c r="F139">
        <v>3000</v>
      </c>
      <c r="G139" t="b">
        <v>0</v>
      </c>
      <c r="H139" t="s">
        <v>278</v>
      </c>
      <c r="K139" t="s">
        <v>203</v>
      </c>
      <c r="L139" t="s">
        <v>1725</v>
      </c>
      <c r="N139" t="s">
        <v>93</v>
      </c>
      <c r="P139">
        <v>314.8</v>
      </c>
      <c r="Q139">
        <v>84.899999999999991</v>
      </c>
      <c r="R139">
        <v>0</v>
      </c>
      <c r="S139">
        <v>50.1</v>
      </c>
      <c r="T139">
        <v>0</v>
      </c>
      <c r="U139">
        <v>0</v>
      </c>
      <c r="V139">
        <v>129.9</v>
      </c>
      <c r="W139">
        <v>49.9</v>
      </c>
      <c r="X139">
        <v>49.9</v>
      </c>
      <c r="Y139">
        <v>0</v>
      </c>
      <c r="AF139" t="s">
        <v>1787</v>
      </c>
      <c r="AJ139" t="s">
        <v>1787</v>
      </c>
      <c r="AL139" t="s">
        <v>1727</v>
      </c>
      <c r="AM139">
        <v>0</v>
      </c>
      <c r="AN139">
        <v>99999</v>
      </c>
      <c r="AO139">
        <v>699</v>
      </c>
      <c r="AP139" t="b">
        <v>1</v>
      </c>
      <c r="AQ139" t="b">
        <v>1</v>
      </c>
      <c r="AR139" t="b">
        <v>0</v>
      </c>
      <c r="AS139">
        <v>1000</v>
      </c>
      <c r="AT139" t="s">
        <v>96</v>
      </c>
      <c r="AV139" t="b">
        <v>0</v>
      </c>
      <c r="AW139">
        <v>12</v>
      </c>
      <c r="AX139" t="s">
        <v>97</v>
      </c>
      <c r="AY139" t="s">
        <v>1903</v>
      </c>
    </row>
    <row r="140" spans="1:51" x14ac:dyDescent="0.25">
      <c r="A140" t="s">
        <v>3160</v>
      </c>
      <c r="B140" t="s">
        <v>124</v>
      </c>
      <c r="C140" t="s">
        <v>89</v>
      </c>
      <c r="D140">
        <v>99999</v>
      </c>
      <c r="F140">
        <v>5000</v>
      </c>
      <c r="G140" t="b">
        <v>0</v>
      </c>
      <c r="H140" t="s">
        <v>278</v>
      </c>
      <c r="K140" t="s">
        <v>203</v>
      </c>
      <c r="L140" t="s">
        <v>1725</v>
      </c>
      <c r="N140" t="s">
        <v>93</v>
      </c>
      <c r="P140">
        <v>329.8</v>
      </c>
      <c r="Q140">
        <v>99.9</v>
      </c>
      <c r="R140">
        <v>0</v>
      </c>
      <c r="S140">
        <v>50.1</v>
      </c>
      <c r="T140">
        <v>0</v>
      </c>
      <c r="U140">
        <v>0</v>
      </c>
      <c r="V140">
        <v>129.9</v>
      </c>
      <c r="W140">
        <v>49.9</v>
      </c>
      <c r="X140">
        <v>49.9</v>
      </c>
      <c r="Y140">
        <v>0</v>
      </c>
      <c r="AF140" t="s">
        <v>1789</v>
      </c>
      <c r="AJ140" t="s">
        <v>1789</v>
      </c>
      <c r="AL140" t="s">
        <v>1727</v>
      </c>
      <c r="AM140">
        <v>0</v>
      </c>
      <c r="AN140">
        <v>99999</v>
      </c>
      <c r="AO140">
        <v>699</v>
      </c>
      <c r="AP140" t="b">
        <v>1</v>
      </c>
      <c r="AQ140" t="b">
        <v>1</v>
      </c>
      <c r="AR140" t="b">
        <v>0</v>
      </c>
      <c r="AS140">
        <v>1000</v>
      </c>
      <c r="AT140" t="s">
        <v>96</v>
      </c>
      <c r="AV140" t="b">
        <v>0</v>
      </c>
      <c r="AW140">
        <v>12</v>
      </c>
      <c r="AX140" t="s">
        <v>97</v>
      </c>
      <c r="AY140" t="s">
        <v>1904</v>
      </c>
    </row>
    <row r="141" spans="1:51" x14ac:dyDescent="0.25">
      <c r="A141" t="s">
        <v>3160</v>
      </c>
      <c r="B141" t="s">
        <v>139</v>
      </c>
      <c r="C141" t="s">
        <v>89</v>
      </c>
      <c r="D141">
        <v>99999</v>
      </c>
      <c r="F141">
        <v>0</v>
      </c>
      <c r="G141" t="b">
        <v>0</v>
      </c>
      <c r="H141" t="s">
        <v>278</v>
      </c>
      <c r="K141" t="s">
        <v>203</v>
      </c>
      <c r="L141" t="s">
        <v>1753</v>
      </c>
      <c r="N141" t="s">
        <v>93</v>
      </c>
      <c r="P141">
        <v>314.8</v>
      </c>
      <c r="Q141">
        <v>84.9</v>
      </c>
      <c r="R141">
        <v>0</v>
      </c>
      <c r="S141">
        <v>50.1</v>
      </c>
      <c r="T141">
        <v>0</v>
      </c>
      <c r="U141">
        <v>0</v>
      </c>
      <c r="V141">
        <v>129.9</v>
      </c>
      <c r="W141">
        <v>49.9</v>
      </c>
      <c r="X141">
        <v>49.9</v>
      </c>
      <c r="Y141">
        <v>0</v>
      </c>
      <c r="AF141" t="s">
        <v>1791</v>
      </c>
      <c r="AJ141" t="s">
        <v>1791</v>
      </c>
      <c r="AL141" t="s">
        <v>1755</v>
      </c>
      <c r="AM141">
        <v>0</v>
      </c>
      <c r="AN141">
        <v>99999</v>
      </c>
      <c r="AO141">
        <v>899</v>
      </c>
      <c r="AP141" t="b">
        <v>1</v>
      </c>
      <c r="AQ141" t="b">
        <v>1</v>
      </c>
      <c r="AR141" t="b">
        <v>0</v>
      </c>
      <c r="AS141">
        <v>99999</v>
      </c>
      <c r="AT141" t="s">
        <v>96</v>
      </c>
      <c r="AV141" t="b">
        <v>0</v>
      </c>
      <c r="AW141">
        <v>12</v>
      </c>
      <c r="AX141" t="s">
        <v>97</v>
      </c>
      <c r="AY141" t="s">
        <v>1905</v>
      </c>
    </row>
    <row r="142" spans="1:51" x14ac:dyDescent="0.25">
      <c r="A142" t="s">
        <v>3160</v>
      </c>
      <c r="B142" t="s">
        <v>139</v>
      </c>
      <c r="C142" t="s">
        <v>89</v>
      </c>
      <c r="D142">
        <v>99999</v>
      </c>
      <c r="F142">
        <v>1000</v>
      </c>
      <c r="G142" t="b">
        <v>0</v>
      </c>
      <c r="H142" t="s">
        <v>278</v>
      </c>
      <c r="K142" t="s">
        <v>203</v>
      </c>
      <c r="L142" t="s">
        <v>1753</v>
      </c>
      <c r="N142" t="s">
        <v>93</v>
      </c>
      <c r="P142">
        <v>314.8</v>
      </c>
      <c r="Q142">
        <v>84.899999999999991</v>
      </c>
      <c r="R142">
        <v>0</v>
      </c>
      <c r="S142">
        <v>50.1</v>
      </c>
      <c r="T142">
        <v>0</v>
      </c>
      <c r="U142">
        <v>0</v>
      </c>
      <c r="V142">
        <v>129.9</v>
      </c>
      <c r="W142">
        <v>49.9</v>
      </c>
      <c r="X142">
        <v>49.9</v>
      </c>
      <c r="Y142">
        <v>0</v>
      </c>
      <c r="AF142" t="s">
        <v>1793</v>
      </c>
      <c r="AJ142" t="s">
        <v>1793</v>
      </c>
      <c r="AL142" t="s">
        <v>1755</v>
      </c>
      <c r="AM142">
        <v>0</v>
      </c>
      <c r="AN142">
        <v>99999</v>
      </c>
      <c r="AO142">
        <v>899</v>
      </c>
      <c r="AP142" t="b">
        <v>1</v>
      </c>
      <c r="AQ142" t="b">
        <v>1</v>
      </c>
      <c r="AR142" t="b">
        <v>0</v>
      </c>
      <c r="AS142">
        <v>99999</v>
      </c>
      <c r="AT142" t="s">
        <v>96</v>
      </c>
      <c r="AV142" t="b">
        <v>0</v>
      </c>
      <c r="AW142">
        <v>12</v>
      </c>
      <c r="AX142" t="s">
        <v>97</v>
      </c>
      <c r="AY142" t="s">
        <v>1906</v>
      </c>
    </row>
    <row r="143" spans="1:51" x14ac:dyDescent="0.25">
      <c r="A143" t="s">
        <v>3160</v>
      </c>
      <c r="B143" t="s">
        <v>139</v>
      </c>
      <c r="C143" t="s">
        <v>89</v>
      </c>
      <c r="D143">
        <v>99999</v>
      </c>
      <c r="F143">
        <v>10000</v>
      </c>
      <c r="G143" t="b">
        <v>0</v>
      </c>
      <c r="H143" t="s">
        <v>278</v>
      </c>
      <c r="K143" t="s">
        <v>203</v>
      </c>
      <c r="L143" t="s">
        <v>1753</v>
      </c>
      <c r="N143" t="s">
        <v>93</v>
      </c>
      <c r="P143">
        <v>379.8</v>
      </c>
      <c r="Q143">
        <v>149.9</v>
      </c>
      <c r="R143">
        <v>0</v>
      </c>
      <c r="S143">
        <v>50.1</v>
      </c>
      <c r="T143">
        <v>0</v>
      </c>
      <c r="U143">
        <v>0</v>
      </c>
      <c r="V143">
        <v>129.9</v>
      </c>
      <c r="W143">
        <v>49.9</v>
      </c>
      <c r="X143">
        <v>49.9</v>
      </c>
      <c r="Y143">
        <v>0</v>
      </c>
      <c r="AF143" t="s">
        <v>1795</v>
      </c>
      <c r="AJ143" t="s">
        <v>1795</v>
      </c>
      <c r="AL143" t="s">
        <v>1755</v>
      </c>
      <c r="AM143">
        <v>0</v>
      </c>
      <c r="AN143">
        <v>99999</v>
      </c>
      <c r="AO143">
        <v>899</v>
      </c>
      <c r="AP143" t="b">
        <v>1</v>
      </c>
      <c r="AQ143" t="b">
        <v>1</v>
      </c>
      <c r="AR143" t="b">
        <v>0</v>
      </c>
      <c r="AS143">
        <v>99999</v>
      </c>
      <c r="AT143" t="s">
        <v>96</v>
      </c>
      <c r="AV143" t="b">
        <v>0</v>
      </c>
      <c r="AW143">
        <v>12</v>
      </c>
      <c r="AX143" t="s">
        <v>97</v>
      </c>
      <c r="AY143" t="s">
        <v>1907</v>
      </c>
    </row>
    <row r="144" spans="1:51" x14ac:dyDescent="0.25">
      <c r="A144" t="s">
        <v>3160</v>
      </c>
      <c r="B144" t="s">
        <v>139</v>
      </c>
      <c r="C144" t="s">
        <v>89</v>
      </c>
      <c r="D144">
        <v>99999</v>
      </c>
      <c r="F144">
        <v>2000</v>
      </c>
      <c r="G144" t="b">
        <v>0</v>
      </c>
      <c r="H144" t="s">
        <v>278</v>
      </c>
      <c r="K144" t="s">
        <v>203</v>
      </c>
      <c r="L144" t="s">
        <v>1753</v>
      </c>
      <c r="N144" t="s">
        <v>93</v>
      </c>
      <c r="P144">
        <v>324.8</v>
      </c>
      <c r="Q144">
        <v>94.899999999999991</v>
      </c>
      <c r="R144">
        <v>0</v>
      </c>
      <c r="S144">
        <v>50.1</v>
      </c>
      <c r="T144">
        <v>0</v>
      </c>
      <c r="U144">
        <v>0</v>
      </c>
      <c r="V144">
        <v>129.9</v>
      </c>
      <c r="W144">
        <v>49.9</v>
      </c>
      <c r="X144">
        <v>49.9</v>
      </c>
      <c r="Y144">
        <v>0</v>
      </c>
      <c r="AF144" t="s">
        <v>1797</v>
      </c>
      <c r="AJ144" t="s">
        <v>1797</v>
      </c>
      <c r="AL144" t="s">
        <v>1755</v>
      </c>
      <c r="AM144">
        <v>0</v>
      </c>
      <c r="AN144">
        <v>99999</v>
      </c>
      <c r="AO144">
        <v>899</v>
      </c>
      <c r="AP144" t="b">
        <v>1</v>
      </c>
      <c r="AQ144" t="b">
        <v>1</v>
      </c>
      <c r="AR144" t="b">
        <v>0</v>
      </c>
      <c r="AS144">
        <v>99999</v>
      </c>
      <c r="AT144" t="s">
        <v>96</v>
      </c>
      <c r="AV144" t="b">
        <v>0</v>
      </c>
      <c r="AW144">
        <v>12</v>
      </c>
      <c r="AX144" t="s">
        <v>97</v>
      </c>
      <c r="AY144" t="s">
        <v>1908</v>
      </c>
    </row>
    <row r="145" spans="1:51" x14ac:dyDescent="0.25">
      <c r="A145" t="s">
        <v>3160</v>
      </c>
      <c r="B145" t="s">
        <v>139</v>
      </c>
      <c r="C145" t="s">
        <v>89</v>
      </c>
      <c r="D145">
        <v>99999</v>
      </c>
      <c r="F145">
        <v>3000</v>
      </c>
      <c r="G145" t="b">
        <v>0</v>
      </c>
      <c r="H145" t="s">
        <v>278</v>
      </c>
      <c r="K145" t="s">
        <v>203</v>
      </c>
      <c r="L145" t="s">
        <v>1753</v>
      </c>
      <c r="N145" t="s">
        <v>93</v>
      </c>
      <c r="P145">
        <v>334.8</v>
      </c>
      <c r="Q145">
        <v>104.89999999999999</v>
      </c>
      <c r="R145">
        <v>0</v>
      </c>
      <c r="S145">
        <v>50.1</v>
      </c>
      <c r="T145">
        <v>0</v>
      </c>
      <c r="U145">
        <v>0</v>
      </c>
      <c r="V145">
        <v>129.9</v>
      </c>
      <c r="W145">
        <v>49.9</v>
      </c>
      <c r="X145">
        <v>49.9</v>
      </c>
      <c r="Y145">
        <v>0</v>
      </c>
      <c r="AF145" t="s">
        <v>1799</v>
      </c>
      <c r="AJ145" t="s">
        <v>1799</v>
      </c>
      <c r="AL145" t="s">
        <v>1755</v>
      </c>
      <c r="AM145">
        <v>0</v>
      </c>
      <c r="AN145">
        <v>99999</v>
      </c>
      <c r="AO145">
        <v>899</v>
      </c>
      <c r="AP145" t="b">
        <v>1</v>
      </c>
      <c r="AQ145" t="b">
        <v>1</v>
      </c>
      <c r="AR145" t="b">
        <v>0</v>
      </c>
      <c r="AS145">
        <v>99999</v>
      </c>
      <c r="AT145" t="s">
        <v>96</v>
      </c>
      <c r="AV145" t="b">
        <v>0</v>
      </c>
      <c r="AW145">
        <v>12</v>
      </c>
      <c r="AX145" t="s">
        <v>97</v>
      </c>
      <c r="AY145" t="s">
        <v>1909</v>
      </c>
    </row>
    <row r="146" spans="1:51" x14ac:dyDescent="0.25">
      <c r="A146" t="s">
        <v>3160</v>
      </c>
      <c r="B146" t="s">
        <v>139</v>
      </c>
      <c r="C146" t="s">
        <v>89</v>
      </c>
      <c r="D146">
        <v>99999</v>
      </c>
      <c r="F146">
        <v>5000</v>
      </c>
      <c r="G146" t="b">
        <v>0</v>
      </c>
      <c r="H146" t="s">
        <v>278</v>
      </c>
      <c r="K146" t="s">
        <v>203</v>
      </c>
      <c r="L146" t="s">
        <v>1753</v>
      </c>
      <c r="N146" t="s">
        <v>93</v>
      </c>
      <c r="P146">
        <v>349.8</v>
      </c>
      <c r="Q146">
        <v>119.9</v>
      </c>
      <c r="R146">
        <v>0</v>
      </c>
      <c r="S146">
        <v>50.1</v>
      </c>
      <c r="T146">
        <v>0</v>
      </c>
      <c r="U146">
        <v>0</v>
      </c>
      <c r="V146">
        <v>129.9</v>
      </c>
      <c r="W146">
        <v>49.9</v>
      </c>
      <c r="X146">
        <v>49.9</v>
      </c>
      <c r="Y146">
        <v>0</v>
      </c>
      <c r="AF146" t="s">
        <v>1801</v>
      </c>
      <c r="AJ146" t="s">
        <v>1801</v>
      </c>
      <c r="AL146" t="s">
        <v>1755</v>
      </c>
      <c r="AM146">
        <v>0</v>
      </c>
      <c r="AN146">
        <v>99999</v>
      </c>
      <c r="AO146">
        <v>899</v>
      </c>
      <c r="AP146" t="b">
        <v>1</v>
      </c>
      <c r="AQ146" t="b">
        <v>1</v>
      </c>
      <c r="AR146" t="b">
        <v>0</v>
      </c>
      <c r="AS146">
        <v>99999</v>
      </c>
      <c r="AT146" t="s">
        <v>96</v>
      </c>
      <c r="AV146" t="b">
        <v>0</v>
      </c>
      <c r="AW146">
        <v>12</v>
      </c>
      <c r="AX146" t="s">
        <v>97</v>
      </c>
      <c r="AY146" t="s">
        <v>1910</v>
      </c>
    </row>
    <row r="147" spans="1:51" x14ac:dyDescent="0.25">
      <c r="A147" t="s">
        <v>3160</v>
      </c>
      <c r="B147" t="s">
        <v>88</v>
      </c>
      <c r="C147" t="s">
        <v>89</v>
      </c>
      <c r="D147">
        <v>99999</v>
      </c>
      <c r="F147">
        <v>10000</v>
      </c>
      <c r="G147" t="b">
        <v>0</v>
      </c>
      <c r="H147" t="s">
        <v>278</v>
      </c>
      <c r="K147" t="s">
        <v>228</v>
      </c>
      <c r="L147" t="s">
        <v>1725</v>
      </c>
      <c r="N147" t="s">
        <v>93</v>
      </c>
      <c r="P147">
        <v>369.8</v>
      </c>
      <c r="Q147">
        <v>129.9</v>
      </c>
      <c r="R147">
        <v>0</v>
      </c>
      <c r="S147">
        <v>50.1</v>
      </c>
      <c r="T147">
        <v>0</v>
      </c>
      <c r="U147">
        <v>0</v>
      </c>
      <c r="V147">
        <v>129.9</v>
      </c>
      <c r="W147">
        <v>59.9</v>
      </c>
      <c r="X147">
        <v>59.9</v>
      </c>
      <c r="Y147">
        <v>0</v>
      </c>
      <c r="AF147" t="s">
        <v>1767</v>
      </c>
      <c r="AJ147" t="s">
        <v>1767</v>
      </c>
      <c r="AL147" t="s">
        <v>1727</v>
      </c>
      <c r="AM147">
        <v>0</v>
      </c>
      <c r="AN147">
        <v>99999</v>
      </c>
      <c r="AO147">
        <v>699</v>
      </c>
      <c r="AP147" t="b">
        <v>1</v>
      </c>
      <c r="AQ147" t="b">
        <v>1</v>
      </c>
      <c r="AR147" t="b">
        <v>0</v>
      </c>
      <c r="AS147">
        <v>1000</v>
      </c>
      <c r="AT147" t="s">
        <v>96</v>
      </c>
      <c r="AV147" t="b">
        <v>0</v>
      </c>
      <c r="AW147">
        <v>12</v>
      </c>
      <c r="AX147" t="s">
        <v>97</v>
      </c>
      <c r="AY147" t="s">
        <v>1911</v>
      </c>
    </row>
    <row r="148" spans="1:51" x14ac:dyDescent="0.25">
      <c r="A148" t="s">
        <v>3160</v>
      </c>
      <c r="B148" t="s">
        <v>109</v>
      </c>
      <c r="C148" t="s">
        <v>89</v>
      </c>
      <c r="D148">
        <v>99999</v>
      </c>
      <c r="F148">
        <v>0</v>
      </c>
      <c r="G148" t="b">
        <v>0</v>
      </c>
      <c r="H148" t="s">
        <v>278</v>
      </c>
      <c r="K148" t="s">
        <v>228</v>
      </c>
      <c r="L148" t="s">
        <v>1729</v>
      </c>
      <c r="N148" t="s">
        <v>93</v>
      </c>
      <c r="P148">
        <v>299.8</v>
      </c>
      <c r="Q148">
        <v>59.9</v>
      </c>
      <c r="R148">
        <v>0</v>
      </c>
      <c r="S148">
        <v>50.1</v>
      </c>
      <c r="T148">
        <v>0</v>
      </c>
      <c r="U148">
        <v>0</v>
      </c>
      <c r="V148">
        <v>129.9</v>
      </c>
      <c r="W148">
        <v>59.9</v>
      </c>
      <c r="X148">
        <v>59.9</v>
      </c>
      <c r="Y148">
        <v>0</v>
      </c>
      <c r="AF148" t="s">
        <v>1769</v>
      </c>
      <c r="AJ148" t="s">
        <v>1769</v>
      </c>
      <c r="AL148" t="s">
        <v>1731</v>
      </c>
      <c r="AM148">
        <v>0</v>
      </c>
      <c r="AN148">
        <v>99999</v>
      </c>
      <c r="AO148">
        <v>599</v>
      </c>
      <c r="AP148" t="b">
        <v>1</v>
      </c>
      <c r="AQ148" t="b">
        <v>1</v>
      </c>
      <c r="AR148" t="b">
        <v>0</v>
      </c>
      <c r="AS148">
        <v>500</v>
      </c>
      <c r="AT148" t="s">
        <v>96</v>
      </c>
      <c r="AV148" t="b">
        <v>0</v>
      </c>
      <c r="AW148">
        <v>12</v>
      </c>
      <c r="AX148" t="s">
        <v>97</v>
      </c>
      <c r="AY148" t="s">
        <v>1912</v>
      </c>
    </row>
    <row r="149" spans="1:51" x14ac:dyDescent="0.25">
      <c r="A149" t="s">
        <v>3160</v>
      </c>
      <c r="B149" t="s">
        <v>109</v>
      </c>
      <c r="C149" t="s">
        <v>89</v>
      </c>
      <c r="D149">
        <v>99999</v>
      </c>
      <c r="F149">
        <v>1000</v>
      </c>
      <c r="G149" t="b">
        <v>0</v>
      </c>
      <c r="H149" t="s">
        <v>278</v>
      </c>
      <c r="K149" t="s">
        <v>228</v>
      </c>
      <c r="L149" t="s">
        <v>1729</v>
      </c>
      <c r="N149" t="s">
        <v>93</v>
      </c>
      <c r="P149">
        <v>299.8</v>
      </c>
      <c r="Q149">
        <v>59.9</v>
      </c>
      <c r="R149">
        <v>0</v>
      </c>
      <c r="S149">
        <v>50.1</v>
      </c>
      <c r="T149">
        <v>0</v>
      </c>
      <c r="U149">
        <v>0</v>
      </c>
      <c r="V149">
        <v>129.9</v>
      </c>
      <c r="W149">
        <v>59.9</v>
      </c>
      <c r="X149">
        <v>59.9</v>
      </c>
      <c r="Y149">
        <v>0</v>
      </c>
      <c r="AF149" t="s">
        <v>1771</v>
      </c>
      <c r="AJ149" t="s">
        <v>1771</v>
      </c>
      <c r="AL149" t="s">
        <v>1731</v>
      </c>
      <c r="AM149">
        <v>0</v>
      </c>
      <c r="AN149">
        <v>99999</v>
      </c>
      <c r="AO149">
        <v>599</v>
      </c>
      <c r="AP149" t="b">
        <v>1</v>
      </c>
      <c r="AQ149" t="b">
        <v>1</v>
      </c>
      <c r="AR149" t="b">
        <v>0</v>
      </c>
      <c r="AS149">
        <v>500</v>
      </c>
      <c r="AT149" t="s">
        <v>96</v>
      </c>
      <c r="AV149" t="b">
        <v>0</v>
      </c>
      <c r="AW149">
        <v>12</v>
      </c>
      <c r="AX149" t="s">
        <v>97</v>
      </c>
      <c r="AY149" t="s">
        <v>1913</v>
      </c>
    </row>
    <row r="150" spans="1:51" x14ac:dyDescent="0.25">
      <c r="A150" t="s">
        <v>3160</v>
      </c>
      <c r="B150" t="s">
        <v>109</v>
      </c>
      <c r="C150" t="s">
        <v>89</v>
      </c>
      <c r="D150">
        <v>99999</v>
      </c>
      <c r="F150">
        <v>10000</v>
      </c>
      <c r="G150" t="b">
        <v>0</v>
      </c>
      <c r="H150" t="s">
        <v>278</v>
      </c>
      <c r="K150" t="s">
        <v>228</v>
      </c>
      <c r="L150" t="s">
        <v>1729</v>
      </c>
      <c r="N150" t="s">
        <v>93</v>
      </c>
      <c r="P150">
        <v>364.8</v>
      </c>
      <c r="Q150">
        <v>124.9</v>
      </c>
      <c r="R150">
        <v>0</v>
      </c>
      <c r="S150">
        <v>50.1</v>
      </c>
      <c r="T150">
        <v>0</v>
      </c>
      <c r="U150">
        <v>0</v>
      </c>
      <c r="V150">
        <v>129.9</v>
      </c>
      <c r="W150">
        <v>59.9</v>
      </c>
      <c r="X150">
        <v>59.9</v>
      </c>
      <c r="Y150">
        <v>0</v>
      </c>
      <c r="AF150" t="s">
        <v>1773</v>
      </c>
      <c r="AJ150" t="s">
        <v>1773</v>
      </c>
      <c r="AL150" t="s">
        <v>1731</v>
      </c>
      <c r="AM150">
        <v>0</v>
      </c>
      <c r="AN150">
        <v>99999</v>
      </c>
      <c r="AO150">
        <v>599</v>
      </c>
      <c r="AP150" t="b">
        <v>1</v>
      </c>
      <c r="AQ150" t="b">
        <v>1</v>
      </c>
      <c r="AR150" t="b">
        <v>0</v>
      </c>
      <c r="AS150">
        <v>500</v>
      </c>
      <c r="AT150" t="s">
        <v>96</v>
      </c>
      <c r="AV150" t="b">
        <v>0</v>
      </c>
      <c r="AW150">
        <v>12</v>
      </c>
      <c r="AX150" t="s">
        <v>97</v>
      </c>
      <c r="AY150" t="s">
        <v>1914</v>
      </c>
    </row>
    <row r="151" spans="1:51" x14ac:dyDescent="0.25">
      <c r="A151" t="s">
        <v>3160</v>
      </c>
      <c r="B151" t="s">
        <v>109</v>
      </c>
      <c r="C151" t="s">
        <v>89</v>
      </c>
      <c r="D151">
        <v>99999</v>
      </c>
      <c r="F151">
        <v>2000</v>
      </c>
      <c r="G151" t="b">
        <v>0</v>
      </c>
      <c r="H151" t="s">
        <v>278</v>
      </c>
      <c r="K151" t="s">
        <v>228</v>
      </c>
      <c r="L151" t="s">
        <v>1729</v>
      </c>
      <c r="N151" t="s">
        <v>93</v>
      </c>
      <c r="P151">
        <v>309.8</v>
      </c>
      <c r="Q151">
        <v>69.900000000000006</v>
      </c>
      <c r="R151">
        <v>0</v>
      </c>
      <c r="S151">
        <v>50.1</v>
      </c>
      <c r="T151">
        <v>0</v>
      </c>
      <c r="U151">
        <v>0</v>
      </c>
      <c r="V151">
        <v>129.9</v>
      </c>
      <c r="W151">
        <v>59.9</v>
      </c>
      <c r="X151">
        <v>59.9</v>
      </c>
      <c r="Y151">
        <v>0</v>
      </c>
      <c r="AF151" t="s">
        <v>1775</v>
      </c>
      <c r="AJ151" t="s">
        <v>1775</v>
      </c>
      <c r="AL151" t="s">
        <v>1731</v>
      </c>
      <c r="AM151">
        <v>0</v>
      </c>
      <c r="AN151">
        <v>99999</v>
      </c>
      <c r="AO151">
        <v>599</v>
      </c>
      <c r="AP151" t="b">
        <v>1</v>
      </c>
      <c r="AQ151" t="b">
        <v>1</v>
      </c>
      <c r="AR151" t="b">
        <v>0</v>
      </c>
      <c r="AS151">
        <v>500</v>
      </c>
      <c r="AT151" t="s">
        <v>96</v>
      </c>
      <c r="AV151" t="b">
        <v>0</v>
      </c>
      <c r="AW151">
        <v>12</v>
      </c>
      <c r="AX151" t="s">
        <v>97</v>
      </c>
      <c r="AY151" t="s">
        <v>1915</v>
      </c>
    </row>
    <row r="152" spans="1:51" x14ac:dyDescent="0.25">
      <c r="A152" t="s">
        <v>3160</v>
      </c>
      <c r="B152" t="s">
        <v>109</v>
      </c>
      <c r="C152" t="s">
        <v>89</v>
      </c>
      <c r="D152">
        <v>99999</v>
      </c>
      <c r="F152">
        <v>3000</v>
      </c>
      <c r="G152" t="b">
        <v>0</v>
      </c>
      <c r="H152" t="s">
        <v>278</v>
      </c>
      <c r="K152" t="s">
        <v>228</v>
      </c>
      <c r="L152" t="s">
        <v>1729</v>
      </c>
      <c r="N152" t="s">
        <v>93</v>
      </c>
      <c r="P152">
        <v>319.8</v>
      </c>
      <c r="Q152">
        <v>79.899999999999991</v>
      </c>
      <c r="R152">
        <v>0</v>
      </c>
      <c r="S152">
        <v>50.1</v>
      </c>
      <c r="T152">
        <v>0</v>
      </c>
      <c r="U152">
        <v>0</v>
      </c>
      <c r="V152">
        <v>129.9</v>
      </c>
      <c r="W152">
        <v>59.9</v>
      </c>
      <c r="X152">
        <v>59.9</v>
      </c>
      <c r="Y152">
        <v>0</v>
      </c>
      <c r="AF152" t="s">
        <v>1777</v>
      </c>
      <c r="AJ152" t="s">
        <v>1777</v>
      </c>
      <c r="AL152" t="s">
        <v>1731</v>
      </c>
      <c r="AM152">
        <v>0</v>
      </c>
      <c r="AN152">
        <v>99999</v>
      </c>
      <c r="AO152">
        <v>599</v>
      </c>
      <c r="AP152" t="b">
        <v>1</v>
      </c>
      <c r="AQ152" t="b">
        <v>1</v>
      </c>
      <c r="AR152" t="b">
        <v>0</v>
      </c>
      <c r="AS152">
        <v>500</v>
      </c>
      <c r="AT152" t="s">
        <v>96</v>
      </c>
      <c r="AV152" t="b">
        <v>0</v>
      </c>
      <c r="AW152">
        <v>12</v>
      </c>
      <c r="AX152" t="s">
        <v>97</v>
      </c>
      <c r="AY152" t="s">
        <v>1916</v>
      </c>
    </row>
    <row r="153" spans="1:51" x14ac:dyDescent="0.25">
      <c r="A153" t="s">
        <v>3160</v>
      </c>
      <c r="B153" t="s">
        <v>109</v>
      </c>
      <c r="C153" t="s">
        <v>89</v>
      </c>
      <c r="D153">
        <v>99999</v>
      </c>
      <c r="F153">
        <v>5000</v>
      </c>
      <c r="G153" t="b">
        <v>0</v>
      </c>
      <c r="H153" t="s">
        <v>278</v>
      </c>
      <c r="K153" t="s">
        <v>228</v>
      </c>
      <c r="L153" t="s">
        <v>1729</v>
      </c>
      <c r="N153" t="s">
        <v>93</v>
      </c>
      <c r="P153">
        <v>334.8</v>
      </c>
      <c r="Q153">
        <v>94.9</v>
      </c>
      <c r="R153">
        <v>0</v>
      </c>
      <c r="S153">
        <v>50.1</v>
      </c>
      <c r="T153">
        <v>0</v>
      </c>
      <c r="U153">
        <v>0</v>
      </c>
      <c r="V153">
        <v>129.9</v>
      </c>
      <c r="W153">
        <v>59.9</v>
      </c>
      <c r="X153">
        <v>59.9</v>
      </c>
      <c r="Y153">
        <v>0</v>
      </c>
      <c r="AF153" t="s">
        <v>1779</v>
      </c>
      <c r="AJ153" t="s">
        <v>1779</v>
      </c>
      <c r="AL153" t="s">
        <v>1731</v>
      </c>
      <c r="AM153">
        <v>0</v>
      </c>
      <c r="AN153">
        <v>99999</v>
      </c>
      <c r="AO153">
        <v>599</v>
      </c>
      <c r="AP153" t="b">
        <v>1</v>
      </c>
      <c r="AQ153" t="b">
        <v>1</v>
      </c>
      <c r="AR153" t="b">
        <v>0</v>
      </c>
      <c r="AS153">
        <v>500</v>
      </c>
      <c r="AT153" t="s">
        <v>96</v>
      </c>
      <c r="AV153" t="b">
        <v>0</v>
      </c>
      <c r="AW153">
        <v>12</v>
      </c>
      <c r="AX153" t="s">
        <v>97</v>
      </c>
      <c r="AY153" t="s">
        <v>1917</v>
      </c>
    </row>
    <row r="154" spans="1:51" x14ac:dyDescent="0.25">
      <c r="A154" t="s">
        <v>3160</v>
      </c>
      <c r="B154" t="s">
        <v>124</v>
      </c>
      <c r="C154" t="s">
        <v>89</v>
      </c>
      <c r="D154">
        <v>99999</v>
      </c>
      <c r="F154">
        <v>0</v>
      </c>
      <c r="G154" t="b">
        <v>0</v>
      </c>
      <c r="H154" t="s">
        <v>278</v>
      </c>
      <c r="K154" t="s">
        <v>228</v>
      </c>
      <c r="L154" t="s">
        <v>1725</v>
      </c>
      <c r="N154" t="s">
        <v>93</v>
      </c>
      <c r="P154">
        <v>304.8</v>
      </c>
      <c r="Q154">
        <v>64.900000000000006</v>
      </c>
      <c r="R154">
        <v>0</v>
      </c>
      <c r="S154">
        <v>50.1</v>
      </c>
      <c r="T154">
        <v>0</v>
      </c>
      <c r="U154">
        <v>0</v>
      </c>
      <c r="V154">
        <v>129.9</v>
      </c>
      <c r="W154">
        <v>59.9</v>
      </c>
      <c r="X154">
        <v>59.9</v>
      </c>
      <c r="Y154">
        <v>0</v>
      </c>
      <c r="AF154" t="s">
        <v>1781</v>
      </c>
      <c r="AJ154" t="s">
        <v>1781</v>
      </c>
      <c r="AL154" t="s">
        <v>1727</v>
      </c>
      <c r="AM154">
        <v>0</v>
      </c>
      <c r="AN154">
        <v>99999</v>
      </c>
      <c r="AO154">
        <v>699</v>
      </c>
      <c r="AP154" t="b">
        <v>1</v>
      </c>
      <c r="AQ154" t="b">
        <v>1</v>
      </c>
      <c r="AR154" t="b">
        <v>0</v>
      </c>
      <c r="AS154">
        <v>1000</v>
      </c>
      <c r="AT154" t="s">
        <v>96</v>
      </c>
      <c r="AV154" t="b">
        <v>0</v>
      </c>
      <c r="AW154">
        <v>12</v>
      </c>
      <c r="AX154" t="s">
        <v>97</v>
      </c>
      <c r="AY154" t="s">
        <v>1918</v>
      </c>
    </row>
    <row r="155" spans="1:51" x14ac:dyDescent="0.25">
      <c r="A155" t="s">
        <v>3160</v>
      </c>
      <c r="B155" t="s">
        <v>124</v>
      </c>
      <c r="C155" t="s">
        <v>89</v>
      </c>
      <c r="D155">
        <v>99999</v>
      </c>
      <c r="F155">
        <v>1000</v>
      </c>
      <c r="G155" t="b">
        <v>0</v>
      </c>
      <c r="H155" t="s">
        <v>278</v>
      </c>
      <c r="K155" t="s">
        <v>228</v>
      </c>
      <c r="L155" t="s">
        <v>1725</v>
      </c>
      <c r="N155" t="s">
        <v>93</v>
      </c>
      <c r="P155">
        <v>304.8</v>
      </c>
      <c r="Q155">
        <v>64.899999999999991</v>
      </c>
      <c r="R155">
        <v>0</v>
      </c>
      <c r="S155">
        <v>50.1</v>
      </c>
      <c r="T155">
        <v>0</v>
      </c>
      <c r="U155">
        <v>0</v>
      </c>
      <c r="V155">
        <v>129.9</v>
      </c>
      <c r="W155">
        <v>59.9</v>
      </c>
      <c r="X155">
        <v>59.9</v>
      </c>
      <c r="Y155">
        <v>0</v>
      </c>
      <c r="AF155" t="s">
        <v>1783</v>
      </c>
      <c r="AJ155" t="s">
        <v>1783</v>
      </c>
      <c r="AL155" t="s">
        <v>1727</v>
      </c>
      <c r="AM155">
        <v>0</v>
      </c>
      <c r="AN155">
        <v>99999</v>
      </c>
      <c r="AO155">
        <v>699</v>
      </c>
      <c r="AP155" t="b">
        <v>1</v>
      </c>
      <c r="AQ155" t="b">
        <v>1</v>
      </c>
      <c r="AR155" t="b">
        <v>0</v>
      </c>
      <c r="AS155">
        <v>1000</v>
      </c>
      <c r="AT155" t="s">
        <v>96</v>
      </c>
      <c r="AV155" t="b">
        <v>0</v>
      </c>
      <c r="AW155">
        <v>12</v>
      </c>
      <c r="AX155" t="s">
        <v>97</v>
      </c>
      <c r="AY155" t="s">
        <v>1919</v>
      </c>
    </row>
    <row r="156" spans="1:51" x14ac:dyDescent="0.25">
      <c r="A156" t="s">
        <v>3160</v>
      </c>
      <c r="B156" t="s">
        <v>124</v>
      </c>
      <c r="C156" t="s">
        <v>89</v>
      </c>
      <c r="D156">
        <v>99999</v>
      </c>
      <c r="F156">
        <v>2000</v>
      </c>
      <c r="G156" t="b">
        <v>0</v>
      </c>
      <c r="H156" t="s">
        <v>278</v>
      </c>
      <c r="K156" t="s">
        <v>228</v>
      </c>
      <c r="L156" t="s">
        <v>1725</v>
      </c>
      <c r="N156" t="s">
        <v>93</v>
      </c>
      <c r="P156">
        <v>314.8</v>
      </c>
      <c r="Q156">
        <v>74.899999999999991</v>
      </c>
      <c r="R156">
        <v>0</v>
      </c>
      <c r="S156">
        <v>50.1</v>
      </c>
      <c r="T156">
        <v>0</v>
      </c>
      <c r="U156">
        <v>0</v>
      </c>
      <c r="V156">
        <v>129.9</v>
      </c>
      <c r="W156">
        <v>59.9</v>
      </c>
      <c r="X156">
        <v>59.9</v>
      </c>
      <c r="Y156">
        <v>0</v>
      </c>
      <c r="AF156" t="s">
        <v>1785</v>
      </c>
      <c r="AJ156" t="s">
        <v>1785</v>
      </c>
      <c r="AL156" t="s">
        <v>1727</v>
      </c>
      <c r="AM156">
        <v>0</v>
      </c>
      <c r="AN156">
        <v>99999</v>
      </c>
      <c r="AO156">
        <v>699</v>
      </c>
      <c r="AP156" t="b">
        <v>1</v>
      </c>
      <c r="AQ156" t="b">
        <v>1</v>
      </c>
      <c r="AR156" t="b">
        <v>0</v>
      </c>
      <c r="AS156">
        <v>1000</v>
      </c>
      <c r="AT156" t="s">
        <v>96</v>
      </c>
      <c r="AV156" t="b">
        <v>0</v>
      </c>
      <c r="AW156">
        <v>12</v>
      </c>
      <c r="AX156" t="s">
        <v>97</v>
      </c>
      <c r="AY156" t="s">
        <v>1920</v>
      </c>
    </row>
    <row r="157" spans="1:51" x14ac:dyDescent="0.25">
      <c r="A157" t="s">
        <v>3160</v>
      </c>
      <c r="B157" t="s">
        <v>124</v>
      </c>
      <c r="C157" t="s">
        <v>89</v>
      </c>
      <c r="D157">
        <v>99999</v>
      </c>
      <c r="F157">
        <v>3000</v>
      </c>
      <c r="G157" t="b">
        <v>0</v>
      </c>
      <c r="H157" t="s">
        <v>278</v>
      </c>
      <c r="K157" t="s">
        <v>228</v>
      </c>
      <c r="L157" t="s">
        <v>1725</v>
      </c>
      <c r="N157" t="s">
        <v>93</v>
      </c>
      <c r="P157">
        <v>324.8</v>
      </c>
      <c r="Q157">
        <v>84.899999999999991</v>
      </c>
      <c r="R157">
        <v>0</v>
      </c>
      <c r="S157">
        <v>50.1</v>
      </c>
      <c r="T157">
        <v>0</v>
      </c>
      <c r="U157">
        <v>0</v>
      </c>
      <c r="V157">
        <v>129.9</v>
      </c>
      <c r="W157">
        <v>59.9</v>
      </c>
      <c r="X157">
        <v>59.9</v>
      </c>
      <c r="Y157">
        <v>0</v>
      </c>
      <c r="AF157" t="s">
        <v>1787</v>
      </c>
      <c r="AJ157" t="s">
        <v>1787</v>
      </c>
      <c r="AL157" t="s">
        <v>1727</v>
      </c>
      <c r="AM157">
        <v>0</v>
      </c>
      <c r="AN157">
        <v>99999</v>
      </c>
      <c r="AO157">
        <v>699</v>
      </c>
      <c r="AP157" t="b">
        <v>1</v>
      </c>
      <c r="AQ157" t="b">
        <v>1</v>
      </c>
      <c r="AR157" t="b">
        <v>0</v>
      </c>
      <c r="AS157">
        <v>1000</v>
      </c>
      <c r="AT157" t="s">
        <v>96</v>
      </c>
      <c r="AV157" t="b">
        <v>0</v>
      </c>
      <c r="AW157">
        <v>12</v>
      </c>
      <c r="AX157" t="s">
        <v>97</v>
      </c>
      <c r="AY157" t="s">
        <v>1921</v>
      </c>
    </row>
    <row r="158" spans="1:51" x14ac:dyDescent="0.25">
      <c r="A158" t="s">
        <v>3160</v>
      </c>
      <c r="B158" t="s">
        <v>124</v>
      </c>
      <c r="C158" t="s">
        <v>89</v>
      </c>
      <c r="D158">
        <v>99999</v>
      </c>
      <c r="F158">
        <v>5000</v>
      </c>
      <c r="G158" t="b">
        <v>0</v>
      </c>
      <c r="H158" t="s">
        <v>278</v>
      </c>
      <c r="K158" t="s">
        <v>228</v>
      </c>
      <c r="L158" t="s">
        <v>1725</v>
      </c>
      <c r="N158" t="s">
        <v>93</v>
      </c>
      <c r="P158">
        <v>339.8</v>
      </c>
      <c r="Q158">
        <v>99.9</v>
      </c>
      <c r="R158">
        <v>0</v>
      </c>
      <c r="S158">
        <v>50.1</v>
      </c>
      <c r="T158">
        <v>0</v>
      </c>
      <c r="U158">
        <v>0</v>
      </c>
      <c r="V158">
        <v>129.9</v>
      </c>
      <c r="W158">
        <v>59.9</v>
      </c>
      <c r="X158">
        <v>59.9</v>
      </c>
      <c r="Y158">
        <v>0</v>
      </c>
      <c r="AF158" t="s">
        <v>1789</v>
      </c>
      <c r="AJ158" t="s">
        <v>1789</v>
      </c>
      <c r="AL158" t="s">
        <v>1727</v>
      </c>
      <c r="AM158">
        <v>0</v>
      </c>
      <c r="AN158">
        <v>99999</v>
      </c>
      <c r="AO158">
        <v>699</v>
      </c>
      <c r="AP158" t="b">
        <v>1</v>
      </c>
      <c r="AQ158" t="b">
        <v>1</v>
      </c>
      <c r="AR158" t="b">
        <v>0</v>
      </c>
      <c r="AS158">
        <v>1000</v>
      </c>
      <c r="AT158" t="s">
        <v>96</v>
      </c>
      <c r="AV158" t="b">
        <v>0</v>
      </c>
      <c r="AW158">
        <v>12</v>
      </c>
      <c r="AX158" t="s">
        <v>97</v>
      </c>
      <c r="AY158" t="s">
        <v>1922</v>
      </c>
    </row>
    <row r="159" spans="1:51" x14ac:dyDescent="0.25">
      <c r="A159" t="s">
        <v>3160</v>
      </c>
      <c r="B159" t="s">
        <v>139</v>
      </c>
      <c r="C159" t="s">
        <v>89</v>
      </c>
      <c r="D159">
        <v>99999</v>
      </c>
      <c r="F159">
        <v>0</v>
      </c>
      <c r="G159" t="b">
        <v>0</v>
      </c>
      <c r="H159" t="s">
        <v>278</v>
      </c>
      <c r="K159" t="s">
        <v>228</v>
      </c>
      <c r="L159" t="s">
        <v>1753</v>
      </c>
      <c r="N159" t="s">
        <v>93</v>
      </c>
      <c r="P159">
        <v>324.8</v>
      </c>
      <c r="Q159">
        <v>84.9</v>
      </c>
      <c r="R159">
        <v>0</v>
      </c>
      <c r="S159">
        <v>50.1</v>
      </c>
      <c r="T159">
        <v>0</v>
      </c>
      <c r="U159">
        <v>0</v>
      </c>
      <c r="V159">
        <v>129.9</v>
      </c>
      <c r="W159">
        <v>59.9</v>
      </c>
      <c r="X159">
        <v>59.9</v>
      </c>
      <c r="Y159">
        <v>0</v>
      </c>
      <c r="AF159" t="s">
        <v>1791</v>
      </c>
      <c r="AJ159" t="s">
        <v>1791</v>
      </c>
      <c r="AL159" t="s">
        <v>1755</v>
      </c>
      <c r="AM159">
        <v>0</v>
      </c>
      <c r="AN159">
        <v>99999</v>
      </c>
      <c r="AO159">
        <v>899</v>
      </c>
      <c r="AP159" t="b">
        <v>1</v>
      </c>
      <c r="AQ159" t="b">
        <v>1</v>
      </c>
      <c r="AR159" t="b">
        <v>0</v>
      </c>
      <c r="AS159">
        <v>99999</v>
      </c>
      <c r="AT159" t="s">
        <v>96</v>
      </c>
      <c r="AV159" t="b">
        <v>0</v>
      </c>
      <c r="AW159">
        <v>12</v>
      </c>
      <c r="AX159" t="s">
        <v>97</v>
      </c>
      <c r="AY159" t="s">
        <v>1923</v>
      </c>
    </row>
    <row r="160" spans="1:51" x14ac:dyDescent="0.25">
      <c r="A160" t="s">
        <v>3160</v>
      </c>
      <c r="B160" t="s">
        <v>139</v>
      </c>
      <c r="C160" t="s">
        <v>89</v>
      </c>
      <c r="D160">
        <v>99999</v>
      </c>
      <c r="F160">
        <v>1000</v>
      </c>
      <c r="G160" t="b">
        <v>0</v>
      </c>
      <c r="H160" t="s">
        <v>278</v>
      </c>
      <c r="K160" t="s">
        <v>228</v>
      </c>
      <c r="L160" t="s">
        <v>1753</v>
      </c>
      <c r="N160" t="s">
        <v>93</v>
      </c>
      <c r="P160">
        <v>324.8</v>
      </c>
      <c r="Q160">
        <v>84.899999999999991</v>
      </c>
      <c r="R160">
        <v>0</v>
      </c>
      <c r="S160">
        <v>50.1</v>
      </c>
      <c r="T160">
        <v>0</v>
      </c>
      <c r="U160">
        <v>0</v>
      </c>
      <c r="V160">
        <v>129.9</v>
      </c>
      <c r="W160">
        <v>59.9</v>
      </c>
      <c r="X160">
        <v>59.9</v>
      </c>
      <c r="Y160">
        <v>0</v>
      </c>
      <c r="AF160" t="s">
        <v>1793</v>
      </c>
      <c r="AJ160" t="s">
        <v>1793</v>
      </c>
      <c r="AL160" t="s">
        <v>1755</v>
      </c>
      <c r="AM160">
        <v>0</v>
      </c>
      <c r="AN160">
        <v>99999</v>
      </c>
      <c r="AO160">
        <v>899</v>
      </c>
      <c r="AP160" t="b">
        <v>1</v>
      </c>
      <c r="AQ160" t="b">
        <v>1</v>
      </c>
      <c r="AR160" t="b">
        <v>0</v>
      </c>
      <c r="AS160">
        <v>99999</v>
      </c>
      <c r="AT160" t="s">
        <v>96</v>
      </c>
      <c r="AV160" t="b">
        <v>0</v>
      </c>
      <c r="AW160">
        <v>12</v>
      </c>
      <c r="AX160" t="s">
        <v>97</v>
      </c>
      <c r="AY160" t="s">
        <v>1924</v>
      </c>
    </row>
    <row r="161" spans="1:51" x14ac:dyDescent="0.25">
      <c r="A161" t="s">
        <v>3160</v>
      </c>
      <c r="B161" t="s">
        <v>139</v>
      </c>
      <c r="C161" t="s">
        <v>89</v>
      </c>
      <c r="D161">
        <v>99999</v>
      </c>
      <c r="F161">
        <v>10000</v>
      </c>
      <c r="G161" t="b">
        <v>0</v>
      </c>
      <c r="H161" t="s">
        <v>278</v>
      </c>
      <c r="K161" t="s">
        <v>228</v>
      </c>
      <c r="L161" t="s">
        <v>1753</v>
      </c>
      <c r="N161" t="s">
        <v>93</v>
      </c>
      <c r="P161">
        <v>389.8</v>
      </c>
      <c r="Q161">
        <v>149.9</v>
      </c>
      <c r="R161">
        <v>0</v>
      </c>
      <c r="S161">
        <v>50.1</v>
      </c>
      <c r="T161">
        <v>0</v>
      </c>
      <c r="U161">
        <v>0</v>
      </c>
      <c r="V161">
        <v>129.9</v>
      </c>
      <c r="W161">
        <v>59.9</v>
      </c>
      <c r="X161">
        <v>59.9</v>
      </c>
      <c r="Y161">
        <v>0</v>
      </c>
      <c r="AF161" t="s">
        <v>1795</v>
      </c>
      <c r="AJ161" t="s">
        <v>1795</v>
      </c>
      <c r="AL161" t="s">
        <v>1755</v>
      </c>
      <c r="AM161">
        <v>0</v>
      </c>
      <c r="AN161">
        <v>99999</v>
      </c>
      <c r="AO161">
        <v>899</v>
      </c>
      <c r="AP161" t="b">
        <v>1</v>
      </c>
      <c r="AQ161" t="b">
        <v>1</v>
      </c>
      <c r="AR161" t="b">
        <v>0</v>
      </c>
      <c r="AS161">
        <v>99999</v>
      </c>
      <c r="AT161" t="s">
        <v>96</v>
      </c>
      <c r="AV161" t="b">
        <v>0</v>
      </c>
      <c r="AW161">
        <v>12</v>
      </c>
      <c r="AX161" t="s">
        <v>97</v>
      </c>
      <c r="AY161" t="s">
        <v>1925</v>
      </c>
    </row>
    <row r="162" spans="1:51" x14ac:dyDescent="0.25">
      <c r="A162" t="s">
        <v>3160</v>
      </c>
      <c r="B162" t="s">
        <v>139</v>
      </c>
      <c r="C162" t="s">
        <v>89</v>
      </c>
      <c r="D162">
        <v>99999</v>
      </c>
      <c r="F162">
        <v>2000</v>
      </c>
      <c r="G162" t="b">
        <v>0</v>
      </c>
      <c r="H162" t="s">
        <v>278</v>
      </c>
      <c r="K162" t="s">
        <v>228</v>
      </c>
      <c r="L162" t="s">
        <v>1753</v>
      </c>
      <c r="N162" t="s">
        <v>93</v>
      </c>
      <c r="P162">
        <v>334.8</v>
      </c>
      <c r="Q162">
        <v>94.899999999999991</v>
      </c>
      <c r="R162">
        <v>0</v>
      </c>
      <c r="S162">
        <v>50.1</v>
      </c>
      <c r="T162">
        <v>0</v>
      </c>
      <c r="U162">
        <v>0</v>
      </c>
      <c r="V162">
        <v>129.9</v>
      </c>
      <c r="W162">
        <v>59.9</v>
      </c>
      <c r="X162">
        <v>59.9</v>
      </c>
      <c r="Y162">
        <v>0</v>
      </c>
      <c r="AF162" t="s">
        <v>1797</v>
      </c>
      <c r="AJ162" t="s">
        <v>1797</v>
      </c>
      <c r="AL162" t="s">
        <v>1755</v>
      </c>
      <c r="AM162">
        <v>0</v>
      </c>
      <c r="AN162">
        <v>99999</v>
      </c>
      <c r="AO162">
        <v>899</v>
      </c>
      <c r="AP162" t="b">
        <v>1</v>
      </c>
      <c r="AQ162" t="b">
        <v>1</v>
      </c>
      <c r="AR162" t="b">
        <v>0</v>
      </c>
      <c r="AS162">
        <v>99999</v>
      </c>
      <c r="AT162" t="s">
        <v>96</v>
      </c>
      <c r="AV162" t="b">
        <v>0</v>
      </c>
      <c r="AW162">
        <v>12</v>
      </c>
      <c r="AX162" t="s">
        <v>97</v>
      </c>
      <c r="AY162" t="s">
        <v>1926</v>
      </c>
    </row>
    <row r="163" spans="1:51" x14ac:dyDescent="0.25">
      <c r="A163" t="s">
        <v>3160</v>
      </c>
      <c r="B163" t="s">
        <v>139</v>
      </c>
      <c r="C163" t="s">
        <v>89</v>
      </c>
      <c r="D163">
        <v>99999</v>
      </c>
      <c r="F163">
        <v>3000</v>
      </c>
      <c r="G163" t="b">
        <v>0</v>
      </c>
      <c r="H163" t="s">
        <v>278</v>
      </c>
      <c r="K163" t="s">
        <v>228</v>
      </c>
      <c r="L163" t="s">
        <v>1753</v>
      </c>
      <c r="N163" t="s">
        <v>93</v>
      </c>
      <c r="P163">
        <v>344.8</v>
      </c>
      <c r="Q163">
        <v>104.89999999999999</v>
      </c>
      <c r="R163">
        <v>0</v>
      </c>
      <c r="S163">
        <v>50.1</v>
      </c>
      <c r="T163">
        <v>0</v>
      </c>
      <c r="U163">
        <v>0</v>
      </c>
      <c r="V163">
        <v>129.9</v>
      </c>
      <c r="W163">
        <v>59.9</v>
      </c>
      <c r="X163">
        <v>59.9</v>
      </c>
      <c r="Y163">
        <v>0</v>
      </c>
      <c r="AF163" t="s">
        <v>1799</v>
      </c>
      <c r="AJ163" t="s">
        <v>1799</v>
      </c>
      <c r="AL163" t="s">
        <v>1755</v>
      </c>
      <c r="AM163">
        <v>0</v>
      </c>
      <c r="AN163">
        <v>99999</v>
      </c>
      <c r="AO163">
        <v>899</v>
      </c>
      <c r="AP163" t="b">
        <v>1</v>
      </c>
      <c r="AQ163" t="b">
        <v>1</v>
      </c>
      <c r="AR163" t="b">
        <v>0</v>
      </c>
      <c r="AS163">
        <v>99999</v>
      </c>
      <c r="AT163" t="s">
        <v>96</v>
      </c>
      <c r="AV163" t="b">
        <v>0</v>
      </c>
      <c r="AW163">
        <v>12</v>
      </c>
      <c r="AX163" t="s">
        <v>97</v>
      </c>
      <c r="AY163" t="s">
        <v>1927</v>
      </c>
    </row>
    <row r="164" spans="1:51" x14ac:dyDescent="0.25">
      <c r="A164" t="s">
        <v>3160</v>
      </c>
      <c r="B164" t="s">
        <v>139</v>
      </c>
      <c r="C164" t="s">
        <v>89</v>
      </c>
      <c r="D164">
        <v>99999</v>
      </c>
      <c r="F164">
        <v>5000</v>
      </c>
      <c r="G164" t="b">
        <v>0</v>
      </c>
      <c r="H164" t="s">
        <v>278</v>
      </c>
      <c r="K164" t="s">
        <v>228</v>
      </c>
      <c r="L164" t="s">
        <v>1753</v>
      </c>
      <c r="N164" t="s">
        <v>93</v>
      </c>
      <c r="P164">
        <v>359.8</v>
      </c>
      <c r="Q164">
        <v>119.9</v>
      </c>
      <c r="R164">
        <v>0</v>
      </c>
      <c r="S164">
        <v>50.1</v>
      </c>
      <c r="T164">
        <v>0</v>
      </c>
      <c r="U164">
        <v>0</v>
      </c>
      <c r="V164">
        <v>129.9</v>
      </c>
      <c r="W164">
        <v>59.9</v>
      </c>
      <c r="X164">
        <v>59.9</v>
      </c>
      <c r="Y164">
        <v>0</v>
      </c>
      <c r="AF164" t="s">
        <v>1801</v>
      </c>
      <c r="AJ164" t="s">
        <v>1801</v>
      </c>
      <c r="AL164" t="s">
        <v>1755</v>
      </c>
      <c r="AM164">
        <v>0</v>
      </c>
      <c r="AN164">
        <v>99999</v>
      </c>
      <c r="AO164">
        <v>899</v>
      </c>
      <c r="AP164" t="b">
        <v>1</v>
      </c>
      <c r="AQ164" t="b">
        <v>1</v>
      </c>
      <c r="AR164" t="b">
        <v>0</v>
      </c>
      <c r="AS164">
        <v>99999</v>
      </c>
      <c r="AT164" t="s">
        <v>96</v>
      </c>
      <c r="AV164" t="b">
        <v>0</v>
      </c>
      <c r="AW164">
        <v>12</v>
      </c>
      <c r="AX164" t="s">
        <v>97</v>
      </c>
      <c r="AY164" t="s">
        <v>1928</v>
      </c>
    </row>
    <row r="165" spans="1:51" x14ac:dyDescent="0.25">
      <c r="A165" t="s">
        <v>3160</v>
      </c>
      <c r="B165" t="s">
        <v>88</v>
      </c>
      <c r="C165" t="s">
        <v>89</v>
      </c>
      <c r="D165">
        <v>99999</v>
      </c>
      <c r="F165">
        <v>10000</v>
      </c>
      <c r="G165" t="b">
        <v>0</v>
      </c>
      <c r="H165" t="s">
        <v>278</v>
      </c>
      <c r="K165" t="s">
        <v>253</v>
      </c>
      <c r="L165" t="s">
        <v>1725</v>
      </c>
      <c r="N165" t="s">
        <v>93</v>
      </c>
      <c r="P165">
        <v>354.8</v>
      </c>
      <c r="Q165">
        <v>129.9</v>
      </c>
      <c r="R165">
        <v>0</v>
      </c>
      <c r="S165">
        <v>50.1</v>
      </c>
      <c r="T165">
        <v>0</v>
      </c>
      <c r="U165">
        <v>0</v>
      </c>
      <c r="V165">
        <v>129.9</v>
      </c>
      <c r="W165">
        <v>44.9</v>
      </c>
      <c r="X165">
        <v>44.9</v>
      </c>
      <c r="Y165">
        <v>0</v>
      </c>
      <c r="AF165" t="s">
        <v>1726</v>
      </c>
      <c r="AJ165" t="s">
        <v>1726</v>
      </c>
      <c r="AL165" t="s">
        <v>1727</v>
      </c>
      <c r="AM165">
        <v>0</v>
      </c>
      <c r="AN165">
        <v>99999</v>
      </c>
      <c r="AO165">
        <v>699</v>
      </c>
      <c r="AP165" t="b">
        <v>1</v>
      </c>
      <c r="AQ165" t="b">
        <v>1</v>
      </c>
      <c r="AR165" t="b">
        <v>0</v>
      </c>
      <c r="AS165">
        <v>1000</v>
      </c>
      <c r="AT165" t="s">
        <v>96</v>
      </c>
      <c r="AV165" t="b">
        <v>0</v>
      </c>
      <c r="AW165">
        <v>12</v>
      </c>
      <c r="AX165" t="s">
        <v>97</v>
      </c>
      <c r="AY165" t="s">
        <v>1929</v>
      </c>
    </row>
    <row r="166" spans="1:51" x14ac:dyDescent="0.25">
      <c r="A166" t="s">
        <v>3160</v>
      </c>
      <c r="B166" t="s">
        <v>109</v>
      </c>
      <c r="C166" t="s">
        <v>89</v>
      </c>
      <c r="D166">
        <v>99999</v>
      </c>
      <c r="F166">
        <v>0</v>
      </c>
      <c r="G166" t="b">
        <v>0</v>
      </c>
      <c r="H166" t="s">
        <v>278</v>
      </c>
      <c r="K166" t="s">
        <v>253</v>
      </c>
      <c r="L166" t="s">
        <v>1729</v>
      </c>
      <c r="N166" t="s">
        <v>93</v>
      </c>
      <c r="P166">
        <v>284.8</v>
      </c>
      <c r="Q166">
        <v>59.9</v>
      </c>
      <c r="R166">
        <v>0</v>
      </c>
      <c r="S166">
        <v>50.1</v>
      </c>
      <c r="T166">
        <v>0</v>
      </c>
      <c r="U166">
        <v>0</v>
      </c>
      <c r="V166">
        <v>129.9</v>
      </c>
      <c r="W166">
        <v>44.9</v>
      </c>
      <c r="X166">
        <v>44.9</v>
      </c>
      <c r="Y166">
        <v>0</v>
      </c>
      <c r="AF166" t="s">
        <v>1730</v>
      </c>
      <c r="AJ166" t="s">
        <v>1730</v>
      </c>
      <c r="AL166" t="s">
        <v>1731</v>
      </c>
      <c r="AM166">
        <v>0</v>
      </c>
      <c r="AN166">
        <v>99999</v>
      </c>
      <c r="AO166">
        <v>599</v>
      </c>
      <c r="AP166" t="b">
        <v>1</v>
      </c>
      <c r="AQ166" t="b">
        <v>1</v>
      </c>
      <c r="AR166" t="b">
        <v>0</v>
      </c>
      <c r="AS166">
        <v>500</v>
      </c>
      <c r="AT166" t="s">
        <v>96</v>
      </c>
      <c r="AV166" t="b">
        <v>0</v>
      </c>
      <c r="AW166">
        <v>12</v>
      </c>
      <c r="AX166" t="s">
        <v>97</v>
      </c>
      <c r="AY166" t="s">
        <v>1930</v>
      </c>
    </row>
    <row r="167" spans="1:51" x14ac:dyDescent="0.25">
      <c r="A167" t="s">
        <v>3160</v>
      </c>
      <c r="B167" t="s">
        <v>109</v>
      </c>
      <c r="C167" t="s">
        <v>89</v>
      </c>
      <c r="D167">
        <v>99999</v>
      </c>
      <c r="F167">
        <v>1000</v>
      </c>
      <c r="G167" t="b">
        <v>0</v>
      </c>
      <c r="H167" t="s">
        <v>278</v>
      </c>
      <c r="K167" t="s">
        <v>253</v>
      </c>
      <c r="L167" t="s">
        <v>1729</v>
      </c>
      <c r="N167" t="s">
        <v>93</v>
      </c>
      <c r="P167">
        <v>284.8</v>
      </c>
      <c r="Q167">
        <v>59.9</v>
      </c>
      <c r="R167">
        <v>0</v>
      </c>
      <c r="S167">
        <v>50.1</v>
      </c>
      <c r="T167">
        <v>0</v>
      </c>
      <c r="U167">
        <v>0</v>
      </c>
      <c r="V167">
        <v>129.9</v>
      </c>
      <c r="W167">
        <v>44.9</v>
      </c>
      <c r="X167">
        <v>44.9</v>
      </c>
      <c r="Y167">
        <v>0</v>
      </c>
      <c r="AF167" t="s">
        <v>1733</v>
      </c>
      <c r="AJ167" t="s">
        <v>1733</v>
      </c>
      <c r="AL167" t="s">
        <v>1731</v>
      </c>
      <c r="AM167">
        <v>0</v>
      </c>
      <c r="AN167">
        <v>99999</v>
      </c>
      <c r="AO167">
        <v>599</v>
      </c>
      <c r="AP167" t="b">
        <v>1</v>
      </c>
      <c r="AQ167" t="b">
        <v>1</v>
      </c>
      <c r="AR167" t="b">
        <v>0</v>
      </c>
      <c r="AS167">
        <v>500</v>
      </c>
      <c r="AT167" t="s">
        <v>96</v>
      </c>
      <c r="AV167" t="b">
        <v>0</v>
      </c>
      <c r="AW167">
        <v>12</v>
      </c>
      <c r="AX167" t="s">
        <v>97</v>
      </c>
      <c r="AY167" t="s">
        <v>1931</v>
      </c>
    </row>
    <row r="168" spans="1:51" x14ac:dyDescent="0.25">
      <c r="A168" t="s">
        <v>3160</v>
      </c>
      <c r="B168" t="s">
        <v>109</v>
      </c>
      <c r="C168" t="s">
        <v>89</v>
      </c>
      <c r="D168">
        <v>99999</v>
      </c>
      <c r="F168">
        <v>10000</v>
      </c>
      <c r="G168" t="b">
        <v>0</v>
      </c>
      <c r="H168" t="s">
        <v>278</v>
      </c>
      <c r="K168" t="s">
        <v>253</v>
      </c>
      <c r="L168" t="s">
        <v>1729</v>
      </c>
      <c r="N168" t="s">
        <v>93</v>
      </c>
      <c r="P168">
        <v>349.8</v>
      </c>
      <c r="Q168">
        <v>124.9</v>
      </c>
      <c r="R168">
        <v>0</v>
      </c>
      <c r="S168">
        <v>50.1</v>
      </c>
      <c r="T168">
        <v>0</v>
      </c>
      <c r="U168">
        <v>0</v>
      </c>
      <c r="V168">
        <v>129.9</v>
      </c>
      <c r="W168">
        <v>44.9</v>
      </c>
      <c r="X168">
        <v>44.9</v>
      </c>
      <c r="Y168">
        <v>0</v>
      </c>
      <c r="AF168" t="s">
        <v>1735</v>
      </c>
      <c r="AJ168" t="s">
        <v>1735</v>
      </c>
      <c r="AL168" t="s">
        <v>1731</v>
      </c>
      <c r="AM168">
        <v>0</v>
      </c>
      <c r="AN168">
        <v>99999</v>
      </c>
      <c r="AO168">
        <v>599</v>
      </c>
      <c r="AP168" t="b">
        <v>1</v>
      </c>
      <c r="AQ168" t="b">
        <v>1</v>
      </c>
      <c r="AR168" t="b">
        <v>0</v>
      </c>
      <c r="AS168">
        <v>500</v>
      </c>
      <c r="AT168" t="s">
        <v>96</v>
      </c>
      <c r="AV168" t="b">
        <v>0</v>
      </c>
      <c r="AW168">
        <v>12</v>
      </c>
      <c r="AX168" t="s">
        <v>97</v>
      </c>
      <c r="AY168" t="s">
        <v>1932</v>
      </c>
    </row>
    <row r="169" spans="1:51" x14ac:dyDescent="0.25">
      <c r="A169" t="s">
        <v>3160</v>
      </c>
      <c r="B169" t="s">
        <v>109</v>
      </c>
      <c r="C169" t="s">
        <v>89</v>
      </c>
      <c r="D169">
        <v>99999</v>
      </c>
      <c r="F169">
        <v>2000</v>
      </c>
      <c r="G169" t="b">
        <v>0</v>
      </c>
      <c r="H169" t="s">
        <v>278</v>
      </c>
      <c r="K169" t="s">
        <v>253</v>
      </c>
      <c r="L169" t="s">
        <v>1729</v>
      </c>
      <c r="N169" t="s">
        <v>93</v>
      </c>
      <c r="P169">
        <v>294.8</v>
      </c>
      <c r="Q169">
        <v>69.900000000000006</v>
      </c>
      <c r="R169">
        <v>0</v>
      </c>
      <c r="S169">
        <v>50.1</v>
      </c>
      <c r="T169">
        <v>0</v>
      </c>
      <c r="U169">
        <v>0</v>
      </c>
      <c r="V169">
        <v>129.9</v>
      </c>
      <c r="W169">
        <v>44.9</v>
      </c>
      <c r="X169">
        <v>44.9</v>
      </c>
      <c r="Y169">
        <v>0</v>
      </c>
      <c r="AF169" t="s">
        <v>1737</v>
      </c>
      <c r="AJ169" t="s">
        <v>1737</v>
      </c>
      <c r="AL169" t="s">
        <v>1731</v>
      </c>
      <c r="AM169">
        <v>0</v>
      </c>
      <c r="AN169">
        <v>99999</v>
      </c>
      <c r="AO169">
        <v>599</v>
      </c>
      <c r="AP169" t="b">
        <v>1</v>
      </c>
      <c r="AQ169" t="b">
        <v>1</v>
      </c>
      <c r="AR169" t="b">
        <v>0</v>
      </c>
      <c r="AS169">
        <v>500</v>
      </c>
      <c r="AT169" t="s">
        <v>96</v>
      </c>
      <c r="AV169" t="b">
        <v>0</v>
      </c>
      <c r="AW169">
        <v>12</v>
      </c>
      <c r="AX169" t="s">
        <v>97</v>
      </c>
      <c r="AY169" t="s">
        <v>1933</v>
      </c>
    </row>
    <row r="170" spans="1:51" x14ac:dyDescent="0.25">
      <c r="A170" t="s">
        <v>3160</v>
      </c>
      <c r="B170" t="s">
        <v>109</v>
      </c>
      <c r="C170" t="s">
        <v>89</v>
      </c>
      <c r="D170">
        <v>99999</v>
      </c>
      <c r="F170">
        <v>3000</v>
      </c>
      <c r="G170" t="b">
        <v>0</v>
      </c>
      <c r="H170" t="s">
        <v>278</v>
      </c>
      <c r="K170" t="s">
        <v>253</v>
      </c>
      <c r="L170" t="s">
        <v>1729</v>
      </c>
      <c r="N170" t="s">
        <v>93</v>
      </c>
      <c r="P170">
        <v>304.8</v>
      </c>
      <c r="Q170">
        <v>79.899999999999991</v>
      </c>
      <c r="R170">
        <v>0</v>
      </c>
      <c r="S170">
        <v>50.1</v>
      </c>
      <c r="T170">
        <v>0</v>
      </c>
      <c r="U170">
        <v>0</v>
      </c>
      <c r="V170">
        <v>129.9</v>
      </c>
      <c r="W170">
        <v>44.9</v>
      </c>
      <c r="X170">
        <v>44.9</v>
      </c>
      <c r="Y170">
        <v>0</v>
      </c>
      <c r="AF170" t="s">
        <v>1739</v>
      </c>
      <c r="AJ170" t="s">
        <v>1739</v>
      </c>
      <c r="AL170" t="s">
        <v>1731</v>
      </c>
      <c r="AM170">
        <v>0</v>
      </c>
      <c r="AN170">
        <v>99999</v>
      </c>
      <c r="AO170">
        <v>599</v>
      </c>
      <c r="AP170" t="b">
        <v>1</v>
      </c>
      <c r="AQ170" t="b">
        <v>1</v>
      </c>
      <c r="AR170" t="b">
        <v>0</v>
      </c>
      <c r="AS170">
        <v>500</v>
      </c>
      <c r="AT170" t="s">
        <v>96</v>
      </c>
      <c r="AV170" t="b">
        <v>0</v>
      </c>
      <c r="AW170">
        <v>12</v>
      </c>
      <c r="AX170" t="s">
        <v>97</v>
      </c>
      <c r="AY170" t="s">
        <v>1934</v>
      </c>
    </row>
    <row r="171" spans="1:51" x14ac:dyDescent="0.25">
      <c r="A171" t="s">
        <v>3160</v>
      </c>
      <c r="B171" t="s">
        <v>109</v>
      </c>
      <c r="C171" t="s">
        <v>89</v>
      </c>
      <c r="D171">
        <v>99999</v>
      </c>
      <c r="F171">
        <v>5000</v>
      </c>
      <c r="G171" t="b">
        <v>0</v>
      </c>
      <c r="H171" t="s">
        <v>278</v>
      </c>
      <c r="K171" t="s">
        <v>253</v>
      </c>
      <c r="L171" t="s">
        <v>1729</v>
      </c>
      <c r="N171" t="s">
        <v>93</v>
      </c>
      <c r="P171">
        <v>319.8</v>
      </c>
      <c r="Q171">
        <v>94.9</v>
      </c>
      <c r="R171">
        <v>0</v>
      </c>
      <c r="S171">
        <v>50.1</v>
      </c>
      <c r="T171">
        <v>0</v>
      </c>
      <c r="U171">
        <v>0</v>
      </c>
      <c r="V171">
        <v>129.9</v>
      </c>
      <c r="W171">
        <v>44.9</v>
      </c>
      <c r="X171">
        <v>44.9</v>
      </c>
      <c r="Y171">
        <v>0</v>
      </c>
      <c r="AF171" t="s">
        <v>1741</v>
      </c>
      <c r="AJ171" t="s">
        <v>1741</v>
      </c>
      <c r="AL171" t="s">
        <v>1731</v>
      </c>
      <c r="AM171">
        <v>0</v>
      </c>
      <c r="AN171">
        <v>99999</v>
      </c>
      <c r="AO171">
        <v>599</v>
      </c>
      <c r="AP171" t="b">
        <v>1</v>
      </c>
      <c r="AQ171" t="b">
        <v>1</v>
      </c>
      <c r="AR171" t="b">
        <v>0</v>
      </c>
      <c r="AS171">
        <v>500</v>
      </c>
      <c r="AT171" t="s">
        <v>96</v>
      </c>
      <c r="AV171" t="b">
        <v>0</v>
      </c>
      <c r="AW171">
        <v>12</v>
      </c>
      <c r="AX171" t="s">
        <v>97</v>
      </c>
      <c r="AY171" t="s">
        <v>1935</v>
      </c>
    </row>
    <row r="172" spans="1:51" x14ac:dyDescent="0.25">
      <c r="A172" t="s">
        <v>3160</v>
      </c>
      <c r="B172" t="s">
        <v>124</v>
      </c>
      <c r="C172" t="s">
        <v>89</v>
      </c>
      <c r="D172">
        <v>99999</v>
      </c>
      <c r="F172">
        <v>0</v>
      </c>
      <c r="G172" t="b">
        <v>0</v>
      </c>
      <c r="H172" t="s">
        <v>278</v>
      </c>
      <c r="K172" t="s">
        <v>253</v>
      </c>
      <c r="L172" t="s">
        <v>1725</v>
      </c>
      <c r="N172" t="s">
        <v>93</v>
      </c>
      <c r="P172">
        <v>289.8</v>
      </c>
      <c r="Q172">
        <v>64.900000000000006</v>
      </c>
      <c r="R172">
        <v>0</v>
      </c>
      <c r="S172">
        <v>50.1</v>
      </c>
      <c r="T172">
        <v>0</v>
      </c>
      <c r="U172">
        <v>0</v>
      </c>
      <c r="V172">
        <v>129.9</v>
      </c>
      <c r="W172">
        <v>44.9</v>
      </c>
      <c r="X172">
        <v>44.9</v>
      </c>
      <c r="Y172">
        <v>0</v>
      </c>
      <c r="AF172" t="s">
        <v>1743</v>
      </c>
      <c r="AJ172" t="s">
        <v>1743</v>
      </c>
      <c r="AL172" t="s">
        <v>1727</v>
      </c>
      <c r="AM172">
        <v>0</v>
      </c>
      <c r="AN172">
        <v>99999</v>
      </c>
      <c r="AO172">
        <v>699</v>
      </c>
      <c r="AP172" t="b">
        <v>1</v>
      </c>
      <c r="AQ172" t="b">
        <v>1</v>
      </c>
      <c r="AR172" t="b">
        <v>0</v>
      </c>
      <c r="AS172">
        <v>1000</v>
      </c>
      <c r="AT172" t="s">
        <v>96</v>
      </c>
      <c r="AV172" t="b">
        <v>0</v>
      </c>
      <c r="AW172">
        <v>12</v>
      </c>
      <c r="AX172" t="s">
        <v>97</v>
      </c>
      <c r="AY172" t="s">
        <v>1936</v>
      </c>
    </row>
    <row r="173" spans="1:51" x14ac:dyDescent="0.25">
      <c r="A173" t="s">
        <v>3160</v>
      </c>
      <c r="B173" t="s">
        <v>124</v>
      </c>
      <c r="C173" t="s">
        <v>89</v>
      </c>
      <c r="D173">
        <v>99999</v>
      </c>
      <c r="F173">
        <v>1000</v>
      </c>
      <c r="G173" t="b">
        <v>0</v>
      </c>
      <c r="H173" t="s">
        <v>278</v>
      </c>
      <c r="K173" t="s">
        <v>253</v>
      </c>
      <c r="L173" t="s">
        <v>1725</v>
      </c>
      <c r="N173" t="s">
        <v>93</v>
      </c>
      <c r="P173">
        <v>289.8</v>
      </c>
      <c r="Q173">
        <v>64.899999999999991</v>
      </c>
      <c r="R173">
        <v>0</v>
      </c>
      <c r="S173">
        <v>50.1</v>
      </c>
      <c r="T173">
        <v>0</v>
      </c>
      <c r="U173">
        <v>0</v>
      </c>
      <c r="V173">
        <v>129.9</v>
      </c>
      <c r="W173">
        <v>44.9</v>
      </c>
      <c r="X173">
        <v>44.9</v>
      </c>
      <c r="Y173">
        <v>0</v>
      </c>
      <c r="AF173" t="s">
        <v>1745</v>
      </c>
      <c r="AJ173" t="s">
        <v>1745</v>
      </c>
      <c r="AL173" t="s">
        <v>1727</v>
      </c>
      <c r="AM173">
        <v>0</v>
      </c>
      <c r="AN173">
        <v>99999</v>
      </c>
      <c r="AO173">
        <v>699</v>
      </c>
      <c r="AP173" t="b">
        <v>1</v>
      </c>
      <c r="AQ173" t="b">
        <v>1</v>
      </c>
      <c r="AR173" t="b">
        <v>0</v>
      </c>
      <c r="AS173">
        <v>1000</v>
      </c>
      <c r="AT173" t="s">
        <v>96</v>
      </c>
      <c r="AV173" t="b">
        <v>0</v>
      </c>
      <c r="AW173">
        <v>12</v>
      </c>
      <c r="AX173" t="s">
        <v>97</v>
      </c>
      <c r="AY173" t="s">
        <v>1937</v>
      </c>
    </row>
    <row r="174" spans="1:51" x14ac:dyDescent="0.25">
      <c r="A174" t="s">
        <v>3160</v>
      </c>
      <c r="B174" t="s">
        <v>124</v>
      </c>
      <c r="C174" t="s">
        <v>89</v>
      </c>
      <c r="D174">
        <v>99999</v>
      </c>
      <c r="F174">
        <v>2000</v>
      </c>
      <c r="G174" t="b">
        <v>0</v>
      </c>
      <c r="H174" t="s">
        <v>278</v>
      </c>
      <c r="K174" t="s">
        <v>253</v>
      </c>
      <c r="L174" t="s">
        <v>1725</v>
      </c>
      <c r="N174" t="s">
        <v>93</v>
      </c>
      <c r="P174">
        <v>299.8</v>
      </c>
      <c r="Q174">
        <v>74.899999999999991</v>
      </c>
      <c r="R174">
        <v>0</v>
      </c>
      <c r="S174">
        <v>50.1</v>
      </c>
      <c r="T174">
        <v>0</v>
      </c>
      <c r="U174">
        <v>0</v>
      </c>
      <c r="V174">
        <v>129.9</v>
      </c>
      <c r="W174">
        <v>44.9</v>
      </c>
      <c r="X174">
        <v>44.9</v>
      </c>
      <c r="Y174">
        <v>0</v>
      </c>
      <c r="AF174" t="s">
        <v>1747</v>
      </c>
      <c r="AJ174" t="s">
        <v>1747</v>
      </c>
      <c r="AL174" t="s">
        <v>1727</v>
      </c>
      <c r="AM174">
        <v>0</v>
      </c>
      <c r="AN174">
        <v>99999</v>
      </c>
      <c r="AO174">
        <v>699</v>
      </c>
      <c r="AP174" t="b">
        <v>1</v>
      </c>
      <c r="AQ174" t="b">
        <v>1</v>
      </c>
      <c r="AR174" t="b">
        <v>0</v>
      </c>
      <c r="AS174">
        <v>1000</v>
      </c>
      <c r="AT174" t="s">
        <v>96</v>
      </c>
      <c r="AV174" t="b">
        <v>0</v>
      </c>
      <c r="AW174">
        <v>12</v>
      </c>
      <c r="AX174" t="s">
        <v>97</v>
      </c>
      <c r="AY174" t="s">
        <v>1938</v>
      </c>
    </row>
    <row r="175" spans="1:51" x14ac:dyDescent="0.25">
      <c r="A175" t="s">
        <v>3160</v>
      </c>
      <c r="B175" t="s">
        <v>124</v>
      </c>
      <c r="C175" t="s">
        <v>89</v>
      </c>
      <c r="D175">
        <v>99999</v>
      </c>
      <c r="F175">
        <v>3000</v>
      </c>
      <c r="G175" t="b">
        <v>0</v>
      </c>
      <c r="H175" t="s">
        <v>278</v>
      </c>
      <c r="K175" t="s">
        <v>253</v>
      </c>
      <c r="L175" t="s">
        <v>1725</v>
      </c>
      <c r="N175" t="s">
        <v>93</v>
      </c>
      <c r="P175">
        <v>309.8</v>
      </c>
      <c r="Q175">
        <v>84.899999999999991</v>
      </c>
      <c r="R175">
        <v>0</v>
      </c>
      <c r="S175">
        <v>50.1</v>
      </c>
      <c r="T175">
        <v>0</v>
      </c>
      <c r="U175">
        <v>0</v>
      </c>
      <c r="V175">
        <v>129.9</v>
      </c>
      <c r="W175">
        <v>44.9</v>
      </c>
      <c r="X175">
        <v>44.9</v>
      </c>
      <c r="Y175">
        <v>0</v>
      </c>
      <c r="AF175" t="s">
        <v>1749</v>
      </c>
      <c r="AJ175" t="s">
        <v>1749</v>
      </c>
      <c r="AL175" t="s">
        <v>1727</v>
      </c>
      <c r="AM175">
        <v>0</v>
      </c>
      <c r="AN175">
        <v>99999</v>
      </c>
      <c r="AO175">
        <v>699</v>
      </c>
      <c r="AP175" t="b">
        <v>1</v>
      </c>
      <c r="AQ175" t="b">
        <v>1</v>
      </c>
      <c r="AR175" t="b">
        <v>0</v>
      </c>
      <c r="AS175">
        <v>1000</v>
      </c>
      <c r="AT175" t="s">
        <v>96</v>
      </c>
      <c r="AV175" t="b">
        <v>0</v>
      </c>
      <c r="AW175">
        <v>12</v>
      </c>
      <c r="AX175" t="s">
        <v>97</v>
      </c>
      <c r="AY175" t="s">
        <v>1939</v>
      </c>
    </row>
    <row r="176" spans="1:51" x14ac:dyDescent="0.25">
      <c r="A176" t="s">
        <v>3160</v>
      </c>
      <c r="B176" t="s">
        <v>124</v>
      </c>
      <c r="C176" t="s">
        <v>89</v>
      </c>
      <c r="D176">
        <v>99999</v>
      </c>
      <c r="F176">
        <v>5000</v>
      </c>
      <c r="G176" t="b">
        <v>0</v>
      </c>
      <c r="H176" t="s">
        <v>278</v>
      </c>
      <c r="K176" t="s">
        <v>253</v>
      </c>
      <c r="L176" t="s">
        <v>1725</v>
      </c>
      <c r="N176" t="s">
        <v>93</v>
      </c>
      <c r="P176">
        <v>324.8</v>
      </c>
      <c r="Q176">
        <v>99.9</v>
      </c>
      <c r="R176">
        <v>0</v>
      </c>
      <c r="S176">
        <v>50.1</v>
      </c>
      <c r="T176">
        <v>0</v>
      </c>
      <c r="U176">
        <v>0</v>
      </c>
      <c r="V176">
        <v>129.9</v>
      </c>
      <c r="W176">
        <v>44.9</v>
      </c>
      <c r="X176">
        <v>44.9</v>
      </c>
      <c r="Y176">
        <v>0</v>
      </c>
      <c r="AF176" t="s">
        <v>1751</v>
      </c>
      <c r="AJ176" t="s">
        <v>1751</v>
      </c>
      <c r="AL176" t="s">
        <v>1727</v>
      </c>
      <c r="AM176">
        <v>0</v>
      </c>
      <c r="AN176">
        <v>99999</v>
      </c>
      <c r="AO176">
        <v>699</v>
      </c>
      <c r="AP176" t="b">
        <v>1</v>
      </c>
      <c r="AQ176" t="b">
        <v>1</v>
      </c>
      <c r="AR176" t="b">
        <v>0</v>
      </c>
      <c r="AS176">
        <v>1000</v>
      </c>
      <c r="AT176" t="s">
        <v>96</v>
      </c>
      <c r="AV176" t="b">
        <v>0</v>
      </c>
      <c r="AW176">
        <v>12</v>
      </c>
      <c r="AX176" t="s">
        <v>97</v>
      </c>
      <c r="AY176" t="s">
        <v>1940</v>
      </c>
    </row>
    <row r="177" spans="1:51" x14ac:dyDescent="0.25">
      <c r="A177" t="s">
        <v>3160</v>
      </c>
      <c r="B177" t="s">
        <v>139</v>
      </c>
      <c r="C177" t="s">
        <v>89</v>
      </c>
      <c r="D177">
        <v>99999</v>
      </c>
      <c r="F177">
        <v>0</v>
      </c>
      <c r="G177" t="b">
        <v>0</v>
      </c>
      <c r="H177" t="s">
        <v>278</v>
      </c>
      <c r="K177" t="s">
        <v>253</v>
      </c>
      <c r="L177" t="s">
        <v>1753</v>
      </c>
      <c r="N177" t="s">
        <v>93</v>
      </c>
      <c r="P177">
        <v>309.8</v>
      </c>
      <c r="Q177">
        <v>84.9</v>
      </c>
      <c r="R177">
        <v>0</v>
      </c>
      <c r="S177">
        <v>50.1</v>
      </c>
      <c r="T177">
        <v>0</v>
      </c>
      <c r="U177">
        <v>0</v>
      </c>
      <c r="V177">
        <v>129.9</v>
      </c>
      <c r="W177">
        <v>44.9</v>
      </c>
      <c r="X177">
        <v>44.9</v>
      </c>
      <c r="Y177">
        <v>0</v>
      </c>
      <c r="AF177" t="s">
        <v>1754</v>
      </c>
      <c r="AJ177" t="s">
        <v>1754</v>
      </c>
      <c r="AL177" t="s">
        <v>1755</v>
      </c>
      <c r="AM177">
        <v>0</v>
      </c>
      <c r="AN177">
        <v>99999</v>
      </c>
      <c r="AO177">
        <v>899</v>
      </c>
      <c r="AP177" t="b">
        <v>1</v>
      </c>
      <c r="AQ177" t="b">
        <v>1</v>
      </c>
      <c r="AR177" t="b">
        <v>0</v>
      </c>
      <c r="AS177">
        <v>99999</v>
      </c>
      <c r="AT177" t="s">
        <v>96</v>
      </c>
      <c r="AV177" t="b">
        <v>0</v>
      </c>
      <c r="AW177">
        <v>12</v>
      </c>
      <c r="AX177" t="s">
        <v>97</v>
      </c>
      <c r="AY177" t="s">
        <v>1941</v>
      </c>
    </row>
    <row r="178" spans="1:51" x14ac:dyDescent="0.25">
      <c r="A178" t="s">
        <v>3160</v>
      </c>
      <c r="B178" t="s">
        <v>139</v>
      </c>
      <c r="C178" t="s">
        <v>89</v>
      </c>
      <c r="D178">
        <v>99999</v>
      </c>
      <c r="F178">
        <v>1000</v>
      </c>
      <c r="G178" t="b">
        <v>0</v>
      </c>
      <c r="H178" t="s">
        <v>278</v>
      </c>
      <c r="K178" t="s">
        <v>253</v>
      </c>
      <c r="L178" t="s">
        <v>1753</v>
      </c>
      <c r="N178" t="s">
        <v>93</v>
      </c>
      <c r="P178">
        <v>309.8</v>
      </c>
      <c r="Q178">
        <v>84.899999999999991</v>
      </c>
      <c r="R178">
        <v>0</v>
      </c>
      <c r="S178">
        <v>50.1</v>
      </c>
      <c r="T178">
        <v>0</v>
      </c>
      <c r="U178">
        <v>0</v>
      </c>
      <c r="V178">
        <v>129.9</v>
      </c>
      <c r="W178">
        <v>44.9</v>
      </c>
      <c r="X178">
        <v>44.9</v>
      </c>
      <c r="Y178">
        <v>0</v>
      </c>
      <c r="AF178" t="s">
        <v>1757</v>
      </c>
      <c r="AJ178" t="s">
        <v>1757</v>
      </c>
      <c r="AL178" t="s">
        <v>1755</v>
      </c>
      <c r="AM178">
        <v>0</v>
      </c>
      <c r="AN178">
        <v>99999</v>
      </c>
      <c r="AO178">
        <v>899</v>
      </c>
      <c r="AP178" t="b">
        <v>1</v>
      </c>
      <c r="AQ178" t="b">
        <v>1</v>
      </c>
      <c r="AR178" t="b">
        <v>0</v>
      </c>
      <c r="AS178">
        <v>99999</v>
      </c>
      <c r="AT178" t="s">
        <v>96</v>
      </c>
      <c r="AV178" t="b">
        <v>0</v>
      </c>
      <c r="AW178">
        <v>12</v>
      </c>
      <c r="AX178" t="s">
        <v>97</v>
      </c>
      <c r="AY178" t="s">
        <v>1942</v>
      </c>
    </row>
    <row r="179" spans="1:51" x14ac:dyDescent="0.25">
      <c r="A179" t="s">
        <v>3160</v>
      </c>
      <c r="B179" t="s">
        <v>139</v>
      </c>
      <c r="C179" t="s">
        <v>89</v>
      </c>
      <c r="D179">
        <v>99999</v>
      </c>
      <c r="F179">
        <v>10000</v>
      </c>
      <c r="G179" t="b">
        <v>0</v>
      </c>
      <c r="H179" t="s">
        <v>278</v>
      </c>
      <c r="K179" t="s">
        <v>253</v>
      </c>
      <c r="L179" t="s">
        <v>1753</v>
      </c>
      <c r="N179" t="s">
        <v>93</v>
      </c>
      <c r="P179">
        <v>374.8</v>
      </c>
      <c r="Q179">
        <v>149.9</v>
      </c>
      <c r="R179">
        <v>0</v>
      </c>
      <c r="S179">
        <v>50.1</v>
      </c>
      <c r="T179">
        <v>0</v>
      </c>
      <c r="U179">
        <v>0</v>
      </c>
      <c r="V179">
        <v>129.9</v>
      </c>
      <c r="W179">
        <v>44.9</v>
      </c>
      <c r="X179">
        <v>44.9</v>
      </c>
      <c r="Y179">
        <v>0</v>
      </c>
      <c r="AF179" t="s">
        <v>1759</v>
      </c>
      <c r="AJ179" t="s">
        <v>1759</v>
      </c>
      <c r="AL179" t="s">
        <v>1755</v>
      </c>
      <c r="AM179">
        <v>0</v>
      </c>
      <c r="AN179">
        <v>99999</v>
      </c>
      <c r="AO179">
        <v>899</v>
      </c>
      <c r="AP179" t="b">
        <v>1</v>
      </c>
      <c r="AQ179" t="b">
        <v>1</v>
      </c>
      <c r="AR179" t="b">
        <v>0</v>
      </c>
      <c r="AS179">
        <v>99999</v>
      </c>
      <c r="AT179" t="s">
        <v>96</v>
      </c>
      <c r="AV179" t="b">
        <v>0</v>
      </c>
      <c r="AW179">
        <v>12</v>
      </c>
      <c r="AX179" t="s">
        <v>97</v>
      </c>
      <c r="AY179" t="s">
        <v>1943</v>
      </c>
    </row>
    <row r="180" spans="1:51" x14ac:dyDescent="0.25">
      <c r="A180" t="s">
        <v>3160</v>
      </c>
      <c r="B180" t="s">
        <v>139</v>
      </c>
      <c r="C180" t="s">
        <v>89</v>
      </c>
      <c r="D180">
        <v>99999</v>
      </c>
      <c r="F180">
        <v>2000</v>
      </c>
      <c r="G180" t="b">
        <v>0</v>
      </c>
      <c r="H180" t="s">
        <v>278</v>
      </c>
      <c r="K180" t="s">
        <v>253</v>
      </c>
      <c r="L180" t="s">
        <v>1753</v>
      </c>
      <c r="N180" t="s">
        <v>93</v>
      </c>
      <c r="P180">
        <v>319.8</v>
      </c>
      <c r="Q180">
        <v>94.899999999999991</v>
      </c>
      <c r="R180">
        <v>0</v>
      </c>
      <c r="S180">
        <v>50.1</v>
      </c>
      <c r="T180">
        <v>0</v>
      </c>
      <c r="U180">
        <v>0</v>
      </c>
      <c r="V180">
        <v>129.9</v>
      </c>
      <c r="W180">
        <v>44.9</v>
      </c>
      <c r="X180">
        <v>44.9</v>
      </c>
      <c r="Y180">
        <v>0</v>
      </c>
      <c r="AF180" t="s">
        <v>1761</v>
      </c>
      <c r="AJ180" t="s">
        <v>1761</v>
      </c>
      <c r="AL180" t="s">
        <v>1755</v>
      </c>
      <c r="AM180">
        <v>0</v>
      </c>
      <c r="AN180">
        <v>99999</v>
      </c>
      <c r="AO180">
        <v>899</v>
      </c>
      <c r="AP180" t="b">
        <v>1</v>
      </c>
      <c r="AQ180" t="b">
        <v>1</v>
      </c>
      <c r="AR180" t="b">
        <v>0</v>
      </c>
      <c r="AS180">
        <v>99999</v>
      </c>
      <c r="AT180" t="s">
        <v>96</v>
      </c>
      <c r="AV180" t="b">
        <v>0</v>
      </c>
      <c r="AW180">
        <v>12</v>
      </c>
      <c r="AX180" t="s">
        <v>97</v>
      </c>
      <c r="AY180" t="s">
        <v>1944</v>
      </c>
    </row>
    <row r="181" spans="1:51" x14ac:dyDescent="0.25">
      <c r="A181" t="s">
        <v>3160</v>
      </c>
      <c r="B181" t="s">
        <v>139</v>
      </c>
      <c r="C181" t="s">
        <v>89</v>
      </c>
      <c r="D181">
        <v>99999</v>
      </c>
      <c r="F181">
        <v>3000</v>
      </c>
      <c r="G181" t="b">
        <v>0</v>
      </c>
      <c r="H181" t="s">
        <v>278</v>
      </c>
      <c r="K181" t="s">
        <v>253</v>
      </c>
      <c r="L181" t="s">
        <v>1753</v>
      </c>
      <c r="N181" t="s">
        <v>93</v>
      </c>
      <c r="P181">
        <v>329.8</v>
      </c>
      <c r="Q181">
        <v>104.89999999999999</v>
      </c>
      <c r="R181">
        <v>0</v>
      </c>
      <c r="S181">
        <v>50.1</v>
      </c>
      <c r="T181">
        <v>0</v>
      </c>
      <c r="U181">
        <v>0</v>
      </c>
      <c r="V181">
        <v>129.9</v>
      </c>
      <c r="W181">
        <v>44.9</v>
      </c>
      <c r="X181">
        <v>44.9</v>
      </c>
      <c r="Y181">
        <v>0</v>
      </c>
      <c r="AF181" t="s">
        <v>1763</v>
      </c>
      <c r="AJ181" t="s">
        <v>1763</v>
      </c>
      <c r="AL181" t="s">
        <v>1755</v>
      </c>
      <c r="AM181">
        <v>0</v>
      </c>
      <c r="AN181">
        <v>99999</v>
      </c>
      <c r="AO181">
        <v>899</v>
      </c>
      <c r="AP181" t="b">
        <v>1</v>
      </c>
      <c r="AQ181" t="b">
        <v>1</v>
      </c>
      <c r="AR181" t="b">
        <v>0</v>
      </c>
      <c r="AS181">
        <v>99999</v>
      </c>
      <c r="AT181" t="s">
        <v>96</v>
      </c>
      <c r="AV181" t="b">
        <v>0</v>
      </c>
      <c r="AW181">
        <v>12</v>
      </c>
      <c r="AX181" t="s">
        <v>97</v>
      </c>
      <c r="AY181" t="s">
        <v>1945</v>
      </c>
    </row>
    <row r="182" spans="1:51" x14ac:dyDescent="0.25">
      <c r="A182" t="s">
        <v>3160</v>
      </c>
      <c r="B182" t="s">
        <v>139</v>
      </c>
      <c r="C182" t="s">
        <v>89</v>
      </c>
      <c r="D182">
        <v>99999</v>
      </c>
      <c r="F182">
        <v>5000</v>
      </c>
      <c r="G182" t="b">
        <v>0</v>
      </c>
      <c r="H182" t="s">
        <v>278</v>
      </c>
      <c r="K182" t="s">
        <v>253</v>
      </c>
      <c r="L182" t="s">
        <v>1753</v>
      </c>
      <c r="N182" t="s">
        <v>93</v>
      </c>
      <c r="P182">
        <v>344.8</v>
      </c>
      <c r="Q182">
        <v>119.9</v>
      </c>
      <c r="R182">
        <v>0</v>
      </c>
      <c r="S182">
        <v>50.1</v>
      </c>
      <c r="T182">
        <v>0</v>
      </c>
      <c r="U182">
        <v>0</v>
      </c>
      <c r="V182">
        <v>129.9</v>
      </c>
      <c r="W182">
        <v>44.9</v>
      </c>
      <c r="X182">
        <v>44.9</v>
      </c>
      <c r="Y182">
        <v>0</v>
      </c>
      <c r="AF182" t="s">
        <v>1765</v>
      </c>
      <c r="AJ182" t="s">
        <v>1765</v>
      </c>
      <c r="AL182" t="s">
        <v>1755</v>
      </c>
      <c r="AM182">
        <v>0</v>
      </c>
      <c r="AN182">
        <v>99999</v>
      </c>
      <c r="AO182">
        <v>899</v>
      </c>
      <c r="AP182" t="b">
        <v>1</v>
      </c>
      <c r="AQ182" t="b">
        <v>1</v>
      </c>
      <c r="AR182" t="b">
        <v>0</v>
      </c>
      <c r="AS182">
        <v>99999</v>
      </c>
      <c r="AT182" t="s">
        <v>96</v>
      </c>
      <c r="AV182" t="b">
        <v>0</v>
      </c>
      <c r="AW182">
        <v>12</v>
      </c>
      <c r="AX182" t="s">
        <v>97</v>
      </c>
      <c r="AY182" t="s">
        <v>1946</v>
      </c>
    </row>
    <row r="183" spans="1:51" x14ac:dyDescent="0.25">
      <c r="A183" t="s">
        <v>3160</v>
      </c>
      <c r="B183" t="s">
        <v>88</v>
      </c>
      <c r="C183" t="s">
        <v>89</v>
      </c>
      <c r="D183">
        <v>99999</v>
      </c>
      <c r="F183">
        <v>10000</v>
      </c>
      <c r="G183" t="b">
        <v>0</v>
      </c>
      <c r="H183" t="s">
        <v>399</v>
      </c>
      <c r="K183" t="s">
        <v>91</v>
      </c>
      <c r="L183" t="s">
        <v>1725</v>
      </c>
      <c r="N183" t="s">
        <v>93</v>
      </c>
      <c r="P183">
        <v>319.8</v>
      </c>
      <c r="Q183">
        <v>129.9</v>
      </c>
      <c r="R183">
        <v>0</v>
      </c>
      <c r="S183">
        <v>50.1</v>
      </c>
      <c r="T183">
        <v>0</v>
      </c>
      <c r="U183">
        <v>0</v>
      </c>
      <c r="V183">
        <v>94.9</v>
      </c>
      <c r="W183">
        <v>44.9</v>
      </c>
      <c r="X183">
        <v>44.9</v>
      </c>
      <c r="Y183">
        <v>0</v>
      </c>
      <c r="AF183" t="s">
        <v>1726</v>
      </c>
      <c r="AJ183" t="s">
        <v>1726</v>
      </c>
      <c r="AL183" t="s">
        <v>1727</v>
      </c>
      <c r="AM183">
        <v>0</v>
      </c>
      <c r="AN183">
        <v>99999</v>
      </c>
      <c r="AO183">
        <v>699</v>
      </c>
      <c r="AP183" t="b">
        <v>1</v>
      </c>
      <c r="AQ183" t="b">
        <v>1</v>
      </c>
      <c r="AR183" t="b">
        <v>0</v>
      </c>
      <c r="AS183">
        <v>1000</v>
      </c>
      <c r="AT183" t="s">
        <v>96</v>
      </c>
      <c r="AV183" t="b">
        <v>0</v>
      </c>
      <c r="AW183">
        <v>12</v>
      </c>
      <c r="AX183" t="s">
        <v>97</v>
      </c>
      <c r="AY183" t="s">
        <v>1947</v>
      </c>
    </row>
    <row r="184" spans="1:51" x14ac:dyDescent="0.25">
      <c r="A184" t="s">
        <v>3160</v>
      </c>
      <c r="B184" t="s">
        <v>109</v>
      </c>
      <c r="C184" t="s">
        <v>89</v>
      </c>
      <c r="D184">
        <v>99999</v>
      </c>
      <c r="F184">
        <v>0</v>
      </c>
      <c r="G184" t="b">
        <v>0</v>
      </c>
      <c r="H184" t="s">
        <v>399</v>
      </c>
      <c r="K184" t="s">
        <v>91</v>
      </c>
      <c r="L184" t="s">
        <v>1729</v>
      </c>
      <c r="N184" t="s">
        <v>93</v>
      </c>
      <c r="P184">
        <v>249.8</v>
      </c>
      <c r="Q184">
        <v>59.9</v>
      </c>
      <c r="R184">
        <v>0</v>
      </c>
      <c r="S184">
        <v>50.1</v>
      </c>
      <c r="T184">
        <v>0</v>
      </c>
      <c r="U184">
        <v>0</v>
      </c>
      <c r="V184">
        <v>94.9</v>
      </c>
      <c r="W184">
        <v>44.9</v>
      </c>
      <c r="X184">
        <v>44.9</v>
      </c>
      <c r="Y184">
        <v>0</v>
      </c>
      <c r="AF184" t="s">
        <v>1730</v>
      </c>
      <c r="AJ184" t="s">
        <v>1730</v>
      </c>
      <c r="AL184" t="s">
        <v>1731</v>
      </c>
      <c r="AM184">
        <v>0</v>
      </c>
      <c r="AN184">
        <v>99999</v>
      </c>
      <c r="AO184">
        <v>599</v>
      </c>
      <c r="AP184" t="b">
        <v>1</v>
      </c>
      <c r="AQ184" t="b">
        <v>1</v>
      </c>
      <c r="AR184" t="b">
        <v>0</v>
      </c>
      <c r="AS184">
        <v>500</v>
      </c>
      <c r="AT184" t="s">
        <v>96</v>
      </c>
      <c r="AV184" t="b">
        <v>0</v>
      </c>
      <c r="AW184">
        <v>12</v>
      </c>
      <c r="AX184" t="s">
        <v>97</v>
      </c>
      <c r="AY184" t="s">
        <v>1948</v>
      </c>
    </row>
    <row r="185" spans="1:51" x14ac:dyDescent="0.25">
      <c r="A185" t="s">
        <v>3160</v>
      </c>
      <c r="B185" t="s">
        <v>109</v>
      </c>
      <c r="C185" t="s">
        <v>89</v>
      </c>
      <c r="D185">
        <v>99999</v>
      </c>
      <c r="F185">
        <v>1000</v>
      </c>
      <c r="G185" t="b">
        <v>0</v>
      </c>
      <c r="H185" t="s">
        <v>399</v>
      </c>
      <c r="K185" t="s">
        <v>91</v>
      </c>
      <c r="L185" t="s">
        <v>1729</v>
      </c>
      <c r="N185" t="s">
        <v>93</v>
      </c>
      <c r="P185">
        <v>249.8</v>
      </c>
      <c r="Q185">
        <v>59.9</v>
      </c>
      <c r="R185">
        <v>0</v>
      </c>
      <c r="S185">
        <v>50.1</v>
      </c>
      <c r="T185">
        <v>0</v>
      </c>
      <c r="U185">
        <v>0</v>
      </c>
      <c r="V185">
        <v>94.9</v>
      </c>
      <c r="W185">
        <v>44.9</v>
      </c>
      <c r="X185">
        <v>44.9</v>
      </c>
      <c r="Y185">
        <v>0</v>
      </c>
      <c r="AF185" t="s">
        <v>1733</v>
      </c>
      <c r="AJ185" t="s">
        <v>1733</v>
      </c>
      <c r="AL185" t="s">
        <v>1731</v>
      </c>
      <c r="AM185">
        <v>0</v>
      </c>
      <c r="AN185">
        <v>99999</v>
      </c>
      <c r="AO185">
        <v>599</v>
      </c>
      <c r="AP185" t="b">
        <v>1</v>
      </c>
      <c r="AQ185" t="b">
        <v>1</v>
      </c>
      <c r="AR185" t="b">
        <v>0</v>
      </c>
      <c r="AS185">
        <v>500</v>
      </c>
      <c r="AT185" t="s">
        <v>96</v>
      </c>
      <c r="AV185" t="b">
        <v>0</v>
      </c>
      <c r="AW185">
        <v>12</v>
      </c>
      <c r="AX185" t="s">
        <v>97</v>
      </c>
      <c r="AY185" t="s">
        <v>1949</v>
      </c>
    </row>
    <row r="186" spans="1:51" x14ac:dyDescent="0.25">
      <c r="A186" t="s">
        <v>3160</v>
      </c>
      <c r="B186" t="s">
        <v>109</v>
      </c>
      <c r="C186" t="s">
        <v>89</v>
      </c>
      <c r="D186">
        <v>99999</v>
      </c>
      <c r="F186">
        <v>10000</v>
      </c>
      <c r="G186" t="b">
        <v>0</v>
      </c>
      <c r="H186" t="s">
        <v>399</v>
      </c>
      <c r="K186" t="s">
        <v>91</v>
      </c>
      <c r="L186" t="s">
        <v>1729</v>
      </c>
      <c r="N186" t="s">
        <v>93</v>
      </c>
      <c r="P186">
        <v>314.8</v>
      </c>
      <c r="Q186">
        <v>124.9</v>
      </c>
      <c r="R186">
        <v>0</v>
      </c>
      <c r="S186">
        <v>50.1</v>
      </c>
      <c r="T186">
        <v>0</v>
      </c>
      <c r="U186">
        <v>0</v>
      </c>
      <c r="V186">
        <v>94.9</v>
      </c>
      <c r="W186">
        <v>44.9</v>
      </c>
      <c r="X186">
        <v>44.9</v>
      </c>
      <c r="Y186">
        <v>0</v>
      </c>
      <c r="AF186" t="s">
        <v>1735</v>
      </c>
      <c r="AJ186" t="s">
        <v>1735</v>
      </c>
      <c r="AL186" t="s">
        <v>1731</v>
      </c>
      <c r="AM186">
        <v>0</v>
      </c>
      <c r="AN186">
        <v>99999</v>
      </c>
      <c r="AO186">
        <v>599</v>
      </c>
      <c r="AP186" t="b">
        <v>1</v>
      </c>
      <c r="AQ186" t="b">
        <v>1</v>
      </c>
      <c r="AR186" t="b">
        <v>0</v>
      </c>
      <c r="AS186">
        <v>500</v>
      </c>
      <c r="AT186" t="s">
        <v>96</v>
      </c>
      <c r="AV186" t="b">
        <v>0</v>
      </c>
      <c r="AW186">
        <v>12</v>
      </c>
      <c r="AX186" t="s">
        <v>97</v>
      </c>
      <c r="AY186" t="s">
        <v>1950</v>
      </c>
    </row>
    <row r="187" spans="1:51" x14ac:dyDescent="0.25">
      <c r="A187" t="s">
        <v>3160</v>
      </c>
      <c r="B187" t="s">
        <v>109</v>
      </c>
      <c r="C187" t="s">
        <v>89</v>
      </c>
      <c r="D187">
        <v>99999</v>
      </c>
      <c r="F187">
        <v>2000</v>
      </c>
      <c r="G187" t="b">
        <v>0</v>
      </c>
      <c r="H187" t="s">
        <v>399</v>
      </c>
      <c r="K187" t="s">
        <v>91</v>
      </c>
      <c r="L187" t="s">
        <v>1729</v>
      </c>
      <c r="N187" t="s">
        <v>93</v>
      </c>
      <c r="P187">
        <v>259.8</v>
      </c>
      <c r="Q187">
        <v>69.900000000000006</v>
      </c>
      <c r="R187">
        <v>0</v>
      </c>
      <c r="S187">
        <v>50.1</v>
      </c>
      <c r="T187">
        <v>0</v>
      </c>
      <c r="U187">
        <v>0</v>
      </c>
      <c r="V187">
        <v>94.9</v>
      </c>
      <c r="W187">
        <v>44.9</v>
      </c>
      <c r="X187">
        <v>44.9</v>
      </c>
      <c r="Y187">
        <v>0</v>
      </c>
      <c r="AF187" t="s">
        <v>1737</v>
      </c>
      <c r="AJ187" t="s">
        <v>1737</v>
      </c>
      <c r="AL187" t="s">
        <v>1731</v>
      </c>
      <c r="AM187">
        <v>0</v>
      </c>
      <c r="AN187">
        <v>99999</v>
      </c>
      <c r="AO187">
        <v>599</v>
      </c>
      <c r="AP187" t="b">
        <v>1</v>
      </c>
      <c r="AQ187" t="b">
        <v>1</v>
      </c>
      <c r="AR187" t="b">
        <v>0</v>
      </c>
      <c r="AS187">
        <v>500</v>
      </c>
      <c r="AT187" t="s">
        <v>96</v>
      </c>
      <c r="AV187" t="b">
        <v>0</v>
      </c>
      <c r="AW187">
        <v>12</v>
      </c>
      <c r="AX187" t="s">
        <v>97</v>
      </c>
      <c r="AY187" t="s">
        <v>1951</v>
      </c>
    </row>
    <row r="188" spans="1:51" x14ac:dyDescent="0.25">
      <c r="A188" t="s">
        <v>3160</v>
      </c>
      <c r="B188" t="s">
        <v>109</v>
      </c>
      <c r="C188" t="s">
        <v>89</v>
      </c>
      <c r="D188">
        <v>99999</v>
      </c>
      <c r="F188">
        <v>3000</v>
      </c>
      <c r="G188" t="b">
        <v>0</v>
      </c>
      <c r="H188" t="s">
        <v>399</v>
      </c>
      <c r="K188" t="s">
        <v>91</v>
      </c>
      <c r="L188" t="s">
        <v>1729</v>
      </c>
      <c r="N188" t="s">
        <v>93</v>
      </c>
      <c r="P188">
        <v>269.8</v>
      </c>
      <c r="Q188">
        <v>79.899999999999991</v>
      </c>
      <c r="R188">
        <v>0</v>
      </c>
      <c r="S188">
        <v>50.1</v>
      </c>
      <c r="T188">
        <v>0</v>
      </c>
      <c r="U188">
        <v>0</v>
      </c>
      <c r="V188">
        <v>94.9</v>
      </c>
      <c r="W188">
        <v>44.9</v>
      </c>
      <c r="X188">
        <v>44.9</v>
      </c>
      <c r="Y188">
        <v>0</v>
      </c>
      <c r="AF188" t="s">
        <v>1739</v>
      </c>
      <c r="AJ188" t="s">
        <v>1739</v>
      </c>
      <c r="AL188" t="s">
        <v>1731</v>
      </c>
      <c r="AM188">
        <v>0</v>
      </c>
      <c r="AN188">
        <v>99999</v>
      </c>
      <c r="AO188">
        <v>599</v>
      </c>
      <c r="AP188" t="b">
        <v>1</v>
      </c>
      <c r="AQ188" t="b">
        <v>1</v>
      </c>
      <c r="AR188" t="b">
        <v>0</v>
      </c>
      <c r="AS188">
        <v>500</v>
      </c>
      <c r="AT188" t="s">
        <v>96</v>
      </c>
      <c r="AV188" t="b">
        <v>0</v>
      </c>
      <c r="AW188">
        <v>12</v>
      </c>
      <c r="AX188" t="s">
        <v>97</v>
      </c>
      <c r="AY188" t="s">
        <v>1952</v>
      </c>
    </row>
    <row r="189" spans="1:51" x14ac:dyDescent="0.25">
      <c r="A189" t="s">
        <v>3160</v>
      </c>
      <c r="B189" t="s">
        <v>109</v>
      </c>
      <c r="C189" t="s">
        <v>89</v>
      </c>
      <c r="D189">
        <v>99999</v>
      </c>
      <c r="F189">
        <v>5000</v>
      </c>
      <c r="G189" t="b">
        <v>0</v>
      </c>
      <c r="H189" t="s">
        <v>399</v>
      </c>
      <c r="K189" t="s">
        <v>91</v>
      </c>
      <c r="L189" t="s">
        <v>1729</v>
      </c>
      <c r="N189" t="s">
        <v>93</v>
      </c>
      <c r="P189">
        <v>284.8</v>
      </c>
      <c r="Q189">
        <v>94.9</v>
      </c>
      <c r="R189">
        <v>0</v>
      </c>
      <c r="S189">
        <v>50.1</v>
      </c>
      <c r="T189">
        <v>0</v>
      </c>
      <c r="U189">
        <v>0</v>
      </c>
      <c r="V189">
        <v>94.9</v>
      </c>
      <c r="W189">
        <v>44.9</v>
      </c>
      <c r="X189">
        <v>44.9</v>
      </c>
      <c r="Y189">
        <v>0</v>
      </c>
      <c r="AF189" t="s">
        <v>1741</v>
      </c>
      <c r="AJ189" t="s">
        <v>1741</v>
      </c>
      <c r="AL189" t="s">
        <v>1731</v>
      </c>
      <c r="AM189">
        <v>0</v>
      </c>
      <c r="AN189">
        <v>99999</v>
      </c>
      <c r="AO189">
        <v>599</v>
      </c>
      <c r="AP189" t="b">
        <v>1</v>
      </c>
      <c r="AQ189" t="b">
        <v>1</v>
      </c>
      <c r="AR189" t="b">
        <v>0</v>
      </c>
      <c r="AS189">
        <v>500</v>
      </c>
      <c r="AT189" t="s">
        <v>96</v>
      </c>
      <c r="AV189" t="b">
        <v>0</v>
      </c>
      <c r="AW189">
        <v>12</v>
      </c>
      <c r="AX189" t="s">
        <v>97</v>
      </c>
      <c r="AY189" t="s">
        <v>1953</v>
      </c>
    </row>
    <row r="190" spans="1:51" x14ac:dyDescent="0.25">
      <c r="A190" t="s">
        <v>3160</v>
      </c>
      <c r="B190" t="s">
        <v>124</v>
      </c>
      <c r="C190" t="s">
        <v>89</v>
      </c>
      <c r="D190">
        <v>99999</v>
      </c>
      <c r="F190">
        <v>0</v>
      </c>
      <c r="G190" t="b">
        <v>0</v>
      </c>
      <c r="H190" t="s">
        <v>399</v>
      </c>
      <c r="K190" t="s">
        <v>91</v>
      </c>
      <c r="L190" t="s">
        <v>1725</v>
      </c>
      <c r="N190" t="s">
        <v>93</v>
      </c>
      <c r="P190">
        <v>254.8</v>
      </c>
      <c r="Q190">
        <v>64.900000000000006</v>
      </c>
      <c r="R190">
        <v>0</v>
      </c>
      <c r="S190">
        <v>50.1</v>
      </c>
      <c r="T190">
        <v>0</v>
      </c>
      <c r="U190">
        <v>0</v>
      </c>
      <c r="V190">
        <v>94.9</v>
      </c>
      <c r="W190">
        <v>44.9</v>
      </c>
      <c r="X190">
        <v>44.9</v>
      </c>
      <c r="Y190">
        <v>0</v>
      </c>
      <c r="AF190" t="s">
        <v>1743</v>
      </c>
      <c r="AJ190" t="s">
        <v>1743</v>
      </c>
      <c r="AL190" t="s">
        <v>1727</v>
      </c>
      <c r="AM190">
        <v>0</v>
      </c>
      <c r="AN190">
        <v>99999</v>
      </c>
      <c r="AO190">
        <v>699</v>
      </c>
      <c r="AP190" t="b">
        <v>1</v>
      </c>
      <c r="AQ190" t="b">
        <v>1</v>
      </c>
      <c r="AR190" t="b">
        <v>0</v>
      </c>
      <c r="AS190">
        <v>1000</v>
      </c>
      <c r="AT190" t="s">
        <v>96</v>
      </c>
      <c r="AV190" t="b">
        <v>0</v>
      </c>
      <c r="AW190">
        <v>12</v>
      </c>
      <c r="AX190" t="s">
        <v>97</v>
      </c>
      <c r="AY190" t="s">
        <v>1954</v>
      </c>
    </row>
    <row r="191" spans="1:51" x14ac:dyDescent="0.25">
      <c r="A191" t="s">
        <v>3160</v>
      </c>
      <c r="B191" t="s">
        <v>124</v>
      </c>
      <c r="C191" t="s">
        <v>89</v>
      </c>
      <c r="D191">
        <v>99999</v>
      </c>
      <c r="F191">
        <v>1000</v>
      </c>
      <c r="G191" t="b">
        <v>0</v>
      </c>
      <c r="H191" t="s">
        <v>399</v>
      </c>
      <c r="K191" t="s">
        <v>91</v>
      </c>
      <c r="L191" t="s">
        <v>1725</v>
      </c>
      <c r="N191" t="s">
        <v>93</v>
      </c>
      <c r="P191">
        <v>254.8</v>
      </c>
      <c r="Q191">
        <v>64.899999999999991</v>
      </c>
      <c r="R191">
        <v>0</v>
      </c>
      <c r="S191">
        <v>50.1</v>
      </c>
      <c r="T191">
        <v>0</v>
      </c>
      <c r="U191">
        <v>0</v>
      </c>
      <c r="V191">
        <v>94.9</v>
      </c>
      <c r="W191">
        <v>44.9</v>
      </c>
      <c r="X191">
        <v>44.9</v>
      </c>
      <c r="Y191">
        <v>0</v>
      </c>
      <c r="AF191" t="s">
        <v>1745</v>
      </c>
      <c r="AJ191" t="s">
        <v>1745</v>
      </c>
      <c r="AL191" t="s">
        <v>1727</v>
      </c>
      <c r="AM191">
        <v>0</v>
      </c>
      <c r="AN191">
        <v>99999</v>
      </c>
      <c r="AO191">
        <v>699</v>
      </c>
      <c r="AP191" t="b">
        <v>1</v>
      </c>
      <c r="AQ191" t="b">
        <v>1</v>
      </c>
      <c r="AR191" t="b">
        <v>0</v>
      </c>
      <c r="AS191">
        <v>1000</v>
      </c>
      <c r="AT191" t="s">
        <v>96</v>
      </c>
      <c r="AV191" t="b">
        <v>0</v>
      </c>
      <c r="AW191">
        <v>12</v>
      </c>
      <c r="AX191" t="s">
        <v>97</v>
      </c>
      <c r="AY191" t="s">
        <v>1955</v>
      </c>
    </row>
    <row r="192" spans="1:51" x14ac:dyDescent="0.25">
      <c r="A192" t="s">
        <v>3160</v>
      </c>
      <c r="B192" t="s">
        <v>124</v>
      </c>
      <c r="C192" t="s">
        <v>89</v>
      </c>
      <c r="D192">
        <v>99999</v>
      </c>
      <c r="F192">
        <v>2000</v>
      </c>
      <c r="G192" t="b">
        <v>0</v>
      </c>
      <c r="H192" t="s">
        <v>399</v>
      </c>
      <c r="K192" t="s">
        <v>91</v>
      </c>
      <c r="L192" t="s">
        <v>1725</v>
      </c>
      <c r="N192" t="s">
        <v>93</v>
      </c>
      <c r="P192">
        <v>264.8</v>
      </c>
      <c r="Q192">
        <v>74.899999999999991</v>
      </c>
      <c r="R192">
        <v>0</v>
      </c>
      <c r="S192">
        <v>50.1</v>
      </c>
      <c r="T192">
        <v>0</v>
      </c>
      <c r="U192">
        <v>0</v>
      </c>
      <c r="V192">
        <v>94.9</v>
      </c>
      <c r="W192">
        <v>44.9</v>
      </c>
      <c r="X192">
        <v>44.9</v>
      </c>
      <c r="Y192">
        <v>0</v>
      </c>
      <c r="AF192" t="s">
        <v>1747</v>
      </c>
      <c r="AJ192" t="s">
        <v>1747</v>
      </c>
      <c r="AL192" t="s">
        <v>1727</v>
      </c>
      <c r="AM192">
        <v>0</v>
      </c>
      <c r="AN192">
        <v>99999</v>
      </c>
      <c r="AO192">
        <v>699</v>
      </c>
      <c r="AP192" t="b">
        <v>1</v>
      </c>
      <c r="AQ192" t="b">
        <v>1</v>
      </c>
      <c r="AR192" t="b">
        <v>0</v>
      </c>
      <c r="AS192">
        <v>1000</v>
      </c>
      <c r="AT192" t="s">
        <v>96</v>
      </c>
      <c r="AV192" t="b">
        <v>0</v>
      </c>
      <c r="AW192">
        <v>12</v>
      </c>
      <c r="AX192" t="s">
        <v>97</v>
      </c>
      <c r="AY192" t="s">
        <v>1956</v>
      </c>
    </row>
    <row r="193" spans="1:51" x14ac:dyDescent="0.25">
      <c r="A193" t="s">
        <v>3160</v>
      </c>
      <c r="B193" t="s">
        <v>124</v>
      </c>
      <c r="C193" t="s">
        <v>89</v>
      </c>
      <c r="D193">
        <v>99999</v>
      </c>
      <c r="F193">
        <v>3000</v>
      </c>
      <c r="G193" t="b">
        <v>0</v>
      </c>
      <c r="H193" t="s">
        <v>399</v>
      </c>
      <c r="K193" t="s">
        <v>91</v>
      </c>
      <c r="L193" t="s">
        <v>1725</v>
      </c>
      <c r="N193" t="s">
        <v>93</v>
      </c>
      <c r="P193">
        <v>274.8</v>
      </c>
      <c r="Q193">
        <v>84.899999999999991</v>
      </c>
      <c r="R193">
        <v>0</v>
      </c>
      <c r="S193">
        <v>50.1</v>
      </c>
      <c r="T193">
        <v>0</v>
      </c>
      <c r="U193">
        <v>0</v>
      </c>
      <c r="V193">
        <v>94.9</v>
      </c>
      <c r="W193">
        <v>44.9</v>
      </c>
      <c r="X193">
        <v>44.9</v>
      </c>
      <c r="Y193">
        <v>0</v>
      </c>
      <c r="AF193" t="s">
        <v>1749</v>
      </c>
      <c r="AJ193" t="s">
        <v>1749</v>
      </c>
      <c r="AL193" t="s">
        <v>1727</v>
      </c>
      <c r="AM193">
        <v>0</v>
      </c>
      <c r="AN193">
        <v>99999</v>
      </c>
      <c r="AO193">
        <v>699</v>
      </c>
      <c r="AP193" t="b">
        <v>1</v>
      </c>
      <c r="AQ193" t="b">
        <v>1</v>
      </c>
      <c r="AR193" t="b">
        <v>0</v>
      </c>
      <c r="AS193">
        <v>1000</v>
      </c>
      <c r="AT193" t="s">
        <v>96</v>
      </c>
      <c r="AV193" t="b">
        <v>0</v>
      </c>
      <c r="AW193">
        <v>12</v>
      </c>
      <c r="AX193" t="s">
        <v>97</v>
      </c>
      <c r="AY193" t="s">
        <v>1957</v>
      </c>
    </row>
    <row r="194" spans="1:51" x14ac:dyDescent="0.25">
      <c r="A194" t="s">
        <v>3160</v>
      </c>
      <c r="B194" t="s">
        <v>124</v>
      </c>
      <c r="C194" t="s">
        <v>89</v>
      </c>
      <c r="D194">
        <v>99999</v>
      </c>
      <c r="F194">
        <v>5000</v>
      </c>
      <c r="G194" t="b">
        <v>0</v>
      </c>
      <c r="H194" t="s">
        <v>399</v>
      </c>
      <c r="K194" t="s">
        <v>91</v>
      </c>
      <c r="L194" t="s">
        <v>1725</v>
      </c>
      <c r="N194" t="s">
        <v>93</v>
      </c>
      <c r="P194">
        <v>289.8</v>
      </c>
      <c r="Q194">
        <v>99.9</v>
      </c>
      <c r="R194">
        <v>0</v>
      </c>
      <c r="S194">
        <v>50.1</v>
      </c>
      <c r="T194">
        <v>0</v>
      </c>
      <c r="U194">
        <v>0</v>
      </c>
      <c r="V194">
        <v>94.9</v>
      </c>
      <c r="W194">
        <v>44.9</v>
      </c>
      <c r="X194">
        <v>44.9</v>
      </c>
      <c r="Y194">
        <v>0</v>
      </c>
      <c r="AF194" t="s">
        <v>1751</v>
      </c>
      <c r="AJ194" t="s">
        <v>1751</v>
      </c>
      <c r="AL194" t="s">
        <v>1727</v>
      </c>
      <c r="AM194">
        <v>0</v>
      </c>
      <c r="AN194">
        <v>99999</v>
      </c>
      <c r="AO194">
        <v>699</v>
      </c>
      <c r="AP194" t="b">
        <v>1</v>
      </c>
      <c r="AQ194" t="b">
        <v>1</v>
      </c>
      <c r="AR194" t="b">
        <v>0</v>
      </c>
      <c r="AS194">
        <v>1000</v>
      </c>
      <c r="AT194" t="s">
        <v>96</v>
      </c>
      <c r="AV194" t="b">
        <v>0</v>
      </c>
      <c r="AW194">
        <v>12</v>
      </c>
      <c r="AX194" t="s">
        <v>97</v>
      </c>
      <c r="AY194" t="s">
        <v>1958</v>
      </c>
    </row>
    <row r="195" spans="1:51" x14ac:dyDescent="0.25">
      <c r="A195" t="s">
        <v>3160</v>
      </c>
      <c r="B195" t="s">
        <v>139</v>
      </c>
      <c r="C195" t="s">
        <v>89</v>
      </c>
      <c r="D195">
        <v>99999</v>
      </c>
      <c r="F195">
        <v>0</v>
      </c>
      <c r="G195" t="b">
        <v>0</v>
      </c>
      <c r="H195" t="s">
        <v>399</v>
      </c>
      <c r="K195" t="s">
        <v>91</v>
      </c>
      <c r="L195" t="s">
        <v>1753</v>
      </c>
      <c r="N195" t="s">
        <v>93</v>
      </c>
      <c r="P195">
        <v>274.8</v>
      </c>
      <c r="Q195">
        <v>84.9</v>
      </c>
      <c r="R195">
        <v>0</v>
      </c>
      <c r="S195">
        <v>50.1</v>
      </c>
      <c r="T195">
        <v>0</v>
      </c>
      <c r="U195">
        <v>0</v>
      </c>
      <c r="V195">
        <v>94.9</v>
      </c>
      <c r="W195">
        <v>44.9</v>
      </c>
      <c r="X195">
        <v>44.9</v>
      </c>
      <c r="Y195">
        <v>0</v>
      </c>
      <c r="AF195" t="s">
        <v>1754</v>
      </c>
      <c r="AJ195" t="s">
        <v>1754</v>
      </c>
      <c r="AL195" t="s">
        <v>1755</v>
      </c>
      <c r="AM195">
        <v>0</v>
      </c>
      <c r="AN195">
        <v>99999</v>
      </c>
      <c r="AO195">
        <v>899</v>
      </c>
      <c r="AP195" t="b">
        <v>1</v>
      </c>
      <c r="AQ195" t="b">
        <v>1</v>
      </c>
      <c r="AR195" t="b">
        <v>0</v>
      </c>
      <c r="AS195">
        <v>99999</v>
      </c>
      <c r="AT195" t="s">
        <v>96</v>
      </c>
      <c r="AV195" t="b">
        <v>0</v>
      </c>
      <c r="AW195">
        <v>12</v>
      </c>
      <c r="AX195" t="s">
        <v>97</v>
      </c>
      <c r="AY195" t="s">
        <v>1959</v>
      </c>
    </row>
    <row r="196" spans="1:51" x14ac:dyDescent="0.25">
      <c r="A196" t="s">
        <v>3160</v>
      </c>
      <c r="B196" t="s">
        <v>139</v>
      </c>
      <c r="C196" t="s">
        <v>89</v>
      </c>
      <c r="D196">
        <v>99999</v>
      </c>
      <c r="F196">
        <v>1000</v>
      </c>
      <c r="G196" t="b">
        <v>0</v>
      </c>
      <c r="H196" t="s">
        <v>399</v>
      </c>
      <c r="K196" t="s">
        <v>91</v>
      </c>
      <c r="L196" t="s">
        <v>1753</v>
      </c>
      <c r="N196" t="s">
        <v>93</v>
      </c>
      <c r="P196">
        <v>274.8</v>
      </c>
      <c r="Q196">
        <v>84.899999999999991</v>
      </c>
      <c r="R196">
        <v>0</v>
      </c>
      <c r="S196">
        <v>50.1</v>
      </c>
      <c r="T196">
        <v>0</v>
      </c>
      <c r="U196">
        <v>0</v>
      </c>
      <c r="V196">
        <v>94.9</v>
      </c>
      <c r="W196">
        <v>44.9</v>
      </c>
      <c r="X196">
        <v>44.9</v>
      </c>
      <c r="Y196">
        <v>0</v>
      </c>
      <c r="AF196" t="s">
        <v>1757</v>
      </c>
      <c r="AJ196" t="s">
        <v>1757</v>
      </c>
      <c r="AL196" t="s">
        <v>1755</v>
      </c>
      <c r="AM196">
        <v>0</v>
      </c>
      <c r="AN196">
        <v>99999</v>
      </c>
      <c r="AO196">
        <v>899</v>
      </c>
      <c r="AP196" t="b">
        <v>1</v>
      </c>
      <c r="AQ196" t="b">
        <v>1</v>
      </c>
      <c r="AR196" t="b">
        <v>0</v>
      </c>
      <c r="AS196">
        <v>99999</v>
      </c>
      <c r="AT196" t="s">
        <v>96</v>
      </c>
      <c r="AV196" t="b">
        <v>0</v>
      </c>
      <c r="AW196">
        <v>12</v>
      </c>
      <c r="AX196" t="s">
        <v>97</v>
      </c>
      <c r="AY196" t="s">
        <v>1960</v>
      </c>
    </row>
    <row r="197" spans="1:51" x14ac:dyDescent="0.25">
      <c r="A197" t="s">
        <v>3160</v>
      </c>
      <c r="B197" t="s">
        <v>139</v>
      </c>
      <c r="C197" t="s">
        <v>89</v>
      </c>
      <c r="D197">
        <v>99999</v>
      </c>
      <c r="F197">
        <v>10000</v>
      </c>
      <c r="G197" t="b">
        <v>0</v>
      </c>
      <c r="H197" t="s">
        <v>399</v>
      </c>
      <c r="K197" t="s">
        <v>91</v>
      </c>
      <c r="L197" t="s">
        <v>1753</v>
      </c>
      <c r="N197" t="s">
        <v>93</v>
      </c>
      <c r="P197">
        <v>339.8</v>
      </c>
      <c r="Q197">
        <v>149.9</v>
      </c>
      <c r="R197">
        <v>0</v>
      </c>
      <c r="S197">
        <v>50.1</v>
      </c>
      <c r="T197">
        <v>0</v>
      </c>
      <c r="U197">
        <v>0</v>
      </c>
      <c r="V197">
        <v>94.9</v>
      </c>
      <c r="W197">
        <v>44.9</v>
      </c>
      <c r="X197">
        <v>44.9</v>
      </c>
      <c r="Y197">
        <v>0</v>
      </c>
      <c r="AF197" t="s">
        <v>1759</v>
      </c>
      <c r="AJ197" t="s">
        <v>1759</v>
      </c>
      <c r="AL197" t="s">
        <v>1755</v>
      </c>
      <c r="AM197">
        <v>0</v>
      </c>
      <c r="AN197">
        <v>99999</v>
      </c>
      <c r="AO197">
        <v>899</v>
      </c>
      <c r="AP197" t="b">
        <v>1</v>
      </c>
      <c r="AQ197" t="b">
        <v>1</v>
      </c>
      <c r="AR197" t="b">
        <v>0</v>
      </c>
      <c r="AS197">
        <v>99999</v>
      </c>
      <c r="AT197" t="s">
        <v>96</v>
      </c>
      <c r="AV197" t="b">
        <v>0</v>
      </c>
      <c r="AW197">
        <v>12</v>
      </c>
      <c r="AX197" t="s">
        <v>97</v>
      </c>
      <c r="AY197" t="s">
        <v>1961</v>
      </c>
    </row>
    <row r="198" spans="1:51" x14ac:dyDescent="0.25">
      <c r="A198" t="s">
        <v>3160</v>
      </c>
      <c r="B198" t="s">
        <v>139</v>
      </c>
      <c r="C198" t="s">
        <v>89</v>
      </c>
      <c r="D198">
        <v>99999</v>
      </c>
      <c r="F198">
        <v>2000</v>
      </c>
      <c r="G198" t="b">
        <v>0</v>
      </c>
      <c r="H198" t="s">
        <v>399</v>
      </c>
      <c r="K198" t="s">
        <v>91</v>
      </c>
      <c r="L198" t="s">
        <v>1753</v>
      </c>
      <c r="N198" t="s">
        <v>93</v>
      </c>
      <c r="P198">
        <v>284.8</v>
      </c>
      <c r="Q198">
        <v>94.899999999999991</v>
      </c>
      <c r="R198">
        <v>0</v>
      </c>
      <c r="S198">
        <v>50.1</v>
      </c>
      <c r="T198">
        <v>0</v>
      </c>
      <c r="U198">
        <v>0</v>
      </c>
      <c r="V198">
        <v>94.9</v>
      </c>
      <c r="W198">
        <v>44.9</v>
      </c>
      <c r="X198">
        <v>44.9</v>
      </c>
      <c r="Y198">
        <v>0</v>
      </c>
      <c r="AF198" t="s">
        <v>1761</v>
      </c>
      <c r="AJ198" t="s">
        <v>1761</v>
      </c>
      <c r="AL198" t="s">
        <v>1755</v>
      </c>
      <c r="AM198">
        <v>0</v>
      </c>
      <c r="AN198">
        <v>99999</v>
      </c>
      <c r="AO198">
        <v>899</v>
      </c>
      <c r="AP198" t="b">
        <v>1</v>
      </c>
      <c r="AQ198" t="b">
        <v>1</v>
      </c>
      <c r="AR198" t="b">
        <v>0</v>
      </c>
      <c r="AS198">
        <v>99999</v>
      </c>
      <c r="AT198" t="s">
        <v>96</v>
      </c>
      <c r="AV198" t="b">
        <v>0</v>
      </c>
      <c r="AW198">
        <v>12</v>
      </c>
      <c r="AX198" t="s">
        <v>97</v>
      </c>
      <c r="AY198" t="s">
        <v>1962</v>
      </c>
    </row>
    <row r="199" spans="1:51" x14ac:dyDescent="0.25">
      <c r="A199" t="s">
        <v>3160</v>
      </c>
      <c r="B199" t="s">
        <v>139</v>
      </c>
      <c r="C199" t="s">
        <v>89</v>
      </c>
      <c r="D199">
        <v>99999</v>
      </c>
      <c r="F199">
        <v>3000</v>
      </c>
      <c r="G199" t="b">
        <v>0</v>
      </c>
      <c r="H199" t="s">
        <v>399</v>
      </c>
      <c r="K199" t="s">
        <v>91</v>
      </c>
      <c r="L199" t="s">
        <v>1753</v>
      </c>
      <c r="N199" t="s">
        <v>93</v>
      </c>
      <c r="P199">
        <v>294.8</v>
      </c>
      <c r="Q199">
        <v>104.89999999999999</v>
      </c>
      <c r="R199">
        <v>0</v>
      </c>
      <c r="S199">
        <v>50.1</v>
      </c>
      <c r="T199">
        <v>0</v>
      </c>
      <c r="U199">
        <v>0</v>
      </c>
      <c r="V199">
        <v>94.9</v>
      </c>
      <c r="W199">
        <v>44.9</v>
      </c>
      <c r="X199">
        <v>44.9</v>
      </c>
      <c r="Y199">
        <v>0</v>
      </c>
      <c r="AF199" t="s">
        <v>1763</v>
      </c>
      <c r="AJ199" t="s">
        <v>1763</v>
      </c>
      <c r="AL199" t="s">
        <v>1755</v>
      </c>
      <c r="AM199">
        <v>0</v>
      </c>
      <c r="AN199">
        <v>99999</v>
      </c>
      <c r="AO199">
        <v>899</v>
      </c>
      <c r="AP199" t="b">
        <v>1</v>
      </c>
      <c r="AQ199" t="b">
        <v>1</v>
      </c>
      <c r="AR199" t="b">
        <v>0</v>
      </c>
      <c r="AS199">
        <v>99999</v>
      </c>
      <c r="AT199" t="s">
        <v>96</v>
      </c>
      <c r="AV199" t="b">
        <v>0</v>
      </c>
      <c r="AW199">
        <v>12</v>
      </c>
      <c r="AX199" t="s">
        <v>97</v>
      </c>
      <c r="AY199" t="s">
        <v>1963</v>
      </c>
    </row>
    <row r="200" spans="1:51" x14ac:dyDescent="0.25">
      <c r="A200" t="s">
        <v>3160</v>
      </c>
      <c r="B200" t="s">
        <v>139</v>
      </c>
      <c r="C200" t="s">
        <v>89</v>
      </c>
      <c r="D200">
        <v>99999</v>
      </c>
      <c r="F200">
        <v>5000</v>
      </c>
      <c r="G200" t="b">
        <v>0</v>
      </c>
      <c r="H200" t="s">
        <v>399</v>
      </c>
      <c r="K200" t="s">
        <v>91</v>
      </c>
      <c r="L200" t="s">
        <v>1753</v>
      </c>
      <c r="N200" t="s">
        <v>93</v>
      </c>
      <c r="P200">
        <v>309.8</v>
      </c>
      <c r="Q200">
        <v>119.9</v>
      </c>
      <c r="R200">
        <v>0</v>
      </c>
      <c r="S200">
        <v>50.1</v>
      </c>
      <c r="T200">
        <v>0</v>
      </c>
      <c r="U200">
        <v>0</v>
      </c>
      <c r="V200">
        <v>94.9</v>
      </c>
      <c r="W200">
        <v>44.9</v>
      </c>
      <c r="X200">
        <v>44.9</v>
      </c>
      <c r="Y200">
        <v>0</v>
      </c>
      <c r="AF200" t="s">
        <v>1765</v>
      </c>
      <c r="AJ200" t="s">
        <v>1765</v>
      </c>
      <c r="AL200" t="s">
        <v>1755</v>
      </c>
      <c r="AM200">
        <v>0</v>
      </c>
      <c r="AN200">
        <v>99999</v>
      </c>
      <c r="AO200">
        <v>899</v>
      </c>
      <c r="AP200" t="b">
        <v>1</v>
      </c>
      <c r="AQ200" t="b">
        <v>1</v>
      </c>
      <c r="AR200" t="b">
        <v>0</v>
      </c>
      <c r="AS200">
        <v>99999</v>
      </c>
      <c r="AT200" t="s">
        <v>96</v>
      </c>
      <c r="AV200" t="b">
        <v>0</v>
      </c>
      <c r="AW200">
        <v>12</v>
      </c>
      <c r="AX200" t="s">
        <v>97</v>
      </c>
      <c r="AY200" t="s">
        <v>1964</v>
      </c>
    </row>
    <row r="201" spans="1:51" x14ac:dyDescent="0.25">
      <c r="A201" t="s">
        <v>3160</v>
      </c>
      <c r="B201" t="s">
        <v>88</v>
      </c>
      <c r="C201" t="s">
        <v>89</v>
      </c>
      <c r="D201">
        <v>99999</v>
      </c>
      <c r="F201">
        <v>10000</v>
      </c>
      <c r="G201" t="b">
        <v>0</v>
      </c>
      <c r="H201" t="s">
        <v>399</v>
      </c>
      <c r="K201" t="s">
        <v>154</v>
      </c>
      <c r="L201" t="s">
        <v>1725</v>
      </c>
      <c r="N201" t="s">
        <v>93</v>
      </c>
      <c r="P201">
        <v>344.8</v>
      </c>
      <c r="Q201">
        <v>129.9</v>
      </c>
      <c r="R201">
        <v>0</v>
      </c>
      <c r="S201">
        <v>50.1</v>
      </c>
      <c r="T201">
        <v>0</v>
      </c>
      <c r="U201">
        <v>0</v>
      </c>
      <c r="V201">
        <v>94.9</v>
      </c>
      <c r="W201">
        <v>69.900000000000006</v>
      </c>
      <c r="X201">
        <v>69.900000000000006</v>
      </c>
      <c r="Y201">
        <v>0</v>
      </c>
      <c r="AF201" t="s">
        <v>1767</v>
      </c>
      <c r="AJ201" t="s">
        <v>1767</v>
      </c>
      <c r="AL201" t="s">
        <v>1727</v>
      </c>
      <c r="AM201">
        <v>0</v>
      </c>
      <c r="AN201">
        <v>99999</v>
      </c>
      <c r="AO201">
        <v>699</v>
      </c>
      <c r="AP201" t="b">
        <v>1</v>
      </c>
      <c r="AQ201" t="b">
        <v>1</v>
      </c>
      <c r="AR201" t="b">
        <v>0</v>
      </c>
      <c r="AS201">
        <v>1000</v>
      </c>
      <c r="AT201" t="s">
        <v>96</v>
      </c>
      <c r="AV201" t="b">
        <v>0</v>
      </c>
      <c r="AW201">
        <v>12</v>
      </c>
      <c r="AX201" t="s">
        <v>97</v>
      </c>
      <c r="AY201" t="s">
        <v>1965</v>
      </c>
    </row>
    <row r="202" spans="1:51" x14ac:dyDescent="0.25">
      <c r="A202" t="s">
        <v>3160</v>
      </c>
      <c r="B202" t="s">
        <v>109</v>
      </c>
      <c r="C202" t="s">
        <v>89</v>
      </c>
      <c r="D202">
        <v>99999</v>
      </c>
      <c r="F202">
        <v>0</v>
      </c>
      <c r="G202" t="b">
        <v>0</v>
      </c>
      <c r="H202" t="s">
        <v>399</v>
      </c>
      <c r="K202" t="s">
        <v>154</v>
      </c>
      <c r="L202" t="s">
        <v>1729</v>
      </c>
      <c r="N202" t="s">
        <v>93</v>
      </c>
      <c r="P202">
        <v>274.8</v>
      </c>
      <c r="Q202">
        <v>59.9</v>
      </c>
      <c r="R202">
        <v>0</v>
      </c>
      <c r="S202">
        <v>50.1</v>
      </c>
      <c r="T202">
        <v>0</v>
      </c>
      <c r="U202">
        <v>0</v>
      </c>
      <c r="V202">
        <v>94.9</v>
      </c>
      <c r="W202">
        <v>69.900000000000006</v>
      </c>
      <c r="X202">
        <v>69.900000000000006</v>
      </c>
      <c r="Y202">
        <v>0</v>
      </c>
      <c r="AF202" t="s">
        <v>1769</v>
      </c>
      <c r="AJ202" t="s">
        <v>1769</v>
      </c>
      <c r="AL202" t="s">
        <v>1731</v>
      </c>
      <c r="AM202">
        <v>0</v>
      </c>
      <c r="AN202">
        <v>99999</v>
      </c>
      <c r="AO202">
        <v>599</v>
      </c>
      <c r="AP202" t="b">
        <v>1</v>
      </c>
      <c r="AQ202" t="b">
        <v>1</v>
      </c>
      <c r="AR202" t="b">
        <v>0</v>
      </c>
      <c r="AS202">
        <v>500</v>
      </c>
      <c r="AT202" t="s">
        <v>96</v>
      </c>
      <c r="AV202" t="b">
        <v>0</v>
      </c>
      <c r="AW202">
        <v>12</v>
      </c>
      <c r="AX202" t="s">
        <v>97</v>
      </c>
      <c r="AY202" t="s">
        <v>1966</v>
      </c>
    </row>
    <row r="203" spans="1:51" x14ac:dyDescent="0.25">
      <c r="A203" t="s">
        <v>3160</v>
      </c>
      <c r="B203" t="s">
        <v>109</v>
      </c>
      <c r="C203" t="s">
        <v>89</v>
      </c>
      <c r="D203">
        <v>99999</v>
      </c>
      <c r="F203">
        <v>1000</v>
      </c>
      <c r="G203" t="b">
        <v>0</v>
      </c>
      <c r="H203" t="s">
        <v>399</v>
      </c>
      <c r="K203" t="s">
        <v>154</v>
      </c>
      <c r="L203" t="s">
        <v>1729</v>
      </c>
      <c r="N203" t="s">
        <v>93</v>
      </c>
      <c r="P203">
        <v>274.8</v>
      </c>
      <c r="Q203">
        <v>59.9</v>
      </c>
      <c r="R203">
        <v>0</v>
      </c>
      <c r="S203">
        <v>50.1</v>
      </c>
      <c r="T203">
        <v>0</v>
      </c>
      <c r="U203">
        <v>0</v>
      </c>
      <c r="V203">
        <v>94.9</v>
      </c>
      <c r="W203">
        <v>69.900000000000006</v>
      </c>
      <c r="X203">
        <v>69.900000000000006</v>
      </c>
      <c r="Y203">
        <v>0</v>
      </c>
      <c r="AF203" t="s">
        <v>1771</v>
      </c>
      <c r="AJ203" t="s">
        <v>1771</v>
      </c>
      <c r="AL203" t="s">
        <v>1731</v>
      </c>
      <c r="AM203">
        <v>0</v>
      </c>
      <c r="AN203">
        <v>99999</v>
      </c>
      <c r="AO203">
        <v>599</v>
      </c>
      <c r="AP203" t="b">
        <v>1</v>
      </c>
      <c r="AQ203" t="b">
        <v>1</v>
      </c>
      <c r="AR203" t="b">
        <v>0</v>
      </c>
      <c r="AS203">
        <v>500</v>
      </c>
      <c r="AT203" t="s">
        <v>96</v>
      </c>
      <c r="AV203" t="b">
        <v>0</v>
      </c>
      <c r="AW203">
        <v>12</v>
      </c>
      <c r="AX203" t="s">
        <v>97</v>
      </c>
      <c r="AY203" t="s">
        <v>1967</v>
      </c>
    </row>
    <row r="204" spans="1:51" x14ac:dyDescent="0.25">
      <c r="A204" t="s">
        <v>3160</v>
      </c>
      <c r="B204" t="s">
        <v>109</v>
      </c>
      <c r="C204" t="s">
        <v>89</v>
      </c>
      <c r="D204">
        <v>99999</v>
      </c>
      <c r="F204">
        <v>10000</v>
      </c>
      <c r="G204" t="b">
        <v>0</v>
      </c>
      <c r="H204" t="s">
        <v>399</v>
      </c>
      <c r="K204" t="s">
        <v>154</v>
      </c>
      <c r="L204" t="s">
        <v>1729</v>
      </c>
      <c r="N204" t="s">
        <v>93</v>
      </c>
      <c r="P204">
        <v>339.8</v>
      </c>
      <c r="Q204">
        <v>124.9</v>
      </c>
      <c r="R204">
        <v>0</v>
      </c>
      <c r="S204">
        <v>50.1</v>
      </c>
      <c r="T204">
        <v>0</v>
      </c>
      <c r="U204">
        <v>0</v>
      </c>
      <c r="V204">
        <v>94.9</v>
      </c>
      <c r="W204">
        <v>69.900000000000006</v>
      </c>
      <c r="X204">
        <v>69.900000000000006</v>
      </c>
      <c r="Y204">
        <v>0</v>
      </c>
      <c r="AF204" t="s">
        <v>1773</v>
      </c>
      <c r="AJ204" t="s">
        <v>1773</v>
      </c>
      <c r="AL204" t="s">
        <v>1731</v>
      </c>
      <c r="AM204">
        <v>0</v>
      </c>
      <c r="AN204">
        <v>99999</v>
      </c>
      <c r="AO204">
        <v>599</v>
      </c>
      <c r="AP204" t="b">
        <v>1</v>
      </c>
      <c r="AQ204" t="b">
        <v>1</v>
      </c>
      <c r="AR204" t="b">
        <v>0</v>
      </c>
      <c r="AS204">
        <v>500</v>
      </c>
      <c r="AT204" t="s">
        <v>96</v>
      </c>
      <c r="AV204" t="b">
        <v>0</v>
      </c>
      <c r="AW204">
        <v>12</v>
      </c>
      <c r="AX204" t="s">
        <v>97</v>
      </c>
      <c r="AY204" t="s">
        <v>1968</v>
      </c>
    </row>
    <row r="205" spans="1:51" x14ac:dyDescent="0.25">
      <c r="A205" t="s">
        <v>3160</v>
      </c>
      <c r="B205" t="s">
        <v>109</v>
      </c>
      <c r="C205" t="s">
        <v>89</v>
      </c>
      <c r="D205">
        <v>99999</v>
      </c>
      <c r="F205">
        <v>2000</v>
      </c>
      <c r="G205" t="b">
        <v>0</v>
      </c>
      <c r="H205" t="s">
        <v>399</v>
      </c>
      <c r="K205" t="s">
        <v>154</v>
      </c>
      <c r="L205" t="s">
        <v>1729</v>
      </c>
      <c r="N205" t="s">
        <v>93</v>
      </c>
      <c r="P205">
        <v>284.8</v>
      </c>
      <c r="Q205">
        <v>69.900000000000006</v>
      </c>
      <c r="R205">
        <v>0</v>
      </c>
      <c r="S205">
        <v>50.1</v>
      </c>
      <c r="T205">
        <v>0</v>
      </c>
      <c r="U205">
        <v>0</v>
      </c>
      <c r="V205">
        <v>94.9</v>
      </c>
      <c r="W205">
        <v>69.900000000000006</v>
      </c>
      <c r="X205">
        <v>69.900000000000006</v>
      </c>
      <c r="Y205">
        <v>0</v>
      </c>
      <c r="AF205" t="s">
        <v>1775</v>
      </c>
      <c r="AJ205" t="s">
        <v>1775</v>
      </c>
      <c r="AL205" t="s">
        <v>1731</v>
      </c>
      <c r="AM205">
        <v>0</v>
      </c>
      <c r="AN205">
        <v>99999</v>
      </c>
      <c r="AO205">
        <v>599</v>
      </c>
      <c r="AP205" t="b">
        <v>1</v>
      </c>
      <c r="AQ205" t="b">
        <v>1</v>
      </c>
      <c r="AR205" t="b">
        <v>0</v>
      </c>
      <c r="AS205">
        <v>500</v>
      </c>
      <c r="AT205" t="s">
        <v>96</v>
      </c>
      <c r="AV205" t="b">
        <v>0</v>
      </c>
      <c r="AW205">
        <v>12</v>
      </c>
      <c r="AX205" t="s">
        <v>97</v>
      </c>
      <c r="AY205" t="s">
        <v>1969</v>
      </c>
    </row>
    <row r="206" spans="1:51" x14ac:dyDescent="0.25">
      <c r="A206" t="s">
        <v>3160</v>
      </c>
      <c r="B206" t="s">
        <v>109</v>
      </c>
      <c r="C206" t="s">
        <v>89</v>
      </c>
      <c r="D206">
        <v>99999</v>
      </c>
      <c r="F206">
        <v>3000</v>
      </c>
      <c r="G206" t="b">
        <v>0</v>
      </c>
      <c r="H206" t="s">
        <v>399</v>
      </c>
      <c r="K206" t="s">
        <v>154</v>
      </c>
      <c r="L206" t="s">
        <v>1729</v>
      </c>
      <c r="N206" t="s">
        <v>93</v>
      </c>
      <c r="P206">
        <v>294.8</v>
      </c>
      <c r="Q206">
        <v>79.899999999999991</v>
      </c>
      <c r="R206">
        <v>0</v>
      </c>
      <c r="S206">
        <v>50.1</v>
      </c>
      <c r="T206">
        <v>0</v>
      </c>
      <c r="U206">
        <v>0</v>
      </c>
      <c r="V206">
        <v>94.9</v>
      </c>
      <c r="W206">
        <v>69.900000000000006</v>
      </c>
      <c r="X206">
        <v>69.900000000000006</v>
      </c>
      <c r="Y206">
        <v>0</v>
      </c>
      <c r="AF206" t="s">
        <v>1777</v>
      </c>
      <c r="AJ206" t="s">
        <v>1777</v>
      </c>
      <c r="AL206" t="s">
        <v>1731</v>
      </c>
      <c r="AM206">
        <v>0</v>
      </c>
      <c r="AN206">
        <v>99999</v>
      </c>
      <c r="AO206">
        <v>599</v>
      </c>
      <c r="AP206" t="b">
        <v>1</v>
      </c>
      <c r="AQ206" t="b">
        <v>1</v>
      </c>
      <c r="AR206" t="b">
        <v>0</v>
      </c>
      <c r="AS206">
        <v>500</v>
      </c>
      <c r="AT206" t="s">
        <v>96</v>
      </c>
      <c r="AV206" t="b">
        <v>0</v>
      </c>
      <c r="AW206">
        <v>12</v>
      </c>
      <c r="AX206" t="s">
        <v>97</v>
      </c>
      <c r="AY206" t="s">
        <v>1970</v>
      </c>
    </row>
    <row r="207" spans="1:51" x14ac:dyDescent="0.25">
      <c r="A207" t="s">
        <v>3160</v>
      </c>
      <c r="B207" t="s">
        <v>109</v>
      </c>
      <c r="C207" t="s">
        <v>89</v>
      </c>
      <c r="D207">
        <v>99999</v>
      </c>
      <c r="F207">
        <v>5000</v>
      </c>
      <c r="G207" t="b">
        <v>0</v>
      </c>
      <c r="H207" t="s">
        <v>399</v>
      </c>
      <c r="K207" t="s">
        <v>154</v>
      </c>
      <c r="L207" t="s">
        <v>1729</v>
      </c>
      <c r="N207" t="s">
        <v>93</v>
      </c>
      <c r="P207">
        <v>309.8</v>
      </c>
      <c r="Q207">
        <v>94.9</v>
      </c>
      <c r="R207">
        <v>0</v>
      </c>
      <c r="S207">
        <v>50.1</v>
      </c>
      <c r="T207">
        <v>0</v>
      </c>
      <c r="U207">
        <v>0</v>
      </c>
      <c r="V207">
        <v>94.9</v>
      </c>
      <c r="W207">
        <v>69.900000000000006</v>
      </c>
      <c r="X207">
        <v>69.900000000000006</v>
      </c>
      <c r="Y207">
        <v>0</v>
      </c>
      <c r="AF207" t="s">
        <v>1779</v>
      </c>
      <c r="AJ207" t="s">
        <v>1779</v>
      </c>
      <c r="AL207" t="s">
        <v>1731</v>
      </c>
      <c r="AM207">
        <v>0</v>
      </c>
      <c r="AN207">
        <v>99999</v>
      </c>
      <c r="AO207">
        <v>599</v>
      </c>
      <c r="AP207" t="b">
        <v>1</v>
      </c>
      <c r="AQ207" t="b">
        <v>1</v>
      </c>
      <c r="AR207" t="b">
        <v>0</v>
      </c>
      <c r="AS207">
        <v>500</v>
      </c>
      <c r="AT207" t="s">
        <v>96</v>
      </c>
      <c r="AV207" t="b">
        <v>0</v>
      </c>
      <c r="AW207">
        <v>12</v>
      </c>
      <c r="AX207" t="s">
        <v>97</v>
      </c>
      <c r="AY207" t="s">
        <v>1971</v>
      </c>
    </row>
    <row r="208" spans="1:51" x14ac:dyDescent="0.25">
      <c r="A208" t="s">
        <v>3160</v>
      </c>
      <c r="B208" t="s">
        <v>124</v>
      </c>
      <c r="C208" t="s">
        <v>89</v>
      </c>
      <c r="D208">
        <v>99999</v>
      </c>
      <c r="F208">
        <v>0</v>
      </c>
      <c r="G208" t="b">
        <v>0</v>
      </c>
      <c r="H208" t="s">
        <v>399</v>
      </c>
      <c r="K208" t="s">
        <v>154</v>
      </c>
      <c r="L208" t="s">
        <v>1725</v>
      </c>
      <c r="N208" t="s">
        <v>93</v>
      </c>
      <c r="P208">
        <v>279.8</v>
      </c>
      <c r="Q208">
        <v>64.900000000000006</v>
      </c>
      <c r="R208">
        <v>0</v>
      </c>
      <c r="S208">
        <v>50.1</v>
      </c>
      <c r="T208">
        <v>0</v>
      </c>
      <c r="U208">
        <v>0</v>
      </c>
      <c r="V208">
        <v>94.9</v>
      </c>
      <c r="W208">
        <v>69.900000000000006</v>
      </c>
      <c r="X208">
        <v>69.900000000000006</v>
      </c>
      <c r="Y208">
        <v>0</v>
      </c>
      <c r="AF208" t="s">
        <v>1781</v>
      </c>
      <c r="AJ208" t="s">
        <v>1781</v>
      </c>
      <c r="AL208" t="s">
        <v>1727</v>
      </c>
      <c r="AM208">
        <v>0</v>
      </c>
      <c r="AN208">
        <v>99999</v>
      </c>
      <c r="AO208">
        <v>699</v>
      </c>
      <c r="AP208" t="b">
        <v>1</v>
      </c>
      <c r="AQ208" t="b">
        <v>1</v>
      </c>
      <c r="AR208" t="b">
        <v>0</v>
      </c>
      <c r="AS208">
        <v>1000</v>
      </c>
      <c r="AT208" t="s">
        <v>96</v>
      </c>
      <c r="AV208" t="b">
        <v>0</v>
      </c>
      <c r="AW208">
        <v>12</v>
      </c>
      <c r="AX208" t="s">
        <v>97</v>
      </c>
      <c r="AY208" t="s">
        <v>1972</v>
      </c>
    </row>
    <row r="209" spans="1:51" x14ac:dyDescent="0.25">
      <c r="A209" t="s">
        <v>3160</v>
      </c>
      <c r="B209" t="s">
        <v>124</v>
      </c>
      <c r="C209" t="s">
        <v>89</v>
      </c>
      <c r="D209">
        <v>99999</v>
      </c>
      <c r="F209">
        <v>1000</v>
      </c>
      <c r="G209" t="b">
        <v>0</v>
      </c>
      <c r="H209" t="s">
        <v>399</v>
      </c>
      <c r="K209" t="s">
        <v>154</v>
      </c>
      <c r="L209" t="s">
        <v>1725</v>
      </c>
      <c r="N209" t="s">
        <v>93</v>
      </c>
      <c r="P209">
        <v>279.8</v>
      </c>
      <c r="Q209">
        <v>64.899999999999991</v>
      </c>
      <c r="R209">
        <v>0</v>
      </c>
      <c r="S209">
        <v>50.1</v>
      </c>
      <c r="T209">
        <v>0</v>
      </c>
      <c r="U209">
        <v>0</v>
      </c>
      <c r="V209">
        <v>94.9</v>
      </c>
      <c r="W209">
        <v>69.900000000000006</v>
      </c>
      <c r="X209">
        <v>69.900000000000006</v>
      </c>
      <c r="Y209">
        <v>0</v>
      </c>
      <c r="AF209" t="s">
        <v>1783</v>
      </c>
      <c r="AJ209" t="s">
        <v>1783</v>
      </c>
      <c r="AL209" t="s">
        <v>1727</v>
      </c>
      <c r="AM209">
        <v>0</v>
      </c>
      <c r="AN209">
        <v>99999</v>
      </c>
      <c r="AO209">
        <v>699</v>
      </c>
      <c r="AP209" t="b">
        <v>1</v>
      </c>
      <c r="AQ209" t="b">
        <v>1</v>
      </c>
      <c r="AR209" t="b">
        <v>0</v>
      </c>
      <c r="AS209">
        <v>1000</v>
      </c>
      <c r="AT209" t="s">
        <v>96</v>
      </c>
      <c r="AV209" t="b">
        <v>0</v>
      </c>
      <c r="AW209">
        <v>12</v>
      </c>
      <c r="AX209" t="s">
        <v>97</v>
      </c>
      <c r="AY209" t="s">
        <v>1973</v>
      </c>
    </row>
    <row r="210" spans="1:51" x14ac:dyDescent="0.25">
      <c r="A210" t="s">
        <v>3160</v>
      </c>
      <c r="B210" t="s">
        <v>124</v>
      </c>
      <c r="C210" t="s">
        <v>89</v>
      </c>
      <c r="D210">
        <v>99999</v>
      </c>
      <c r="F210">
        <v>2000</v>
      </c>
      <c r="G210" t="b">
        <v>0</v>
      </c>
      <c r="H210" t="s">
        <v>399</v>
      </c>
      <c r="K210" t="s">
        <v>154</v>
      </c>
      <c r="L210" t="s">
        <v>1725</v>
      </c>
      <c r="N210" t="s">
        <v>93</v>
      </c>
      <c r="P210">
        <v>289.8</v>
      </c>
      <c r="Q210">
        <v>74.899999999999991</v>
      </c>
      <c r="R210">
        <v>0</v>
      </c>
      <c r="S210">
        <v>50.1</v>
      </c>
      <c r="T210">
        <v>0</v>
      </c>
      <c r="U210">
        <v>0</v>
      </c>
      <c r="V210">
        <v>94.9</v>
      </c>
      <c r="W210">
        <v>69.900000000000006</v>
      </c>
      <c r="X210">
        <v>69.900000000000006</v>
      </c>
      <c r="Y210">
        <v>0</v>
      </c>
      <c r="AF210" t="s">
        <v>1785</v>
      </c>
      <c r="AJ210" t="s">
        <v>1785</v>
      </c>
      <c r="AL210" t="s">
        <v>1727</v>
      </c>
      <c r="AM210">
        <v>0</v>
      </c>
      <c r="AN210">
        <v>99999</v>
      </c>
      <c r="AO210">
        <v>699</v>
      </c>
      <c r="AP210" t="b">
        <v>1</v>
      </c>
      <c r="AQ210" t="b">
        <v>1</v>
      </c>
      <c r="AR210" t="b">
        <v>0</v>
      </c>
      <c r="AS210">
        <v>1000</v>
      </c>
      <c r="AT210" t="s">
        <v>96</v>
      </c>
      <c r="AV210" t="b">
        <v>0</v>
      </c>
      <c r="AW210">
        <v>12</v>
      </c>
      <c r="AX210" t="s">
        <v>97</v>
      </c>
      <c r="AY210" t="s">
        <v>1974</v>
      </c>
    </row>
    <row r="211" spans="1:51" x14ac:dyDescent="0.25">
      <c r="A211" t="s">
        <v>3160</v>
      </c>
      <c r="B211" t="s">
        <v>124</v>
      </c>
      <c r="C211" t="s">
        <v>89</v>
      </c>
      <c r="D211">
        <v>99999</v>
      </c>
      <c r="F211">
        <v>3000</v>
      </c>
      <c r="G211" t="b">
        <v>0</v>
      </c>
      <c r="H211" t="s">
        <v>399</v>
      </c>
      <c r="K211" t="s">
        <v>154</v>
      </c>
      <c r="L211" t="s">
        <v>1725</v>
      </c>
      <c r="N211" t="s">
        <v>93</v>
      </c>
      <c r="P211">
        <v>299.8</v>
      </c>
      <c r="Q211">
        <v>84.899999999999991</v>
      </c>
      <c r="R211">
        <v>0</v>
      </c>
      <c r="S211">
        <v>50.1</v>
      </c>
      <c r="T211">
        <v>0</v>
      </c>
      <c r="U211">
        <v>0</v>
      </c>
      <c r="V211">
        <v>94.9</v>
      </c>
      <c r="W211">
        <v>69.900000000000006</v>
      </c>
      <c r="X211">
        <v>69.900000000000006</v>
      </c>
      <c r="Y211">
        <v>0</v>
      </c>
      <c r="AF211" t="s">
        <v>1787</v>
      </c>
      <c r="AJ211" t="s">
        <v>1787</v>
      </c>
      <c r="AL211" t="s">
        <v>1727</v>
      </c>
      <c r="AM211">
        <v>0</v>
      </c>
      <c r="AN211">
        <v>99999</v>
      </c>
      <c r="AO211">
        <v>699</v>
      </c>
      <c r="AP211" t="b">
        <v>1</v>
      </c>
      <c r="AQ211" t="b">
        <v>1</v>
      </c>
      <c r="AR211" t="b">
        <v>0</v>
      </c>
      <c r="AS211">
        <v>1000</v>
      </c>
      <c r="AT211" t="s">
        <v>96</v>
      </c>
      <c r="AV211" t="b">
        <v>0</v>
      </c>
      <c r="AW211">
        <v>12</v>
      </c>
      <c r="AX211" t="s">
        <v>97</v>
      </c>
      <c r="AY211" t="s">
        <v>1975</v>
      </c>
    </row>
    <row r="212" spans="1:51" x14ac:dyDescent="0.25">
      <c r="A212" t="s">
        <v>3160</v>
      </c>
      <c r="B212" t="s">
        <v>124</v>
      </c>
      <c r="C212" t="s">
        <v>89</v>
      </c>
      <c r="D212">
        <v>99999</v>
      </c>
      <c r="F212">
        <v>5000</v>
      </c>
      <c r="G212" t="b">
        <v>0</v>
      </c>
      <c r="H212" t="s">
        <v>399</v>
      </c>
      <c r="K212" t="s">
        <v>154</v>
      </c>
      <c r="L212" t="s">
        <v>1725</v>
      </c>
      <c r="N212" t="s">
        <v>93</v>
      </c>
      <c r="P212">
        <v>314.8</v>
      </c>
      <c r="Q212">
        <v>99.9</v>
      </c>
      <c r="R212">
        <v>0</v>
      </c>
      <c r="S212">
        <v>50.1</v>
      </c>
      <c r="T212">
        <v>0</v>
      </c>
      <c r="U212">
        <v>0</v>
      </c>
      <c r="V212">
        <v>94.9</v>
      </c>
      <c r="W212">
        <v>69.900000000000006</v>
      </c>
      <c r="X212">
        <v>69.900000000000006</v>
      </c>
      <c r="Y212">
        <v>0</v>
      </c>
      <c r="AF212" t="s">
        <v>1789</v>
      </c>
      <c r="AJ212" t="s">
        <v>1789</v>
      </c>
      <c r="AL212" t="s">
        <v>1727</v>
      </c>
      <c r="AM212">
        <v>0</v>
      </c>
      <c r="AN212">
        <v>99999</v>
      </c>
      <c r="AO212">
        <v>699</v>
      </c>
      <c r="AP212" t="b">
        <v>1</v>
      </c>
      <c r="AQ212" t="b">
        <v>1</v>
      </c>
      <c r="AR212" t="b">
        <v>0</v>
      </c>
      <c r="AS212">
        <v>1000</v>
      </c>
      <c r="AT212" t="s">
        <v>96</v>
      </c>
      <c r="AV212" t="b">
        <v>0</v>
      </c>
      <c r="AW212">
        <v>12</v>
      </c>
      <c r="AX212" t="s">
        <v>97</v>
      </c>
      <c r="AY212" t="s">
        <v>1976</v>
      </c>
    </row>
    <row r="213" spans="1:51" x14ac:dyDescent="0.25">
      <c r="A213" t="s">
        <v>3160</v>
      </c>
      <c r="B213" t="s">
        <v>139</v>
      </c>
      <c r="C213" t="s">
        <v>89</v>
      </c>
      <c r="D213">
        <v>99999</v>
      </c>
      <c r="F213">
        <v>0</v>
      </c>
      <c r="G213" t="b">
        <v>0</v>
      </c>
      <c r="H213" t="s">
        <v>399</v>
      </c>
      <c r="K213" t="s">
        <v>154</v>
      </c>
      <c r="L213" t="s">
        <v>1753</v>
      </c>
      <c r="N213" t="s">
        <v>93</v>
      </c>
      <c r="P213">
        <v>299.8</v>
      </c>
      <c r="Q213">
        <v>84.9</v>
      </c>
      <c r="R213">
        <v>0</v>
      </c>
      <c r="S213">
        <v>50.1</v>
      </c>
      <c r="T213">
        <v>0</v>
      </c>
      <c r="U213">
        <v>0</v>
      </c>
      <c r="V213">
        <v>94.9</v>
      </c>
      <c r="W213">
        <v>69.900000000000006</v>
      </c>
      <c r="X213">
        <v>69.900000000000006</v>
      </c>
      <c r="Y213">
        <v>0</v>
      </c>
      <c r="AF213" t="s">
        <v>1791</v>
      </c>
      <c r="AJ213" t="s">
        <v>1791</v>
      </c>
      <c r="AL213" t="s">
        <v>1755</v>
      </c>
      <c r="AM213">
        <v>0</v>
      </c>
      <c r="AN213">
        <v>99999</v>
      </c>
      <c r="AO213">
        <v>899</v>
      </c>
      <c r="AP213" t="b">
        <v>1</v>
      </c>
      <c r="AQ213" t="b">
        <v>1</v>
      </c>
      <c r="AR213" t="b">
        <v>0</v>
      </c>
      <c r="AS213">
        <v>99999</v>
      </c>
      <c r="AT213" t="s">
        <v>96</v>
      </c>
      <c r="AV213" t="b">
        <v>0</v>
      </c>
      <c r="AW213">
        <v>12</v>
      </c>
      <c r="AX213" t="s">
        <v>97</v>
      </c>
      <c r="AY213" t="s">
        <v>1977</v>
      </c>
    </row>
    <row r="214" spans="1:51" x14ac:dyDescent="0.25">
      <c r="A214" t="s">
        <v>3160</v>
      </c>
      <c r="B214" t="s">
        <v>139</v>
      </c>
      <c r="C214" t="s">
        <v>89</v>
      </c>
      <c r="D214">
        <v>99999</v>
      </c>
      <c r="F214">
        <v>1000</v>
      </c>
      <c r="G214" t="b">
        <v>0</v>
      </c>
      <c r="H214" t="s">
        <v>399</v>
      </c>
      <c r="K214" t="s">
        <v>154</v>
      </c>
      <c r="L214" t="s">
        <v>1753</v>
      </c>
      <c r="N214" t="s">
        <v>93</v>
      </c>
      <c r="P214">
        <v>299.8</v>
      </c>
      <c r="Q214">
        <v>84.899999999999991</v>
      </c>
      <c r="R214">
        <v>0</v>
      </c>
      <c r="S214">
        <v>50.1</v>
      </c>
      <c r="T214">
        <v>0</v>
      </c>
      <c r="U214">
        <v>0</v>
      </c>
      <c r="V214">
        <v>94.9</v>
      </c>
      <c r="W214">
        <v>69.900000000000006</v>
      </c>
      <c r="X214">
        <v>69.900000000000006</v>
      </c>
      <c r="Y214">
        <v>0</v>
      </c>
      <c r="AF214" t="s">
        <v>1793</v>
      </c>
      <c r="AJ214" t="s">
        <v>1793</v>
      </c>
      <c r="AL214" t="s">
        <v>1755</v>
      </c>
      <c r="AM214">
        <v>0</v>
      </c>
      <c r="AN214">
        <v>99999</v>
      </c>
      <c r="AO214">
        <v>899</v>
      </c>
      <c r="AP214" t="b">
        <v>1</v>
      </c>
      <c r="AQ214" t="b">
        <v>1</v>
      </c>
      <c r="AR214" t="b">
        <v>0</v>
      </c>
      <c r="AS214">
        <v>99999</v>
      </c>
      <c r="AT214" t="s">
        <v>96</v>
      </c>
      <c r="AV214" t="b">
        <v>0</v>
      </c>
      <c r="AW214">
        <v>12</v>
      </c>
      <c r="AX214" t="s">
        <v>97</v>
      </c>
      <c r="AY214" t="s">
        <v>1978</v>
      </c>
    </row>
    <row r="215" spans="1:51" x14ac:dyDescent="0.25">
      <c r="A215" t="s">
        <v>3160</v>
      </c>
      <c r="B215" t="s">
        <v>139</v>
      </c>
      <c r="C215" t="s">
        <v>89</v>
      </c>
      <c r="D215">
        <v>99999</v>
      </c>
      <c r="F215">
        <v>10000</v>
      </c>
      <c r="G215" t="b">
        <v>0</v>
      </c>
      <c r="H215" t="s">
        <v>399</v>
      </c>
      <c r="K215" t="s">
        <v>154</v>
      </c>
      <c r="L215" t="s">
        <v>1753</v>
      </c>
      <c r="N215" t="s">
        <v>93</v>
      </c>
      <c r="P215">
        <v>364.8</v>
      </c>
      <c r="Q215">
        <v>149.9</v>
      </c>
      <c r="R215">
        <v>0</v>
      </c>
      <c r="S215">
        <v>50.1</v>
      </c>
      <c r="T215">
        <v>0</v>
      </c>
      <c r="U215">
        <v>0</v>
      </c>
      <c r="V215">
        <v>94.9</v>
      </c>
      <c r="W215">
        <v>69.900000000000006</v>
      </c>
      <c r="X215">
        <v>69.900000000000006</v>
      </c>
      <c r="Y215">
        <v>0</v>
      </c>
      <c r="AF215" t="s">
        <v>1795</v>
      </c>
      <c r="AJ215" t="s">
        <v>1795</v>
      </c>
      <c r="AL215" t="s">
        <v>1755</v>
      </c>
      <c r="AM215">
        <v>0</v>
      </c>
      <c r="AN215">
        <v>99999</v>
      </c>
      <c r="AO215">
        <v>899</v>
      </c>
      <c r="AP215" t="b">
        <v>1</v>
      </c>
      <c r="AQ215" t="b">
        <v>1</v>
      </c>
      <c r="AR215" t="b">
        <v>0</v>
      </c>
      <c r="AS215">
        <v>99999</v>
      </c>
      <c r="AT215" t="s">
        <v>96</v>
      </c>
      <c r="AV215" t="b">
        <v>0</v>
      </c>
      <c r="AW215">
        <v>12</v>
      </c>
      <c r="AX215" t="s">
        <v>97</v>
      </c>
      <c r="AY215" t="s">
        <v>1979</v>
      </c>
    </row>
    <row r="216" spans="1:51" x14ac:dyDescent="0.25">
      <c r="A216" t="s">
        <v>3160</v>
      </c>
      <c r="B216" t="s">
        <v>139</v>
      </c>
      <c r="C216" t="s">
        <v>89</v>
      </c>
      <c r="D216">
        <v>99999</v>
      </c>
      <c r="F216">
        <v>2000</v>
      </c>
      <c r="G216" t="b">
        <v>0</v>
      </c>
      <c r="H216" t="s">
        <v>399</v>
      </c>
      <c r="K216" t="s">
        <v>154</v>
      </c>
      <c r="L216" t="s">
        <v>1753</v>
      </c>
      <c r="N216" t="s">
        <v>93</v>
      </c>
      <c r="P216">
        <v>309.8</v>
      </c>
      <c r="Q216">
        <v>94.899999999999991</v>
      </c>
      <c r="R216">
        <v>0</v>
      </c>
      <c r="S216">
        <v>50.1</v>
      </c>
      <c r="T216">
        <v>0</v>
      </c>
      <c r="U216">
        <v>0</v>
      </c>
      <c r="V216">
        <v>94.9</v>
      </c>
      <c r="W216">
        <v>69.900000000000006</v>
      </c>
      <c r="X216">
        <v>69.900000000000006</v>
      </c>
      <c r="Y216">
        <v>0</v>
      </c>
      <c r="AF216" t="s">
        <v>1797</v>
      </c>
      <c r="AJ216" t="s">
        <v>1797</v>
      </c>
      <c r="AL216" t="s">
        <v>1755</v>
      </c>
      <c r="AM216">
        <v>0</v>
      </c>
      <c r="AN216">
        <v>99999</v>
      </c>
      <c r="AO216">
        <v>899</v>
      </c>
      <c r="AP216" t="b">
        <v>1</v>
      </c>
      <c r="AQ216" t="b">
        <v>1</v>
      </c>
      <c r="AR216" t="b">
        <v>0</v>
      </c>
      <c r="AS216">
        <v>99999</v>
      </c>
      <c r="AT216" t="s">
        <v>96</v>
      </c>
      <c r="AV216" t="b">
        <v>0</v>
      </c>
      <c r="AW216">
        <v>12</v>
      </c>
      <c r="AX216" t="s">
        <v>97</v>
      </c>
      <c r="AY216" t="s">
        <v>1980</v>
      </c>
    </row>
    <row r="217" spans="1:51" x14ac:dyDescent="0.25">
      <c r="A217" t="s">
        <v>3160</v>
      </c>
      <c r="B217" t="s">
        <v>139</v>
      </c>
      <c r="C217" t="s">
        <v>89</v>
      </c>
      <c r="D217">
        <v>99999</v>
      </c>
      <c r="F217">
        <v>3000</v>
      </c>
      <c r="G217" t="b">
        <v>0</v>
      </c>
      <c r="H217" t="s">
        <v>399</v>
      </c>
      <c r="K217" t="s">
        <v>154</v>
      </c>
      <c r="L217" t="s">
        <v>1753</v>
      </c>
      <c r="N217" t="s">
        <v>93</v>
      </c>
      <c r="P217">
        <v>319.8</v>
      </c>
      <c r="Q217">
        <v>104.89999999999999</v>
      </c>
      <c r="R217">
        <v>0</v>
      </c>
      <c r="S217">
        <v>50.1</v>
      </c>
      <c r="T217">
        <v>0</v>
      </c>
      <c r="U217">
        <v>0</v>
      </c>
      <c r="V217">
        <v>94.9</v>
      </c>
      <c r="W217">
        <v>69.900000000000006</v>
      </c>
      <c r="X217">
        <v>69.900000000000006</v>
      </c>
      <c r="Y217">
        <v>0</v>
      </c>
      <c r="AF217" t="s">
        <v>1799</v>
      </c>
      <c r="AJ217" t="s">
        <v>1799</v>
      </c>
      <c r="AL217" t="s">
        <v>1755</v>
      </c>
      <c r="AM217">
        <v>0</v>
      </c>
      <c r="AN217">
        <v>99999</v>
      </c>
      <c r="AO217">
        <v>899</v>
      </c>
      <c r="AP217" t="b">
        <v>1</v>
      </c>
      <c r="AQ217" t="b">
        <v>1</v>
      </c>
      <c r="AR217" t="b">
        <v>0</v>
      </c>
      <c r="AS217">
        <v>99999</v>
      </c>
      <c r="AT217" t="s">
        <v>96</v>
      </c>
      <c r="AV217" t="b">
        <v>0</v>
      </c>
      <c r="AW217">
        <v>12</v>
      </c>
      <c r="AX217" t="s">
        <v>97</v>
      </c>
      <c r="AY217" t="s">
        <v>1981</v>
      </c>
    </row>
    <row r="218" spans="1:51" x14ac:dyDescent="0.25">
      <c r="A218" t="s">
        <v>3160</v>
      </c>
      <c r="B218" t="s">
        <v>139</v>
      </c>
      <c r="C218" t="s">
        <v>89</v>
      </c>
      <c r="D218">
        <v>99999</v>
      </c>
      <c r="F218">
        <v>5000</v>
      </c>
      <c r="G218" t="b">
        <v>0</v>
      </c>
      <c r="H218" t="s">
        <v>399</v>
      </c>
      <c r="K218" t="s">
        <v>154</v>
      </c>
      <c r="L218" t="s">
        <v>1753</v>
      </c>
      <c r="N218" t="s">
        <v>93</v>
      </c>
      <c r="P218">
        <v>334.8</v>
      </c>
      <c r="Q218">
        <v>119.9</v>
      </c>
      <c r="R218">
        <v>0</v>
      </c>
      <c r="S218">
        <v>50.1</v>
      </c>
      <c r="T218">
        <v>0</v>
      </c>
      <c r="U218">
        <v>0</v>
      </c>
      <c r="V218">
        <v>94.9</v>
      </c>
      <c r="W218">
        <v>69.900000000000006</v>
      </c>
      <c r="X218">
        <v>69.900000000000006</v>
      </c>
      <c r="Y218">
        <v>0</v>
      </c>
      <c r="AF218" t="s">
        <v>1801</v>
      </c>
      <c r="AJ218" t="s">
        <v>1801</v>
      </c>
      <c r="AL218" t="s">
        <v>1755</v>
      </c>
      <c r="AM218">
        <v>0</v>
      </c>
      <c r="AN218">
        <v>99999</v>
      </c>
      <c r="AO218">
        <v>899</v>
      </c>
      <c r="AP218" t="b">
        <v>1</v>
      </c>
      <c r="AQ218" t="b">
        <v>1</v>
      </c>
      <c r="AR218" t="b">
        <v>0</v>
      </c>
      <c r="AS218">
        <v>99999</v>
      </c>
      <c r="AT218" t="s">
        <v>96</v>
      </c>
      <c r="AV218" t="b">
        <v>0</v>
      </c>
      <c r="AW218">
        <v>12</v>
      </c>
      <c r="AX218" t="s">
        <v>97</v>
      </c>
      <c r="AY218" t="s">
        <v>1982</v>
      </c>
    </row>
    <row r="219" spans="1:51" x14ac:dyDescent="0.25">
      <c r="A219" t="s">
        <v>3160</v>
      </c>
      <c r="B219" t="s">
        <v>88</v>
      </c>
      <c r="C219" t="s">
        <v>89</v>
      </c>
      <c r="D219">
        <v>99999</v>
      </c>
      <c r="F219">
        <v>10000</v>
      </c>
      <c r="G219" t="b">
        <v>0</v>
      </c>
      <c r="H219" t="s">
        <v>399</v>
      </c>
      <c r="K219" t="s">
        <v>203</v>
      </c>
      <c r="L219" t="s">
        <v>1725</v>
      </c>
      <c r="N219" t="s">
        <v>93</v>
      </c>
      <c r="P219">
        <v>324.8</v>
      </c>
      <c r="Q219">
        <v>129.9</v>
      </c>
      <c r="R219">
        <v>0</v>
      </c>
      <c r="S219">
        <v>50.1</v>
      </c>
      <c r="T219">
        <v>0</v>
      </c>
      <c r="U219">
        <v>0</v>
      </c>
      <c r="V219">
        <v>94.9</v>
      </c>
      <c r="W219">
        <v>49.9</v>
      </c>
      <c r="X219">
        <v>49.9</v>
      </c>
      <c r="Y219">
        <v>0</v>
      </c>
      <c r="AF219" t="s">
        <v>1767</v>
      </c>
      <c r="AJ219" t="s">
        <v>1767</v>
      </c>
      <c r="AL219" t="s">
        <v>1727</v>
      </c>
      <c r="AM219">
        <v>0</v>
      </c>
      <c r="AN219">
        <v>99999</v>
      </c>
      <c r="AO219">
        <v>699</v>
      </c>
      <c r="AP219" t="b">
        <v>1</v>
      </c>
      <c r="AQ219" t="b">
        <v>1</v>
      </c>
      <c r="AR219" t="b">
        <v>0</v>
      </c>
      <c r="AS219">
        <v>1000</v>
      </c>
      <c r="AT219" t="s">
        <v>96</v>
      </c>
      <c r="AV219" t="b">
        <v>0</v>
      </c>
      <c r="AW219">
        <v>12</v>
      </c>
      <c r="AX219" t="s">
        <v>97</v>
      </c>
      <c r="AY219" t="s">
        <v>1983</v>
      </c>
    </row>
    <row r="220" spans="1:51" x14ac:dyDescent="0.25">
      <c r="A220" t="s">
        <v>3160</v>
      </c>
      <c r="B220" t="s">
        <v>109</v>
      </c>
      <c r="C220" t="s">
        <v>89</v>
      </c>
      <c r="D220">
        <v>99999</v>
      </c>
      <c r="F220">
        <v>0</v>
      </c>
      <c r="G220" t="b">
        <v>0</v>
      </c>
      <c r="H220" t="s">
        <v>399</v>
      </c>
      <c r="K220" t="s">
        <v>203</v>
      </c>
      <c r="L220" t="s">
        <v>1729</v>
      </c>
      <c r="N220" t="s">
        <v>93</v>
      </c>
      <c r="P220">
        <v>254.8</v>
      </c>
      <c r="Q220">
        <v>59.9</v>
      </c>
      <c r="R220">
        <v>0</v>
      </c>
      <c r="S220">
        <v>50.1</v>
      </c>
      <c r="T220">
        <v>0</v>
      </c>
      <c r="U220">
        <v>0</v>
      </c>
      <c r="V220">
        <v>94.9</v>
      </c>
      <c r="W220">
        <v>49.9</v>
      </c>
      <c r="X220">
        <v>49.9</v>
      </c>
      <c r="Y220">
        <v>0</v>
      </c>
      <c r="AF220" t="s">
        <v>1769</v>
      </c>
      <c r="AJ220" t="s">
        <v>1769</v>
      </c>
      <c r="AL220" t="s">
        <v>1731</v>
      </c>
      <c r="AM220">
        <v>0</v>
      </c>
      <c r="AN220">
        <v>99999</v>
      </c>
      <c r="AO220">
        <v>599</v>
      </c>
      <c r="AP220" t="b">
        <v>1</v>
      </c>
      <c r="AQ220" t="b">
        <v>1</v>
      </c>
      <c r="AR220" t="b">
        <v>0</v>
      </c>
      <c r="AS220">
        <v>500</v>
      </c>
      <c r="AT220" t="s">
        <v>96</v>
      </c>
      <c r="AV220" t="b">
        <v>0</v>
      </c>
      <c r="AW220">
        <v>12</v>
      </c>
      <c r="AX220" t="s">
        <v>97</v>
      </c>
      <c r="AY220" t="s">
        <v>1984</v>
      </c>
    </row>
    <row r="221" spans="1:51" x14ac:dyDescent="0.25">
      <c r="A221" t="s">
        <v>3160</v>
      </c>
      <c r="B221" t="s">
        <v>109</v>
      </c>
      <c r="C221" t="s">
        <v>89</v>
      </c>
      <c r="D221">
        <v>99999</v>
      </c>
      <c r="F221">
        <v>1000</v>
      </c>
      <c r="G221" t="b">
        <v>0</v>
      </c>
      <c r="H221" t="s">
        <v>399</v>
      </c>
      <c r="K221" t="s">
        <v>203</v>
      </c>
      <c r="L221" t="s">
        <v>1729</v>
      </c>
      <c r="N221" t="s">
        <v>93</v>
      </c>
      <c r="P221">
        <v>254.8</v>
      </c>
      <c r="Q221">
        <v>59.9</v>
      </c>
      <c r="R221">
        <v>0</v>
      </c>
      <c r="S221">
        <v>50.1</v>
      </c>
      <c r="T221">
        <v>0</v>
      </c>
      <c r="U221">
        <v>0</v>
      </c>
      <c r="V221">
        <v>94.9</v>
      </c>
      <c r="W221">
        <v>49.9</v>
      </c>
      <c r="X221">
        <v>49.9</v>
      </c>
      <c r="Y221">
        <v>0</v>
      </c>
      <c r="AF221" t="s">
        <v>1771</v>
      </c>
      <c r="AJ221" t="s">
        <v>1771</v>
      </c>
      <c r="AL221" t="s">
        <v>1731</v>
      </c>
      <c r="AM221">
        <v>0</v>
      </c>
      <c r="AN221">
        <v>99999</v>
      </c>
      <c r="AO221">
        <v>599</v>
      </c>
      <c r="AP221" t="b">
        <v>1</v>
      </c>
      <c r="AQ221" t="b">
        <v>1</v>
      </c>
      <c r="AR221" t="b">
        <v>0</v>
      </c>
      <c r="AS221">
        <v>500</v>
      </c>
      <c r="AT221" t="s">
        <v>96</v>
      </c>
      <c r="AV221" t="b">
        <v>0</v>
      </c>
      <c r="AW221">
        <v>12</v>
      </c>
      <c r="AX221" t="s">
        <v>97</v>
      </c>
      <c r="AY221" t="s">
        <v>1985</v>
      </c>
    </row>
    <row r="222" spans="1:51" x14ac:dyDescent="0.25">
      <c r="A222" t="s">
        <v>3160</v>
      </c>
      <c r="B222" t="s">
        <v>109</v>
      </c>
      <c r="C222" t="s">
        <v>89</v>
      </c>
      <c r="D222">
        <v>99999</v>
      </c>
      <c r="F222">
        <v>10000</v>
      </c>
      <c r="G222" t="b">
        <v>0</v>
      </c>
      <c r="H222" t="s">
        <v>399</v>
      </c>
      <c r="K222" t="s">
        <v>203</v>
      </c>
      <c r="L222" t="s">
        <v>1729</v>
      </c>
      <c r="N222" t="s">
        <v>93</v>
      </c>
      <c r="P222">
        <v>319.8</v>
      </c>
      <c r="Q222">
        <v>124.9</v>
      </c>
      <c r="R222">
        <v>0</v>
      </c>
      <c r="S222">
        <v>50.1</v>
      </c>
      <c r="T222">
        <v>0</v>
      </c>
      <c r="U222">
        <v>0</v>
      </c>
      <c r="V222">
        <v>94.9</v>
      </c>
      <c r="W222">
        <v>49.9</v>
      </c>
      <c r="X222">
        <v>49.9</v>
      </c>
      <c r="Y222">
        <v>0</v>
      </c>
      <c r="AF222" t="s">
        <v>1773</v>
      </c>
      <c r="AJ222" t="s">
        <v>1773</v>
      </c>
      <c r="AL222" t="s">
        <v>1731</v>
      </c>
      <c r="AM222">
        <v>0</v>
      </c>
      <c r="AN222">
        <v>99999</v>
      </c>
      <c r="AO222">
        <v>599</v>
      </c>
      <c r="AP222" t="b">
        <v>1</v>
      </c>
      <c r="AQ222" t="b">
        <v>1</v>
      </c>
      <c r="AR222" t="b">
        <v>0</v>
      </c>
      <c r="AS222">
        <v>500</v>
      </c>
      <c r="AT222" t="s">
        <v>96</v>
      </c>
      <c r="AV222" t="b">
        <v>0</v>
      </c>
      <c r="AW222">
        <v>12</v>
      </c>
      <c r="AX222" t="s">
        <v>97</v>
      </c>
      <c r="AY222" t="s">
        <v>1986</v>
      </c>
    </row>
    <row r="223" spans="1:51" x14ac:dyDescent="0.25">
      <c r="A223" t="s">
        <v>3160</v>
      </c>
      <c r="B223" t="s">
        <v>109</v>
      </c>
      <c r="C223" t="s">
        <v>89</v>
      </c>
      <c r="D223">
        <v>99999</v>
      </c>
      <c r="F223">
        <v>2000</v>
      </c>
      <c r="G223" t="b">
        <v>0</v>
      </c>
      <c r="H223" t="s">
        <v>399</v>
      </c>
      <c r="K223" t="s">
        <v>203</v>
      </c>
      <c r="L223" t="s">
        <v>1729</v>
      </c>
      <c r="N223" t="s">
        <v>93</v>
      </c>
      <c r="P223">
        <v>264.8</v>
      </c>
      <c r="Q223">
        <v>69.900000000000006</v>
      </c>
      <c r="R223">
        <v>0</v>
      </c>
      <c r="S223">
        <v>50.1</v>
      </c>
      <c r="T223">
        <v>0</v>
      </c>
      <c r="U223">
        <v>0</v>
      </c>
      <c r="V223">
        <v>94.9</v>
      </c>
      <c r="W223">
        <v>49.9</v>
      </c>
      <c r="X223">
        <v>49.9</v>
      </c>
      <c r="Y223">
        <v>0</v>
      </c>
      <c r="AF223" t="s">
        <v>1775</v>
      </c>
      <c r="AJ223" t="s">
        <v>1775</v>
      </c>
      <c r="AL223" t="s">
        <v>1731</v>
      </c>
      <c r="AM223">
        <v>0</v>
      </c>
      <c r="AN223">
        <v>99999</v>
      </c>
      <c r="AO223">
        <v>599</v>
      </c>
      <c r="AP223" t="b">
        <v>1</v>
      </c>
      <c r="AQ223" t="b">
        <v>1</v>
      </c>
      <c r="AR223" t="b">
        <v>0</v>
      </c>
      <c r="AS223">
        <v>500</v>
      </c>
      <c r="AT223" t="s">
        <v>96</v>
      </c>
      <c r="AV223" t="b">
        <v>0</v>
      </c>
      <c r="AW223">
        <v>12</v>
      </c>
      <c r="AX223" t="s">
        <v>97</v>
      </c>
      <c r="AY223" t="s">
        <v>1987</v>
      </c>
    </row>
    <row r="224" spans="1:51" x14ac:dyDescent="0.25">
      <c r="A224" t="s">
        <v>3160</v>
      </c>
      <c r="B224" t="s">
        <v>109</v>
      </c>
      <c r="C224" t="s">
        <v>89</v>
      </c>
      <c r="D224">
        <v>99999</v>
      </c>
      <c r="F224">
        <v>3000</v>
      </c>
      <c r="G224" t="b">
        <v>0</v>
      </c>
      <c r="H224" t="s">
        <v>399</v>
      </c>
      <c r="K224" t="s">
        <v>203</v>
      </c>
      <c r="L224" t="s">
        <v>1729</v>
      </c>
      <c r="N224" t="s">
        <v>93</v>
      </c>
      <c r="P224">
        <v>274.8</v>
      </c>
      <c r="Q224">
        <v>79.899999999999991</v>
      </c>
      <c r="R224">
        <v>0</v>
      </c>
      <c r="S224">
        <v>50.1</v>
      </c>
      <c r="T224">
        <v>0</v>
      </c>
      <c r="U224">
        <v>0</v>
      </c>
      <c r="V224">
        <v>94.9</v>
      </c>
      <c r="W224">
        <v>49.9</v>
      </c>
      <c r="X224">
        <v>49.9</v>
      </c>
      <c r="Y224">
        <v>0</v>
      </c>
      <c r="AF224" t="s">
        <v>1777</v>
      </c>
      <c r="AJ224" t="s">
        <v>1777</v>
      </c>
      <c r="AL224" t="s">
        <v>1731</v>
      </c>
      <c r="AM224">
        <v>0</v>
      </c>
      <c r="AN224">
        <v>99999</v>
      </c>
      <c r="AO224">
        <v>599</v>
      </c>
      <c r="AP224" t="b">
        <v>1</v>
      </c>
      <c r="AQ224" t="b">
        <v>1</v>
      </c>
      <c r="AR224" t="b">
        <v>0</v>
      </c>
      <c r="AS224">
        <v>500</v>
      </c>
      <c r="AT224" t="s">
        <v>96</v>
      </c>
      <c r="AV224" t="b">
        <v>0</v>
      </c>
      <c r="AW224">
        <v>12</v>
      </c>
      <c r="AX224" t="s">
        <v>97</v>
      </c>
      <c r="AY224" t="s">
        <v>1988</v>
      </c>
    </row>
    <row r="225" spans="1:51" x14ac:dyDescent="0.25">
      <c r="A225" t="s">
        <v>3160</v>
      </c>
      <c r="B225" t="s">
        <v>109</v>
      </c>
      <c r="C225" t="s">
        <v>89</v>
      </c>
      <c r="D225">
        <v>99999</v>
      </c>
      <c r="F225">
        <v>5000</v>
      </c>
      <c r="G225" t="b">
        <v>0</v>
      </c>
      <c r="H225" t="s">
        <v>399</v>
      </c>
      <c r="K225" t="s">
        <v>203</v>
      </c>
      <c r="L225" t="s">
        <v>1729</v>
      </c>
      <c r="N225" t="s">
        <v>93</v>
      </c>
      <c r="P225">
        <v>289.8</v>
      </c>
      <c r="Q225">
        <v>94.9</v>
      </c>
      <c r="R225">
        <v>0</v>
      </c>
      <c r="S225">
        <v>50.1</v>
      </c>
      <c r="T225">
        <v>0</v>
      </c>
      <c r="U225">
        <v>0</v>
      </c>
      <c r="V225">
        <v>94.9</v>
      </c>
      <c r="W225">
        <v>49.9</v>
      </c>
      <c r="X225">
        <v>49.9</v>
      </c>
      <c r="Y225">
        <v>0</v>
      </c>
      <c r="AF225" t="s">
        <v>1779</v>
      </c>
      <c r="AJ225" t="s">
        <v>1779</v>
      </c>
      <c r="AL225" t="s">
        <v>1731</v>
      </c>
      <c r="AM225">
        <v>0</v>
      </c>
      <c r="AN225">
        <v>99999</v>
      </c>
      <c r="AO225">
        <v>599</v>
      </c>
      <c r="AP225" t="b">
        <v>1</v>
      </c>
      <c r="AQ225" t="b">
        <v>1</v>
      </c>
      <c r="AR225" t="b">
        <v>0</v>
      </c>
      <c r="AS225">
        <v>500</v>
      </c>
      <c r="AT225" t="s">
        <v>96</v>
      </c>
      <c r="AV225" t="b">
        <v>0</v>
      </c>
      <c r="AW225">
        <v>12</v>
      </c>
      <c r="AX225" t="s">
        <v>97</v>
      </c>
      <c r="AY225" t="s">
        <v>1989</v>
      </c>
    </row>
    <row r="226" spans="1:51" x14ac:dyDescent="0.25">
      <c r="A226" t="s">
        <v>3160</v>
      </c>
      <c r="B226" t="s">
        <v>124</v>
      </c>
      <c r="C226" t="s">
        <v>89</v>
      </c>
      <c r="D226">
        <v>99999</v>
      </c>
      <c r="F226">
        <v>0</v>
      </c>
      <c r="G226" t="b">
        <v>0</v>
      </c>
      <c r="H226" t="s">
        <v>399</v>
      </c>
      <c r="K226" t="s">
        <v>203</v>
      </c>
      <c r="L226" t="s">
        <v>1725</v>
      </c>
      <c r="N226" t="s">
        <v>93</v>
      </c>
      <c r="P226">
        <v>259.8</v>
      </c>
      <c r="Q226">
        <v>64.900000000000006</v>
      </c>
      <c r="R226">
        <v>0</v>
      </c>
      <c r="S226">
        <v>50.1</v>
      </c>
      <c r="T226">
        <v>0</v>
      </c>
      <c r="U226">
        <v>0</v>
      </c>
      <c r="V226">
        <v>94.9</v>
      </c>
      <c r="W226">
        <v>49.9</v>
      </c>
      <c r="X226">
        <v>49.9</v>
      </c>
      <c r="Y226">
        <v>0</v>
      </c>
      <c r="AF226" t="s">
        <v>1781</v>
      </c>
      <c r="AJ226" t="s">
        <v>1781</v>
      </c>
      <c r="AL226" t="s">
        <v>1727</v>
      </c>
      <c r="AM226">
        <v>0</v>
      </c>
      <c r="AN226">
        <v>99999</v>
      </c>
      <c r="AO226">
        <v>699</v>
      </c>
      <c r="AP226" t="b">
        <v>1</v>
      </c>
      <c r="AQ226" t="b">
        <v>1</v>
      </c>
      <c r="AR226" t="b">
        <v>0</v>
      </c>
      <c r="AS226">
        <v>1000</v>
      </c>
      <c r="AT226" t="s">
        <v>96</v>
      </c>
      <c r="AV226" t="b">
        <v>0</v>
      </c>
      <c r="AW226">
        <v>12</v>
      </c>
      <c r="AX226" t="s">
        <v>97</v>
      </c>
      <c r="AY226" t="s">
        <v>1990</v>
      </c>
    </row>
    <row r="227" spans="1:51" x14ac:dyDescent="0.25">
      <c r="A227" t="s">
        <v>3160</v>
      </c>
      <c r="B227" t="s">
        <v>124</v>
      </c>
      <c r="C227" t="s">
        <v>89</v>
      </c>
      <c r="D227">
        <v>99999</v>
      </c>
      <c r="F227">
        <v>1000</v>
      </c>
      <c r="G227" t="b">
        <v>0</v>
      </c>
      <c r="H227" t="s">
        <v>399</v>
      </c>
      <c r="K227" t="s">
        <v>203</v>
      </c>
      <c r="L227" t="s">
        <v>1725</v>
      </c>
      <c r="N227" t="s">
        <v>93</v>
      </c>
      <c r="P227">
        <v>259.8</v>
      </c>
      <c r="Q227">
        <v>64.899999999999991</v>
      </c>
      <c r="R227">
        <v>0</v>
      </c>
      <c r="S227">
        <v>50.1</v>
      </c>
      <c r="T227">
        <v>0</v>
      </c>
      <c r="U227">
        <v>0</v>
      </c>
      <c r="V227">
        <v>94.9</v>
      </c>
      <c r="W227">
        <v>49.9</v>
      </c>
      <c r="X227">
        <v>49.9</v>
      </c>
      <c r="Y227">
        <v>0</v>
      </c>
      <c r="AF227" t="s">
        <v>1783</v>
      </c>
      <c r="AJ227" t="s">
        <v>1783</v>
      </c>
      <c r="AL227" t="s">
        <v>1727</v>
      </c>
      <c r="AM227">
        <v>0</v>
      </c>
      <c r="AN227">
        <v>99999</v>
      </c>
      <c r="AO227">
        <v>699</v>
      </c>
      <c r="AP227" t="b">
        <v>1</v>
      </c>
      <c r="AQ227" t="b">
        <v>1</v>
      </c>
      <c r="AR227" t="b">
        <v>0</v>
      </c>
      <c r="AS227">
        <v>1000</v>
      </c>
      <c r="AT227" t="s">
        <v>96</v>
      </c>
      <c r="AV227" t="b">
        <v>0</v>
      </c>
      <c r="AW227">
        <v>12</v>
      </c>
      <c r="AX227" t="s">
        <v>97</v>
      </c>
      <c r="AY227" t="s">
        <v>1991</v>
      </c>
    </row>
    <row r="228" spans="1:51" x14ac:dyDescent="0.25">
      <c r="A228" t="s">
        <v>3160</v>
      </c>
      <c r="B228" t="s">
        <v>124</v>
      </c>
      <c r="C228" t="s">
        <v>89</v>
      </c>
      <c r="D228">
        <v>99999</v>
      </c>
      <c r="F228">
        <v>2000</v>
      </c>
      <c r="G228" t="b">
        <v>0</v>
      </c>
      <c r="H228" t="s">
        <v>399</v>
      </c>
      <c r="K228" t="s">
        <v>203</v>
      </c>
      <c r="L228" t="s">
        <v>1725</v>
      </c>
      <c r="N228" t="s">
        <v>93</v>
      </c>
      <c r="P228">
        <v>269.8</v>
      </c>
      <c r="Q228">
        <v>74.899999999999991</v>
      </c>
      <c r="R228">
        <v>0</v>
      </c>
      <c r="S228">
        <v>50.1</v>
      </c>
      <c r="T228">
        <v>0</v>
      </c>
      <c r="U228">
        <v>0</v>
      </c>
      <c r="V228">
        <v>94.9</v>
      </c>
      <c r="W228">
        <v>49.9</v>
      </c>
      <c r="X228">
        <v>49.9</v>
      </c>
      <c r="Y228">
        <v>0</v>
      </c>
      <c r="AF228" t="s">
        <v>1785</v>
      </c>
      <c r="AJ228" t="s">
        <v>1785</v>
      </c>
      <c r="AL228" t="s">
        <v>1727</v>
      </c>
      <c r="AM228">
        <v>0</v>
      </c>
      <c r="AN228">
        <v>99999</v>
      </c>
      <c r="AO228">
        <v>699</v>
      </c>
      <c r="AP228" t="b">
        <v>1</v>
      </c>
      <c r="AQ228" t="b">
        <v>1</v>
      </c>
      <c r="AR228" t="b">
        <v>0</v>
      </c>
      <c r="AS228">
        <v>1000</v>
      </c>
      <c r="AT228" t="s">
        <v>96</v>
      </c>
      <c r="AV228" t="b">
        <v>0</v>
      </c>
      <c r="AW228">
        <v>12</v>
      </c>
      <c r="AX228" t="s">
        <v>97</v>
      </c>
      <c r="AY228" t="s">
        <v>1992</v>
      </c>
    </row>
    <row r="229" spans="1:51" x14ac:dyDescent="0.25">
      <c r="A229" t="s">
        <v>3160</v>
      </c>
      <c r="B229" t="s">
        <v>124</v>
      </c>
      <c r="C229" t="s">
        <v>89</v>
      </c>
      <c r="D229">
        <v>99999</v>
      </c>
      <c r="F229">
        <v>3000</v>
      </c>
      <c r="G229" t="b">
        <v>0</v>
      </c>
      <c r="H229" t="s">
        <v>399</v>
      </c>
      <c r="K229" t="s">
        <v>203</v>
      </c>
      <c r="L229" t="s">
        <v>1725</v>
      </c>
      <c r="N229" t="s">
        <v>93</v>
      </c>
      <c r="P229">
        <v>279.8</v>
      </c>
      <c r="Q229">
        <v>84.899999999999991</v>
      </c>
      <c r="R229">
        <v>0</v>
      </c>
      <c r="S229">
        <v>50.1</v>
      </c>
      <c r="T229">
        <v>0</v>
      </c>
      <c r="U229">
        <v>0</v>
      </c>
      <c r="V229">
        <v>94.9</v>
      </c>
      <c r="W229">
        <v>49.9</v>
      </c>
      <c r="X229">
        <v>49.9</v>
      </c>
      <c r="Y229">
        <v>0</v>
      </c>
      <c r="AF229" t="s">
        <v>1787</v>
      </c>
      <c r="AJ229" t="s">
        <v>1787</v>
      </c>
      <c r="AL229" t="s">
        <v>1727</v>
      </c>
      <c r="AM229">
        <v>0</v>
      </c>
      <c r="AN229">
        <v>99999</v>
      </c>
      <c r="AO229">
        <v>699</v>
      </c>
      <c r="AP229" t="b">
        <v>1</v>
      </c>
      <c r="AQ229" t="b">
        <v>1</v>
      </c>
      <c r="AR229" t="b">
        <v>0</v>
      </c>
      <c r="AS229">
        <v>1000</v>
      </c>
      <c r="AT229" t="s">
        <v>96</v>
      </c>
      <c r="AV229" t="b">
        <v>0</v>
      </c>
      <c r="AW229">
        <v>12</v>
      </c>
      <c r="AX229" t="s">
        <v>97</v>
      </c>
      <c r="AY229" t="s">
        <v>1993</v>
      </c>
    </row>
    <row r="230" spans="1:51" x14ac:dyDescent="0.25">
      <c r="A230" t="s">
        <v>3160</v>
      </c>
      <c r="B230" t="s">
        <v>124</v>
      </c>
      <c r="C230" t="s">
        <v>89</v>
      </c>
      <c r="D230">
        <v>99999</v>
      </c>
      <c r="F230">
        <v>5000</v>
      </c>
      <c r="G230" t="b">
        <v>0</v>
      </c>
      <c r="H230" t="s">
        <v>399</v>
      </c>
      <c r="K230" t="s">
        <v>203</v>
      </c>
      <c r="L230" t="s">
        <v>1725</v>
      </c>
      <c r="N230" t="s">
        <v>93</v>
      </c>
      <c r="P230">
        <v>294.8</v>
      </c>
      <c r="Q230">
        <v>99.9</v>
      </c>
      <c r="R230">
        <v>0</v>
      </c>
      <c r="S230">
        <v>50.1</v>
      </c>
      <c r="T230">
        <v>0</v>
      </c>
      <c r="U230">
        <v>0</v>
      </c>
      <c r="V230">
        <v>94.9</v>
      </c>
      <c r="W230">
        <v>49.9</v>
      </c>
      <c r="X230">
        <v>49.9</v>
      </c>
      <c r="Y230">
        <v>0</v>
      </c>
      <c r="AF230" t="s">
        <v>1789</v>
      </c>
      <c r="AJ230" t="s">
        <v>1789</v>
      </c>
      <c r="AL230" t="s">
        <v>1727</v>
      </c>
      <c r="AM230">
        <v>0</v>
      </c>
      <c r="AN230">
        <v>99999</v>
      </c>
      <c r="AO230">
        <v>699</v>
      </c>
      <c r="AP230" t="b">
        <v>1</v>
      </c>
      <c r="AQ230" t="b">
        <v>1</v>
      </c>
      <c r="AR230" t="b">
        <v>0</v>
      </c>
      <c r="AS230">
        <v>1000</v>
      </c>
      <c r="AT230" t="s">
        <v>96</v>
      </c>
      <c r="AV230" t="b">
        <v>0</v>
      </c>
      <c r="AW230">
        <v>12</v>
      </c>
      <c r="AX230" t="s">
        <v>97</v>
      </c>
      <c r="AY230" t="s">
        <v>1994</v>
      </c>
    </row>
    <row r="231" spans="1:51" x14ac:dyDescent="0.25">
      <c r="A231" t="s">
        <v>3160</v>
      </c>
      <c r="B231" t="s">
        <v>139</v>
      </c>
      <c r="C231" t="s">
        <v>89</v>
      </c>
      <c r="D231">
        <v>99999</v>
      </c>
      <c r="F231">
        <v>0</v>
      </c>
      <c r="G231" t="b">
        <v>0</v>
      </c>
      <c r="H231" t="s">
        <v>399</v>
      </c>
      <c r="K231" t="s">
        <v>203</v>
      </c>
      <c r="L231" t="s">
        <v>1753</v>
      </c>
      <c r="N231" t="s">
        <v>93</v>
      </c>
      <c r="P231">
        <v>279.8</v>
      </c>
      <c r="Q231">
        <v>84.9</v>
      </c>
      <c r="R231">
        <v>0</v>
      </c>
      <c r="S231">
        <v>50.1</v>
      </c>
      <c r="T231">
        <v>0</v>
      </c>
      <c r="U231">
        <v>0</v>
      </c>
      <c r="V231">
        <v>94.9</v>
      </c>
      <c r="W231">
        <v>49.9</v>
      </c>
      <c r="X231">
        <v>49.9</v>
      </c>
      <c r="Y231">
        <v>0</v>
      </c>
      <c r="AF231" t="s">
        <v>1791</v>
      </c>
      <c r="AJ231" t="s">
        <v>1791</v>
      </c>
      <c r="AL231" t="s">
        <v>1755</v>
      </c>
      <c r="AM231">
        <v>0</v>
      </c>
      <c r="AN231">
        <v>99999</v>
      </c>
      <c r="AO231">
        <v>899</v>
      </c>
      <c r="AP231" t="b">
        <v>1</v>
      </c>
      <c r="AQ231" t="b">
        <v>1</v>
      </c>
      <c r="AR231" t="b">
        <v>0</v>
      </c>
      <c r="AS231">
        <v>99999</v>
      </c>
      <c r="AT231" t="s">
        <v>96</v>
      </c>
      <c r="AV231" t="b">
        <v>0</v>
      </c>
      <c r="AW231">
        <v>12</v>
      </c>
      <c r="AX231" t="s">
        <v>97</v>
      </c>
      <c r="AY231" t="s">
        <v>1995</v>
      </c>
    </row>
    <row r="232" spans="1:51" x14ac:dyDescent="0.25">
      <c r="A232" t="s">
        <v>3160</v>
      </c>
      <c r="B232" t="s">
        <v>139</v>
      </c>
      <c r="C232" t="s">
        <v>89</v>
      </c>
      <c r="D232">
        <v>99999</v>
      </c>
      <c r="F232">
        <v>1000</v>
      </c>
      <c r="G232" t="b">
        <v>0</v>
      </c>
      <c r="H232" t="s">
        <v>399</v>
      </c>
      <c r="K232" t="s">
        <v>203</v>
      </c>
      <c r="L232" t="s">
        <v>1753</v>
      </c>
      <c r="N232" t="s">
        <v>93</v>
      </c>
      <c r="P232">
        <v>279.8</v>
      </c>
      <c r="Q232">
        <v>84.899999999999991</v>
      </c>
      <c r="R232">
        <v>0</v>
      </c>
      <c r="S232">
        <v>50.1</v>
      </c>
      <c r="T232">
        <v>0</v>
      </c>
      <c r="U232">
        <v>0</v>
      </c>
      <c r="V232">
        <v>94.9</v>
      </c>
      <c r="W232">
        <v>49.9</v>
      </c>
      <c r="X232">
        <v>49.9</v>
      </c>
      <c r="Y232">
        <v>0</v>
      </c>
      <c r="AF232" t="s">
        <v>1793</v>
      </c>
      <c r="AJ232" t="s">
        <v>1793</v>
      </c>
      <c r="AL232" t="s">
        <v>1755</v>
      </c>
      <c r="AM232">
        <v>0</v>
      </c>
      <c r="AN232">
        <v>99999</v>
      </c>
      <c r="AO232">
        <v>899</v>
      </c>
      <c r="AP232" t="b">
        <v>1</v>
      </c>
      <c r="AQ232" t="b">
        <v>1</v>
      </c>
      <c r="AR232" t="b">
        <v>0</v>
      </c>
      <c r="AS232">
        <v>99999</v>
      </c>
      <c r="AT232" t="s">
        <v>96</v>
      </c>
      <c r="AV232" t="b">
        <v>0</v>
      </c>
      <c r="AW232">
        <v>12</v>
      </c>
      <c r="AX232" t="s">
        <v>97</v>
      </c>
      <c r="AY232" t="s">
        <v>1996</v>
      </c>
    </row>
    <row r="233" spans="1:51" x14ac:dyDescent="0.25">
      <c r="A233" t="s">
        <v>3160</v>
      </c>
      <c r="B233" t="s">
        <v>139</v>
      </c>
      <c r="C233" t="s">
        <v>89</v>
      </c>
      <c r="D233">
        <v>99999</v>
      </c>
      <c r="F233">
        <v>10000</v>
      </c>
      <c r="G233" t="b">
        <v>0</v>
      </c>
      <c r="H233" t="s">
        <v>399</v>
      </c>
      <c r="K233" t="s">
        <v>203</v>
      </c>
      <c r="L233" t="s">
        <v>1753</v>
      </c>
      <c r="N233" t="s">
        <v>93</v>
      </c>
      <c r="P233">
        <v>344.8</v>
      </c>
      <c r="Q233">
        <v>149.9</v>
      </c>
      <c r="R233">
        <v>0</v>
      </c>
      <c r="S233">
        <v>50.1</v>
      </c>
      <c r="T233">
        <v>0</v>
      </c>
      <c r="U233">
        <v>0</v>
      </c>
      <c r="V233">
        <v>94.9</v>
      </c>
      <c r="W233">
        <v>49.9</v>
      </c>
      <c r="X233">
        <v>49.9</v>
      </c>
      <c r="Y233">
        <v>0</v>
      </c>
      <c r="AF233" t="s">
        <v>1795</v>
      </c>
      <c r="AJ233" t="s">
        <v>1795</v>
      </c>
      <c r="AL233" t="s">
        <v>1755</v>
      </c>
      <c r="AM233">
        <v>0</v>
      </c>
      <c r="AN233">
        <v>99999</v>
      </c>
      <c r="AO233">
        <v>899</v>
      </c>
      <c r="AP233" t="b">
        <v>1</v>
      </c>
      <c r="AQ233" t="b">
        <v>1</v>
      </c>
      <c r="AR233" t="b">
        <v>0</v>
      </c>
      <c r="AS233">
        <v>99999</v>
      </c>
      <c r="AT233" t="s">
        <v>96</v>
      </c>
      <c r="AV233" t="b">
        <v>0</v>
      </c>
      <c r="AW233">
        <v>12</v>
      </c>
      <c r="AX233" t="s">
        <v>97</v>
      </c>
      <c r="AY233" t="s">
        <v>1997</v>
      </c>
    </row>
    <row r="234" spans="1:51" x14ac:dyDescent="0.25">
      <c r="A234" t="s">
        <v>3160</v>
      </c>
      <c r="B234" t="s">
        <v>139</v>
      </c>
      <c r="C234" t="s">
        <v>89</v>
      </c>
      <c r="D234">
        <v>99999</v>
      </c>
      <c r="F234">
        <v>2000</v>
      </c>
      <c r="G234" t="b">
        <v>0</v>
      </c>
      <c r="H234" t="s">
        <v>399</v>
      </c>
      <c r="K234" t="s">
        <v>203</v>
      </c>
      <c r="L234" t="s">
        <v>1753</v>
      </c>
      <c r="N234" t="s">
        <v>93</v>
      </c>
      <c r="P234">
        <v>289.8</v>
      </c>
      <c r="Q234">
        <v>94.899999999999991</v>
      </c>
      <c r="R234">
        <v>0</v>
      </c>
      <c r="S234">
        <v>50.1</v>
      </c>
      <c r="T234">
        <v>0</v>
      </c>
      <c r="U234">
        <v>0</v>
      </c>
      <c r="V234">
        <v>94.9</v>
      </c>
      <c r="W234">
        <v>49.9</v>
      </c>
      <c r="X234">
        <v>49.9</v>
      </c>
      <c r="Y234">
        <v>0</v>
      </c>
      <c r="AF234" t="s">
        <v>1797</v>
      </c>
      <c r="AJ234" t="s">
        <v>1797</v>
      </c>
      <c r="AL234" t="s">
        <v>1755</v>
      </c>
      <c r="AM234">
        <v>0</v>
      </c>
      <c r="AN234">
        <v>99999</v>
      </c>
      <c r="AO234">
        <v>899</v>
      </c>
      <c r="AP234" t="b">
        <v>1</v>
      </c>
      <c r="AQ234" t="b">
        <v>1</v>
      </c>
      <c r="AR234" t="b">
        <v>0</v>
      </c>
      <c r="AS234">
        <v>99999</v>
      </c>
      <c r="AT234" t="s">
        <v>96</v>
      </c>
      <c r="AV234" t="b">
        <v>0</v>
      </c>
      <c r="AW234">
        <v>12</v>
      </c>
      <c r="AX234" t="s">
        <v>97</v>
      </c>
      <c r="AY234" t="s">
        <v>1998</v>
      </c>
    </row>
    <row r="235" spans="1:51" x14ac:dyDescent="0.25">
      <c r="A235" t="s">
        <v>3160</v>
      </c>
      <c r="B235" t="s">
        <v>139</v>
      </c>
      <c r="C235" t="s">
        <v>89</v>
      </c>
      <c r="D235">
        <v>99999</v>
      </c>
      <c r="F235">
        <v>3000</v>
      </c>
      <c r="G235" t="b">
        <v>0</v>
      </c>
      <c r="H235" t="s">
        <v>399</v>
      </c>
      <c r="K235" t="s">
        <v>203</v>
      </c>
      <c r="L235" t="s">
        <v>1753</v>
      </c>
      <c r="N235" t="s">
        <v>93</v>
      </c>
      <c r="P235">
        <v>299.8</v>
      </c>
      <c r="Q235">
        <v>104.89999999999999</v>
      </c>
      <c r="R235">
        <v>0</v>
      </c>
      <c r="S235">
        <v>50.1</v>
      </c>
      <c r="T235">
        <v>0</v>
      </c>
      <c r="U235">
        <v>0</v>
      </c>
      <c r="V235">
        <v>94.9</v>
      </c>
      <c r="W235">
        <v>49.9</v>
      </c>
      <c r="X235">
        <v>49.9</v>
      </c>
      <c r="Y235">
        <v>0</v>
      </c>
      <c r="AF235" t="s">
        <v>1799</v>
      </c>
      <c r="AJ235" t="s">
        <v>1799</v>
      </c>
      <c r="AL235" t="s">
        <v>1755</v>
      </c>
      <c r="AM235">
        <v>0</v>
      </c>
      <c r="AN235">
        <v>99999</v>
      </c>
      <c r="AO235">
        <v>899</v>
      </c>
      <c r="AP235" t="b">
        <v>1</v>
      </c>
      <c r="AQ235" t="b">
        <v>1</v>
      </c>
      <c r="AR235" t="b">
        <v>0</v>
      </c>
      <c r="AS235">
        <v>99999</v>
      </c>
      <c r="AT235" t="s">
        <v>96</v>
      </c>
      <c r="AV235" t="b">
        <v>0</v>
      </c>
      <c r="AW235">
        <v>12</v>
      </c>
      <c r="AX235" t="s">
        <v>97</v>
      </c>
      <c r="AY235" t="s">
        <v>1999</v>
      </c>
    </row>
    <row r="236" spans="1:51" x14ac:dyDescent="0.25">
      <c r="A236" t="s">
        <v>3160</v>
      </c>
      <c r="B236" t="s">
        <v>139</v>
      </c>
      <c r="C236" t="s">
        <v>89</v>
      </c>
      <c r="D236">
        <v>99999</v>
      </c>
      <c r="F236">
        <v>5000</v>
      </c>
      <c r="G236" t="b">
        <v>0</v>
      </c>
      <c r="H236" t="s">
        <v>399</v>
      </c>
      <c r="K236" t="s">
        <v>203</v>
      </c>
      <c r="L236" t="s">
        <v>1753</v>
      </c>
      <c r="N236" t="s">
        <v>93</v>
      </c>
      <c r="P236">
        <v>314.8</v>
      </c>
      <c r="Q236">
        <v>119.9</v>
      </c>
      <c r="R236">
        <v>0</v>
      </c>
      <c r="S236">
        <v>50.1</v>
      </c>
      <c r="T236">
        <v>0</v>
      </c>
      <c r="U236">
        <v>0</v>
      </c>
      <c r="V236">
        <v>94.9</v>
      </c>
      <c r="W236">
        <v>49.9</v>
      </c>
      <c r="X236">
        <v>49.9</v>
      </c>
      <c r="Y236">
        <v>0</v>
      </c>
      <c r="AF236" t="s">
        <v>1801</v>
      </c>
      <c r="AJ236" t="s">
        <v>1801</v>
      </c>
      <c r="AL236" t="s">
        <v>1755</v>
      </c>
      <c r="AM236">
        <v>0</v>
      </c>
      <c r="AN236">
        <v>99999</v>
      </c>
      <c r="AO236">
        <v>899</v>
      </c>
      <c r="AP236" t="b">
        <v>1</v>
      </c>
      <c r="AQ236" t="b">
        <v>1</v>
      </c>
      <c r="AR236" t="b">
        <v>0</v>
      </c>
      <c r="AS236">
        <v>99999</v>
      </c>
      <c r="AT236" t="s">
        <v>96</v>
      </c>
      <c r="AV236" t="b">
        <v>0</v>
      </c>
      <c r="AW236">
        <v>12</v>
      </c>
      <c r="AX236" t="s">
        <v>97</v>
      </c>
      <c r="AY236" t="s">
        <v>2000</v>
      </c>
    </row>
    <row r="237" spans="1:51" x14ac:dyDescent="0.25">
      <c r="A237" t="s">
        <v>3160</v>
      </c>
      <c r="B237" t="s">
        <v>88</v>
      </c>
      <c r="C237" t="s">
        <v>89</v>
      </c>
      <c r="D237">
        <v>99999</v>
      </c>
      <c r="F237">
        <v>10000</v>
      </c>
      <c r="G237" t="b">
        <v>0</v>
      </c>
      <c r="H237" t="s">
        <v>399</v>
      </c>
      <c r="K237" t="s">
        <v>228</v>
      </c>
      <c r="L237" t="s">
        <v>1725</v>
      </c>
      <c r="N237" t="s">
        <v>93</v>
      </c>
      <c r="P237">
        <v>334.8</v>
      </c>
      <c r="Q237">
        <v>129.9</v>
      </c>
      <c r="R237">
        <v>0</v>
      </c>
      <c r="S237">
        <v>50.1</v>
      </c>
      <c r="T237">
        <v>0</v>
      </c>
      <c r="U237">
        <v>0</v>
      </c>
      <c r="V237">
        <v>94.9</v>
      </c>
      <c r="W237">
        <v>59.9</v>
      </c>
      <c r="X237">
        <v>59.9</v>
      </c>
      <c r="Y237">
        <v>0</v>
      </c>
      <c r="AF237" t="s">
        <v>1767</v>
      </c>
      <c r="AJ237" t="s">
        <v>1767</v>
      </c>
      <c r="AL237" t="s">
        <v>1727</v>
      </c>
      <c r="AM237">
        <v>0</v>
      </c>
      <c r="AN237">
        <v>99999</v>
      </c>
      <c r="AO237">
        <v>699</v>
      </c>
      <c r="AP237" t="b">
        <v>1</v>
      </c>
      <c r="AQ237" t="b">
        <v>1</v>
      </c>
      <c r="AR237" t="b">
        <v>0</v>
      </c>
      <c r="AS237">
        <v>1000</v>
      </c>
      <c r="AT237" t="s">
        <v>96</v>
      </c>
      <c r="AV237" t="b">
        <v>0</v>
      </c>
      <c r="AW237">
        <v>12</v>
      </c>
      <c r="AX237" t="s">
        <v>97</v>
      </c>
      <c r="AY237" t="s">
        <v>2001</v>
      </c>
    </row>
    <row r="238" spans="1:51" x14ac:dyDescent="0.25">
      <c r="A238" t="s">
        <v>3160</v>
      </c>
      <c r="B238" t="s">
        <v>109</v>
      </c>
      <c r="C238" t="s">
        <v>89</v>
      </c>
      <c r="D238">
        <v>99999</v>
      </c>
      <c r="F238">
        <v>0</v>
      </c>
      <c r="G238" t="b">
        <v>0</v>
      </c>
      <c r="H238" t="s">
        <v>399</v>
      </c>
      <c r="K238" t="s">
        <v>228</v>
      </c>
      <c r="L238" t="s">
        <v>1729</v>
      </c>
      <c r="N238" t="s">
        <v>93</v>
      </c>
      <c r="P238">
        <v>264.8</v>
      </c>
      <c r="Q238">
        <v>59.9</v>
      </c>
      <c r="R238">
        <v>0</v>
      </c>
      <c r="S238">
        <v>50.1</v>
      </c>
      <c r="T238">
        <v>0</v>
      </c>
      <c r="U238">
        <v>0</v>
      </c>
      <c r="V238">
        <v>94.9</v>
      </c>
      <c r="W238">
        <v>59.9</v>
      </c>
      <c r="X238">
        <v>59.9</v>
      </c>
      <c r="Y238">
        <v>0</v>
      </c>
      <c r="AF238" t="s">
        <v>1769</v>
      </c>
      <c r="AJ238" t="s">
        <v>1769</v>
      </c>
      <c r="AL238" t="s">
        <v>1731</v>
      </c>
      <c r="AM238">
        <v>0</v>
      </c>
      <c r="AN238">
        <v>99999</v>
      </c>
      <c r="AO238">
        <v>599</v>
      </c>
      <c r="AP238" t="b">
        <v>1</v>
      </c>
      <c r="AQ238" t="b">
        <v>1</v>
      </c>
      <c r="AR238" t="b">
        <v>0</v>
      </c>
      <c r="AS238">
        <v>500</v>
      </c>
      <c r="AT238" t="s">
        <v>96</v>
      </c>
      <c r="AV238" t="b">
        <v>0</v>
      </c>
      <c r="AW238">
        <v>12</v>
      </c>
      <c r="AX238" t="s">
        <v>97</v>
      </c>
      <c r="AY238" t="s">
        <v>2002</v>
      </c>
    </row>
    <row r="239" spans="1:51" x14ac:dyDescent="0.25">
      <c r="A239" t="s">
        <v>3160</v>
      </c>
      <c r="B239" t="s">
        <v>109</v>
      </c>
      <c r="C239" t="s">
        <v>89</v>
      </c>
      <c r="D239">
        <v>99999</v>
      </c>
      <c r="F239">
        <v>1000</v>
      </c>
      <c r="G239" t="b">
        <v>0</v>
      </c>
      <c r="H239" t="s">
        <v>399</v>
      </c>
      <c r="K239" t="s">
        <v>228</v>
      </c>
      <c r="L239" t="s">
        <v>1729</v>
      </c>
      <c r="N239" t="s">
        <v>93</v>
      </c>
      <c r="P239">
        <v>264.8</v>
      </c>
      <c r="Q239">
        <v>59.9</v>
      </c>
      <c r="R239">
        <v>0</v>
      </c>
      <c r="S239">
        <v>50.1</v>
      </c>
      <c r="T239">
        <v>0</v>
      </c>
      <c r="U239">
        <v>0</v>
      </c>
      <c r="V239">
        <v>94.9</v>
      </c>
      <c r="W239">
        <v>59.9</v>
      </c>
      <c r="X239">
        <v>59.9</v>
      </c>
      <c r="Y239">
        <v>0</v>
      </c>
      <c r="AF239" t="s">
        <v>1771</v>
      </c>
      <c r="AJ239" t="s">
        <v>1771</v>
      </c>
      <c r="AL239" t="s">
        <v>1731</v>
      </c>
      <c r="AM239">
        <v>0</v>
      </c>
      <c r="AN239">
        <v>99999</v>
      </c>
      <c r="AO239">
        <v>599</v>
      </c>
      <c r="AP239" t="b">
        <v>1</v>
      </c>
      <c r="AQ239" t="b">
        <v>1</v>
      </c>
      <c r="AR239" t="b">
        <v>0</v>
      </c>
      <c r="AS239">
        <v>500</v>
      </c>
      <c r="AT239" t="s">
        <v>96</v>
      </c>
      <c r="AV239" t="b">
        <v>0</v>
      </c>
      <c r="AW239">
        <v>12</v>
      </c>
      <c r="AX239" t="s">
        <v>97</v>
      </c>
      <c r="AY239" t="s">
        <v>2003</v>
      </c>
    </row>
    <row r="240" spans="1:51" x14ac:dyDescent="0.25">
      <c r="A240" t="s">
        <v>3160</v>
      </c>
      <c r="B240" t="s">
        <v>109</v>
      </c>
      <c r="C240" t="s">
        <v>89</v>
      </c>
      <c r="D240">
        <v>99999</v>
      </c>
      <c r="F240">
        <v>10000</v>
      </c>
      <c r="G240" t="b">
        <v>0</v>
      </c>
      <c r="H240" t="s">
        <v>399</v>
      </c>
      <c r="K240" t="s">
        <v>228</v>
      </c>
      <c r="L240" t="s">
        <v>1729</v>
      </c>
      <c r="N240" t="s">
        <v>93</v>
      </c>
      <c r="P240">
        <v>329.8</v>
      </c>
      <c r="Q240">
        <v>124.9</v>
      </c>
      <c r="R240">
        <v>0</v>
      </c>
      <c r="S240">
        <v>50.1</v>
      </c>
      <c r="T240">
        <v>0</v>
      </c>
      <c r="U240">
        <v>0</v>
      </c>
      <c r="V240">
        <v>94.9</v>
      </c>
      <c r="W240">
        <v>59.9</v>
      </c>
      <c r="X240">
        <v>59.9</v>
      </c>
      <c r="Y240">
        <v>0</v>
      </c>
      <c r="AF240" t="s">
        <v>1773</v>
      </c>
      <c r="AJ240" t="s">
        <v>1773</v>
      </c>
      <c r="AL240" t="s">
        <v>1731</v>
      </c>
      <c r="AM240">
        <v>0</v>
      </c>
      <c r="AN240">
        <v>99999</v>
      </c>
      <c r="AO240">
        <v>599</v>
      </c>
      <c r="AP240" t="b">
        <v>1</v>
      </c>
      <c r="AQ240" t="b">
        <v>1</v>
      </c>
      <c r="AR240" t="b">
        <v>0</v>
      </c>
      <c r="AS240">
        <v>500</v>
      </c>
      <c r="AT240" t="s">
        <v>96</v>
      </c>
      <c r="AV240" t="b">
        <v>0</v>
      </c>
      <c r="AW240">
        <v>12</v>
      </c>
      <c r="AX240" t="s">
        <v>97</v>
      </c>
      <c r="AY240" t="s">
        <v>2004</v>
      </c>
    </row>
    <row r="241" spans="1:51" x14ac:dyDescent="0.25">
      <c r="A241" t="s">
        <v>3160</v>
      </c>
      <c r="B241" t="s">
        <v>109</v>
      </c>
      <c r="C241" t="s">
        <v>89</v>
      </c>
      <c r="D241">
        <v>99999</v>
      </c>
      <c r="F241">
        <v>2000</v>
      </c>
      <c r="G241" t="b">
        <v>0</v>
      </c>
      <c r="H241" t="s">
        <v>399</v>
      </c>
      <c r="K241" t="s">
        <v>228</v>
      </c>
      <c r="L241" t="s">
        <v>1729</v>
      </c>
      <c r="N241" t="s">
        <v>93</v>
      </c>
      <c r="P241">
        <v>274.8</v>
      </c>
      <c r="Q241">
        <v>69.900000000000006</v>
      </c>
      <c r="R241">
        <v>0</v>
      </c>
      <c r="S241">
        <v>50.1</v>
      </c>
      <c r="T241">
        <v>0</v>
      </c>
      <c r="U241">
        <v>0</v>
      </c>
      <c r="V241">
        <v>94.9</v>
      </c>
      <c r="W241">
        <v>59.9</v>
      </c>
      <c r="X241">
        <v>59.9</v>
      </c>
      <c r="Y241">
        <v>0</v>
      </c>
      <c r="AF241" t="s">
        <v>1775</v>
      </c>
      <c r="AJ241" t="s">
        <v>1775</v>
      </c>
      <c r="AL241" t="s">
        <v>1731</v>
      </c>
      <c r="AM241">
        <v>0</v>
      </c>
      <c r="AN241">
        <v>99999</v>
      </c>
      <c r="AO241">
        <v>599</v>
      </c>
      <c r="AP241" t="b">
        <v>1</v>
      </c>
      <c r="AQ241" t="b">
        <v>1</v>
      </c>
      <c r="AR241" t="b">
        <v>0</v>
      </c>
      <c r="AS241">
        <v>500</v>
      </c>
      <c r="AT241" t="s">
        <v>96</v>
      </c>
      <c r="AV241" t="b">
        <v>0</v>
      </c>
      <c r="AW241">
        <v>12</v>
      </c>
      <c r="AX241" t="s">
        <v>97</v>
      </c>
      <c r="AY241" t="s">
        <v>2005</v>
      </c>
    </row>
    <row r="242" spans="1:51" x14ac:dyDescent="0.25">
      <c r="A242" t="s">
        <v>3160</v>
      </c>
      <c r="B242" t="s">
        <v>109</v>
      </c>
      <c r="C242" t="s">
        <v>89</v>
      </c>
      <c r="D242">
        <v>99999</v>
      </c>
      <c r="F242">
        <v>3000</v>
      </c>
      <c r="G242" t="b">
        <v>0</v>
      </c>
      <c r="H242" t="s">
        <v>399</v>
      </c>
      <c r="K242" t="s">
        <v>228</v>
      </c>
      <c r="L242" t="s">
        <v>1729</v>
      </c>
      <c r="N242" t="s">
        <v>93</v>
      </c>
      <c r="P242">
        <v>284.8</v>
      </c>
      <c r="Q242">
        <v>79.899999999999991</v>
      </c>
      <c r="R242">
        <v>0</v>
      </c>
      <c r="S242">
        <v>50.1</v>
      </c>
      <c r="T242">
        <v>0</v>
      </c>
      <c r="U242">
        <v>0</v>
      </c>
      <c r="V242">
        <v>94.9</v>
      </c>
      <c r="W242">
        <v>59.9</v>
      </c>
      <c r="X242">
        <v>59.9</v>
      </c>
      <c r="Y242">
        <v>0</v>
      </c>
      <c r="AF242" t="s">
        <v>1777</v>
      </c>
      <c r="AJ242" t="s">
        <v>1777</v>
      </c>
      <c r="AL242" t="s">
        <v>1731</v>
      </c>
      <c r="AM242">
        <v>0</v>
      </c>
      <c r="AN242">
        <v>99999</v>
      </c>
      <c r="AO242">
        <v>599</v>
      </c>
      <c r="AP242" t="b">
        <v>1</v>
      </c>
      <c r="AQ242" t="b">
        <v>1</v>
      </c>
      <c r="AR242" t="b">
        <v>0</v>
      </c>
      <c r="AS242">
        <v>500</v>
      </c>
      <c r="AT242" t="s">
        <v>96</v>
      </c>
      <c r="AV242" t="b">
        <v>0</v>
      </c>
      <c r="AW242">
        <v>12</v>
      </c>
      <c r="AX242" t="s">
        <v>97</v>
      </c>
      <c r="AY242" t="s">
        <v>2006</v>
      </c>
    </row>
    <row r="243" spans="1:51" x14ac:dyDescent="0.25">
      <c r="A243" t="s">
        <v>3160</v>
      </c>
      <c r="B243" t="s">
        <v>109</v>
      </c>
      <c r="C243" t="s">
        <v>89</v>
      </c>
      <c r="D243">
        <v>99999</v>
      </c>
      <c r="F243">
        <v>5000</v>
      </c>
      <c r="G243" t="b">
        <v>0</v>
      </c>
      <c r="H243" t="s">
        <v>399</v>
      </c>
      <c r="K243" t="s">
        <v>228</v>
      </c>
      <c r="L243" t="s">
        <v>1729</v>
      </c>
      <c r="N243" t="s">
        <v>93</v>
      </c>
      <c r="P243">
        <v>299.8</v>
      </c>
      <c r="Q243">
        <v>94.9</v>
      </c>
      <c r="R243">
        <v>0</v>
      </c>
      <c r="S243">
        <v>50.1</v>
      </c>
      <c r="T243">
        <v>0</v>
      </c>
      <c r="U243">
        <v>0</v>
      </c>
      <c r="V243">
        <v>94.9</v>
      </c>
      <c r="W243">
        <v>59.9</v>
      </c>
      <c r="X243">
        <v>59.9</v>
      </c>
      <c r="Y243">
        <v>0</v>
      </c>
      <c r="AF243" t="s">
        <v>1779</v>
      </c>
      <c r="AJ243" t="s">
        <v>1779</v>
      </c>
      <c r="AL243" t="s">
        <v>1731</v>
      </c>
      <c r="AM243">
        <v>0</v>
      </c>
      <c r="AN243">
        <v>99999</v>
      </c>
      <c r="AO243">
        <v>599</v>
      </c>
      <c r="AP243" t="b">
        <v>1</v>
      </c>
      <c r="AQ243" t="b">
        <v>1</v>
      </c>
      <c r="AR243" t="b">
        <v>0</v>
      </c>
      <c r="AS243">
        <v>500</v>
      </c>
      <c r="AT243" t="s">
        <v>96</v>
      </c>
      <c r="AV243" t="b">
        <v>0</v>
      </c>
      <c r="AW243">
        <v>12</v>
      </c>
      <c r="AX243" t="s">
        <v>97</v>
      </c>
      <c r="AY243" t="s">
        <v>2007</v>
      </c>
    </row>
    <row r="244" spans="1:51" x14ac:dyDescent="0.25">
      <c r="A244" t="s">
        <v>3160</v>
      </c>
      <c r="B244" t="s">
        <v>124</v>
      </c>
      <c r="C244" t="s">
        <v>89</v>
      </c>
      <c r="D244">
        <v>99999</v>
      </c>
      <c r="F244">
        <v>0</v>
      </c>
      <c r="G244" t="b">
        <v>0</v>
      </c>
      <c r="H244" t="s">
        <v>399</v>
      </c>
      <c r="K244" t="s">
        <v>228</v>
      </c>
      <c r="L244" t="s">
        <v>1725</v>
      </c>
      <c r="N244" t="s">
        <v>93</v>
      </c>
      <c r="P244">
        <v>269.8</v>
      </c>
      <c r="Q244">
        <v>64.900000000000006</v>
      </c>
      <c r="R244">
        <v>0</v>
      </c>
      <c r="S244">
        <v>50.1</v>
      </c>
      <c r="T244">
        <v>0</v>
      </c>
      <c r="U244">
        <v>0</v>
      </c>
      <c r="V244">
        <v>94.9</v>
      </c>
      <c r="W244">
        <v>59.9</v>
      </c>
      <c r="X244">
        <v>59.9</v>
      </c>
      <c r="Y244">
        <v>0</v>
      </c>
      <c r="AF244" t="s">
        <v>1781</v>
      </c>
      <c r="AJ244" t="s">
        <v>1781</v>
      </c>
      <c r="AL244" t="s">
        <v>1727</v>
      </c>
      <c r="AM244">
        <v>0</v>
      </c>
      <c r="AN244">
        <v>99999</v>
      </c>
      <c r="AO244">
        <v>699</v>
      </c>
      <c r="AP244" t="b">
        <v>1</v>
      </c>
      <c r="AQ244" t="b">
        <v>1</v>
      </c>
      <c r="AR244" t="b">
        <v>0</v>
      </c>
      <c r="AS244">
        <v>1000</v>
      </c>
      <c r="AT244" t="s">
        <v>96</v>
      </c>
      <c r="AV244" t="b">
        <v>0</v>
      </c>
      <c r="AW244">
        <v>12</v>
      </c>
      <c r="AX244" t="s">
        <v>97</v>
      </c>
      <c r="AY244" t="s">
        <v>2008</v>
      </c>
    </row>
    <row r="245" spans="1:51" x14ac:dyDescent="0.25">
      <c r="A245" t="s">
        <v>3160</v>
      </c>
      <c r="B245" t="s">
        <v>124</v>
      </c>
      <c r="C245" t="s">
        <v>89</v>
      </c>
      <c r="D245">
        <v>99999</v>
      </c>
      <c r="F245">
        <v>1000</v>
      </c>
      <c r="G245" t="b">
        <v>0</v>
      </c>
      <c r="H245" t="s">
        <v>399</v>
      </c>
      <c r="K245" t="s">
        <v>228</v>
      </c>
      <c r="L245" t="s">
        <v>1725</v>
      </c>
      <c r="N245" t="s">
        <v>93</v>
      </c>
      <c r="P245">
        <v>269.8</v>
      </c>
      <c r="Q245">
        <v>64.899999999999991</v>
      </c>
      <c r="R245">
        <v>0</v>
      </c>
      <c r="S245">
        <v>50.1</v>
      </c>
      <c r="T245">
        <v>0</v>
      </c>
      <c r="U245">
        <v>0</v>
      </c>
      <c r="V245">
        <v>94.9</v>
      </c>
      <c r="W245">
        <v>59.9</v>
      </c>
      <c r="X245">
        <v>59.9</v>
      </c>
      <c r="Y245">
        <v>0</v>
      </c>
      <c r="AF245" t="s">
        <v>1783</v>
      </c>
      <c r="AJ245" t="s">
        <v>1783</v>
      </c>
      <c r="AL245" t="s">
        <v>1727</v>
      </c>
      <c r="AM245">
        <v>0</v>
      </c>
      <c r="AN245">
        <v>99999</v>
      </c>
      <c r="AO245">
        <v>699</v>
      </c>
      <c r="AP245" t="b">
        <v>1</v>
      </c>
      <c r="AQ245" t="b">
        <v>1</v>
      </c>
      <c r="AR245" t="b">
        <v>0</v>
      </c>
      <c r="AS245">
        <v>1000</v>
      </c>
      <c r="AT245" t="s">
        <v>96</v>
      </c>
      <c r="AV245" t="b">
        <v>0</v>
      </c>
      <c r="AW245">
        <v>12</v>
      </c>
      <c r="AX245" t="s">
        <v>97</v>
      </c>
      <c r="AY245" t="s">
        <v>2009</v>
      </c>
    </row>
    <row r="246" spans="1:51" x14ac:dyDescent="0.25">
      <c r="A246" t="s">
        <v>3160</v>
      </c>
      <c r="B246" t="s">
        <v>124</v>
      </c>
      <c r="C246" t="s">
        <v>89</v>
      </c>
      <c r="D246">
        <v>99999</v>
      </c>
      <c r="F246">
        <v>2000</v>
      </c>
      <c r="G246" t="b">
        <v>0</v>
      </c>
      <c r="H246" t="s">
        <v>399</v>
      </c>
      <c r="K246" t="s">
        <v>228</v>
      </c>
      <c r="L246" t="s">
        <v>1725</v>
      </c>
      <c r="N246" t="s">
        <v>93</v>
      </c>
      <c r="P246">
        <v>279.8</v>
      </c>
      <c r="Q246">
        <v>74.899999999999991</v>
      </c>
      <c r="R246">
        <v>0</v>
      </c>
      <c r="S246">
        <v>50.1</v>
      </c>
      <c r="T246">
        <v>0</v>
      </c>
      <c r="U246">
        <v>0</v>
      </c>
      <c r="V246">
        <v>94.9</v>
      </c>
      <c r="W246">
        <v>59.9</v>
      </c>
      <c r="X246">
        <v>59.9</v>
      </c>
      <c r="Y246">
        <v>0</v>
      </c>
      <c r="AF246" t="s">
        <v>1785</v>
      </c>
      <c r="AJ246" t="s">
        <v>1785</v>
      </c>
      <c r="AL246" t="s">
        <v>1727</v>
      </c>
      <c r="AM246">
        <v>0</v>
      </c>
      <c r="AN246">
        <v>99999</v>
      </c>
      <c r="AO246">
        <v>699</v>
      </c>
      <c r="AP246" t="b">
        <v>1</v>
      </c>
      <c r="AQ246" t="b">
        <v>1</v>
      </c>
      <c r="AR246" t="b">
        <v>0</v>
      </c>
      <c r="AS246">
        <v>1000</v>
      </c>
      <c r="AT246" t="s">
        <v>96</v>
      </c>
      <c r="AV246" t="b">
        <v>0</v>
      </c>
      <c r="AW246">
        <v>12</v>
      </c>
      <c r="AX246" t="s">
        <v>97</v>
      </c>
      <c r="AY246" t="s">
        <v>2010</v>
      </c>
    </row>
    <row r="247" spans="1:51" x14ac:dyDescent="0.25">
      <c r="A247" t="s">
        <v>3160</v>
      </c>
      <c r="B247" t="s">
        <v>124</v>
      </c>
      <c r="C247" t="s">
        <v>89</v>
      </c>
      <c r="D247">
        <v>99999</v>
      </c>
      <c r="F247">
        <v>3000</v>
      </c>
      <c r="G247" t="b">
        <v>0</v>
      </c>
      <c r="H247" t="s">
        <v>399</v>
      </c>
      <c r="K247" t="s">
        <v>228</v>
      </c>
      <c r="L247" t="s">
        <v>1725</v>
      </c>
      <c r="N247" t="s">
        <v>93</v>
      </c>
      <c r="P247">
        <v>289.8</v>
      </c>
      <c r="Q247">
        <v>84.899999999999991</v>
      </c>
      <c r="R247">
        <v>0</v>
      </c>
      <c r="S247">
        <v>50.1</v>
      </c>
      <c r="T247">
        <v>0</v>
      </c>
      <c r="U247">
        <v>0</v>
      </c>
      <c r="V247">
        <v>94.9</v>
      </c>
      <c r="W247">
        <v>59.9</v>
      </c>
      <c r="X247">
        <v>59.9</v>
      </c>
      <c r="Y247">
        <v>0</v>
      </c>
      <c r="AF247" t="s">
        <v>1787</v>
      </c>
      <c r="AJ247" t="s">
        <v>1787</v>
      </c>
      <c r="AL247" t="s">
        <v>1727</v>
      </c>
      <c r="AM247">
        <v>0</v>
      </c>
      <c r="AN247">
        <v>99999</v>
      </c>
      <c r="AO247">
        <v>699</v>
      </c>
      <c r="AP247" t="b">
        <v>1</v>
      </c>
      <c r="AQ247" t="b">
        <v>1</v>
      </c>
      <c r="AR247" t="b">
        <v>0</v>
      </c>
      <c r="AS247">
        <v>1000</v>
      </c>
      <c r="AT247" t="s">
        <v>96</v>
      </c>
      <c r="AV247" t="b">
        <v>0</v>
      </c>
      <c r="AW247">
        <v>12</v>
      </c>
      <c r="AX247" t="s">
        <v>97</v>
      </c>
      <c r="AY247" t="s">
        <v>2011</v>
      </c>
    </row>
    <row r="248" spans="1:51" x14ac:dyDescent="0.25">
      <c r="A248" t="s">
        <v>3160</v>
      </c>
      <c r="B248" t="s">
        <v>124</v>
      </c>
      <c r="C248" t="s">
        <v>89</v>
      </c>
      <c r="D248">
        <v>99999</v>
      </c>
      <c r="F248">
        <v>5000</v>
      </c>
      <c r="G248" t="b">
        <v>0</v>
      </c>
      <c r="H248" t="s">
        <v>399</v>
      </c>
      <c r="K248" t="s">
        <v>228</v>
      </c>
      <c r="L248" t="s">
        <v>1725</v>
      </c>
      <c r="N248" t="s">
        <v>93</v>
      </c>
      <c r="P248">
        <v>304.8</v>
      </c>
      <c r="Q248">
        <v>99.9</v>
      </c>
      <c r="R248">
        <v>0</v>
      </c>
      <c r="S248">
        <v>50.1</v>
      </c>
      <c r="T248">
        <v>0</v>
      </c>
      <c r="U248">
        <v>0</v>
      </c>
      <c r="V248">
        <v>94.9</v>
      </c>
      <c r="W248">
        <v>59.9</v>
      </c>
      <c r="X248">
        <v>59.9</v>
      </c>
      <c r="Y248">
        <v>0</v>
      </c>
      <c r="AF248" t="s">
        <v>1789</v>
      </c>
      <c r="AJ248" t="s">
        <v>1789</v>
      </c>
      <c r="AL248" t="s">
        <v>1727</v>
      </c>
      <c r="AM248">
        <v>0</v>
      </c>
      <c r="AN248">
        <v>99999</v>
      </c>
      <c r="AO248">
        <v>699</v>
      </c>
      <c r="AP248" t="b">
        <v>1</v>
      </c>
      <c r="AQ248" t="b">
        <v>1</v>
      </c>
      <c r="AR248" t="b">
        <v>0</v>
      </c>
      <c r="AS248">
        <v>1000</v>
      </c>
      <c r="AT248" t="s">
        <v>96</v>
      </c>
      <c r="AV248" t="b">
        <v>0</v>
      </c>
      <c r="AW248">
        <v>12</v>
      </c>
      <c r="AX248" t="s">
        <v>97</v>
      </c>
      <c r="AY248" t="s">
        <v>2012</v>
      </c>
    </row>
    <row r="249" spans="1:51" x14ac:dyDescent="0.25">
      <c r="A249" t="s">
        <v>3160</v>
      </c>
      <c r="B249" t="s">
        <v>139</v>
      </c>
      <c r="C249" t="s">
        <v>89</v>
      </c>
      <c r="D249">
        <v>99999</v>
      </c>
      <c r="F249">
        <v>0</v>
      </c>
      <c r="G249" t="b">
        <v>0</v>
      </c>
      <c r="H249" t="s">
        <v>399</v>
      </c>
      <c r="K249" t="s">
        <v>228</v>
      </c>
      <c r="L249" t="s">
        <v>1753</v>
      </c>
      <c r="N249" t="s">
        <v>93</v>
      </c>
      <c r="P249">
        <v>289.8</v>
      </c>
      <c r="Q249">
        <v>84.9</v>
      </c>
      <c r="R249">
        <v>0</v>
      </c>
      <c r="S249">
        <v>50.1</v>
      </c>
      <c r="T249">
        <v>0</v>
      </c>
      <c r="U249">
        <v>0</v>
      </c>
      <c r="V249">
        <v>94.9</v>
      </c>
      <c r="W249">
        <v>59.9</v>
      </c>
      <c r="X249">
        <v>59.9</v>
      </c>
      <c r="Y249">
        <v>0</v>
      </c>
      <c r="AF249" t="s">
        <v>1791</v>
      </c>
      <c r="AJ249" t="s">
        <v>1791</v>
      </c>
      <c r="AL249" t="s">
        <v>1755</v>
      </c>
      <c r="AM249">
        <v>0</v>
      </c>
      <c r="AN249">
        <v>99999</v>
      </c>
      <c r="AO249">
        <v>899</v>
      </c>
      <c r="AP249" t="b">
        <v>1</v>
      </c>
      <c r="AQ249" t="b">
        <v>1</v>
      </c>
      <c r="AR249" t="b">
        <v>0</v>
      </c>
      <c r="AS249">
        <v>99999</v>
      </c>
      <c r="AT249" t="s">
        <v>96</v>
      </c>
      <c r="AV249" t="b">
        <v>0</v>
      </c>
      <c r="AW249">
        <v>12</v>
      </c>
      <c r="AX249" t="s">
        <v>97</v>
      </c>
      <c r="AY249" t="s">
        <v>2013</v>
      </c>
    </row>
    <row r="250" spans="1:51" x14ac:dyDescent="0.25">
      <c r="A250" t="s">
        <v>3160</v>
      </c>
      <c r="B250" t="s">
        <v>139</v>
      </c>
      <c r="C250" t="s">
        <v>89</v>
      </c>
      <c r="D250">
        <v>99999</v>
      </c>
      <c r="F250">
        <v>1000</v>
      </c>
      <c r="G250" t="b">
        <v>0</v>
      </c>
      <c r="H250" t="s">
        <v>399</v>
      </c>
      <c r="K250" t="s">
        <v>228</v>
      </c>
      <c r="L250" t="s">
        <v>1753</v>
      </c>
      <c r="N250" t="s">
        <v>93</v>
      </c>
      <c r="P250">
        <v>289.8</v>
      </c>
      <c r="Q250">
        <v>84.899999999999991</v>
      </c>
      <c r="R250">
        <v>0</v>
      </c>
      <c r="S250">
        <v>50.1</v>
      </c>
      <c r="T250">
        <v>0</v>
      </c>
      <c r="U250">
        <v>0</v>
      </c>
      <c r="V250">
        <v>94.9</v>
      </c>
      <c r="W250">
        <v>59.9</v>
      </c>
      <c r="X250">
        <v>59.9</v>
      </c>
      <c r="Y250">
        <v>0</v>
      </c>
      <c r="AF250" t="s">
        <v>1793</v>
      </c>
      <c r="AJ250" t="s">
        <v>1793</v>
      </c>
      <c r="AL250" t="s">
        <v>1755</v>
      </c>
      <c r="AM250">
        <v>0</v>
      </c>
      <c r="AN250">
        <v>99999</v>
      </c>
      <c r="AO250">
        <v>899</v>
      </c>
      <c r="AP250" t="b">
        <v>1</v>
      </c>
      <c r="AQ250" t="b">
        <v>1</v>
      </c>
      <c r="AR250" t="b">
        <v>0</v>
      </c>
      <c r="AS250">
        <v>99999</v>
      </c>
      <c r="AT250" t="s">
        <v>96</v>
      </c>
      <c r="AV250" t="b">
        <v>0</v>
      </c>
      <c r="AW250">
        <v>12</v>
      </c>
      <c r="AX250" t="s">
        <v>97</v>
      </c>
      <c r="AY250" t="s">
        <v>2014</v>
      </c>
    </row>
    <row r="251" spans="1:51" x14ac:dyDescent="0.25">
      <c r="A251" t="s">
        <v>3160</v>
      </c>
      <c r="B251" t="s">
        <v>139</v>
      </c>
      <c r="C251" t="s">
        <v>89</v>
      </c>
      <c r="D251">
        <v>99999</v>
      </c>
      <c r="F251">
        <v>10000</v>
      </c>
      <c r="G251" t="b">
        <v>0</v>
      </c>
      <c r="H251" t="s">
        <v>399</v>
      </c>
      <c r="K251" t="s">
        <v>228</v>
      </c>
      <c r="L251" t="s">
        <v>1753</v>
      </c>
      <c r="N251" t="s">
        <v>93</v>
      </c>
      <c r="P251">
        <v>354.8</v>
      </c>
      <c r="Q251">
        <v>149.9</v>
      </c>
      <c r="R251">
        <v>0</v>
      </c>
      <c r="S251">
        <v>50.1</v>
      </c>
      <c r="T251">
        <v>0</v>
      </c>
      <c r="U251">
        <v>0</v>
      </c>
      <c r="V251">
        <v>94.9</v>
      </c>
      <c r="W251">
        <v>59.9</v>
      </c>
      <c r="X251">
        <v>59.9</v>
      </c>
      <c r="Y251">
        <v>0</v>
      </c>
      <c r="AF251" t="s">
        <v>1795</v>
      </c>
      <c r="AJ251" t="s">
        <v>1795</v>
      </c>
      <c r="AL251" t="s">
        <v>1755</v>
      </c>
      <c r="AM251">
        <v>0</v>
      </c>
      <c r="AN251">
        <v>99999</v>
      </c>
      <c r="AO251">
        <v>899</v>
      </c>
      <c r="AP251" t="b">
        <v>1</v>
      </c>
      <c r="AQ251" t="b">
        <v>1</v>
      </c>
      <c r="AR251" t="b">
        <v>0</v>
      </c>
      <c r="AS251">
        <v>99999</v>
      </c>
      <c r="AT251" t="s">
        <v>96</v>
      </c>
      <c r="AV251" t="b">
        <v>0</v>
      </c>
      <c r="AW251">
        <v>12</v>
      </c>
      <c r="AX251" t="s">
        <v>97</v>
      </c>
      <c r="AY251" t="s">
        <v>2015</v>
      </c>
    </row>
    <row r="252" spans="1:51" x14ac:dyDescent="0.25">
      <c r="A252" t="s">
        <v>3160</v>
      </c>
      <c r="B252" t="s">
        <v>139</v>
      </c>
      <c r="C252" t="s">
        <v>89</v>
      </c>
      <c r="D252">
        <v>99999</v>
      </c>
      <c r="F252">
        <v>2000</v>
      </c>
      <c r="G252" t="b">
        <v>0</v>
      </c>
      <c r="H252" t="s">
        <v>399</v>
      </c>
      <c r="K252" t="s">
        <v>228</v>
      </c>
      <c r="L252" t="s">
        <v>1753</v>
      </c>
      <c r="N252" t="s">
        <v>93</v>
      </c>
      <c r="P252">
        <v>299.8</v>
      </c>
      <c r="Q252">
        <v>94.899999999999991</v>
      </c>
      <c r="R252">
        <v>0</v>
      </c>
      <c r="S252">
        <v>50.1</v>
      </c>
      <c r="T252">
        <v>0</v>
      </c>
      <c r="U252">
        <v>0</v>
      </c>
      <c r="V252">
        <v>94.9</v>
      </c>
      <c r="W252">
        <v>59.9</v>
      </c>
      <c r="X252">
        <v>59.9</v>
      </c>
      <c r="Y252">
        <v>0</v>
      </c>
      <c r="AF252" t="s">
        <v>1797</v>
      </c>
      <c r="AJ252" t="s">
        <v>1797</v>
      </c>
      <c r="AL252" t="s">
        <v>1755</v>
      </c>
      <c r="AM252">
        <v>0</v>
      </c>
      <c r="AN252">
        <v>99999</v>
      </c>
      <c r="AO252">
        <v>899</v>
      </c>
      <c r="AP252" t="b">
        <v>1</v>
      </c>
      <c r="AQ252" t="b">
        <v>1</v>
      </c>
      <c r="AR252" t="b">
        <v>0</v>
      </c>
      <c r="AS252">
        <v>99999</v>
      </c>
      <c r="AT252" t="s">
        <v>96</v>
      </c>
      <c r="AV252" t="b">
        <v>0</v>
      </c>
      <c r="AW252">
        <v>12</v>
      </c>
      <c r="AX252" t="s">
        <v>97</v>
      </c>
      <c r="AY252" t="s">
        <v>2016</v>
      </c>
    </row>
    <row r="253" spans="1:51" x14ac:dyDescent="0.25">
      <c r="A253" t="s">
        <v>3160</v>
      </c>
      <c r="B253" t="s">
        <v>139</v>
      </c>
      <c r="C253" t="s">
        <v>89</v>
      </c>
      <c r="D253">
        <v>99999</v>
      </c>
      <c r="F253">
        <v>3000</v>
      </c>
      <c r="G253" t="b">
        <v>0</v>
      </c>
      <c r="H253" t="s">
        <v>399</v>
      </c>
      <c r="K253" t="s">
        <v>228</v>
      </c>
      <c r="L253" t="s">
        <v>1753</v>
      </c>
      <c r="N253" t="s">
        <v>93</v>
      </c>
      <c r="P253">
        <v>309.8</v>
      </c>
      <c r="Q253">
        <v>104.89999999999999</v>
      </c>
      <c r="R253">
        <v>0</v>
      </c>
      <c r="S253">
        <v>50.1</v>
      </c>
      <c r="T253">
        <v>0</v>
      </c>
      <c r="U253">
        <v>0</v>
      </c>
      <c r="V253">
        <v>94.9</v>
      </c>
      <c r="W253">
        <v>59.9</v>
      </c>
      <c r="X253">
        <v>59.9</v>
      </c>
      <c r="Y253">
        <v>0</v>
      </c>
      <c r="AF253" t="s">
        <v>1799</v>
      </c>
      <c r="AJ253" t="s">
        <v>1799</v>
      </c>
      <c r="AL253" t="s">
        <v>1755</v>
      </c>
      <c r="AM253">
        <v>0</v>
      </c>
      <c r="AN253">
        <v>99999</v>
      </c>
      <c r="AO253">
        <v>899</v>
      </c>
      <c r="AP253" t="b">
        <v>1</v>
      </c>
      <c r="AQ253" t="b">
        <v>1</v>
      </c>
      <c r="AR253" t="b">
        <v>0</v>
      </c>
      <c r="AS253">
        <v>99999</v>
      </c>
      <c r="AT253" t="s">
        <v>96</v>
      </c>
      <c r="AV253" t="b">
        <v>0</v>
      </c>
      <c r="AW253">
        <v>12</v>
      </c>
      <c r="AX253" t="s">
        <v>97</v>
      </c>
      <c r="AY253" t="s">
        <v>2017</v>
      </c>
    </row>
    <row r="254" spans="1:51" x14ac:dyDescent="0.25">
      <c r="A254" t="s">
        <v>3160</v>
      </c>
      <c r="B254" t="s">
        <v>139</v>
      </c>
      <c r="C254" t="s">
        <v>89</v>
      </c>
      <c r="D254">
        <v>99999</v>
      </c>
      <c r="F254">
        <v>5000</v>
      </c>
      <c r="G254" t="b">
        <v>0</v>
      </c>
      <c r="H254" t="s">
        <v>399</v>
      </c>
      <c r="K254" t="s">
        <v>228</v>
      </c>
      <c r="L254" t="s">
        <v>1753</v>
      </c>
      <c r="N254" t="s">
        <v>93</v>
      </c>
      <c r="P254">
        <v>324.8</v>
      </c>
      <c r="Q254">
        <v>119.9</v>
      </c>
      <c r="R254">
        <v>0</v>
      </c>
      <c r="S254">
        <v>50.1</v>
      </c>
      <c r="T254">
        <v>0</v>
      </c>
      <c r="U254">
        <v>0</v>
      </c>
      <c r="V254">
        <v>94.9</v>
      </c>
      <c r="W254">
        <v>59.9</v>
      </c>
      <c r="X254">
        <v>59.9</v>
      </c>
      <c r="Y254">
        <v>0</v>
      </c>
      <c r="AF254" t="s">
        <v>1801</v>
      </c>
      <c r="AJ254" t="s">
        <v>1801</v>
      </c>
      <c r="AL254" t="s">
        <v>1755</v>
      </c>
      <c r="AM254">
        <v>0</v>
      </c>
      <c r="AN254">
        <v>99999</v>
      </c>
      <c r="AO254">
        <v>899</v>
      </c>
      <c r="AP254" t="b">
        <v>1</v>
      </c>
      <c r="AQ254" t="b">
        <v>1</v>
      </c>
      <c r="AR254" t="b">
        <v>0</v>
      </c>
      <c r="AS254">
        <v>99999</v>
      </c>
      <c r="AT254" t="s">
        <v>96</v>
      </c>
      <c r="AV254" t="b">
        <v>0</v>
      </c>
      <c r="AW254">
        <v>12</v>
      </c>
      <c r="AX254" t="s">
        <v>97</v>
      </c>
      <c r="AY254" t="s">
        <v>2018</v>
      </c>
    </row>
    <row r="255" spans="1:51" x14ac:dyDescent="0.25">
      <c r="A255" t="s">
        <v>3160</v>
      </c>
      <c r="B255" t="s">
        <v>88</v>
      </c>
      <c r="C255" t="s">
        <v>89</v>
      </c>
      <c r="D255">
        <v>99999</v>
      </c>
      <c r="F255">
        <v>10000</v>
      </c>
      <c r="G255" t="b">
        <v>0</v>
      </c>
      <c r="H255" t="s">
        <v>399</v>
      </c>
      <c r="K255" t="s">
        <v>253</v>
      </c>
      <c r="L255" t="s">
        <v>1725</v>
      </c>
      <c r="N255" t="s">
        <v>93</v>
      </c>
      <c r="P255">
        <v>319.8</v>
      </c>
      <c r="Q255">
        <v>129.9</v>
      </c>
      <c r="R255">
        <v>0</v>
      </c>
      <c r="S255">
        <v>50.1</v>
      </c>
      <c r="T255">
        <v>0</v>
      </c>
      <c r="U255">
        <v>0</v>
      </c>
      <c r="V255">
        <v>94.9</v>
      </c>
      <c r="W255">
        <v>44.9</v>
      </c>
      <c r="X255">
        <v>44.9</v>
      </c>
      <c r="Y255">
        <v>0</v>
      </c>
      <c r="AF255" t="s">
        <v>1726</v>
      </c>
      <c r="AJ255" t="s">
        <v>1726</v>
      </c>
      <c r="AL255" t="s">
        <v>1727</v>
      </c>
      <c r="AM255">
        <v>0</v>
      </c>
      <c r="AN255">
        <v>99999</v>
      </c>
      <c r="AO255">
        <v>699</v>
      </c>
      <c r="AP255" t="b">
        <v>1</v>
      </c>
      <c r="AQ255" t="b">
        <v>1</v>
      </c>
      <c r="AR255" t="b">
        <v>0</v>
      </c>
      <c r="AS255">
        <v>1000</v>
      </c>
      <c r="AT255" t="s">
        <v>96</v>
      </c>
      <c r="AV255" t="b">
        <v>0</v>
      </c>
      <c r="AW255">
        <v>12</v>
      </c>
      <c r="AX255" t="s">
        <v>97</v>
      </c>
      <c r="AY255" t="s">
        <v>2019</v>
      </c>
    </row>
    <row r="256" spans="1:51" x14ac:dyDescent="0.25">
      <c r="A256" t="s">
        <v>3160</v>
      </c>
      <c r="B256" t="s">
        <v>109</v>
      </c>
      <c r="C256" t="s">
        <v>89</v>
      </c>
      <c r="D256">
        <v>99999</v>
      </c>
      <c r="F256">
        <v>0</v>
      </c>
      <c r="G256" t="b">
        <v>0</v>
      </c>
      <c r="H256" t="s">
        <v>399</v>
      </c>
      <c r="K256" t="s">
        <v>253</v>
      </c>
      <c r="L256" t="s">
        <v>1729</v>
      </c>
      <c r="N256" t="s">
        <v>93</v>
      </c>
      <c r="P256">
        <v>249.8</v>
      </c>
      <c r="Q256">
        <v>59.9</v>
      </c>
      <c r="R256">
        <v>0</v>
      </c>
      <c r="S256">
        <v>50.1</v>
      </c>
      <c r="T256">
        <v>0</v>
      </c>
      <c r="U256">
        <v>0</v>
      </c>
      <c r="V256">
        <v>94.9</v>
      </c>
      <c r="W256">
        <v>44.9</v>
      </c>
      <c r="X256">
        <v>44.9</v>
      </c>
      <c r="Y256">
        <v>0</v>
      </c>
      <c r="AF256" t="s">
        <v>1730</v>
      </c>
      <c r="AJ256" t="s">
        <v>1730</v>
      </c>
      <c r="AL256" t="s">
        <v>1731</v>
      </c>
      <c r="AM256">
        <v>0</v>
      </c>
      <c r="AN256">
        <v>99999</v>
      </c>
      <c r="AO256">
        <v>599</v>
      </c>
      <c r="AP256" t="b">
        <v>1</v>
      </c>
      <c r="AQ256" t="b">
        <v>1</v>
      </c>
      <c r="AR256" t="b">
        <v>0</v>
      </c>
      <c r="AS256">
        <v>500</v>
      </c>
      <c r="AT256" t="s">
        <v>96</v>
      </c>
      <c r="AV256" t="b">
        <v>0</v>
      </c>
      <c r="AW256">
        <v>12</v>
      </c>
      <c r="AX256" t="s">
        <v>97</v>
      </c>
      <c r="AY256" t="s">
        <v>2020</v>
      </c>
    </row>
    <row r="257" spans="1:51" x14ac:dyDescent="0.25">
      <c r="A257" t="s">
        <v>3160</v>
      </c>
      <c r="B257" t="s">
        <v>109</v>
      </c>
      <c r="C257" t="s">
        <v>89</v>
      </c>
      <c r="D257">
        <v>99999</v>
      </c>
      <c r="F257">
        <v>1000</v>
      </c>
      <c r="G257" t="b">
        <v>0</v>
      </c>
      <c r="H257" t="s">
        <v>399</v>
      </c>
      <c r="K257" t="s">
        <v>253</v>
      </c>
      <c r="L257" t="s">
        <v>1729</v>
      </c>
      <c r="N257" t="s">
        <v>93</v>
      </c>
      <c r="P257">
        <v>249.8</v>
      </c>
      <c r="Q257">
        <v>59.9</v>
      </c>
      <c r="R257">
        <v>0</v>
      </c>
      <c r="S257">
        <v>50.1</v>
      </c>
      <c r="T257">
        <v>0</v>
      </c>
      <c r="U257">
        <v>0</v>
      </c>
      <c r="V257">
        <v>94.9</v>
      </c>
      <c r="W257">
        <v>44.9</v>
      </c>
      <c r="X257">
        <v>44.9</v>
      </c>
      <c r="Y257">
        <v>0</v>
      </c>
      <c r="AF257" t="s">
        <v>1733</v>
      </c>
      <c r="AJ257" t="s">
        <v>1733</v>
      </c>
      <c r="AL257" t="s">
        <v>1731</v>
      </c>
      <c r="AM257">
        <v>0</v>
      </c>
      <c r="AN257">
        <v>99999</v>
      </c>
      <c r="AO257">
        <v>599</v>
      </c>
      <c r="AP257" t="b">
        <v>1</v>
      </c>
      <c r="AQ257" t="b">
        <v>1</v>
      </c>
      <c r="AR257" t="b">
        <v>0</v>
      </c>
      <c r="AS257">
        <v>500</v>
      </c>
      <c r="AT257" t="s">
        <v>96</v>
      </c>
      <c r="AV257" t="b">
        <v>0</v>
      </c>
      <c r="AW257">
        <v>12</v>
      </c>
      <c r="AX257" t="s">
        <v>97</v>
      </c>
      <c r="AY257" t="s">
        <v>2021</v>
      </c>
    </row>
    <row r="258" spans="1:51" x14ac:dyDescent="0.25">
      <c r="A258" t="s">
        <v>3160</v>
      </c>
      <c r="B258" t="s">
        <v>109</v>
      </c>
      <c r="C258" t="s">
        <v>89</v>
      </c>
      <c r="D258">
        <v>99999</v>
      </c>
      <c r="F258">
        <v>10000</v>
      </c>
      <c r="G258" t="b">
        <v>0</v>
      </c>
      <c r="H258" t="s">
        <v>399</v>
      </c>
      <c r="K258" t="s">
        <v>253</v>
      </c>
      <c r="L258" t="s">
        <v>1729</v>
      </c>
      <c r="N258" t="s">
        <v>93</v>
      </c>
      <c r="P258">
        <v>314.8</v>
      </c>
      <c r="Q258">
        <v>124.9</v>
      </c>
      <c r="R258">
        <v>0</v>
      </c>
      <c r="S258">
        <v>50.1</v>
      </c>
      <c r="T258">
        <v>0</v>
      </c>
      <c r="U258">
        <v>0</v>
      </c>
      <c r="V258">
        <v>94.9</v>
      </c>
      <c r="W258">
        <v>44.9</v>
      </c>
      <c r="X258">
        <v>44.9</v>
      </c>
      <c r="Y258">
        <v>0</v>
      </c>
      <c r="AF258" t="s">
        <v>1735</v>
      </c>
      <c r="AJ258" t="s">
        <v>1735</v>
      </c>
      <c r="AL258" t="s">
        <v>1731</v>
      </c>
      <c r="AM258">
        <v>0</v>
      </c>
      <c r="AN258">
        <v>99999</v>
      </c>
      <c r="AO258">
        <v>599</v>
      </c>
      <c r="AP258" t="b">
        <v>1</v>
      </c>
      <c r="AQ258" t="b">
        <v>1</v>
      </c>
      <c r="AR258" t="b">
        <v>0</v>
      </c>
      <c r="AS258">
        <v>500</v>
      </c>
      <c r="AT258" t="s">
        <v>96</v>
      </c>
      <c r="AV258" t="b">
        <v>0</v>
      </c>
      <c r="AW258">
        <v>12</v>
      </c>
      <c r="AX258" t="s">
        <v>97</v>
      </c>
      <c r="AY258" t="s">
        <v>2022</v>
      </c>
    </row>
    <row r="259" spans="1:51" x14ac:dyDescent="0.25">
      <c r="A259" t="s">
        <v>3160</v>
      </c>
      <c r="B259" t="s">
        <v>109</v>
      </c>
      <c r="C259" t="s">
        <v>89</v>
      </c>
      <c r="D259">
        <v>99999</v>
      </c>
      <c r="F259">
        <v>2000</v>
      </c>
      <c r="G259" t="b">
        <v>0</v>
      </c>
      <c r="H259" t="s">
        <v>399</v>
      </c>
      <c r="K259" t="s">
        <v>253</v>
      </c>
      <c r="L259" t="s">
        <v>1729</v>
      </c>
      <c r="N259" t="s">
        <v>93</v>
      </c>
      <c r="P259">
        <v>259.8</v>
      </c>
      <c r="Q259">
        <v>69.900000000000006</v>
      </c>
      <c r="R259">
        <v>0</v>
      </c>
      <c r="S259">
        <v>50.1</v>
      </c>
      <c r="T259">
        <v>0</v>
      </c>
      <c r="U259">
        <v>0</v>
      </c>
      <c r="V259">
        <v>94.9</v>
      </c>
      <c r="W259">
        <v>44.9</v>
      </c>
      <c r="X259">
        <v>44.9</v>
      </c>
      <c r="Y259">
        <v>0</v>
      </c>
      <c r="AF259" t="s">
        <v>1737</v>
      </c>
      <c r="AJ259" t="s">
        <v>1737</v>
      </c>
      <c r="AL259" t="s">
        <v>1731</v>
      </c>
      <c r="AM259">
        <v>0</v>
      </c>
      <c r="AN259">
        <v>99999</v>
      </c>
      <c r="AO259">
        <v>599</v>
      </c>
      <c r="AP259" t="b">
        <v>1</v>
      </c>
      <c r="AQ259" t="b">
        <v>1</v>
      </c>
      <c r="AR259" t="b">
        <v>0</v>
      </c>
      <c r="AS259">
        <v>500</v>
      </c>
      <c r="AT259" t="s">
        <v>96</v>
      </c>
      <c r="AV259" t="b">
        <v>0</v>
      </c>
      <c r="AW259">
        <v>12</v>
      </c>
      <c r="AX259" t="s">
        <v>97</v>
      </c>
      <c r="AY259" t="s">
        <v>2023</v>
      </c>
    </row>
    <row r="260" spans="1:51" x14ac:dyDescent="0.25">
      <c r="A260" t="s">
        <v>3160</v>
      </c>
      <c r="B260" t="s">
        <v>109</v>
      </c>
      <c r="C260" t="s">
        <v>89</v>
      </c>
      <c r="D260">
        <v>99999</v>
      </c>
      <c r="F260">
        <v>3000</v>
      </c>
      <c r="G260" t="b">
        <v>0</v>
      </c>
      <c r="H260" t="s">
        <v>399</v>
      </c>
      <c r="K260" t="s">
        <v>253</v>
      </c>
      <c r="L260" t="s">
        <v>1729</v>
      </c>
      <c r="N260" t="s">
        <v>93</v>
      </c>
      <c r="P260">
        <v>269.8</v>
      </c>
      <c r="Q260">
        <v>79.899999999999991</v>
      </c>
      <c r="R260">
        <v>0</v>
      </c>
      <c r="S260">
        <v>50.1</v>
      </c>
      <c r="T260">
        <v>0</v>
      </c>
      <c r="U260">
        <v>0</v>
      </c>
      <c r="V260">
        <v>94.9</v>
      </c>
      <c r="W260">
        <v>44.9</v>
      </c>
      <c r="X260">
        <v>44.9</v>
      </c>
      <c r="Y260">
        <v>0</v>
      </c>
      <c r="AF260" t="s">
        <v>1739</v>
      </c>
      <c r="AJ260" t="s">
        <v>1739</v>
      </c>
      <c r="AL260" t="s">
        <v>1731</v>
      </c>
      <c r="AM260">
        <v>0</v>
      </c>
      <c r="AN260">
        <v>99999</v>
      </c>
      <c r="AO260">
        <v>599</v>
      </c>
      <c r="AP260" t="b">
        <v>1</v>
      </c>
      <c r="AQ260" t="b">
        <v>1</v>
      </c>
      <c r="AR260" t="b">
        <v>0</v>
      </c>
      <c r="AS260">
        <v>500</v>
      </c>
      <c r="AT260" t="s">
        <v>96</v>
      </c>
      <c r="AV260" t="b">
        <v>0</v>
      </c>
      <c r="AW260">
        <v>12</v>
      </c>
      <c r="AX260" t="s">
        <v>97</v>
      </c>
      <c r="AY260" t="s">
        <v>2024</v>
      </c>
    </row>
    <row r="261" spans="1:51" x14ac:dyDescent="0.25">
      <c r="A261" t="s">
        <v>3160</v>
      </c>
      <c r="B261" t="s">
        <v>109</v>
      </c>
      <c r="C261" t="s">
        <v>89</v>
      </c>
      <c r="D261">
        <v>99999</v>
      </c>
      <c r="F261">
        <v>5000</v>
      </c>
      <c r="G261" t="b">
        <v>0</v>
      </c>
      <c r="H261" t="s">
        <v>399</v>
      </c>
      <c r="K261" t="s">
        <v>253</v>
      </c>
      <c r="L261" t="s">
        <v>1729</v>
      </c>
      <c r="N261" t="s">
        <v>93</v>
      </c>
      <c r="P261">
        <v>284.8</v>
      </c>
      <c r="Q261">
        <v>94.9</v>
      </c>
      <c r="R261">
        <v>0</v>
      </c>
      <c r="S261">
        <v>50.1</v>
      </c>
      <c r="T261">
        <v>0</v>
      </c>
      <c r="U261">
        <v>0</v>
      </c>
      <c r="V261">
        <v>94.9</v>
      </c>
      <c r="W261">
        <v>44.9</v>
      </c>
      <c r="X261">
        <v>44.9</v>
      </c>
      <c r="Y261">
        <v>0</v>
      </c>
      <c r="AF261" t="s">
        <v>1741</v>
      </c>
      <c r="AJ261" t="s">
        <v>1741</v>
      </c>
      <c r="AL261" t="s">
        <v>1731</v>
      </c>
      <c r="AM261">
        <v>0</v>
      </c>
      <c r="AN261">
        <v>99999</v>
      </c>
      <c r="AO261">
        <v>599</v>
      </c>
      <c r="AP261" t="b">
        <v>1</v>
      </c>
      <c r="AQ261" t="b">
        <v>1</v>
      </c>
      <c r="AR261" t="b">
        <v>0</v>
      </c>
      <c r="AS261">
        <v>500</v>
      </c>
      <c r="AT261" t="s">
        <v>96</v>
      </c>
      <c r="AV261" t="b">
        <v>0</v>
      </c>
      <c r="AW261">
        <v>12</v>
      </c>
      <c r="AX261" t="s">
        <v>97</v>
      </c>
      <c r="AY261" t="s">
        <v>2025</v>
      </c>
    </row>
    <row r="262" spans="1:51" x14ac:dyDescent="0.25">
      <c r="A262" t="s">
        <v>3160</v>
      </c>
      <c r="B262" t="s">
        <v>124</v>
      </c>
      <c r="C262" t="s">
        <v>89</v>
      </c>
      <c r="D262">
        <v>99999</v>
      </c>
      <c r="F262">
        <v>0</v>
      </c>
      <c r="G262" t="b">
        <v>0</v>
      </c>
      <c r="H262" t="s">
        <v>399</v>
      </c>
      <c r="K262" t="s">
        <v>253</v>
      </c>
      <c r="L262" t="s">
        <v>1725</v>
      </c>
      <c r="N262" t="s">
        <v>93</v>
      </c>
      <c r="P262">
        <v>254.8</v>
      </c>
      <c r="Q262">
        <v>64.900000000000006</v>
      </c>
      <c r="R262">
        <v>0</v>
      </c>
      <c r="S262">
        <v>50.1</v>
      </c>
      <c r="T262">
        <v>0</v>
      </c>
      <c r="U262">
        <v>0</v>
      </c>
      <c r="V262">
        <v>94.9</v>
      </c>
      <c r="W262">
        <v>44.9</v>
      </c>
      <c r="X262">
        <v>44.9</v>
      </c>
      <c r="Y262">
        <v>0</v>
      </c>
      <c r="AF262" t="s">
        <v>1743</v>
      </c>
      <c r="AJ262" t="s">
        <v>1743</v>
      </c>
      <c r="AL262" t="s">
        <v>1727</v>
      </c>
      <c r="AM262">
        <v>0</v>
      </c>
      <c r="AN262">
        <v>99999</v>
      </c>
      <c r="AO262">
        <v>699</v>
      </c>
      <c r="AP262" t="b">
        <v>1</v>
      </c>
      <c r="AQ262" t="b">
        <v>1</v>
      </c>
      <c r="AR262" t="b">
        <v>0</v>
      </c>
      <c r="AS262">
        <v>1000</v>
      </c>
      <c r="AT262" t="s">
        <v>96</v>
      </c>
      <c r="AV262" t="b">
        <v>0</v>
      </c>
      <c r="AW262">
        <v>12</v>
      </c>
      <c r="AX262" t="s">
        <v>97</v>
      </c>
      <c r="AY262" t="s">
        <v>2026</v>
      </c>
    </row>
    <row r="263" spans="1:51" x14ac:dyDescent="0.25">
      <c r="A263" t="s">
        <v>3160</v>
      </c>
      <c r="B263" t="s">
        <v>124</v>
      </c>
      <c r="C263" t="s">
        <v>89</v>
      </c>
      <c r="D263">
        <v>99999</v>
      </c>
      <c r="F263">
        <v>1000</v>
      </c>
      <c r="G263" t="b">
        <v>0</v>
      </c>
      <c r="H263" t="s">
        <v>399</v>
      </c>
      <c r="K263" t="s">
        <v>253</v>
      </c>
      <c r="L263" t="s">
        <v>1725</v>
      </c>
      <c r="N263" t="s">
        <v>93</v>
      </c>
      <c r="P263">
        <v>254.8</v>
      </c>
      <c r="Q263">
        <v>64.899999999999991</v>
      </c>
      <c r="R263">
        <v>0</v>
      </c>
      <c r="S263">
        <v>50.1</v>
      </c>
      <c r="T263">
        <v>0</v>
      </c>
      <c r="U263">
        <v>0</v>
      </c>
      <c r="V263">
        <v>94.9</v>
      </c>
      <c r="W263">
        <v>44.9</v>
      </c>
      <c r="X263">
        <v>44.9</v>
      </c>
      <c r="Y263">
        <v>0</v>
      </c>
      <c r="AF263" t="s">
        <v>1745</v>
      </c>
      <c r="AJ263" t="s">
        <v>1745</v>
      </c>
      <c r="AL263" t="s">
        <v>1727</v>
      </c>
      <c r="AM263">
        <v>0</v>
      </c>
      <c r="AN263">
        <v>99999</v>
      </c>
      <c r="AO263">
        <v>699</v>
      </c>
      <c r="AP263" t="b">
        <v>1</v>
      </c>
      <c r="AQ263" t="b">
        <v>1</v>
      </c>
      <c r="AR263" t="b">
        <v>0</v>
      </c>
      <c r="AS263">
        <v>1000</v>
      </c>
      <c r="AT263" t="s">
        <v>96</v>
      </c>
      <c r="AV263" t="b">
        <v>0</v>
      </c>
      <c r="AW263">
        <v>12</v>
      </c>
      <c r="AX263" t="s">
        <v>97</v>
      </c>
      <c r="AY263" t="s">
        <v>2027</v>
      </c>
    </row>
    <row r="264" spans="1:51" x14ac:dyDescent="0.25">
      <c r="A264" t="s">
        <v>3160</v>
      </c>
      <c r="B264" t="s">
        <v>124</v>
      </c>
      <c r="C264" t="s">
        <v>89</v>
      </c>
      <c r="D264">
        <v>99999</v>
      </c>
      <c r="F264">
        <v>2000</v>
      </c>
      <c r="G264" t="b">
        <v>0</v>
      </c>
      <c r="H264" t="s">
        <v>399</v>
      </c>
      <c r="K264" t="s">
        <v>253</v>
      </c>
      <c r="L264" t="s">
        <v>1725</v>
      </c>
      <c r="N264" t="s">
        <v>93</v>
      </c>
      <c r="P264">
        <v>264.8</v>
      </c>
      <c r="Q264">
        <v>74.899999999999991</v>
      </c>
      <c r="R264">
        <v>0</v>
      </c>
      <c r="S264">
        <v>50.1</v>
      </c>
      <c r="T264">
        <v>0</v>
      </c>
      <c r="U264">
        <v>0</v>
      </c>
      <c r="V264">
        <v>94.9</v>
      </c>
      <c r="W264">
        <v>44.9</v>
      </c>
      <c r="X264">
        <v>44.9</v>
      </c>
      <c r="Y264">
        <v>0</v>
      </c>
      <c r="AF264" t="s">
        <v>1747</v>
      </c>
      <c r="AJ264" t="s">
        <v>1747</v>
      </c>
      <c r="AL264" t="s">
        <v>1727</v>
      </c>
      <c r="AM264">
        <v>0</v>
      </c>
      <c r="AN264">
        <v>99999</v>
      </c>
      <c r="AO264">
        <v>699</v>
      </c>
      <c r="AP264" t="b">
        <v>1</v>
      </c>
      <c r="AQ264" t="b">
        <v>1</v>
      </c>
      <c r="AR264" t="b">
        <v>0</v>
      </c>
      <c r="AS264">
        <v>1000</v>
      </c>
      <c r="AT264" t="s">
        <v>96</v>
      </c>
      <c r="AV264" t="b">
        <v>0</v>
      </c>
      <c r="AW264">
        <v>12</v>
      </c>
      <c r="AX264" t="s">
        <v>97</v>
      </c>
      <c r="AY264" t="s">
        <v>2028</v>
      </c>
    </row>
    <row r="265" spans="1:51" x14ac:dyDescent="0.25">
      <c r="A265" t="s">
        <v>3160</v>
      </c>
      <c r="B265" t="s">
        <v>124</v>
      </c>
      <c r="C265" t="s">
        <v>89</v>
      </c>
      <c r="D265">
        <v>99999</v>
      </c>
      <c r="F265">
        <v>3000</v>
      </c>
      <c r="G265" t="b">
        <v>0</v>
      </c>
      <c r="H265" t="s">
        <v>399</v>
      </c>
      <c r="K265" t="s">
        <v>253</v>
      </c>
      <c r="L265" t="s">
        <v>1725</v>
      </c>
      <c r="N265" t="s">
        <v>93</v>
      </c>
      <c r="P265">
        <v>274.8</v>
      </c>
      <c r="Q265">
        <v>84.899999999999991</v>
      </c>
      <c r="R265">
        <v>0</v>
      </c>
      <c r="S265">
        <v>50.1</v>
      </c>
      <c r="T265">
        <v>0</v>
      </c>
      <c r="U265">
        <v>0</v>
      </c>
      <c r="V265">
        <v>94.9</v>
      </c>
      <c r="W265">
        <v>44.9</v>
      </c>
      <c r="X265">
        <v>44.9</v>
      </c>
      <c r="Y265">
        <v>0</v>
      </c>
      <c r="AF265" t="s">
        <v>1749</v>
      </c>
      <c r="AJ265" t="s">
        <v>1749</v>
      </c>
      <c r="AL265" t="s">
        <v>1727</v>
      </c>
      <c r="AM265">
        <v>0</v>
      </c>
      <c r="AN265">
        <v>99999</v>
      </c>
      <c r="AO265">
        <v>699</v>
      </c>
      <c r="AP265" t="b">
        <v>1</v>
      </c>
      <c r="AQ265" t="b">
        <v>1</v>
      </c>
      <c r="AR265" t="b">
        <v>0</v>
      </c>
      <c r="AS265">
        <v>1000</v>
      </c>
      <c r="AT265" t="s">
        <v>96</v>
      </c>
      <c r="AV265" t="b">
        <v>0</v>
      </c>
      <c r="AW265">
        <v>12</v>
      </c>
      <c r="AX265" t="s">
        <v>97</v>
      </c>
      <c r="AY265" t="s">
        <v>2029</v>
      </c>
    </row>
    <row r="266" spans="1:51" x14ac:dyDescent="0.25">
      <c r="A266" t="s">
        <v>3160</v>
      </c>
      <c r="B266" t="s">
        <v>124</v>
      </c>
      <c r="C266" t="s">
        <v>89</v>
      </c>
      <c r="D266">
        <v>99999</v>
      </c>
      <c r="F266">
        <v>5000</v>
      </c>
      <c r="G266" t="b">
        <v>0</v>
      </c>
      <c r="H266" t="s">
        <v>399</v>
      </c>
      <c r="K266" t="s">
        <v>253</v>
      </c>
      <c r="L266" t="s">
        <v>1725</v>
      </c>
      <c r="N266" t="s">
        <v>93</v>
      </c>
      <c r="P266">
        <v>289.8</v>
      </c>
      <c r="Q266">
        <v>99.9</v>
      </c>
      <c r="R266">
        <v>0</v>
      </c>
      <c r="S266">
        <v>50.1</v>
      </c>
      <c r="T266">
        <v>0</v>
      </c>
      <c r="U266">
        <v>0</v>
      </c>
      <c r="V266">
        <v>94.9</v>
      </c>
      <c r="W266">
        <v>44.9</v>
      </c>
      <c r="X266">
        <v>44.9</v>
      </c>
      <c r="Y266">
        <v>0</v>
      </c>
      <c r="AF266" t="s">
        <v>1751</v>
      </c>
      <c r="AJ266" t="s">
        <v>1751</v>
      </c>
      <c r="AL266" t="s">
        <v>1727</v>
      </c>
      <c r="AM266">
        <v>0</v>
      </c>
      <c r="AN266">
        <v>99999</v>
      </c>
      <c r="AO266">
        <v>699</v>
      </c>
      <c r="AP266" t="b">
        <v>1</v>
      </c>
      <c r="AQ266" t="b">
        <v>1</v>
      </c>
      <c r="AR266" t="b">
        <v>0</v>
      </c>
      <c r="AS266">
        <v>1000</v>
      </c>
      <c r="AT266" t="s">
        <v>96</v>
      </c>
      <c r="AV266" t="b">
        <v>0</v>
      </c>
      <c r="AW266">
        <v>12</v>
      </c>
      <c r="AX266" t="s">
        <v>97</v>
      </c>
      <c r="AY266" t="s">
        <v>2030</v>
      </c>
    </row>
    <row r="267" spans="1:51" x14ac:dyDescent="0.25">
      <c r="A267" t="s">
        <v>3160</v>
      </c>
      <c r="B267" t="s">
        <v>139</v>
      </c>
      <c r="C267" t="s">
        <v>89</v>
      </c>
      <c r="D267">
        <v>99999</v>
      </c>
      <c r="F267">
        <v>0</v>
      </c>
      <c r="G267" t="b">
        <v>0</v>
      </c>
      <c r="H267" t="s">
        <v>399</v>
      </c>
      <c r="K267" t="s">
        <v>253</v>
      </c>
      <c r="L267" t="s">
        <v>1753</v>
      </c>
      <c r="N267" t="s">
        <v>93</v>
      </c>
      <c r="P267">
        <v>274.8</v>
      </c>
      <c r="Q267">
        <v>84.9</v>
      </c>
      <c r="R267">
        <v>0</v>
      </c>
      <c r="S267">
        <v>50.1</v>
      </c>
      <c r="T267">
        <v>0</v>
      </c>
      <c r="U267">
        <v>0</v>
      </c>
      <c r="V267">
        <v>94.9</v>
      </c>
      <c r="W267">
        <v>44.9</v>
      </c>
      <c r="X267">
        <v>44.9</v>
      </c>
      <c r="Y267">
        <v>0</v>
      </c>
      <c r="AF267" t="s">
        <v>1754</v>
      </c>
      <c r="AJ267" t="s">
        <v>1754</v>
      </c>
      <c r="AL267" t="s">
        <v>1755</v>
      </c>
      <c r="AM267">
        <v>0</v>
      </c>
      <c r="AN267">
        <v>99999</v>
      </c>
      <c r="AO267">
        <v>899</v>
      </c>
      <c r="AP267" t="b">
        <v>1</v>
      </c>
      <c r="AQ267" t="b">
        <v>1</v>
      </c>
      <c r="AR267" t="b">
        <v>0</v>
      </c>
      <c r="AS267">
        <v>99999</v>
      </c>
      <c r="AT267" t="s">
        <v>96</v>
      </c>
      <c r="AV267" t="b">
        <v>0</v>
      </c>
      <c r="AW267">
        <v>12</v>
      </c>
      <c r="AX267" t="s">
        <v>97</v>
      </c>
      <c r="AY267" t="s">
        <v>2031</v>
      </c>
    </row>
    <row r="268" spans="1:51" x14ac:dyDescent="0.25">
      <c r="A268" t="s">
        <v>3160</v>
      </c>
      <c r="B268" t="s">
        <v>139</v>
      </c>
      <c r="C268" t="s">
        <v>89</v>
      </c>
      <c r="D268">
        <v>99999</v>
      </c>
      <c r="F268">
        <v>1000</v>
      </c>
      <c r="G268" t="b">
        <v>0</v>
      </c>
      <c r="H268" t="s">
        <v>399</v>
      </c>
      <c r="K268" t="s">
        <v>253</v>
      </c>
      <c r="L268" t="s">
        <v>1753</v>
      </c>
      <c r="N268" t="s">
        <v>93</v>
      </c>
      <c r="P268">
        <v>274.8</v>
      </c>
      <c r="Q268">
        <v>84.899999999999991</v>
      </c>
      <c r="R268">
        <v>0</v>
      </c>
      <c r="S268">
        <v>50.1</v>
      </c>
      <c r="T268">
        <v>0</v>
      </c>
      <c r="U268">
        <v>0</v>
      </c>
      <c r="V268">
        <v>94.9</v>
      </c>
      <c r="W268">
        <v>44.9</v>
      </c>
      <c r="X268">
        <v>44.9</v>
      </c>
      <c r="Y268">
        <v>0</v>
      </c>
      <c r="AF268" t="s">
        <v>1757</v>
      </c>
      <c r="AJ268" t="s">
        <v>1757</v>
      </c>
      <c r="AL268" t="s">
        <v>1755</v>
      </c>
      <c r="AM268">
        <v>0</v>
      </c>
      <c r="AN268">
        <v>99999</v>
      </c>
      <c r="AO268">
        <v>899</v>
      </c>
      <c r="AP268" t="b">
        <v>1</v>
      </c>
      <c r="AQ268" t="b">
        <v>1</v>
      </c>
      <c r="AR268" t="b">
        <v>0</v>
      </c>
      <c r="AS268">
        <v>99999</v>
      </c>
      <c r="AT268" t="s">
        <v>96</v>
      </c>
      <c r="AV268" t="b">
        <v>0</v>
      </c>
      <c r="AW268">
        <v>12</v>
      </c>
      <c r="AX268" t="s">
        <v>97</v>
      </c>
      <c r="AY268" t="s">
        <v>2032</v>
      </c>
    </row>
    <row r="269" spans="1:51" x14ac:dyDescent="0.25">
      <c r="A269" t="s">
        <v>3160</v>
      </c>
      <c r="B269" t="s">
        <v>139</v>
      </c>
      <c r="C269" t="s">
        <v>89</v>
      </c>
      <c r="D269">
        <v>99999</v>
      </c>
      <c r="F269">
        <v>10000</v>
      </c>
      <c r="G269" t="b">
        <v>0</v>
      </c>
      <c r="H269" t="s">
        <v>399</v>
      </c>
      <c r="K269" t="s">
        <v>253</v>
      </c>
      <c r="L269" t="s">
        <v>1753</v>
      </c>
      <c r="N269" t="s">
        <v>93</v>
      </c>
      <c r="P269">
        <v>339.8</v>
      </c>
      <c r="Q269">
        <v>149.9</v>
      </c>
      <c r="R269">
        <v>0</v>
      </c>
      <c r="S269">
        <v>50.1</v>
      </c>
      <c r="T269">
        <v>0</v>
      </c>
      <c r="U269">
        <v>0</v>
      </c>
      <c r="V269">
        <v>94.9</v>
      </c>
      <c r="W269">
        <v>44.9</v>
      </c>
      <c r="X269">
        <v>44.9</v>
      </c>
      <c r="Y269">
        <v>0</v>
      </c>
      <c r="AF269" t="s">
        <v>1759</v>
      </c>
      <c r="AJ269" t="s">
        <v>1759</v>
      </c>
      <c r="AL269" t="s">
        <v>1755</v>
      </c>
      <c r="AM269">
        <v>0</v>
      </c>
      <c r="AN269">
        <v>99999</v>
      </c>
      <c r="AO269">
        <v>899</v>
      </c>
      <c r="AP269" t="b">
        <v>1</v>
      </c>
      <c r="AQ269" t="b">
        <v>1</v>
      </c>
      <c r="AR269" t="b">
        <v>0</v>
      </c>
      <c r="AS269">
        <v>99999</v>
      </c>
      <c r="AT269" t="s">
        <v>96</v>
      </c>
      <c r="AV269" t="b">
        <v>0</v>
      </c>
      <c r="AW269">
        <v>12</v>
      </c>
      <c r="AX269" t="s">
        <v>97</v>
      </c>
      <c r="AY269" t="s">
        <v>2033</v>
      </c>
    </row>
    <row r="270" spans="1:51" x14ac:dyDescent="0.25">
      <c r="A270" t="s">
        <v>3160</v>
      </c>
      <c r="B270" t="s">
        <v>139</v>
      </c>
      <c r="C270" t="s">
        <v>89</v>
      </c>
      <c r="D270">
        <v>99999</v>
      </c>
      <c r="F270">
        <v>2000</v>
      </c>
      <c r="G270" t="b">
        <v>0</v>
      </c>
      <c r="H270" t="s">
        <v>399</v>
      </c>
      <c r="K270" t="s">
        <v>253</v>
      </c>
      <c r="L270" t="s">
        <v>1753</v>
      </c>
      <c r="N270" t="s">
        <v>93</v>
      </c>
      <c r="P270">
        <v>284.8</v>
      </c>
      <c r="Q270">
        <v>94.899999999999991</v>
      </c>
      <c r="R270">
        <v>0</v>
      </c>
      <c r="S270">
        <v>50.1</v>
      </c>
      <c r="T270">
        <v>0</v>
      </c>
      <c r="U270">
        <v>0</v>
      </c>
      <c r="V270">
        <v>94.9</v>
      </c>
      <c r="W270">
        <v>44.9</v>
      </c>
      <c r="X270">
        <v>44.9</v>
      </c>
      <c r="Y270">
        <v>0</v>
      </c>
      <c r="AF270" t="s">
        <v>1761</v>
      </c>
      <c r="AJ270" t="s">
        <v>1761</v>
      </c>
      <c r="AL270" t="s">
        <v>1755</v>
      </c>
      <c r="AM270">
        <v>0</v>
      </c>
      <c r="AN270">
        <v>99999</v>
      </c>
      <c r="AO270">
        <v>899</v>
      </c>
      <c r="AP270" t="b">
        <v>1</v>
      </c>
      <c r="AQ270" t="b">
        <v>1</v>
      </c>
      <c r="AR270" t="b">
        <v>0</v>
      </c>
      <c r="AS270">
        <v>99999</v>
      </c>
      <c r="AT270" t="s">
        <v>96</v>
      </c>
      <c r="AV270" t="b">
        <v>0</v>
      </c>
      <c r="AW270">
        <v>12</v>
      </c>
      <c r="AX270" t="s">
        <v>97</v>
      </c>
      <c r="AY270" t="s">
        <v>2034</v>
      </c>
    </row>
    <row r="271" spans="1:51" x14ac:dyDescent="0.25">
      <c r="A271" t="s">
        <v>3160</v>
      </c>
      <c r="B271" t="s">
        <v>139</v>
      </c>
      <c r="C271" t="s">
        <v>89</v>
      </c>
      <c r="D271">
        <v>99999</v>
      </c>
      <c r="F271">
        <v>3000</v>
      </c>
      <c r="G271" t="b">
        <v>0</v>
      </c>
      <c r="H271" t="s">
        <v>399</v>
      </c>
      <c r="K271" t="s">
        <v>253</v>
      </c>
      <c r="L271" t="s">
        <v>1753</v>
      </c>
      <c r="N271" t="s">
        <v>93</v>
      </c>
      <c r="P271">
        <v>294.8</v>
      </c>
      <c r="Q271">
        <v>104.89999999999999</v>
      </c>
      <c r="R271">
        <v>0</v>
      </c>
      <c r="S271">
        <v>50.1</v>
      </c>
      <c r="T271">
        <v>0</v>
      </c>
      <c r="U271">
        <v>0</v>
      </c>
      <c r="V271">
        <v>94.9</v>
      </c>
      <c r="W271">
        <v>44.9</v>
      </c>
      <c r="X271">
        <v>44.9</v>
      </c>
      <c r="Y271">
        <v>0</v>
      </c>
      <c r="AF271" t="s">
        <v>1763</v>
      </c>
      <c r="AJ271" t="s">
        <v>1763</v>
      </c>
      <c r="AL271" t="s">
        <v>1755</v>
      </c>
      <c r="AM271">
        <v>0</v>
      </c>
      <c r="AN271">
        <v>99999</v>
      </c>
      <c r="AO271">
        <v>899</v>
      </c>
      <c r="AP271" t="b">
        <v>1</v>
      </c>
      <c r="AQ271" t="b">
        <v>1</v>
      </c>
      <c r="AR271" t="b">
        <v>0</v>
      </c>
      <c r="AS271">
        <v>99999</v>
      </c>
      <c r="AT271" t="s">
        <v>96</v>
      </c>
      <c r="AV271" t="b">
        <v>0</v>
      </c>
      <c r="AW271">
        <v>12</v>
      </c>
      <c r="AX271" t="s">
        <v>97</v>
      </c>
      <c r="AY271" t="s">
        <v>2035</v>
      </c>
    </row>
    <row r="272" spans="1:51" x14ac:dyDescent="0.25">
      <c r="A272" t="s">
        <v>3160</v>
      </c>
      <c r="B272" t="s">
        <v>139</v>
      </c>
      <c r="C272" t="s">
        <v>89</v>
      </c>
      <c r="D272">
        <v>99999</v>
      </c>
      <c r="F272">
        <v>5000</v>
      </c>
      <c r="G272" t="b">
        <v>0</v>
      </c>
      <c r="H272" t="s">
        <v>399</v>
      </c>
      <c r="K272" t="s">
        <v>253</v>
      </c>
      <c r="L272" t="s">
        <v>1753</v>
      </c>
      <c r="N272" t="s">
        <v>93</v>
      </c>
      <c r="P272">
        <v>309.8</v>
      </c>
      <c r="Q272">
        <v>119.9</v>
      </c>
      <c r="R272">
        <v>0</v>
      </c>
      <c r="S272">
        <v>50.1</v>
      </c>
      <c r="T272">
        <v>0</v>
      </c>
      <c r="U272">
        <v>0</v>
      </c>
      <c r="V272">
        <v>94.9</v>
      </c>
      <c r="W272">
        <v>44.9</v>
      </c>
      <c r="X272">
        <v>44.9</v>
      </c>
      <c r="Y272">
        <v>0</v>
      </c>
      <c r="AF272" t="s">
        <v>1765</v>
      </c>
      <c r="AJ272" t="s">
        <v>1765</v>
      </c>
      <c r="AL272" t="s">
        <v>1755</v>
      </c>
      <c r="AM272">
        <v>0</v>
      </c>
      <c r="AN272">
        <v>99999</v>
      </c>
      <c r="AO272">
        <v>899</v>
      </c>
      <c r="AP272" t="b">
        <v>1</v>
      </c>
      <c r="AQ272" t="b">
        <v>1</v>
      </c>
      <c r="AR272" t="b">
        <v>0</v>
      </c>
      <c r="AS272">
        <v>99999</v>
      </c>
      <c r="AT272" t="s">
        <v>96</v>
      </c>
      <c r="AV272" t="b">
        <v>0</v>
      </c>
      <c r="AW272">
        <v>12</v>
      </c>
      <c r="AX272" t="s">
        <v>97</v>
      </c>
      <c r="AY272" t="s">
        <v>2036</v>
      </c>
    </row>
    <row r="273" spans="1:51" x14ac:dyDescent="0.25">
      <c r="A273" t="s">
        <v>3160</v>
      </c>
      <c r="B273" t="s">
        <v>88</v>
      </c>
      <c r="C273" t="s">
        <v>89</v>
      </c>
      <c r="D273">
        <v>99999</v>
      </c>
      <c r="F273">
        <v>10000</v>
      </c>
      <c r="G273" t="b">
        <v>0</v>
      </c>
      <c r="H273" t="s">
        <v>520</v>
      </c>
      <c r="K273" t="s">
        <v>91</v>
      </c>
      <c r="L273" t="s">
        <v>1725</v>
      </c>
      <c r="N273" t="s">
        <v>93</v>
      </c>
      <c r="P273">
        <v>364.8</v>
      </c>
      <c r="Q273">
        <v>129.9</v>
      </c>
      <c r="R273">
        <v>0</v>
      </c>
      <c r="S273">
        <v>50.1</v>
      </c>
      <c r="T273">
        <v>0</v>
      </c>
      <c r="U273">
        <v>0</v>
      </c>
      <c r="V273">
        <v>139.9</v>
      </c>
      <c r="W273">
        <v>44.9</v>
      </c>
      <c r="X273">
        <v>44.9</v>
      </c>
      <c r="Y273">
        <v>0</v>
      </c>
      <c r="AF273" t="s">
        <v>1726</v>
      </c>
      <c r="AJ273" t="s">
        <v>1726</v>
      </c>
      <c r="AL273" t="s">
        <v>1727</v>
      </c>
      <c r="AM273">
        <v>0</v>
      </c>
      <c r="AN273">
        <v>99999</v>
      </c>
      <c r="AO273">
        <v>699</v>
      </c>
      <c r="AP273" t="b">
        <v>1</v>
      </c>
      <c r="AQ273" t="b">
        <v>1</v>
      </c>
      <c r="AR273" t="b">
        <v>0</v>
      </c>
      <c r="AS273">
        <v>1000</v>
      </c>
      <c r="AT273" t="s">
        <v>96</v>
      </c>
      <c r="AV273" t="b">
        <v>0</v>
      </c>
      <c r="AW273">
        <v>12</v>
      </c>
      <c r="AX273" t="s">
        <v>97</v>
      </c>
      <c r="AY273" t="s">
        <v>2037</v>
      </c>
    </row>
    <row r="274" spans="1:51" x14ac:dyDescent="0.25">
      <c r="A274" t="s">
        <v>3160</v>
      </c>
      <c r="B274" t="s">
        <v>109</v>
      </c>
      <c r="C274" t="s">
        <v>89</v>
      </c>
      <c r="D274">
        <v>99999</v>
      </c>
      <c r="F274">
        <v>0</v>
      </c>
      <c r="G274" t="b">
        <v>0</v>
      </c>
      <c r="H274" t="s">
        <v>520</v>
      </c>
      <c r="K274" t="s">
        <v>91</v>
      </c>
      <c r="L274" t="s">
        <v>1729</v>
      </c>
      <c r="N274" t="s">
        <v>93</v>
      </c>
      <c r="P274">
        <v>294.8</v>
      </c>
      <c r="Q274">
        <v>59.9</v>
      </c>
      <c r="R274">
        <v>0</v>
      </c>
      <c r="S274">
        <v>50.1</v>
      </c>
      <c r="T274">
        <v>0</v>
      </c>
      <c r="U274">
        <v>0</v>
      </c>
      <c r="V274">
        <v>139.9</v>
      </c>
      <c r="W274">
        <v>44.9</v>
      </c>
      <c r="X274">
        <v>44.9</v>
      </c>
      <c r="Y274">
        <v>0</v>
      </c>
      <c r="AF274" t="s">
        <v>1730</v>
      </c>
      <c r="AJ274" t="s">
        <v>1730</v>
      </c>
      <c r="AL274" t="s">
        <v>1731</v>
      </c>
      <c r="AM274">
        <v>0</v>
      </c>
      <c r="AN274">
        <v>99999</v>
      </c>
      <c r="AO274">
        <v>599</v>
      </c>
      <c r="AP274" t="b">
        <v>1</v>
      </c>
      <c r="AQ274" t="b">
        <v>1</v>
      </c>
      <c r="AR274" t="b">
        <v>0</v>
      </c>
      <c r="AS274">
        <v>500</v>
      </c>
      <c r="AT274" t="s">
        <v>96</v>
      </c>
      <c r="AV274" t="b">
        <v>0</v>
      </c>
      <c r="AW274">
        <v>12</v>
      </c>
      <c r="AX274" t="s">
        <v>97</v>
      </c>
      <c r="AY274" t="s">
        <v>2038</v>
      </c>
    </row>
    <row r="275" spans="1:51" x14ac:dyDescent="0.25">
      <c r="A275" t="s">
        <v>3160</v>
      </c>
      <c r="B275" t="s">
        <v>109</v>
      </c>
      <c r="C275" t="s">
        <v>89</v>
      </c>
      <c r="D275">
        <v>99999</v>
      </c>
      <c r="F275">
        <v>1000</v>
      </c>
      <c r="G275" t="b">
        <v>0</v>
      </c>
      <c r="H275" t="s">
        <v>520</v>
      </c>
      <c r="K275" t="s">
        <v>91</v>
      </c>
      <c r="L275" t="s">
        <v>1729</v>
      </c>
      <c r="N275" t="s">
        <v>93</v>
      </c>
      <c r="P275">
        <v>294.8</v>
      </c>
      <c r="Q275">
        <v>59.9</v>
      </c>
      <c r="R275">
        <v>0</v>
      </c>
      <c r="S275">
        <v>50.1</v>
      </c>
      <c r="T275">
        <v>0</v>
      </c>
      <c r="U275">
        <v>0</v>
      </c>
      <c r="V275">
        <v>139.9</v>
      </c>
      <c r="W275">
        <v>44.9</v>
      </c>
      <c r="X275">
        <v>44.9</v>
      </c>
      <c r="Y275">
        <v>0</v>
      </c>
      <c r="AF275" t="s">
        <v>1733</v>
      </c>
      <c r="AJ275" t="s">
        <v>1733</v>
      </c>
      <c r="AL275" t="s">
        <v>1731</v>
      </c>
      <c r="AM275">
        <v>0</v>
      </c>
      <c r="AN275">
        <v>99999</v>
      </c>
      <c r="AO275">
        <v>599</v>
      </c>
      <c r="AP275" t="b">
        <v>1</v>
      </c>
      <c r="AQ275" t="b">
        <v>1</v>
      </c>
      <c r="AR275" t="b">
        <v>0</v>
      </c>
      <c r="AS275">
        <v>500</v>
      </c>
      <c r="AT275" t="s">
        <v>96</v>
      </c>
      <c r="AV275" t="b">
        <v>0</v>
      </c>
      <c r="AW275">
        <v>12</v>
      </c>
      <c r="AX275" t="s">
        <v>97</v>
      </c>
      <c r="AY275" t="s">
        <v>2039</v>
      </c>
    </row>
    <row r="276" spans="1:51" x14ac:dyDescent="0.25">
      <c r="A276" t="s">
        <v>3160</v>
      </c>
      <c r="B276" t="s">
        <v>109</v>
      </c>
      <c r="C276" t="s">
        <v>89</v>
      </c>
      <c r="D276">
        <v>99999</v>
      </c>
      <c r="F276">
        <v>10000</v>
      </c>
      <c r="G276" t="b">
        <v>0</v>
      </c>
      <c r="H276" t="s">
        <v>520</v>
      </c>
      <c r="K276" t="s">
        <v>91</v>
      </c>
      <c r="L276" t="s">
        <v>1729</v>
      </c>
      <c r="N276" t="s">
        <v>93</v>
      </c>
      <c r="P276">
        <v>359.8</v>
      </c>
      <c r="Q276">
        <v>124.9</v>
      </c>
      <c r="R276">
        <v>0</v>
      </c>
      <c r="S276">
        <v>50.1</v>
      </c>
      <c r="T276">
        <v>0</v>
      </c>
      <c r="U276">
        <v>0</v>
      </c>
      <c r="V276">
        <v>139.9</v>
      </c>
      <c r="W276">
        <v>44.9</v>
      </c>
      <c r="X276">
        <v>44.9</v>
      </c>
      <c r="Y276">
        <v>0</v>
      </c>
      <c r="AF276" t="s">
        <v>1735</v>
      </c>
      <c r="AJ276" t="s">
        <v>1735</v>
      </c>
      <c r="AL276" t="s">
        <v>1731</v>
      </c>
      <c r="AM276">
        <v>0</v>
      </c>
      <c r="AN276">
        <v>99999</v>
      </c>
      <c r="AO276">
        <v>599</v>
      </c>
      <c r="AP276" t="b">
        <v>1</v>
      </c>
      <c r="AQ276" t="b">
        <v>1</v>
      </c>
      <c r="AR276" t="b">
        <v>0</v>
      </c>
      <c r="AS276">
        <v>500</v>
      </c>
      <c r="AT276" t="s">
        <v>96</v>
      </c>
      <c r="AV276" t="b">
        <v>0</v>
      </c>
      <c r="AW276">
        <v>12</v>
      </c>
      <c r="AX276" t="s">
        <v>97</v>
      </c>
      <c r="AY276" t="s">
        <v>2040</v>
      </c>
    </row>
    <row r="277" spans="1:51" x14ac:dyDescent="0.25">
      <c r="A277" t="s">
        <v>3160</v>
      </c>
      <c r="B277" t="s">
        <v>109</v>
      </c>
      <c r="C277" t="s">
        <v>89</v>
      </c>
      <c r="D277">
        <v>99999</v>
      </c>
      <c r="F277">
        <v>2000</v>
      </c>
      <c r="G277" t="b">
        <v>0</v>
      </c>
      <c r="H277" t="s">
        <v>520</v>
      </c>
      <c r="K277" t="s">
        <v>91</v>
      </c>
      <c r="L277" t="s">
        <v>1729</v>
      </c>
      <c r="N277" t="s">
        <v>93</v>
      </c>
      <c r="P277">
        <v>304.8</v>
      </c>
      <c r="Q277">
        <v>69.900000000000006</v>
      </c>
      <c r="R277">
        <v>0</v>
      </c>
      <c r="S277">
        <v>50.1</v>
      </c>
      <c r="T277">
        <v>0</v>
      </c>
      <c r="U277">
        <v>0</v>
      </c>
      <c r="V277">
        <v>139.9</v>
      </c>
      <c r="W277">
        <v>44.9</v>
      </c>
      <c r="X277">
        <v>44.9</v>
      </c>
      <c r="Y277">
        <v>0</v>
      </c>
      <c r="AF277" t="s">
        <v>1737</v>
      </c>
      <c r="AJ277" t="s">
        <v>1737</v>
      </c>
      <c r="AL277" t="s">
        <v>1731</v>
      </c>
      <c r="AM277">
        <v>0</v>
      </c>
      <c r="AN277">
        <v>99999</v>
      </c>
      <c r="AO277">
        <v>599</v>
      </c>
      <c r="AP277" t="b">
        <v>1</v>
      </c>
      <c r="AQ277" t="b">
        <v>1</v>
      </c>
      <c r="AR277" t="b">
        <v>0</v>
      </c>
      <c r="AS277">
        <v>500</v>
      </c>
      <c r="AT277" t="s">
        <v>96</v>
      </c>
      <c r="AV277" t="b">
        <v>0</v>
      </c>
      <c r="AW277">
        <v>12</v>
      </c>
      <c r="AX277" t="s">
        <v>97</v>
      </c>
      <c r="AY277" t="s">
        <v>2041</v>
      </c>
    </row>
    <row r="278" spans="1:51" x14ac:dyDescent="0.25">
      <c r="A278" t="s">
        <v>3160</v>
      </c>
      <c r="B278" t="s">
        <v>109</v>
      </c>
      <c r="C278" t="s">
        <v>89</v>
      </c>
      <c r="D278">
        <v>99999</v>
      </c>
      <c r="F278">
        <v>3000</v>
      </c>
      <c r="G278" t="b">
        <v>0</v>
      </c>
      <c r="H278" t="s">
        <v>520</v>
      </c>
      <c r="K278" t="s">
        <v>91</v>
      </c>
      <c r="L278" t="s">
        <v>1729</v>
      </c>
      <c r="N278" t="s">
        <v>93</v>
      </c>
      <c r="P278">
        <v>314.8</v>
      </c>
      <c r="Q278">
        <v>79.899999999999991</v>
      </c>
      <c r="R278">
        <v>0</v>
      </c>
      <c r="S278">
        <v>50.1</v>
      </c>
      <c r="T278">
        <v>0</v>
      </c>
      <c r="U278">
        <v>0</v>
      </c>
      <c r="V278">
        <v>139.9</v>
      </c>
      <c r="W278">
        <v>44.9</v>
      </c>
      <c r="X278">
        <v>44.9</v>
      </c>
      <c r="Y278">
        <v>0</v>
      </c>
      <c r="AF278" t="s">
        <v>1739</v>
      </c>
      <c r="AJ278" t="s">
        <v>1739</v>
      </c>
      <c r="AL278" t="s">
        <v>1731</v>
      </c>
      <c r="AM278">
        <v>0</v>
      </c>
      <c r="AN278">
        <v>99999</v>
      </c>
      <c r="AO278">
        <v>599</v>
      </c>
      <c r="AP278" t="b">
        <v>1</v>
      </c>
      <c r="AQ278" t="b">
        <v>1</v>
      </c>
      <c r="AR278" t="b">
        <v>0</v>
      </c>
      <c r="AS278">
        <v>500</v>
      </c>
      <c r="AT278" t="s">
        <v>96</v>
      </c>
      <c r="AV278" t="b">
        <v>0</v>
      </c>
      <c r="AW278">
        <v>12</v>
      </c>
      <c r="AX278" t="s">
        <v>97</v>
      </c>
      <c r="AY278" t="s">
        <v>2042</v>
      </c>
    </row>
    <row r="279" spans="1:51" x14ac:dyDescent="0.25">
      <c r="A279" t="s">
        <v>3160</v>
      </c>
      <c r="B279" t="s">
        <v>109</v>
      </c>
      <c r="C279" t="s">
        <v>89</v>
      </c>
      <c r="D279">
        <v>99999</v>
      </c>
      <c r="F279">
        <v>5000</v>
      </c>
      <c r="G279" t="b">
        <v>0</v>
      </c>
      <c r="H279" t="s">
        <v>520</v>
      </c>
      <c r="K279" t="s">
        <v>91</v>
      </c>
      <c r="L279" t="s">
        <v>1729</v>
      </c>
      <c r="N279" t="s">
        <v>93</v>
      </c>
      <c r="P279">
        <v>329.8</v>
      </c>
      <c r="Q279">
        <v>94.9</v>
      </c>
      <c r="R279">
        <v>0</v>
      </c>
      <c r="S279">
        <v>50.1</v>
      </c>
      <c r="T279">
        <v>0</v>
      </c>
      <c r="U279">
        <v>0</v>
      </c>
      <c r="V279">
        <v>139.9</v>
      </c>
      <c r="W279">
        <v>44.9</v>
      </c>
      <c r="X279">
        <v>44.9</v>
      </c>
      <c r="Y279">
        <v>0</v>
      </c>
      <c r="AF279" t="s">
        <v>1741</v>
      </c>
      <c r="AJ279" t="s">
        <v>1741</v>
      </c>
      <c r="AL279" t="s">
        <v>1731</v>
      </c>
      <c r="AM279">
        <v>0</v>
      </c>
      <c r="AN279">
        <v>99999</v>
      </c>
      <c r="AO279">
        <v>599</v>
      </c>
      <c r="AP279" t="b">
        <v>1</v>
      </c>
      <c r="AQ279" t="b">
        <v>1</v>
      </c>
      <c r="AR279" t="b">
        <v>0</v>
      </c>
      <c r="AS279">
        <v>500</v>
      </c>
      <c r="AT279" t="s">
        <v>96</v>
      </c>
      <c r="AV279" t="b">
        <v>0</v>
      </c>
      <c r="AW279">
        <v>12</v>
      </c>
      <c r="AX279" t="s">
        <v>97</v>
      </c>
      <c r="AY279" t="s">
        <v>2043</v>
      </c>
    </row>
    <row r="280" spans="1:51" x14ac:dyDescent="0.25">
      <c r="A280" t="s">
        <v>3160</v>
      </c>
      <c r="B280" t="s">
        <v>124</v>
      </c>
      <c r="C280" t="s">
        <v>89</v>
      </c>
      <c r="D280">
        <v>99999</v>
      </c>
      <c r="F280">
        <v>0</v>
      </c>
      <c r="G280" t="b">
        <v>0</v>
      </c>
      <c r="H280" t="s">
        <v>520</v>
      </c>
      <c r="K280" t="s">
        <v>91</v>
      </c>
      <c r="L280" t="s">
        <v>1725</v>
      </c>
      <c r="N280" t="s">
        <v>93</v>
      </c>
      <c r="P280">
        <v>299.8</v>
      </c>
      <c r="Q280">
        <v>64.900000000000006</v>
      </c>
      <c r="R280">
        <v>0</v>
      </c>
      <c r="S280">
        <v>50.1</v>
      </c>
      <c r="T280">
        <v>0</v>
      </c>
      <c r="U280">
        <v>0</v>
      </c>
      <c r="V280">
        <v>139.9</v>
      </c>
      <c r="W280">
        <v>44.9</v>
      </c>
      <c r="X280">
        <v>44.9</v>
      </c>
      <c r="Y280">
        <v>0</v>
      </c>
      <c r="AF280" t="s">
        <v>1743</v>
      </c>
      <c r="AJ280" t="s">
        <v>1743</v>
      </c>
      <c r="AL280" t="s">
        <v>1727</v>
      </c>
      <c r="AM280">
        <v>0</v>
      </c>
      <c r="AN280">
        <v>99999</v>
      </c>
      <c r="AO280">
        <v>699</v>
      </c>
      <c r="AP280" t="b">
        <v>1</v>
      </c>
      <c r="AQ280" t="b">
        <v>1</v>
      </c>
      <c r="AR280" t="b">
        <v>0</v>
      </c>
      <c r="AS280">
        <v>1000</v>
      </c>
      <c r="AT280" t="s">
        <v>96</v>
      </c>
      <c r="AV280" t="b">
        <v>0</v>
      </c>
      <c r="AW280">
        <v>12</v>
      </c>
      <c r="AX280" t="s">
        <v>97</v>
      </c>
      <c r="AY280" t="s">
        <v>2044</v>
      </c>
    </row>
    <row r="281" spans="1:51" x14ac:dyDescent="0.25">
      <c r="A281" t="s">
        <v>3160</v>
      </c>
      <c r="B281" t="s">
        <v>124</v>
      </c>
      <c r="C281" t="s">
        <v>89</v>
      </c>
      <c r="D281">
        <v>99999</v>
      </c>
      <c r="F281">
        <v>1000</v>
      </c>
      <c r="G281" t="b">
        <v>0</v>
      </c>
      <c r="H281" t="s">
        <v>520</v>
      </c>
      <c r="K281" t="s">
        <v>91</v>
      </c>
      <c r="L281" t="s">
        <v>1725</v>
      </c>
      <c r="N281" t="s">
        <v>93</v>
      </c>
      <c r="P281">
        <v>299.8</v>
      </c>
      <c r="Q281">
        <v>64.899999999999991</v>
      </c>
      <c r="R281">
        <v>0</v>
      </c>
      <c r="S281">
        <v>50.1</v>
      </c>
      <c r="T281">
        <v>0</v>
      </c>
      <c r="U281">
        <v>0</v>
      </c>
      <c r="V281">
        <v>139.9</v>
      </c>
      <c r="W281">
        <v>44.9</v>
      </c>
      <c r="X281">
        <v>44.9</v>
      </c>
      <c r="Y281">
        <v>0</v>
      </c>
      <c r="AF281" t="s">
        <v>1745</v>
      </c>
      <c r="AJ281" t="s">
        <v>1745</v>
      </c>
      <c r="AL281" t="s">
        <v>1727</v>
      </c>
      <c r="AM281">
        <v>0</v>
      </c>
      <c r="AN281">
        <v>99999</v>
      </c>
      <c r="AO281">
        <v>699</v>
      </c>
      <c r="AP281" t="b">
        <v>1</v>
      </c>
      <c r="AQ281" t="b">
        <v>1</v>
      </c>
      <c r="AR281" t="b">
        <v>0</v>
      </c>
      <c r="AS281">
        <v>1000</v>
      </c>
      <c r="AT281" t="s">
        <v>96</v>
      </c>
      <c r="AV281" t="b">
        <v>0</v>
      </c>
      <c r="AW281">
        <v>12</v>
      </c>
      <c r="AX281" t="s">
        <v>97</v>
      </c>
      <c r="AY281" t="s">
        <v>2045</v>
      </c>
    </row>
    <row r="282" spans="1:51" x14ac:dyDescent="0.25">
      <c r="A282" t="s">
        <v>3160</v>
      </c>
      <c r="B282" t="s">
        <v>124</v>
      </c>
      <c r="C282" t="s">
        <v>89</v>
      </c>
      <c r="D282">
        <v>99999</v>
      </c>
      <c r="F282">
        <v>2000</v>
      </c>
      <c r="G282" t="b">
        <v>0</v>
      </c>
      <c r="H282" t="s">
        <v>520</v>
      </c>
      <c r="K282" t="s">
        <v>91</v>
      </c>
      <c r="L282" t="s">
        <v>1725</v>
      </c>
      <c r="N282" t="s">
        <v>93</v>
      </c>
      <c r="P282">
        <v>309.8</v>
      </c>
      <c r="Q282">
        <v>74.899999999999991</v>
      </c>
      <c r="R282">
        <v>0</v>
      </c>
      <c r="S282">
        <v>50.1</v>
      </c>
      <c r="T282">
        <v>0</v>
      </c>
      <c r="U282">
        <v>0</v>
      </c>
      <c r="V282">
        <v>139.9</v>
      </c>
      <c r="W282">
        <v>44.9</v>
      </c>
      <c r="X282">
        <v>44.9</v>
      </c>
      <c r="Y282">
        <v>0</v>
      </c>
      <c r="AF282" t="s">
        <v>1747</v>
      </c>
      <c r="AJ282" t="s">
        <v>1747</v>
      </c>
      <c r="AL282" t="s">
        <v>1727</v>
      </c>
      <c r="AM282">
        <v>0</v>
      </c>
      <c r="AN282">
        <v>99999</v>
      </c>
      <c r="AO282">
        <v>699</v>
      </c>
      <c r="AP282" t="b">
        <v>1</v>
      </c>
      <c r="AQ282" t="b">
        <v>1</v>
      </c>
      <c r="AR282" t="b">
        <v>0</v>
      </c>
      <c r="AS282">
        <v>1000</v>
      </c>
      <c r="AT282" t="s">
        <v>96</v>
      </c>
      <c r="AV282" t="b">
        <v>0</v>
      </c>
      <c r="AW282">
        <v>12</v>
      </c>
      <c r="AX282" t="s">
        <v>97</v>
      </c>
      <c r="AY282" t="s">
        <v>2046</v>
      </c>
    </row>
    <row r="283" spans="1:51" x14ac:dyDescent="0.25">
      <c r="A283" t="s">
        <v>3160</v>
      </c>
      <c r="B283" t="s">
        <v>124</v>
      </c>
      <c r="C283" t="s">
        <v>89</v>
      </c>
      <c r="D283">
        <v>99999</v>
      </c>
      <c r="F283">
        <v>3000</v>
      </c>
      <c r="G283" t="b">
        <v>0</v>
      </c>
      <c r="H283" t="s">
        <v>520</v>
      </c>
      <c r="K283" t="s">
        <v>91</v>
      </c>
      <c r="L283" t="s">
        <v>1725</v>
      </c>
      <c r="N283" t="s">
        <v>93</v>
      </c>
      <c r="P283">
        <v>319.8</v>
      </c>
      <c r="Q283">
        <v>84.899999999999991</v>
      </c>
      <c r="R283">
        <v>0</v>
      </c>
      <c r="S283">
        <v>50.1</v>
      </c>
      <c r="T283">
        <v>0</v>
      </c>
      <c r="U283">
        <v>0</v>
      </c>
      <c r="V283">
        <v>139.9</v>
      </c>
      <c r="W283">
        <v>44.9</v>
      </c>
      <c r="X283">
        <v>44.9</v>
      </c>
      <c r="Y283">
        <v>0</v>
      </c>
      <c r="AF283" t="s">
        <v>1749</v>
      </c>
      <c r="AJ283" t="s">
        <v>1749</v>
      </c>
      <c r="AL283" t="s">
        <v>1727</v>
      </c>
      <c r="AM283">
        <v>0</v>
      </c>
      <c r="AN283">
        <v>99999</v>
      </c>
      <c r="AO283">
        <v>699</v>
      </c>
      <c r="AP283" t="b">
        <v>1</v>
      </c>
      <c r="AQ283" t="b">
        <v>1</v>
      </c>
      <c r="AR283" t="b">
        <v>0</v>
      </c>
      <c r="AS283">
        <v>1000</v>
      </c>
      <c r="AT283" t="s">
        <v>96</v>
      </c>
      <c r="AV283" t="b">
        <v>0</v>
      </c>
      <c r="AW283">
        <v>12</v>
      </c>
      <c r="AX283" t="s">
        <v>97</v>
      </c>
      <c r="AY283" t="s">
        <v>2047</v>
      </c>
    </row>
    <row r="284" spans="1:51" x14ac:dyDescent="0.25">
      <c r="A284" t="s">
        <v>3160</v>
      </c>
      <c r="B284" t="s">
        <v>124</v>
      </c>
      <c r="C284" t="s">
        <v>89</v>
      </c>
      <c r="D284">
        <v>99999</v>
      </c>
      <c r="F284">
        <v>5000</v>
      </c>
      <c r="G284" t="b">
        <v>0</v>
      </c>
      <c r="H284" t="s">
        <v>520</v>
      </c>
      <c r="K284" t="s">
        <v>91</v>
      </c>
      <c r="L284" t="s">
        <v>1725</v>
      </c>
      <c r="N284" t="s">
        <v>93</v>
      </c>
      <c r="P284">
        <v>334.8</v>
      </c>
      <c r="Q284">
        <v>99.9</v>
      </c>
      <c r="R284">
        <v>0</v>
      </c>
      <c r="S284">
        <v>50.1</v>
      </c>
      <c r="T284">
        <v>0</v>
      </c>
      <c r="U284">
        <v>0</v>
      </c>
      <c r="V284">
        <v>139.9</v>
      </c>
      <c r="W284">
        <v>44.9</v>
      </c>
      <c r="X284">
        <v>44.9</v>
      </c>
      <c r="Y284">
        <v>0</v>
      </c>
      <c r="AF284" t="s">
        <v>1751</v>
      </c>
      <c r="AJ284" t="s">
        <v>1751</v>
      </c>
      <c r="AL284" t="s">
        <v>1727</v>
      </c>
      <c r="AM284">
        <v>0</v>
      </c>
      <c r="AN284">
        <v>99999</v>
      </c>
      <c r="AO284">
        <v>699</v>
      </c>
      <c r="AP284" t="b">
        <v>1</v>
      </c>
      <c r="AQ284" t="b">
        <v>1</v>
      </c>
      <c r="AR284" t="b">
        <v>0</v>
      </c>
      <c r="AS284">
        <v>1000</v>
      </c>
      <c r="AT284" t="s">
        <v>96</v>
      </c>
      <c r="AV284" t="b">
        <v>0</v>
      </c>
      <c r="AW284">
        <v>12</v>
      </c>
      <c r="AX284" t="s">
        <v>97</v>
      </c>
      <c r="AY284" t="s">
        <v>2048</v>
      </c>
    </row>
    <row r="285" spans="1:51" x14ac:dyDescent="0.25">
      <c r="A285" t="s">
        <v>3160</v>
      </c>
      <c r="B285" t="s">
        <v>139</v>
      </c>
      <c r="C285" t="s">
        <v>89</v>
      </c>
      <c r="D285">
        <v>99999</v>
      </c>
      <c r="F285">
        <v>0</v>
      </c>
      <c r="G285" t="b">
        <v>0</v>
      </c>
      <c r="H285" t="s">
        <v>520</v>
      </c>
      <c r="K285" t="s">
        <v>91</v>
      </c>
      <c r="L285" t="s">
        <v>1753</v>
      </c>
      <c r="N285" t="s">
        <v>93</v>
      </c>
      <c r="P285">
        <v>319.8</v>
      </c>
      <c r="Q285">
        <v>84.9</v>
      </c>
      <c r="R285">
        <v>0</v>
      </c>
      <c r="S285">
        <v>50.1</v>
      </c>
      <c r="T285">
        <v>0</v>
      </c>
      <c r="U285">
        <v>0</v>
      </c>
      <c r="V285">
        <v>139.9</v>
      </c>
      <c r="W285">
        <v>44.9</v>
      </c>
      <c r="X285">
        <v>44.9</v>
      </c>
      <c r="Y285">
        <v>0</v>
      </c>
      <c r="AF285" t="s">
        <v>1754</v>
      </c>
      <c r="AJ285" t="s">
        <v>1754</v>
      </c>
      <c r="AL285" t="s">
        <v>1755</v>
      </c>
      <c r="AM285">
        <v>0</v>
      </c>
      <c r="AN285">
        <v>99999</v>
      </c>
      <c r="AO285">
        <v>899</v>
      </c>
      <c r="AP285" t="b">
        <v>1</v>
      </c>
      <c r="AQ285" t="b">
        <v>1</v>
      </c>
      <c r="AR285" t="b">
        <v>0</v>
      </c>
      <c r="AS285">
        <v>99999</v>
      </c>
      <c r="AT285" t="s">
        <v>96</v>
      </c>
      <c r="AV285" t="b">
        <v>0</v>
      </c>
      <c r="AW285">
        <v>12</v>
      </c>
      <c r="AX285" t="s">
        <v>97</v>
      </c>
      <c r="AY285" t="s">
        <v>2049</v>
      </c>
    </row>
    <row r="286" spans="1:51" x14ac:dyDescent="0.25">
      <c r="A286" t="s">
        <v>3160</v>
      </c>
      <c r="B286" t="s">
        <v>139</v>
      </c>
      <c r="C286" t="s">
        <v>89</v>
      </c>
      <c r="D286">
        <v>99999</v>
      </c>
      <c r="F286">
        <v>1000</v>
      </c>
      <c r="G286" t="b">
        <v>0</v>
      </c>
      <c r="H286" t="s">
        <v>520</v>
      </c>
      <c r="K286" t="s">
        <v>91</v>
      </c>
      <c r="L286" t="s">
        <v>1753</v>
      </c>
      <c r="N286" t="s">
        <v>93</v>
      </c>
      <c r="P286">
        <v>319.8</v>
      </c>
      <c r="Q286">
        <v>84.899999999999991</v>
      </c>
      <c r="R286">
        <v>0</v>
      </c>
      <c r="S286">
        <v>50.1</v>
      </c>
      <c r="T286">
        <v>0</v>
      </c>
      <c r="U286">
        <v>0</v>
      </c>
      <c r="V286">
        <v>139.9</v>
      </c>
      <c r="W286">
        <v>44.9</v>
      </c>
      <c r="X286">
        <v>44.9</v>
      </c>
      <c r="Y286">
        <v>0</v>
      </c>
      <c r="AF286" t="s">
        <v>1757</v>
      </c>
      <c r="AJ286" t="s">
        <v>1757</v>
      </c>
      <c r="AL286" t="s">
        <v>1755</v>
      </c>
      <c r="AM286">
        <v>0</v>
      </c>
      <c r="AN286">
        <v>99999</v>
      </c>
      <c r="AO286">
        <v>899</v>
      </c>
      <c r="AP286" t="b">
        <v>1</v>
      </c>
      <c r="AQ286" t="b">
        <v>1</v>
      </c>
      <c r="AR286" t="b">
        <v>0</v>
      </c>
      <c r="AS286">
        <v>99999</v>
      </c>
      <c r="AT286" t="s">
        <v>96</v>
      </c>
      <c r="AV286" t="b">
        <v>0</v>
      </c>
      <c r="AW286">
        <v>12</v>
      </c>
      <c r="AX286" t="s">
        <v>97</v>
      </c>
      <c r="AY286" t="s">
        <v>2050</v>
      </c>
    </row>
    <row r="287" spans="1:51" x14ac:dyDescent="0.25">
      <c r="A287" t="s">
        <v>3160</v>
      </c>
      <c r="B287" t="s">
        <v>139</v>
      </c>
      <c r="C287" t="s">
        <v>89</v>
      </c>
      <c r="D287">
        <v>99999</v>
      </c>
      <c r="F287">
        <v>10000</v>
      </c>
      <c r="G287" t="b">
        <v>0</v>
      </c>
      <c r="H287" t="s">
        <v>520</v>
      </c>
      <c r="K287" t="s">
        <v>91</v>
      </c>
      <c r="L287" t="s">
        <v>1753</v>
      </c>
      <c r="N287" t="s">
        <v>93</v>
      </c>
      <c r="P287">
        <v>384.8</v>
      </c>
      <c r="Q287">
        <v>149.9</v>
      </c>
      <c r="R287">
        <v>0</v>
      </c>
      <c r="S287">
        <v>50.1</v>
      </c>
      <c r="T287">
        <v>0</v>
      </c>
      <c r="U287">
        <v>0</v>
      </c>
      <c r="V287">
        <v>139.9</v>
      </c>
      <c r="W287">
        <v>44.9</v>
      </c>
      <c r="X287">
        <v>44.9</v>
      </c>
      <c r="Y287">
        <v>0</v>
      </c>
      <c r="AF287" t="s">
        <v>1759</v>
      </c>
      <c r="AJ287" t="s">
        <v>1759</v>
      </c>
      <c r="AL287" t="s">
        <v>1755</v>
      </c>
      <c r="AM287">
        <v>0</v>
      </c>
      <c r="AN287">
        <v>99999</v>
      </c>
      <c r="AO287">
        <v>899</v>
      </c>
      <c r="AP287" t="b">
        <v>1</v>
      </c>
      <c r="AQ287" t="b">
        <v>1</v>
      </c>
      <c r="AR287" t="b">
        <v>0</v>
      </c>
      <c r="AS287">
        <v>99999</v>
      </c>
      <c r="AT287" t="s">
        <v>96</v>
      </c>
      <c r="AV287" t="b">
        <v>0</v>
      </c>
      <c r="AW287">
        <v>12</v>
      </c>
      <c r="AX287" t="s">
        <v>97</v>
      </c>
      <c r="AY287" t="s">
        <v>2051</v>
      </c>
    </row>
    <row r="288" spans="1:51" x14ac:dyDescent="0.25">
      <c r="A288" t="s">
        <v>3160</v>
      </c>
      <c r="B288" t="s">
        <v>139</v>
      </c>
      <c r="C288" t="s">
        <v>89</v>
      </c>
      <c r="D288">
        <v>99999</v>
      </c>
      <c r="F288">
        <v>2000</v>
      </c>
      <c r="G288" t="b">
        <v>0</v>
      </c>
      <c r="H288" t="s">
        <v>520</v>
      </c>
      <c r="K288" t="s">
        <v>91</v>
      </c>
      <c r="L288" t="s">
        <v>1753</v>
      </c>
      <c r="N288" t="s">
        <v>93</v>
      </c>
      <c r="P288">
        <v>329.8</v>
      </c>
      <c r="Q288">
        <v>94.899999999999991</v>
      </c>
      <c r="R288">
        <v>0</v>
      </c>
      <c r="S288">
        <v>50.1</v>
      </c>
      <c r="T288">
        <v>0</v>
      </c>
      <c r="U288">
        <v>0</v>
      </c>
      <c r="V288">
        <v>139.9</v>
      </c>
      <c r="W288">
        <v>44.9</v>
      </c>
      <c r="X288">
        <v>44.9</v>
      </c>
      <c r="Y288">
        <v>0</v>
      </c>
      <c r="AF288" t="s">
        <v>1761</v>
      </c>
      <c r="AJ288" t="s">
        <v>1761</v>
      </c>
      <c r="AL288" t="s">
        <v>1755</v>
      </c>
      <c r="AM288">
        <v>0</v>
      </c>
      <c r="AN288">
        <v>99999</v>
      </c>
      <c r="AO288">
        <v>899</v>
      </c>
      <c r="AP288" t="b">
        <v>1</v>
      </c>
      <c r="AQ288" t="b">
        <v>1</v>
      </c>
      <c r="AR288" t="b">
        <v>0</v>
      </c>
      <c r="AS288">
        <v>99999</v>
      </c>
      <c r="AT288" t="s">
        <v>96</v>
      </c>
      <c r="AV288" t="b">
        <v>0</v>
      </c>
      <c r="AW288">
        <v>12</v>
      </c>
      <c r="AX288" t="s">
        <v>97</v>
      </c>
      <c r="AY288" t="s">
        <v>2052</v>
      </c>
    </row>
    <row r="289" spans="1:51" x14ac:dyDescent="0.25">
      <c r="A289" t="s">
        <v>3160</v>
      </c>
      <c r="B289" t="s">
        <v>139</v>
      </c>
      <c r="C289" t="s">
        <v>89</v>
      </c>
      <c r="D289">
        <v>99999</v>
      </c>
      <c r="F289">
        <v>3000</v>
      </c>
      <c r="G289" t="b">
        <v>0</v>
      </c>
      <c r="H289" t="s">
        <v>520</v>
      </c>
      <c r="K289" t="s">
        <v>91</v>
      </c>
      <c r="L289" t="s">
        <v>1753</v>
      </c>
      <c r="N289" t="s">
        <v>93</v>
      </c>
      <c r="P289">
        <v>339.8</v>
      </c>
      <c r="Q289">
        <v>104.89999999999999</v>
      </c>
      <c r="R289">
        <v>0</v>
      </c>
      <c r="S289">
        <v>50.1</v>
      </c>
      <c r="T289">
        <v>0</v>
      </c>
      <c r="U289">
        <v>0</v>
      </c>
      <c r="V289">
        <v>139.9</v>
      </c>
      <c r="W289">
        <v>44.9</v>
      </c>
      <c r="X289">
        <v>44.9</v>
      </c>
      <c r="Y289">
        <v>0</v>
      </c>
      <c r="AF289" t="s">
        <v>1763</v>
      </c>
      <c r="AJ289" t="s">
        <v>1763</v>
      </c>
      <c r="AL289" t="s">
        <v>1755</v>
      </c>
      <c r="AM289">
        <v>0</v>
      </c>
      <c r="AN289">
        <v>99999</v>
      </c>
      <c r="AO289">
        <v>899</v>
      </c>
      <c r="AP289" t="b">
        <v>1</v>
      </c>
      <c r="AQ289" t="b">
        <v>1</v>
      </c>
      <c r="AR289" t="b">
        <v>0</v>
      </c>
      <c r="AS289">
        <v>99999</v>
      </c>
      <c r="AT289" t="s">
        <v>96</v>
      </c>
      <c r="AV289" t="b">
        <v>0</v>
      </c>
      <c r="AW289">
        <v>12</v>
      </c>
      <c r="AX289" t="s">
        <v>97</v>
      </c>
      <c r="AY289" t="s">
        <v>2053</v>
      </c>
    </row>
    <row r="290" spans="1:51" x14ac:dyDescent="0.25">
      <c r="A290" t="s">
        <v>3160</v>
      </c>
      <c r="B290" t="s">
        <v>139</v>
      </c>
      <c r="C290" t="s">
        <v>89</v>
      </c>
      <c r="D290">
        <v>99999</v>
      </c>
      <c r="F290">
        <v>5000</v>
      </c>
      <c r="G290" t="b">
        <v>0</v>
      </c>
      <c r="H290" t="s">
        <v>520</v>
      </c>
      <c r="K290" t="s">
        <v>91</v>
      </c>
      <c r="L290" t="s">
        <v>1753</v>
      </c>
      <c r="N290" t="s">
        <v>93</v>
      </c>
      <c r="P290">
        <v>354.8</v>
      </c>
      <c r="Q290">
        <v>119.9</v>
      </c>
      <c r="R290">
        <v>0</v>
      </c>
      <c r="S290">
        <v>50.1</v>
      </c>
      <c r="T290">
        <v>0</v>
      </c>
      <c r="U290">
        <v>0</v>
      </c>
      <c r="V290">
        <v>139.9</v>
      </c>
      <c r="W290">
        <v>44.9</v>
      </c>
      <c r="X290">
        <v>44.9</v>
      </c>
      <c r="Y290">
        <v>0</v>
      </c>
      <c r="AF290" t="s">
        <v>1765</v>
      </c>
      <c r="AJ290" t="s">
        <v>1765</v>
      </c>
      <c r="AL290" t="s">
        <v>1755</v>
      </c>
      <c r="AM290">
        <v>0</v>
      </c>
      <c r="AN290">
        <v>99999</v>
      </c>
      <c r="AO290">
        <v>899</v>
      </c>
      <c r="AP290" t="b">
        <v>1</v>
      </c>
      <c r="AQ290" t="b">
        <v>1</v>
      </c>
      <c r="AR290" t="b">
        <v>0</v>
      </c>
      <c r="AS290">
        <v>99999</v>
      </c>
      <c r="AT290" t="s">
        <v>96</v>
      </c>
      <c r="AV290" t="b">
        <v>0</v>
      </c>
      <c r="AW290">
        <v>12</v>
      </c>
      <c r="AX290" t="s">
        <v>97</v>
      </c>
      <c r="AY290" t="s">
        <v>2054</v>
      </c>
    </row>
    <row r="291" spans="1:51" x14ac:dyDescent="0.25">
      <c r="A291" t="s">
        <v>3160</v>
      </c>
      <c r="B291" t="s">
        <v>88</v>
      </c>
      <c r="C291" t="s">
        <v>89</v>
      </c>
      <c r="D291">
        <v>99999</v>
      </c>
      <c r="F291">
        <v>10000</v>
      </c>
      <c r="G291" t="b">
        <v>0</v>
      </c>
      <c r="H291" t="s">
        <v>520</v>
      </c>
      <c r="K291" t="s">
        <v>154</v>
      </c>
      <c r="L291" t="s">
        <v>1725</v>
      </c>
      <c r="N291" t="s">
        <v>93</v>
      </c>
      <c r="P291">
        <v>389.8</v>
      </c>
      <c r="Q291">
        <v>129.9</v>
      </c>
      <c r="R291">
        <v>0</v>
      </c>
      <c r="S291">
        <v>50.1</v>
      </c>
      <c r="T291">
        <v>0</v>
      </c>
      <c r="U291">
        <v>0</v>
      </c>
      <c r="V291">
        <v>139.9</v>
      </c>
      <c r="W291">
        <v>69.900000000000006</v>
      </c>
      <c r="X291">
        <v>69.900000000000006</v>
      </c>
      <c r="Y291">
        <v>0</v>
      </c>
      <c r="AF291" t="s">
        <v>1767</v>
      </c>
      <c r="AJ291" t="s">
        <v>1767</v>
      </c>
      <c r="AL291" t="s">
        <v>1727</v>
      </c>
      <c r="AM291">
        <v>0</v>
      </c>
      <c r="AN291">
        <v>99999</v>
      </c>
      <c r="AO291">
        <v>699</v>
      </c>
      <c r="AP291" t="b">
        <v>1</v>
      </c>
      <c r="AQ291" t="b">
        <v>1</v>
      </c>
      <c r="AR291" t="b">
        <v>0</v>
      </c>
      <c r="AS291">
        <v>1000</v>
      </c>
      <c r="AT291" t="s">
        <v>96</v>
      </c>
      <c r="AV291" t="b">
        <v>0</v>
      </c>
      <c r="AW291">
        <v>12</v>
      </c>
      <c r="AX291" t="s">
        <v>97</v>
      </c>
      <c r="AY291" t="s">
        <v>2055</v>
      </c>
    </row>
    <row r="292" spans="1:51" x14ac:dyDescent="0.25">
      <c r="A292" t="s">
        <v>3160</v>
      </c>
      <c r="B292" t="s">
        <v>109</v>
      </c>
      <c r="C292" t="s">
        <v>89</v>
      </c>
      <c r="D292">
        <v>99999</v>
      </c>
      <c r="F292">
        <v>0</v>
      </c>
      <c r="G292" t="b">
        <v>0</v>
      </c>
      <c r="H292" t="s">
        <v>520</v>
      </c>
      <c r="K292" t="s">
        <v>154</v>
      </c>
      <c r="L292" t="s">
        <v>1729</v>
      </c>
      <c r="N292" t="s">
        <v>93</v>
      </c>
      <c r="P292">
        <v>319.8</v>
      </c>
      <c r="Q292">
        <v>59.9</v>
      </c>
      <c r="R292">
        <v>0</v>
      </c>
      <c r="S292">
        <v>50.1</v>
      </c>
      <c r="T292">
        <v>0</v>
      </c>
      <c r="U292">
        <v>0</v>
      </c>
      <c r="V292">
        <v>139.9</v>
      </c>
      <c r="W292">
        <v>69.900000000000006</v>
      </c>
      <c r="X292">
        <v>69.900000000000006</v>
      </c>
      <c r="Y292">
        <v>0</v>
      </c>
      <c r="AF292" t="s">
        <v>1769</v>
      </c>
      <c r="AJ292" t="s">
        <v>1769</v>
      </c>
      <c r="AL292" t="s">
        <v>1731</v>
      </c>
      <c r="AM292">
        <v>0</v>
      </c>
      <c r="AN292">
        <v>99999</v>
      </c>
      <c r="AO292">
        <v>599</v>
      </c>
      <c r="AP292" t="b">
        <v>1</v>
      </c>
      <c r="AQ292" t="b">
        <v>1</v>
      </c>
      <c r="AR292" t="b">
        <v>0</v>
      </c>
      <c r="AS292">
        <v>500</v>
      </c>
      <c r="AT292" t="s">
        <v>96</v>
      </c>
      <c r="AV292" t="b">
        <v>0</v>
      </c>
      <c r="AW292">
        <v>12</v>
      </c>
      <c r="AX292" t="s">
        <v>97</v>
      </c>
      <c r="AY292" t="s">
        <v>2056</v>
      </c>
    </row>
    <row r="293" spans="1:51" x14ac:dyDescent="0.25">
      <c r="A293" t="s">
        <v>3160</v>
      </c>
      <c r="B293" t="s">
        <v>109</v>
      </c>
      <c r="C293" t="s">
        <v>89</v>
      </c>
      <c r="D293">
        <v>99999</v>
      </c>
      <c r="F293">
        <v>1000</v>
      </c>
      <c r="G293" t="b">
        <v>0</v>
      </c>
      <c r="H293" t="s">
        <v>520</v>
      </c>
      <c r="K293" t="s">
        <v>154</v>
      </c>
      <c r="L293" t="s">
        <v>1729</v>
      </c>
      <c r="N293" t="s">
        <v>93</v>
      </c>
      <c r="P293">
        <v>319.8</v>
      </c>
      <c r="Q293">
        <v>59.9</v>
      </c>
      <c r="R293">
        <v>0</v>
      </c>
      <c r="S293">
        <v>50.1</v>
      </c>
      <c r="T293">
        <v>0</v>
      </c>
      <c r="U293">
        <v>0</v>
      </c>
      <c r="V293">
        <v>139.9</v>
      </c>
      <c r="W293">
        <v>69.900000000000006</v>
      </c>
      <c r="X293">
        <v>69.900000000000006</v>
      </c>
      <c r="Y293">
        <v>0</v>
      </c>
      <c r="AF293" t="s">
        <v>1771</v>
      </c>
      <c r="AJ293" t="s">
        <v>1771</v>
      </c>
      <c r="AL293" t="s">
        <v>1731</v>
      </c>
      <c r="AM293">
        <v>0</v>
      </c>
      <c r="AN293">
        <v>99999</v>
      </c>
      <c r="AO293">
        <v>599</v>
      </c>
      <c r="AP293" t="b">
        <v>1</v>
      </c>
      <c r="AQ293" t="b">
        <v>1</v>
      </c>
      <c r="AR293" t="b">
        <v>0</v>
      </c>
      <c r="AS293">
        <v>500</v>
      </c>
      <c r="AT293" t="s">
        <v>96</v>
      </c>
      <c r="AV293" t="b">
        <v>0</v>
      </c>
      <c r="AW293">
        <v>12</v>
      </c>
      <c r="AX293" t="s">
        <v>97</v>
      </c>
      <c r="AY293" t="s">
        <v>2057</v>
      </c>
    </row>
    <row r="294" spans="1:51" x14ac:dyDescent="0.25">
      <c r="A294" t="s">
        <v>3160</v>
      </c>
      <c r="B294" t="s">
        <v>109</v>
      </c>
      <c r="C294" t="s">
        <v>89</v>
      </c>
      <c r="D294">
        <v>99999</v>
      </c>
      <c r="F294">
        <v>10000</v>
      </c>
      <c r="G294" t="b">
        <v>0</v>
      </c>
      <c r="H294" t="s">
        <v>520</v>
      </c>
      <c r="K294" t="s">
        <v>154</v>
      </c>
      <c r="L294" t="s">
        <v>1729</v>
      </c>
      <c r="N294" t="s">
        <v>93</v>
      </c>
      <c r="P294">
        <v>384.8</v>
      </c>
      <c r="Q294">
        <v>124.9</v>
      </c>
      <c r="R294">
        <v>0</v>
      </c>
      <c r="S294">
        <v>50.1</v>
      </c>
      <c r="T294">
        <v>0</v>
      </c>
      <c r="U294">
        <v>0</v>
      </c>
      <c r="V294">
        <v>139.9</v>
      </c>
      <c r="W294">
        <v>69.900000000000006</v>
      </c>
      <c r="X294">
        <v>69.900000000000006</v>
      </c>
      <c r="Y294">
        <v>0</v>
      </c>
      <c r="AF294" t="s">
        <v>1773</v>
      </c>
      <c r="AJ294" t="s">
        <v>1773</v>
      </c>
      <c r="AL294" t="s">
        <v>1731</v>
      </c>
      <c r="AM294">
        <v>0</v>
      </c>
      <c r="AN294">
        <v>99999</v>
      </c>
      <c r="AO294">
        <v>599</v>
      </c>
      <c r="AP294" t="b">
        <v>1</v>
      </c>
      <c r="AQ294" t="b">
        <v>1</v>
      </c>
      <c r="AR294" t="b">
        <v>0</v>
      </c>
      <c r="AS294">
        <v>500</v>
      </c>
      <c r="AT294" t="s">
        <v>96</v>
      </c>
      <c r="AV294" t="b">
        <v>0</v>
      </c>
      <c r="AW294">
        <v>12</v>
      </c>
      <c r="AX294" t="s">
        <v>97</v>
      </c>
      <c r="AY294" t="s">
        <v>2058</v>
      </c>
    </row>
    <row r="295" spans="1:51" x14ac:dyDescent="0.25">
      <c r="A295" t="s">
        <v>3160</v>
      </c>
      <c r="B295" t="s">
        <v>109</v>
      </c>
      <c r="C295" t="s">
        <v>89</v>
      </c>
      <c r="D295">
        <v>99999</v>
      </c>
      <c r="F295">
        <v>2000</v>
      </c>
      <c r="G295" t="b">
        <v>0</v>
      </c>
      <c r="H295" t="s">
        <v>520</v>
      </c>
      <c r="K295" t="s">
        <v>154</v>
      </c>
      <c r="L295" t="s">
        <v>1729</v>
      </c>
      <c r="N295" t="s">
        <v>93</v>
      </c>
      <c r="P295">
        <v>329.8</v>
      </c>
      <c r="Q295">
        <v>69.900000000000006</v>
      </c>
      <c r="R295">
        <v>0</v>
      </c>
      <c r="S295">
        <v>50.1</v>
      </c>
      <c r="T295">
        <v>0</v>
      </c>
      <c r="U295">
        <v>0</v>
      </c>
      <c r="V295">
        <v>139.9</v>
      </c>
      <c r="W295">
        <v>69.900000000000006</v>
      </c>
      <c r="X295">
        <v>69.900000000000006</v>
      </c>
      <c r="Y295">
        <v>0</v>
      </c>
      <c r="AF295" t="s">
        <v>1775</v>
      </c>
      <c r="AJ295" t="s">
        <v>1775</v>
      </c>
      <c r="AL295" t="s">
        <v>1731</v>
      </c>
      <c r="AM295">
        <v>0</v>
      </c>
      <c r="AN295">
        <v>99999</v>
      </c>
      <c r="AO295">
        <v>599</v>
      </c>
      <c r="AP295" t="b">
        <v>1</v>
      </c>
      <c r="AQ295" t="b">
        <v>1</v>
      </c>
      <c r="AR295" t="b">
        <v>0</v>
      </c>
      <c r="AS295">
        <v>500</v>
      </c>
      <c r="AT295" t="s">
        <v>96</v>
      </c>
      <c r="AV295" t="b">
        <v>0</v>
      </c>
      <c r="AW295">
        <v>12</v>
      </c>
      <c r="AX295" t="s">
        <v>97</v>
      </c>
      <c r="AY295" t="s">
        <v>2059</v>
      </c>
    </row>
    <row r="296" spans="1:51" x14ac:dyDescent="0.25">
      <c r="A296" t="s">
        <v>3160</v>
      </c>
      <c r="B296" t="s">
        <v>109</v>
      </c>
      <c r="C296" t="s">
        <v>89</v>
      </c>
      <c r="D296">
        <v>99999</v>
      </c>
      <c r="F296">
        <v>3000</v>
      </c>
      <c r="G296" t="b">
        <v>0</v>
      </c>
      <c r="H296" t="s">
        <v>520</v>
      </c>
      <c r="K296" t="s">
        <v>154</v>
      </c>
      <c r="L296" t="s">
        <v>1729</v>
      </c>
      <c r="N296" t="s">
        <v>93</v>
      </c>
      <c r="P296">
        <v>339.8</v>
      </c>
      <c r="Q296">
        <v>79.899999999999991</v>
      </c>
      <c r="R296">
        <v>0</v>
      </c>
      <c r="S296">
        <v>50.1</v>
      </c>
      <c r="T296">
        <v>0</v>
      </c>
      <c r="U296">
        <v>0</v>
      </c>
      <c r="V296">
        <v>139.9</v>
      </c>
      <c r="W296">
        <v>69.900000000000006</v>
      </c>
      <c r="X296">
        <v>69.900000000000006</v>
      </c>
      <c r="Y296">
        <v>0</v>
      </c>
      <c r="AF296" t="s">
        <v>1777</v>
      </c>
      <c r="AJ296" t="s">
        <v>1777</v>
      </c>
      <c r="AL296" t="s">
        <v>1731</v>
      </c>
      <c r="AM296">
        <v>0</v>
      </c>
      <c r="AN296">
        <v>99999</v>
      </c>
      <c r="AO296">
        <v>599</v>
      </c>
      <c r="AP296" t="b">
        <v>1</v>
      </c>
      <c r="AQ296" t="b">
        <v>1</v>
      </c>
      <c r="AR296" t="b">
        <v>0</v>
      </c>
      <c r="AS296">
        <v>500</v>
      </c>
      <c r="AT296" t="s">
        <v>96</v>
      </c>
      <c r="AV296" t="b">
        <v>0</v>
      </c>
      <c r="AW296">
        <v>12</v>
      </c>
      <c r="AX296" t="s">
        <v>97</v>
      </c>
      <c r="AY296" t="s">
        <v>2060</v>
      </c>
    </row>
    <row r="297" spans="1:51" x14ac:dyDescent="0.25">
      <c r="A297" t="s">
        <v>3160</v>
      </c>
      <c r="B297" t="s">
        <v>109</v>
      </c>
      <c r="C297" t="s">
        <v>89</v>
      </c>
      <c r="D297">
        <v>99999</v>
      </c>
      <c r="F297">
        <v>5000</v>
      </c>
      <c r="G297" t="b">
        <v>0</v>
      </c>
      <c r="H297" t="s">
        <v>520</v>
      </c>
      <c r="K297" t="s">
        <v>154</v>
      </c>
      <c r="L297" t="s">
        <v>1729</v>
      </c>
      <c r="N297" t="s">
        <v>93</v>
      </c>
      <c r="P297">
        <v>354.8</v>
      </c>
      <c r="Q297">
        <v>94.9</v>
      </c>
      <c r="R297">
        <v>0</v>
      </c>
      <c r="S297">
        <v>50.1</v>
      </c>
      <c r="T297">
        <v>0</v>
      </c>
      <c r="U297">
        <v>0</v>
      </c>
      <c r="V297">
        <v>139.9</v>
      </c>
      <c r="W297">
        <v>69.900000000000006</v>
      </c>
      <c r="X297">
        <v>69.900000000000006</v>
      </c>
      <c r="Y297">
        <v>0</v>
      </c>
      <c r="AF297" t="s">
        <v>1779</v>
      </c>
      <c r="AJ297" t="s">
        <v>1779</v>
      </c>
      <c r="AL297" t="s">
        <v>1731</v>
      </c>
      <c r="AM297">
        <v>0</v>
      </c>
      <c r="AN297">
        <v>99999</v>
      </c>
      <c r="AO297">
        <v>599</v>
      </c>
      <c r="AP297" t="b">
        <v>1</v>
      </c>
      <c r="AQ297" t="b">
        <v>1</v>
      </c>
      <c r="AR297" t="b">
        <v>0</v>
      </c>
      <c r="AS297">
        <v>500</v>
      </c>
      <c r="AT297" t="s">
        <v>96</v>
      </c>
      <c r="AV297" t="b">
        <v>0</v>
      </c>
      <c r="AW297">
        <v>12</v>
      </c>
      <c r="AX297" t="s">
        <v>97</v>
      </c>
      <c r="AY297" t="s">
        <v>2061</v>
      </c>
    </row>
    <row r="298" spans="1:51" x14ac:dyDescent="0.25">
      <c r="A298" t="s">
        <v>3160</v>
      </c>
      <c r="B298" t="s">
        <v>124</v>
      </c>
      <c r="C298" t="s">
        <v>89</v>
      </c>
      <c r="D298">
        <v>99999</v>
      </c>
      <c r="F298">
        <v>0</v>
      </c>
      <c r="G298" t="b">
        <v>0</v>
      </c>
      <c r="H298" t="s">
        <v>520</v>
      </c>
      <c r="K298" t="s">
        <v>154</v>
      </c>
      <c r="L298" t="s">
        <v>1725</v>
      </c>
      <c r="N298" t="s">
        <v>93</v>
      </c>
      <c r="P298">
        <v>324.8</v>
      </c>
      <c r="Q298">
        <v>64.900000000000006</v>
      </c>
      <c r="R298">
        <v>0</v>
      </c>
      <c r="S298">
        <v>50.1</v>
      </c>
      <c r="T298">
        <v>0</v>
      </c>
      <c r="U298">
        <v>0</v>
      </c>
      <c r="V298">
        <v>139.9</v>
      </c>
      <c r="W298">
        <v>69.900000000000006</v>
      </c>
      <c r="X298">
        <v>69.900000000000006</v>
      </c>
      <c r="Y298">
        <v>0</v>
      </c>
      <c r="AF298" t="s">
        <v>1781</v>
      </c>
      <c r="AJ298" t="s">
        <v>1781</v>
      </c>
      <c r="AL298" t="s">
        <v>1727</v>
      </c>
      <c r="AM298">
        <v>0</v>
      </c>
      <c r="AN298">
        <v>99999</v>
      </c>
      <c r="AO298">
        <v>699</v>
      </c>
      <c r="AP298" t="b">
        <v>1</v>
      </c>
      <c r="AQ298" t="b">
        <v>1</v>
      </c>
      <c r="AR298" t="b">
        <v>0</v>
      </c>
      <c r="AS298">
        <v>1000</v>
      </c>
      <c r="AT298" t="s">
        <v>96</v>
      </c>
      <c r="AV298" t="b">
        <v>0</v>
      </c>
      <c r="AW298">
        <v>12</v>
      </c>
      <c r="AX298" t="s">
        <v>97</v>
      </c>
      <c r="AY298" t="s">
        <v>2062</v>
      </c>
    </row>
    <row r="299" spans="1:51" x14ac:dyDescent="0.25">
      <c r="A299" t="s">
        <v>3160</v>
      </c>
      <c r="B299" t="s">
        <v>124</v>
      </c>
      <c r="C299" t="s">
        <v>89</v>
      </c>
      <c r="D299">
        <v>99999</v>
      </c>
      <c r="F299">
        <v>1000</v>
      </c>
      <c r="G299" t="b">
        <v>0</v>
      </c>
      <c r="H299" t="s">
        <v>520</v>
      </c>
      <c r="K299" t="s">
        <v>154</v>
      </c>
      <c r="L299" t="s">
        <v>1725</v>
      </c>
      <c r="N299" t="s">
        <v>93</v>
      </c>
      <c r="P299">
        <v>324.8</v>
      </c>
      <c r="Q299">
        <v>64.899999999999991</v>
      </c>
      <c r="R299">
        <v>0</v>
      </c>
      <c r="S299">
        <v>50.1</v>
      </c>
      <c r="T299">
        <v>0</v>
      </c>
      <c r="U299">
        <v>0</v>
      </c>
      <c r="V299">
        <v>139.9</v>
      </c>
      <c r="W299">
        <v>69.900000000000006</v>
      </c>
      <c r="X299">
        <v>69.900000000000006</v>
      </c>
      <c r="Y299">
        <v>0</v>
      </c>
      <c r="AF299" t="s">
        <v>1783</v>
      </c>
      <c r="AJ299" t="s">
        <v>1783</v>
      </c>
      <c r="AL299" t="s">
        <v>1727</v>
      </c>
      <c r="AM299">
        <v>0</v>
      </c>
      <c r="AN299">
        <v>99999</v>
      </c>
      <c r="AO299">
        <v>699</v>
      </c>
      <c r="AP299" t="b">
        <v>1</v>
      </c>
      <c r="AQ299" t="b">
        <v>1</v>
      </c>
      <c r="AR299" t="b">
        <v>0</v>
      </c>
      <c r="AS299">
        <v>1000</v>
      </c>
      <c r="AT299" t="s">
        <v>96</v>
      </c>
      <c r="AV299" t="b">
        <v>0</v>
      </c>
      <c r="AW299">
        <v>12</v>
      </c>
      <c r="AX299" t="s">
        <v>97</v>
      </c>
      <c r="AY299" t="s">
        <v>2063</v>
      </c>
    </row>
    <row r="300" spans="1:51" x14ac:dyDescent="0.25">
      <c r="A300" t="s">
        <v>3160</v>
      </c>
      <c r="B300" t="s">
        <v>124</v>
      </c>
      <c r="C300" t="s">
        <v>89</v>
      </c>
      <c r="D300">
        <v>99999</v>
      </c>
      <c r="F300">
        <v>2000</v>
      </c>
      <c r="G300" t="b">
        <v>0</v>
      </c>
      <c r="H300" t="s">
        <v>520</v>
      </c>
      <c r="K300" t="s">
        <v>154</v>
      </c>
      <c r="L300" t="s">
        <v>1725</v>
      </c>
      <c r="N300" t="s">
        <v>93</v>
      </c>
      <c r="P300">
        <v>334.8</v>
      </c>
      <c r="Q300">
        <v>74.899999999999991</v>
      </c>
      <c r="R300">
        <v>0</v>
      </c>
      <c r="S300">
        <v>50.1</v>
      </c>
      <c r="T300">
        <v>0</v>
      </c>
      <c r="U300">
        <v>0</v>
      </c>
      <c r="V300">
        <v>139.9</v>
      </c>
      <c r="W300">
        <v>69.900000000000006</v>
      </c>
      <c r="X300">
        <v>69.900000000000006</v>
      </c>
      <c r="Y300">
        <v>0</v>
      </c>
      <c r="AF300" t="s">
        <v>1785</v>
      </c>
      <c r="AJ300" t="s">
        <v>1785</v>
      </c>
      <c r="AL300" t="s">
        <v>1727</v>
      </c>
      <c r="AM300">
        <v>0</v>
      </c>
      <c r="AN300">
        <v>99999</v>
      </c>
      <c r="AO300">
        <v>699</v>
      </c>
      <c r="AP300" t="b">
        <v>1</v>
      </c>
      <c r="AQ300" t="b">
        <v>1</v>
      </c>
      <c r="AR300" t="b">
        <v>0</v>
      </c>
      <c r="AS300">
        <v>1000</v>
      </c>
      <c r="AT300" t="s">
        <v>96</v>
      </c>
      <c r="AV300" t="b">
        <v>0</v>
      </c>
      <c r="AW300">
        <v>12</v>
      </c>
      <c r="AX300" t="s">
        <v>97</v>
      </c>
      <c r="AY300" t="s">
        <v>2064</v>
      </c>
    </row>
    <row r="301" spans="1:51" x14ac:dyDescent="0.25">
      <c r="A301" t="s">
        <v>3160</v>
      </c>
      <c r="B301" t="s">
        <v>124</v>
      </c>
      <c r="C301" t="s">
        <v>89</v>
      </c>
      <c r="D301">
        <v>99999</v>
      </c>
      <c r="F301">
        <v>3000</v>
      </c>
      <c r="G301" t="b">
        <v>0</v>
      </c>
      <c r="H301" t="s">
        <v>520</v>
      </c>
      <c r="K301" t="s">
        <v>154</v>
      </c>
      <c r="L301" t="s">
        <v>1725</v>
      </c>
      <c r="N301" t="s">
        <v>93</v>
      </c>
      <c r="P301">
        <v>344.8</v>
      </c>
      <c r="Q301">
        <v>84.899999999999991</v>
      </c>
      <c r="R301">
        <v>0</v>
      </c>
      <c r="S301">
        <v>50.1</v>
      </c>
      <c r="T301">
        <v>0</v>
      </c>
      <c r="U301">
        <v>0</v>
      </c>
      <c r="V301">
        <v>139.9</v>
      </c>
      <c r="W301">
        <v>69.900000000000006</v>
      </c>
      <c r="X301">
        <v>69.900000000000006</v>
      </c>
      <c r="Y301">
        <v>0</v>
      </c>
      <c r="AF301" t="s">
        <v>1787</v>
      </c>
      <c r="AJ301" t="s">
        <v>1787</v>
      </c>
      <c r="AL301" t="s">
        <v>1727</v>
      </c>
      <c r="AM301">
        <v>0</v>
      </c>
      <c r="AN301">
        <v>99999</v>
      </c>
      <c r="AO301">
        <v>699</v>
      </c>
      <c r="AP301" t="b">
        <v>1</v>
      </c>
      <c r="AQ301" t="b">
        <v>1</v>
      </c>
      <c r="AR301" t="b">
        <v>0</v>
      </c>
      <c r="AS301">
        <v>1000</v>
      </c>
      <c r="AT301" t="s">
        <v>96</v>
      </c>
      <c r="AV301" t="b">
        <v>0</v>
      </c>
      <c r="AW301">
        <v>12</v>
      </c>
      <c r="AX301" t="s">
        <v>97</v>
      </c>
      <c r="AY301" t="s">
        <v>2065</v>
      </c>
    </row>
    <row r="302" spans="1:51" x14ac:dyDescent="0.25">
      <c r="A302" t="s">
        <v>3160</v>
      </c>
      <c r="B302" t="s">
        <v>124</v>
      </c>
      <c r="C302" t="s">
        <v>89</v>
      </c>
      <c r="D302">
        <v>99999</v>
      </c>
      <c r="F302">
        <v>5000</v>
      </c>
      <c r="G302" t="b">
        <v>0</v>
      </c>
      <c r="H302" t="s">
        <v>520</v>
      </c>
      <c r="K302" t="s">
        <v>154</v>
      </c>
      <c r="L302" t="s">
        <v>1725</v>
      </c>
      <c r="N302" t="s">
        <v>93</v>
      </c>
      <c r="P302">
        <v>359.8</v>
      </c>
      <c r="Q302">
        <v>99.9</v>
      </c>
      <c r="R302">
        <v>0</v>
      </c>
      <c r="S302">
        <v>50.1</v>
      </c>
      <c r="T302">
        <v>0</v>
      </c>
      <c r="U302">
        <v>0</v>
      </c>
      <c r="V302">
        <v>139.9</v>
      </c>
      <c r="W302">
        <v>69.900000000000006</v>
      </c>
      <c r="X302">
        <v>69.900000000000006</v>
      </c>
      <c r="Y302">
        <v>0</v>
      </c>
      <c r="AF302" t="s">
        <v>1789</v>
      </c>
      <c r="AJ302" t="s">
        <v>1789</v>
      </c>
      <c r="AL302" t="s">
        <v>1727</v>
      </c>
      <c r="AM302">
        <v>0</v>
      </c>
      <c r="AN302">
        <v>99999</v>
      </c>
      <c r="AO302">
        <v>699</v>
      </c>
      <c r="AP302" t="b">
        <v>1</v>
      </c>
      <c r="AQ302" t="b">
        <v>1</v>
      </c>
      <c r="AR302" t="b">
        <v>0</v>
      </c>
      <c r="AS302">
        <v>1000</v>
      </c>
      <c r="AT302" t="s">
        <v>96</v>
      </c>
      <c r="AV302" t="b">
        <v>0</v>
      </c>
      <c r="AW302">
        <v>12</v>
      </c>
      <c r="AX302" t="s">
        <v>97</v>
      </c>
      <c r="AY302" t="s">
        <v>2066</v>
      </c>
    </row>
    <row r="303" spans="1:51" x14ac:dyDescent="0.25">
      <c r="A303" t="s">
        <v>3160</v>
      </c>
      <c r="B303" t="s">
        <v>139</v>
      </c>
      <c r="C303" t="s">
        <v>89</v>
      </c>
      <c r="D303">
        <v>99999</v>
      </c>
      <c r="F303">
        <v>0</v>
      </c>
      <c r="G303" t="b">
        <v>0</v>
      </c>
      <c r="H303" t="s">
        <v>520</v>
      </c>
      <c r="K303" t="s">
        <v>154</v>
      </c>
      <c r="L303" t="s">
        <v>1753</v>
      </c>
      <c r="N303" t="s">
        <v>93</v>
      </c>
      <c r="P303">
        <v>344.8</v>
      </c>
      <c r="Q303">
        <v>84.9</v>
      </c>
      <c r="R303">
        <v>0</v>
      </c>
      <c r="S303">
        <v>50.1</v>
      </c>
      <c r="T303">
        <v>0</v>
      </c>
      <c r="U303">
        <v>0</v>
      </c>
      <c r="V303">
        <v>139.9</v>
      </c>
      <c r="W303">
        <v>69.900000000000006</v>
      </c>
      <c r="X303">
        <v>69.900000000000006</v>
      </c>
      <c r="Y303">
        <v>0</v>
      </c>
      <c r="AF303" t="s">
        <v>1791</v>
      </c>
      <c r="AJ303" t="s">
        <v>1791</v>
      </c>
      <c r="AL303" t="s">
        <v>1755</v>
      </c>
      <c r="AM303">
        <v>0</v>
      </c>
      <c r="AN303">
        <v>99999</v>
      </c>
      <c r="AO303">
        <v>899</v>
      </c>
      <c r="AP303" t="b">
        <v>1</v>
      </c>
      <c r="AQ303" t="b">
        <v>1</v>
      </c>
      <c r="AR303" t="b">
        <v>0</v>
      </c>
      <c r="AS303">
        <v>99999</v>
      </c>
      <c r="AT303" t="s">
        <v>96</v>
      </c>
      <c r="AV303" t="b">
        <v>0</v>
      </c>
      <c r="AW303">
        <v>12</v>
      </c>
      <c r="AX303" t="s">
        <v>97</v>
      </c>
      <c r="AY303" t="s">
        <v>2067</v>
      </c>
    </row>
    <row r="304" spans="1:51" x14ac:dyDescent="0.25">
      <c r="A304" t="s">
        <v>3160</v>
      </c>
      <c r="B304" t="s">
        <v>139</v>
      </c>
      <c r="C304" t="s">
        <v>89</v>
      </c>
      <c r="D304">
        <v>99999</v>
      </c>
      <c r="F304">
        <v>1000</v>
      </c>
      <c r="G304" t="b">
        <v>0</v>
      </c>
      <c r="H304" t="s">
        <v>520</v>
      </c>
      <c r="K304" t="s">
        <v>154</v>
      </c>
      <c r="L304" t="s">
        <v>1753</v>
      </c>
      <c r="N304" t="s">
        <v>93</v>
      </c>
      <c r="P304">
        <v>344.8</v>
      </c>
      <c r="Q304">
        <v>84.899999999999991</v>
      </c>
      <c r="R304">
        <v>0</v>
      </c>
      <c r="S304">
        <v>50.1</v>
      </c>
      <c r="T304">
        <v>0</v>
      </c>
      <c r="U304">
        <v>0</v>
      </c>
      <c r="V304">
        <v>139.9</v>
      </c>
      <c r="W304">
        <v>69.900000000000006</v>
      </c>
      <c r="X304">
        <v>69.900000000000006</v>
      </c>
      <c r="Y304">
        <v>0</v>
      </c>
      <c r="AF304" t="s">
        <v>1793</v>
      </c>
      <c r="AJ304" t="s">
        <v>1793</v>
      </c>
      <c r="AL304" t="s">
        <v>1755</v>
      </c>
      <c r="AM304">
        <v>0</v>
      </c>
      <c r="AN304">
        <v>99999</v>
      </c>
      <c r="AO304">
        <v>899</v>
      </c>
      <c r="AP304" t="b">
        <v>1</v>
      </c>
      <c r="AQ304" t="b">
        <v>1</v>
      </c>
      <c r="AR304" t="b">
        <v>0</v>
      </c>
      <c r="AS304">
        <v>99999</v>
      </c>
      <c r="AT304" t="s">
        <v>96</v>
      </c>
      <c r="AV304" t="b">
        <v>0</v>
      </c>
      <c r="AW304">
        <v>12</v>
      </c>
      <c r="AX304" t="s">
        <v>97</v>
      </c>
      <c r="AY304" t="s">
        <v>2068</v>
      </c>
    </row>
    <row r="305" spans="1:51" x14ac:dyDescent="0.25">
      <c r="A305" t="s">
        <v>3160</v>
      </c>
      <c r="B305" t="s">
        <v>139</v>
      </c>
      <c r="C305" t="s">
        <v>89</v>
      </c>
      <c r="D305">
        <v>99999</v>
      </c>
      <c r="F305">
        <v>10000</v>
      </c>
      <c r="G305" t="b">
        <v>0</v>
      </c>
      <c r="H305" t="s">
        <v>520</v>
      </c>
      <c r="K305" t="s">
        <v>154</v>
      </c>
      <c r="L305" t="s">
        <v>1753</v>
      </c>
      <c r="N305" t="s">
        <v>93</v>
      </c>
      <c r="P305">
        <v>409.8</v>
      </c>
      <c r="Q305">
        <v>149.9</v>
      </c>
      <c r="R305">
        <v>0</v>
      </c>
      <c r="S305">
        <v>50.1</v>
      </c>
      <c r="T305">
        <v>0</v>
      </c>
      <c r="U305">
        <v>0</v>
      </c>
      <c r="V305">
        <v>139.9</v>
      </c>
      <c r="W305">
        <v>69.900000000000006</v>
      </c>
      <c r="X305">
        <v>69.900000000000006</v>
      </c>
      <c r="Y305">
        <v>0</v>
      </c>
      <c r="AF305" t="s">
        <v>1795</v>
      </c>
      <c r="AJ305" t="s">
        <v>1795</v>
      </c>
      <c r="AL305" t="s">
        <v>1755</v>
      </c>
      <c r="AM305">
        <v>0</v>
      </c>
      <c r="AN305">
        <v>99999</v>
      </c>
      <c r="AO305">
        <v>899</v>
      </c>
      <c r="AP305" t="b">
        <v>1</v>
      </c>
      <c r="AQ305" t="b">
        <v>1</v>
      </c>
      <c r="AR305" t="b">
        <v>0</v>
      </c>
      <c r="AS305">
        <v>99999</v>
      </c>
      <c r="AT305" t="s">
        <v>96</v>
      </c>
      <c r="AV305" t="b">
        <v>0</v>
      </c>
      <c r="AW305">
        <v>12</v>
      </c>
      <c r="AX305" t="s">
        <v>97</v>
      </c>
      <c r="AY305" t="s">
        <v>2069</v>
      </c>
    </row>
    <row r="306" spans="1:51" x14ac:dyDescent="0.25">
      <c r="A306" t="s">
        <v>3160</v>
      </c>
      <c r="B306" t="s">
        <v>139</v>
      </c>
      <c r="C306" t="s">
        <v>89</v>
      </c>
      <c r="D306">
        <v>99999</v>
      </c>
      <c r="F306">
        <v>2000</v>
      </c>
      <c r="G306" t="b">
        <v>0</v>
      </c>
      <c r="H306" t="s">
        <v>520</v>
      </c>
      <c r="K306" t="s">
        <v>154</v>
      </c>
      <c r="L306" t="s">
        <v>1753</v>
      </c>
      <c r="N306" t="s">
        <v>93</v>
      </c>
      <c r="P306">
        <v>354.8</v>
      </c>
      <c r="Q306">
        <v>94.899999999999991</v>
      </c>
      <c r="R306">
        <v>0</v>
      </c>
      <c r="S306">
        <v>50.1</v>
      </c>
      <c r="T306">
        <v>0</v>
      </c>
      <c r="U306">
        <v>0</v>
      </c>
      <c r="V306">
        <v>139.9</v>
      </c>
      <c r="W306">
        <v>69.900000000000006</v>
      </c>
      <c r="X306">
        <v>69.900000000000006</v>
      </c>
      <c r="Y306">
        <v>0</v>
      </c>
      <c r="AF306" t="s">
        <v>1797</v>
      </c>
      <c r="AJ306" t="s">
        <v>1797</v>
      </c>
      <c r="AL306" t="s">
        <v>1755</v>
      </c>
      <c r="AM306">
        <v>0</v>
      </c>
      <c r="AN306">
        <v>99999</v>
      </c>
      <c r="AO306">
        <v>899</v>
      </c>
      <c r="AP306" t="b">
        <v>1</v>
      </c>
      <c r="AQ306" t="b">
        <v>1</v>
      </c>
      <c r="AR306" t="b">
        <v>0</v>
      </c>
      <c r="AS306">
        <v>99999</v>
      </c>
      <c r="AT306" t="s">
        <v>96</v>
      </c>
      <c r="AV306" t="b">
        <v>0</v>
      </c>
      <c r="AW306">
        <v>12</v>
      </c>
      <c r="AX306" t="s">
        <v>97</v>
      </c>
      <c r="AY306" t="s">
        <v>2070</v>
      </c>
    </row>
    <row r="307" spans="1:51" x14ac:dyDescent="0.25">
      <c r="A307" t="s">
        <v>3160</v>
      </c>
      <c r="B307" t="s">
        <v>139</v>
      </c>
      <c r="C307" t="s">
        <v>89</v>
      </c>
      <c r="D307">
        <v>99999</v>
      </c>
      <c r="F307">
        <v>3000</v>
      </c>
      <c r="G307" t="b">
        <v>0</v>
      </c>
      <c r="H307" t="s">
        <v>520</v>
      </c>
      <c r="K307" t="s">
        <v>154</v>
      </c>
      <c r="L307" t="s">
        <v>1753</v>
      </c>
      <c r="N307" t="s">
        <v>93</v>
      </c>
      <c r="P307">
        <v>364.8</v>
      </c>
      <c r="Q307">
        <v>104.89999999999999</v>
      </c>
      <c r="R307">
        <v>0</v>
      </c>
      <c r="S307">
        <v>50.1</v>
      </c>
      <c r="T307">
        <v>0</v>
      </c>
      <c r="U307">
        <v>0</v>
      </c>
      <c r="V307">
        <v>139.9</v>
      </c>
      <c r="W307">
        <v>69.900000000000006</v>
      </c>
      <c r="X307">
        <v>69.900000000000006</v>
      </c>
      <c r="Y307">
        <v>0</v>
      </c>
      <c r="AF307" t="s">
        <v>1799</v>
      </c>
      <c r="AJ307" t="s">
        <v>1799</v>
      </c>
      <c r="AL307" t="s">
        <v>1755</v>
      </c>
      <c r="AM307">
        <v>0</v>
      </c>
      <c r="AN307">
        <v>99999</v>
      </c>
      <c r="AO307">
        <v>899</v>
      </c>
      <c r="AP307" t="b">
        <v>1</v>
      </c>
      <c r="AQ307" t="b">
        <v>1</v>
      </c>
      <c r="AR307" t="b">
        <v>0</v>
      </c>
      <c r="AS307">
        <v>99999</v>
      </c>
      <c r="AT307" t="s">
        <v>96</v>
      </c>
      <c r="AV307" t="b">
        <v>0</v>
      </c>
      <c r="AW307">
        <v>12</v>
      </c>
      <c r="AX307" t="s">
        <v>97</v>
      </c>
      <c r="AY307" t="s">
        <v>2071</v>
      </c>
    </row>
    <row r="308" spans="1:51" x14ac:dyDescent="0.25">
      <c r="A308" t="s">
        <v>3160</v>
      </c>
      <c r="B308" t="s">
        <v>139</v>
      </c>
      <c r="C308" t="s">
        <v>89</v>
      </c>
      <c r="D308">
        <v>99999</v>
      </c>
      <c r="F308">
        <v>5000</v>
      </c>
      <c r="G308" t="b">
        <v>0</v>
      </c>
      <c r="H308" t="s">
        <v>520</v>
      </c>
      <c r="K308" t="s">
        <v>154</v>
      </c>
      <c r="L308" t="s">
        <v>1753</v>
      </c>
      <c r="N308" t="s">
        <v>93</v>
      </c>
      <c r="P308">
        <v>379.8</v>
      </c>
      <c r="Q308">
        <v>119.9</v>
      </c>
      <c r="R308">
        <v>0</v>
      </c>
      <c r="S308">
        <v>50.1</v>
      </c>
      <c r="T308">
        <v>0</v>
      </c>
      <c r="U308">
        <v>0</v>
      </c>
      <c r="V308">
        <v>139.9</v>
      </c>
      <c r="W308">
        <v>69.900000000000006</v>
      </c>
      <c r="X308">
        <v>69.900000000000006</v>
      </c>
      <c r="Y308">
        <v>0</v>
      </c>
      <c r="AF308" t="s">
        <v>1801</v>
      </c>
      <c r="AJ308" t="s">
        <v>1801</v>
      </c>
      <c r="AL308" t="s">
        <v>1755</v>
      </c>
      <c r="AM308">
        <v>0</v>
      </c>
      <c r="AN308">
        <v>99999</v>
      </c>
      <c r="AO308">
        <v>899</v>
      </c>
      <c r="AP308" t="b">
        <v>1</v>
      </c>
      <c r="AQ308" t="b">
        <v>1</v>
      </c>
      <c r="AR308" t="b">
        <v>0</v>
      </c>
      <c r="AS308">
        <v>99999</v>
      </c>
      <c r="AT308" t="s">
        <v>96</v>
      </c>
      <c r="AV308" t="b">
        <v>0</v>
      </c>
      <c r="AW308">
        <v>12</v>
      </c>
      <c r="AX308" t="s">
        <v>97</v>
      </c>
      <c r="AY308" t="s">
        <v>2072</v>
      </c>
    </row>
    <row r="309" spans="1:51" x14ac:dyDescent="0.25">
      <c r="A309" t="s">
        <v>3160</v>
      </c>
      <c r="B309" t="s">
        <v>88</v>
      </c>
      <c r="C309" t="s">
        <v>89</v>
      </c>
      <c r="D309">
        <v>99999</v>
      </c>
      <c r="F309">
        <v>10000</v>
      </c>
      <c r="G309" t="b">
        <v>0</v>
      </c>
      <c r="H309" t="s">
        <v>520</v>
      </c>
      <c r="K309" t="s">
        <v>203</v>
      </c>
      <c r="L309" t="s">
        <v>1725</v>
      </c>
      <c r="N309" t="s">
        <v>93</v>
      </c>
      <c r="P309">
        <v>369.8</v>
      </c>
      <c r="Q309">
        <v>129.9</v>
      </c>
      <c r="R309">
        <v>0</v>
      </c>
      <c r="S309">
        <v>50.1</v>
      </c>
      <c r="T309">
        <v>0</v>
      </c>
      <c r="U309">
        <v>0</v>
      </c>
      <c r="V309">
        <v>139.9</v>
      </c>
      <c r="W309">
        <v>49.9</v>
      </c>
      <c r="X309">
        <v>49.9</v>
      </c>
      <c r="Y309">
        <v>0</v>
      </c>
      <c r="AF309" t="s">
        <v>1767</v>
      </c>
      <c r="AJ309" t="s">
        <v>1767</v>
      </c>
      <c r="AL309" t="s">
        <v>1727</v>
      </c>
      <c r="AM309">
        <v>0</v>
      </c>
      <c r="AN309">
        <v>99999</v>
      </c>
      <c r="AO309">
        <v>699</v>
      </c>
      <c r="AP309" t="b">
        <v>1</v>
      </c>
      <c r="AQ309" t="b">
        <v>1</v>
      </c>
      <c r="AR309" t="b">
        <v>0</v>
      </c>
      <c r="AS309">
        <v>1000</v>
      </c>
      <c r="AT309" t="s">
        <v>96</v>
      </c>
      <c r="AV309" t="b">
        <v>0</v>
      </c>
      <c r="AW309">
        <v>12</v>
      </c>
      <c r="AX309" t="s">
        <v>97</v>
      </c>
      <c r="AY309" t="s">
        <v>2073</v>
      </c>
    </row>
    <row r="310" spans="1:51" x14ac:dyDescent="0.25">
      <c r="A310" t="s">
        <v>3160</v>
      </c>
      <c r="B310" t="s">
        <v>109</v>
      </c>
      <c r="C310" t="s">
        <v>89</v>
      </c>
      <c r="D310">
        <v>99999</v>
      </c>
      <c r="F310">
        <v>0</v>
      </c>
      <c r="G310" t="b">
        <v>0</v>
      </c>
      <c r="H310" t="s">
        <v>520</v>
      </c>
      <c r="K310" t="s">
        <v>203</v>
      </c>
      <c r="L310" t="s">
        <v>1729</v>
      </c>
      <c r="N310" t="s">
        <v>93</v>
      </c>
      <c r="P310">
        <v>299.8</v>
      </c>
      <c r="Q310">
        <v>59.9</v>
      </c>
      <c r="R310">
        <v>0</v>
      </c>
      <c r="S310">
        <v>50.1</v>
      </c>
      <c r="T310">
        <v>0</v>
      </c>
      <c r="U310">
        <v>0</v>
      </c>
      <c r="V310">
        <v>139.9</v>
      </c>
      <c r="W310">
        <v>49.9</v>
      </c>
      <c r="X310">
        <v>49.9</v>
      </c>
      <c r="Y310">
        <v>0</v>
      </c>
      <c r="AF310" t="s">
        <v>1769</v>
      </c>
      <c r="AJ310" t="s">
        <v>1769</v>
      </c>
      <c r="AL310" t="s">
        <v>1731</v>
      </c>
      <c r="AM310">
        <v>0</v>
      </c>
      <c r="AN310">
        <v>99999</v>
      </c>
      <c r="AO310">
        <v>599</v>
      </c>
      <c r="AP310" t="b">
        <v>1</v>
      </c>
      <c r="AQ310" t="b">
        <v>1</v>
      </c>
      <c r="AR310" t="b">
        <v>0</v>
      </c>
      <c r="AS310">
        <v>500</v>
      </c>
      <c r="AT310" t="s">
        <v>96</v>
      </c>
      <c r="AV310" t="b">
        <v>0</v>
      </c>
      <c r="AW310">
        <v>12</v>
      </c>
      <c r="AX310" t="s">
        <v>97</v>
      </c>
      <c r="AY310" t="s">
        <v>2074</v>
      </c>
    </row>
    <row r="311" spans="1:51" x14ac:dyDescent="0.25">
      <c r="A311" t="s">
        <v>3160</v>
      </c>
      <c r="B311" t="s">
        <v>109</v>
      </c>
      <c r="C311" t="s">
        <v>89</v>
      </c>
      <c r="D311">
        <v>99999</v>
      </c>
      <c r="F311">
        <v>1000</v>
      </c>
      <c r="G311" t="b">
        <v>0</v>
      </c>
      <c r="H311" t="s">
        <v>520</v>
      </c>
      <c r="K311" t="s">
        <v>203</v>
      </c>
      <c r="L311" t="s">
        <v>1729</v>
      </c>
      <c r="N311" t="s">
        <v>93</v>
      </c>
      <c r="P311">
        <v>299.8</v>
      </c>
      <c r="Q311">
        <v>59.9</v>
      </c>
      <c r="R311">
        <v>0</v>
      </c>
      <c r="S311">
        <v>50.1</v>
      </c>
      <c r="T311">
        <v>0</v>
      </c>
      <c r="U311">
        <v>0</v>
      </c>
      <c r="V311">
        <v>139.9</v>
      </c>
      <c r="W311">
        <v>49.9</v>
      </c>
      <c r="X311">
        <v>49.9</v>
      </c>
      <c r="Y311">
        <v>0</v>
      </c>
      <c r="AF311" t="s">
        <v>1771</v>
      </c>
      <c r="AJ311" t="s">
        <v>1771</v>
      </c>
      <c r="AL311" t="s">
        <v>1731</v>
      </c>
      <c r="AM311">
        <v>0</v>
      </c>
      <c r="AN311">
        <v>99999</v>
      </c>
      <c r="AO311">
        <v>599</v>
      </c>
      <c r="AP311" t="b">
        <v>1</v>
      </c>
      <c r="AQ311" t="b">
        <v>1</v>
      </c>
      <c r="AR311" t="b">
        <v>0</v>
      </c>
      <c r="AS311">
        <v>500</v>
      </c>
      <c r="AT311" t="s">
        <v>96</v>
      </c>
      <c r="AV311" t="b">
        <v>0</v>
      </c>
      <c r="AW311">
        <v>12</v>
      </c>
      <c r="AX311" t="s">
        <v>97</v>
      </c>
      <c r="AY311" t="s">
        <v>2075</v>
      </c>
    </row>
    <row r="312" spans="1:51" x14ac:dyDescent="0.25">
      <c r="A312" t="s">
        <v>3160</v>
      </c>
      <c r="B312" t="s">
        <v>109</v>
      </c>
      <c r="C312" t="s">
        <v>89</v>
      </c>
      <c r="D312">
        <v>99999</v>
      </c>
      <c r="F312">
        <v>10000</v>
      </c>
      <c r="G312" t="b">
        <v>0</v>
      </c>
      <c r="H312" t="s">
        <v>520</v>
      </c>
      <c r="K312" t="s">
        <v>203</v>
      </c>
      <c r="L312" t="s">
        <v>1729</v>
      </c>
      <c r="N312" t="s">
        <v>93</v>
      </c>
      <c r="P312">
        <v>364.8</v>
      </c>
      <c r="Q312">
        <v>124.9</v>
      </c>
      <c r="R312">
        <v>0</v>
      </c>
      <c r="S312">
        <v>50.1</v>
      </c>
      <c r="T312">
        <v>0</v>
      </c>
      <c r="U312">
        <v>0</v>
      </c>
      <c r="V312">
        <v>139.9</v>
      </c>
      <c r="W312">
        <v>49.9</v>
      </c>
      <c r="X312">
        <v>49.9</v>
      </c>
      <c r="Y312">
        <v>0</v>
      </c>
      <c r="AF312" t="s">
        <v>1773</v>
      </c>
      <c r="AJ312" t="s">
        <v>1773</v>
      </c>
      <c r="AL312" t="s">
        <v>1731</v>
      </c>
      <c r="AM312">
        <v>0</v>
      </c>
      <c r="AN312">
        <v>99999</v>
      </c>
      <c r="AO312">
        <v>599</v>
      </c>
      <c r="AP312" t="b">
        <v>1</v>
      </c>
      <c r="AQ312" t="b">
        <v>1</v>
      </c>
      <c r="AR312" t="b">
        <v>0</v>
      </c>
      <c r="AS312">
        <v>500</v>
      </c>
      <c r="AT312" t="s">
        <v>96</v>
      </c>
      <c r="AV312" t="b">
        <v>0</v>
      </c>
      <c r="AW312">
        <v>12</v>
      </c>
      <c r="AX312" t="s">
        <v>97</v>
      </c>
      <c r="AY312" t="s">
        <v>2076</v>
      </c>
    </row>
    <row r="313" spans="1:51" x14ac:dyDescent="0.25">
      <c r="A313" t="s">
        <v>3160</v>
      </c>
      <c r="B313" t="s">
        <v>109</v>
      </c>
      <c r="C313" t="s">
        <v>89</v>
      </c>
      <c r="D313">
        <v>99999</v>
      </c>
      <c r="F313">
        <v>2000</v>
      </c>
      <c r="G313" t="b">
        <v>0</v>
      </c>
      <c r="H313" t="s">
        <v>520</v>
      </c>
      <c r="K313" t="s">
        <v>203</v>
      </c>
      <c r="L313" t="s">
        <v>1729</v>
      </c>
      <c r="N313" t="s">
        <v>93</v>
      </c>
      <c r="P313">
        <v>309.8</v>
      </c>
      <c r="Q313">
        <v>69.900000000000006</v>
      </c>
      <c r="R313">
        <v>0</v>
      </c>
      <c r="S313">
        <v>50.1</v>
      </c>
      <c r="T313">
        <v>0</v>
      </c>
      <c r="U313">
        <v>0</v>
      </c>
      <c r="V313">
        <v>139.9</v>
      </c>
      <c r="W313">
        <v>49.9</v>
      </c>
      <c r="X313">
        <v>49.9</v>
      </c>
      <c r="Y313">
        <v>0</v>
      </c>
      <c r="AF313" t="s">
        <v>1775</v>
      </c>
      <c r="AJ313" t="s">
        <v>1775</v>
      </c>
      <c r="AL313" t="s">
        <v>1731</v>
      </c>
      <c r="AM313">
        <v>0</v>
      </c>
      <c r="AN313">
        <v>99999</v>
      </c>
      <c r="AO313">
        <v>599</v>
      </c>
      <c r="AP313" t="b">
        <v>1</v>
      </c>
      <c r="AQ313" t="b">
        <v>1</v>
      </c>
      <c r="AR313" t="b">
        <v>0</v>
      </c>
      <c r="AS313">
        <v>500</v>
      </c>
      <c r="AT313" t="s">
        <v>96</v>
      </c>
      <c r="AV313" t="b">
        <v>0</v>
      </c>
      <c r="AW313">
        <v>12</v>
      </c>
      <c r="AX313" t="s">
        <v>97</v>
      </c>
      <c r="AY313" t="s">
        <v>2077</v>
      </c>
    </row>
    <row r="314" spans="1:51" x14ac:dyDescent="0.25">
      <c r="A314" t="s">
        <v>3160</v>
      </c>
      <c r="B314" t="s">
        <v>109</v>
      </c>
      <c r="C314" t="s">
        <v>89</v>
      </c>
      <c r="D314">
        <v>99999</v>
      </c>
      <c r="F314">
        <v>3000</v>
      </c>
      <c r="G314" t="b">
        <v>0</v>
      </c>
      <c r="H314" t="s">
        <v>520</v>
      </c>
      <c r="K314" t="s">
        <v>203</v>
      </c>
      <c r="L314" t="s">
        <v>1729</v>
      </c>
      <c r="N314" t="s">
        <v>93</v>
      </c>
      <c r="P314">
        <v>319.8</v>
      </c>
      <c r="Q314">
        <v>79.899999999999991</v>
      </c>
      <c r="R314">
        <v>0</v>
      </c>
      <c r="S314">
        <v>50.1</v>
      </c>
      <c r="T314">
        <v>0</v>
      </c>
      <c r="U314">
        <v>0</v>
      </c>
      <c r="V314">
        <v>139.9</v>
      </c>
      <c r="W314">
        <v>49.9</v>
      </c>
      <c r="X314">
        <v>49.9</v>
      </c>
      <c r="Y314">
        <v>0</v>
      </c>
      <c r="AF314" t="s">
        <v>1777</v>
      </c>
      <c r="AJ314" t="s">
        <v>1777</v>
      </c>
      <c r="AL314" t="s">
        <v>1731</v>
      </c>
      <c r="AM314">
        <v>0</v>
      </c>
      <c r="AN314">
        <v>99999</v>
      </c>
      <c r="AO314">
        <v>599</v>
      </c>
      <c r="AP314" t="b">
        <v>1</v>
      </c>
      <c r="AQ314" t="b">
        <v>1</v>
      </c>
      <c r="AR314" t="b">
        <v>0</v>
      </c>
      <c r="AS314">
        <v>500</v>
      </c>
      <c r="AT314" t="s">
        <v>96</v>
      </c>
      <c r="AV314" t="b">
        <v>0</v>
      </c>
      <c r="AW314">
        <v>12</v>
      </c>
      <c r="AX314" t="s">
        <v>97</v>
      </c>
      <c r="AY314" t="s">
        <v>2078</v>
      </c>
    </row>
    <row r="315" spans="1:51" x14ac:dyDescent="0.25">
      <c r="A315" t="s">
        <v>3160</v>
      </c>
      <c r="B315" t="s">
        <v>109</v>
      </c>
      <c r="C315" t="s">
        <v>89</v>
      </c>
      <c r="D315">
        <v>99999</v>
      </c>
      <c r="F315">
        <v>5000</v>
      </c>
      <c r="G315" t="b">
        <v>0</v>
      </c>
      <c r="H315" t="s">
        <v>520</v>
      </c>
      <c r="K315" t="s">
        <v>203</v>
      </c>
      <c r="L315" t="s">
        <v>1729</v>
      </c>
      <c r="N315" t="s">
        <v>93</v>
      </c>
      <c r="P315">
        <v>334.8</v>
      </c>
      <c r="Q315">
        <v>94.9</v>
      </c>
      <c r="R315">
        <v>0</v>
      </c>
      <c r="S315">
        <v>50.1</v>
      </c>
      <c r="T315">
        <v>0</v>
      </c>
      <c r="U315">
        <v>0</v>
      </c>
      <c r="V315">
        <v>139.9</v>
      </c>
      <c r="W315">
        <v>49.9</v>
      </c>
      <c r="X315">
        <v>49.9</v>
      </c>
      <c r="Y315">
        <v>0</v>
      </c>
      <c r="AF315" t="s">
        <v>1779</v>
      </c>
      <c r="AJ315" t="s">
        <v>1779</v>
      </c>
      <c r="AL315" t="s">
        <v>1731</v>
      </c>
      <c r="AM315">
        <v>0</v>
      </c>
      <c r="AN315">
        <v>99999</v>
      </c>
      <c r="AO315">
        <v>599</v>
      </c>
      <c r="AP315" t="b">
        <v>1</v>
      </c>
      <c r="AQ315" t="b">
        <v>1</v>
      </c>
      <c r="AR315" t="b">
        <v>0</v>
      </c>
      <c r="AS315">
        <v>500</v>
      </c>
      <c r="AT315" t="s">
        <v>96</v>
      </c>
      <c r="AV315" t="b">
        <v>0</v>
      </c>
      <c r="AW315">
        <v>12</v>
      </c>
      <c r="AX315" t="s">
        <v>97</v>
      </c>
      <c r="AY315" t="s">
        <v>2079</v>
      </c>
    </row>
    <row r="316" spans="1:51" x14ac:dyDescent="0.25">
      <c r="A316" t="s">
        <v>3160</v>
      </c>
      <c r="B316" t="s">
        <v>124</v>
      </c>
      <c r="C316" t="s">
        <v>89</v>
      </c>
      <c r="D316">
        <v>99999</v>
      </c>
      <c r="F316">
        <v>0</v>
      </c>
      <c r="G316" t="b">
        <v>0</v>
      </c>
      <c r="H316" t="s">
        <v>520</v>
      </c>
      <c r="K316" t="s">
        <v>203</v>
      </c>
      <c r="L316" t="s">
        <v>1725</v>
      </c>
      <c r="N316" t="s">
        <v>93</v>
      </c>
      <c r="P316">
        <v>304.8</v>
      </c>
      <c r="Q316">
        <v>64.900000000000006</v>
      </c>
      <c r="R316">
        <v>0</v>
      </c>
      <c r="S316">
        <v>50.1</v>
      </c>
      <c r="T316">
        <v>0</v>
      </c>
      <c r="U316">
        <v>0</v>
      </c>
      <c r="V316">
        <v>139.9</v>
      </c>
      <c r="W316">
        <v>49.9</v>
      </c>
      <c r="X316">
        <v>49.9</v>
      </c>
      <c r="Y316">
        <v>0</v>
      </c>
      <c r="AF316" t="s">
        <v>1781</v>
      </c>
      <c r="AJ316" t="s">
        <v>1781</v>
      </c>
      <c r="AL316" t="s">
        <v>1727</v>
      </c>
      <c r="AM316">
        <v>0</v>
      </c>
      <c r="AN316">
        <v>99999</v>
      </c>
      <c r="AO316">
        <v>699</v>
      </c>
      <c r="AP316" t="b">
        <v>1</v>
      </c>
      <c r="AQ316" t="b">
        <v>1</v>
      </c>
      <c r="AR316" t="b">
        <v>0</v>
      </c>
      <c r="AS316">
        <v>1000</v>
      </c>
      <c r="AT316" t="s">
        <v>96</v>
      </c>
      <c r="AV316" t="b">
        <v>0</v>
      </c>
      <c r="AW316">
        <v>12</v>
      </c>
      <c r="AX316" t="s">
        <v>97</v>
      </c>
      <c r="AY316" t="s">
        <v>2080</v>
      </c>
    </row>
    <row r="317" spans="1:51" x14ac:dyDescent="0.25">
      <c r="A317" t="s">
        <v>3160</v>
      </c>
      <c r="B317" t="s">
        <v>124</v>
      </c>
      <c r="C317" t="s">
        <v>89</v>
      </c>
      <c r="D317">
        <v>99999</v>
      </c>
      <c r="F317">
        <v>1000</v>
      </c>
      <c r="G317" t="b">
        <v>0</v>
      </c>
      <c r="H317" t="s">
        <v>520</v>
      </c>
      <c r="K317" t="s">
        <v>203</v>
      </c>
      <c r="L317" t="s">
        <v>1725</v>
      </c>
      <c r="N317" t="s">
        <v>93</v>
      </c>
      <c r="P317">
        <v>304.8</v>
      </c>
      <c r="Q317">
        <v>64.899999999999991</v>
      </c>
      <c r="R317">
        <v>0</v>
      </c>
      <c r="S317">
        <v>50.1</v>
      </c>
      <c r="T317">
        <v>0</v>
      </c>
      <c r="U317">
        <v>0</v>
      </c>
      <c r="V317">
        <v>139.9</v>
      </c>
      <c r="W317">
        <v>49.9</v>
      </c>
      <c r="X317">
        <v>49.9</v>
      </c>
      <c r="Y317">
        <v>0</v>
      </c>
      <c r="AF317" t="s">
        <v>1783</v>
      </c>
      <c r="AJ317" t="s">
        <v>1783</v>
      </c>
      <c r="AL317" t="s">
        <v>1727</v>
      </c>
      <c r="AM317">
        <v>0</v>
      </c>
      <c r="AN317">
        <v>99999</v>
      </c>
      <c r="AO317">
        <v>699</v>
      </c>
      <c r="AP317" t="b">
        <v>1</v>
      </c>
      <c r="AQ317" t="b">
        <v>1</v>
      </c>
      <c r="AR317" t="b">
        <v>0</v>
      </c>
      <c r="AS317">
        <v>1000</v>
      </c>
      <c r="AT317" t="s">
        <v>96</v>
      </c>
      <c r="AV317" t="b">
        <v>0</v>
      </c>
      <c r="AW317">
        <v>12</v>
      </c>
      <c r="AX317" t="s">
        <v>97</v>
      </c>
      <c r="AY317" t="s">
        <v>2081</v>
      </c>
    </row>
    <row r="318" spans="1:51" x14ac:dyDescent="0.25">
      <c r="A318" t="s">
        <v>3160</v>
      </c>
      <c r="B318" t="s">
        <v>124</v>
      </c>
      <c r="C318" t="s">
        <v>89</v>
      </c>
      <c r="D318">
        <v>99999</v>
      </c>
      <c r="F318">
        <v>2000</v>
      </c>
      <c r="G318" t="b">
        <v>0</v>
      </c>
      <c r="H318" t="s">
        <v>520</v>
      </c>
      <c r="K318" t="s">
        <v>203</v>
      </c>
      <c r="L318" t="s">
        <v>1725</v>
      </c>
      <c r="N318" t="s">
        <v>93</v>
      </c>
      <c r="P318">
        <v>314.8</v>
      </c>
      <c r="Q318">
        <v>74.899999999999991</v>
      </c>
      <c r="R318">
        <v>0</v>
      </c>
      <c r="S318">
        <v>50.1</v>
      </c>
      <c r="T318">
        <v>0</v>
      </c>
      <c r="U318">
        <v>0</v>
      </c>
      <c r="V318">
        <v>139.9</v>
      </c>
      <c r="W318">
        <v>49.9</v>
      </c>
      <c r="X318">
        <v>49.9</v>
      </c>
      <c r="Y318">
        <v>0</v>
      </c>
      <c r="AF318" t="s">
        <v>1785</v>
      </c>
      <c r="AJ318" t="s">
        <v>1785</v>
      </c>
      <c r="AL318" t="s">
        <v>1727</v>
      </c>
      <c r="AM318">
        <v>0</v>
      </c>
      <c r="AN318">
        <v>99999</v>
      </c>
      <c r="AO318">
        <v>699</v>
      </c>
      <c r="AP318" t="b">
        <v>1</v>
      </c>
      <c r="AQ318" t="b">
        <v>1</v>
      </c>
      <c r="AR318" t="b">
        <v>0</v>
      </c>
      <c r="AS318">
        <v>1000</v>
      </c>
      <c r="AT318" t="s">
        <v>96</v>
      </c>
      <c r="AV318" t="b">
        <v>0</v>
      </c>
      <c r="AW318">
        <v>12</v>
      </c>
      <c r="AX318" t="s">
        <v>97</v>
      </c>
      <c r="AY318" t="s">
        <v>2082</v>
      </c>
    </row>
    <row r="319" spans="1:51" x14ac:dyDescent="0.25">
      <c r="A319" t="s">
        <v>3160</v>
      </c>
      <c r="B319" t="s">
        <v>124</v>
      </c>
      <c r="C319" t="s">
        <v>89</v>
      </c>
      <c r="D319">
        <v>99999</v>
      </c>
      <c r="F319">
        <v>3000</v>
      </c>
      <c r="G319" t="b">
        <v>0</v>
      </c>
      <c r="H319" t="s">
        <v>520</v>
      </c>
      <c r="K319" t="s">
        <v>203</v>
      </c>
      <c r="L319" t="s">
        <v>1725</v>
      </c>
      <c r="N319" t="s">
        <v>93</v>
      </c>
      <c r="P319">
        <v>324.8</v>
      </c>
      <c r="Q319">
        <v>84.899999999999991</v>
      </c>
      <c r="R319">
        <v>0</v>
      </c>
      <c r="S319">
        <v>50.1</v>
      </c>
      <c r="T319">
        <v>0</v>
      </c>
      <c r="U319">
        <v>0</v>
      </c>
      <c r="V319">
        <v>139.9</v>
      </c>
      <c r="W319">
        <v>49.9</v>
      </c>
      <c r="X319">
        <v>49.9</v>
      </c>
      <c r="Y319">
        <v>0</v>
      </c>
      <c r="AF319" t="s">
        <v>1787</v>
      </c>
      <c r="AJ319" t="s">
        <v>1787</v>
      </c>
      <c r="AL319" t="s">
        <v>1727</v>
      </c>
      <c r="AM319">
        <v>0</v>
      </c>
      <c r="AN319">
        <v>99999</v>
      </c>
      <c r="AO319">
        <v>699</v>
      </c>
      <c r="AP319" t="b">
        <v>1</v>
      </c>
      <c r="AQ319" t="b">
        <v>1</v>
      </c>
      <c r="AR319" t="b">
        <v>0</v>
      </c>
      <c r="AS319">
        <v>1000</v>
      </c>
      <c r="AT319" t="s">
        <v>96</v>
      </c>
      <c r="AV319" t="b">
        <v>0</v>
      </c>
      <c r="AW319">
        <v>12</v>
      </c>
      <c r="AX319" t="s">
        <v>97</v>
      </c>
      <c r="AY319" t="s">
        <v>2083</v>
      </c>
    </row>
    <row r="320" spans="1:51" x14ac:dyDescent="0.25">
      <c r="A320" t="s">
        <v>3160</v>
      </c>
      <c r="B320" t="s">
        <v>124</v>
      </c>
      <c r="C320" t="s">
        <v>89</v>
      </c>
      <c r="D320">
        <v>99999</v>
      </c>
      <c r="F320">
        <v>5000</v>
      </c>
      <c r="G320" t="b">
        <v>0</v>
      </c>
      <c r="H320" t="s">
        <v>520</v>
      </c>
      <c r="K320" t="s">
        <v>203</v>
      </c>
      <c r="L320" t="s">
        <v>1725</v>
      </c>
      <c r="N320" t="s">
        <v>93</v>
      </c>
      <c r="P320">
        <v>339.8</v>
      </c>
      <c r="Q320">
        <v>99.9</v>
      </c>
      <c r="R320">
        <v>0</v>
      </c>
      <c r="S320">
        <v>50.1</v>
      </c>
      <c r="T320">
        <v>0</v>
      </c>
      <c r="U320">
        <v>0</v>
      </c>
      <c r="V320">
        <v>139.9</v>
      </c>
      <c r="W320">
        <v>49.9</v>
      </c>
      <c r="X320">
        <v>49.9</v>
      </c>
      <c r="Y320">
        <v>0</v>
      </c>
      <c r="AF320" t="s">
        <v>1789</v>
      </c>
      <c r="AJ320" t="s">
        <v>1789</v>
      </c>
      <c r="AL320" t="s">
        <v>1727</v>
      </c>
      <c r="AM320">
        <v>0</v>
      </c>
      <c r="AN320">
        <v>99999</v>
      </c>
      <c r="AO320">
        <v>699</v>
      </c>
      <c r="AP320" t="b">
        <v>1</v>
      </c>
      <c r="AQ320" t="b">
        <v>1</v>
      </c>
      <c r="AR320" t="b">
        <v>0</v>
      </c>
      <c r="AS320">
        <v>1000</v>
      </c>
      <c r="AT320" t="s">
        <v>96</v>
      </c>
      <c r="AV320" t="b">
        <v>0</v>
      </c>
      <c r="AW320">
        <v>12</v>
      </c>
      <c r="AX320" t="s">
        <v>97</v>
      </c>
      <c r="AY320" t="s">
        <v>2084</v>
      </c>
    </row>
    <row r="321" spans="1:51" x14ac:dyDescent="0.25">
      <c r="A321" t="s">
        <v>3160</v>
      </c>
      <c r="B321" t="s">
        <v>139</v>
      </c>
      <c r="C321" t="s">
        <v>89</v>
      </c>
      <c r="D321">
        <v>99999</v>
      </c>
      <c r="F321">
        <v>0</v>
      </c>
      <c r="G321" t="b">
        <v>0</v>
      </c>
      <c r="H321" t="s">
        <v>520</v>
      </c>
      <c r="K321" t="s">
        <v>203</v>
      </c>
      <c r="L321" t="s">
        <v>1753</v>
      </c>
      <c r="N321" t="s">
        <v>93</v>
      </c>
      <c r="P321">
        <v>324.8</v>
      </c>
      <c r="Q321">
        <v>84.9</v>
      </c>
      <c r="R321">
        <v>0</v>
      </c>
      <c r="S321">
        <v>50.1</v>
      </c>
      <c r="T321">
        <v>0</v>
      </c>
      <c r="U321">
        <v>0</v>
      </c>
      <c r="V321">
        <v>139.9</v>
      </c>
      <c r="W321">
        <v>49.9</v>
      </c>
      <c r="X321">
        <v>49.9</v>
      </c>
      <c r="Y321">
        <v>0</v>
      </c>
      <c r="AF321" t="s">
        <v>1791</v>
      </c>
      <c r="AJ321" t="s">
        <v>1791</v>
      </c>
      <c r="AL321" t="s">
        <v>1755</v>
      </c>
      <c r="AM321">
        <v>0</v>
      </c>
      <c r="AN321">
        <v>99999</v>
      </c>
      <c r="AO321">
        <v>899</v>
      </c>
      <c r="AP321" t="b">
        <v>1</v>
      </c>
      <c r="AQ321" t="b">
        <v>1</v>
      </c>
      <c r="AR321" t="b">
        <v>0</v>
      </c>
      <c r="AS321">
        <v>99999</v>
      </c>
      <c r="AT321" t="s">
        <v>96</v>
      </c>
      <c r="AV321" t="b">
        <v>0</v>
      </c>
      <c r="AW321">
        <v>12</v>
      </c>
      <c r="AX321" t="s">
        <v>97</v>
      </c>
      <c r="AY321" t="s">
        <v>2085</v>
      </c>
    </row>
    <row r="322" spans="1:51" x14ac:dyDescent="0.25">
      <c r="A322" t="s">
        <v>3160</v>
      </c>
      <c r="B322" t="s">
        <v>139</v>
      </c>
      <c r="C322" t="s">
        <v>89</v>
      </c>
      <c r="D322">
        <v>99999</v>
      </c>
      <c r="F322">
        <v>1000</v>
      </c>
      <c r="G322" t="b">
        <v>0</v>
      </c>
      <c r="H322" t="s">
        <v>520</v>
      </c>
      <c r="K322" t="s">
        <v>203</v>
      </c>
      <c r="L322" t="s">
        <v>1753</v>
      </c>
      <c r="N322" t="s">
        <v>93</v>
      </c>
      <c r="P322">
        <v>324.8</v>
      </c>
      <c r="Q322">
        <v>84.899999999999991</v>
      </c>
      <c r="R322">
        <v>0</v>
      </c>
      <c r="S322">
        <v>50.1</v>
      </c>
      <c r="T322">
        <v>0</v>
      </c>
      <c r="U322">
        <v>0</v>
      </c>
      <c r="V322">
        <v>139.9</v>
      </c>
      <c r="W322">
        <v>49.9</v>
      </c>
      <c r="X322">
        <v>49.9</v>
      </c>
      <c r="Y322">
        <v>0</v>
      </c>
      <c r="AF322" t="s">
        <v>1793</v>
      </c>
      <c r="AJ322" t="s">
        <v>1793</v>
      </c>
      <c r="AL322" t="s">
        <v>1755</v>
      </c>
      <c r="AM322">
        <v>0</v>
      </c>
      <c r="AN322">
        <v>99999</v>
      </c>
      <c r="AO322">
        <v>899</v>
      </c>
      <c r="AP322" t="b">
        <v>1</v>
      </c>
      <c r="AQ322" t="b">
        <v>1</v>
      </c>
      <c r="AR322" t="b">
        <v>0</v>
      </c>
      <c r="AS322">
        <v>99999</v>
      </c>
      <c r="AT322" t="s">
        <v>96</v>
      </c>
      <c r="AV322" t="b">
        <v>0</v>
      </c>
      <c r="AW322">
        <v>12</v>
      </c>
      <c r="AX322" t="s">
        <v>97</v>
      </c>
      <c r="AY322" t="s">
        <v>2086</v>
      </c>
    </row>
    <row r="323" spans="1:51" x14ac:dyDescent="0.25">
      <c r="A323" t="s">
        <v>3160</v>
      </c>
      <c r="B323" t="s">
        <v>139</v>
      </c>
      <c r="C323" t="s">
        <v>89</v>
      </c>
      <c r="D323">
        <v>99999</v>
      </c>
      <c r="F323">
        <v>10000</v>
      </c>
      <c r="G323" t="b">
        <v>0</v>
      </c>
      <c r="H323" t="s">
        <v>520</v>
      </c>
      <c r="K323" t="s">
        <v>203</v>
      </c>
      <c r="L323" t="s">
        <v>1753</v>
      </c>
      <c r="N323" t="s">
        <v>93</v>
      </c>
      <c r="P323">
        <v>389.8</v>
      </c>
      <c r="Q323">
        <v>149.9</v>
      </c>
      <c r="R323">
        <v>0</v>
      </c>
      <c r="S323">
        <v>50.1</v>
      </c>
      <c r="T323">
        <v>0</v>
      </c>
      <c r="U323">
        <v>0</v>
      </c>
      <c r="V323">
        <v>139.9</v>
      </c>
      <c r="W323">
        <v>49.9</v>
      </c>
      <c r="X323">
        <v>49.9</v>
      </c>
      <c r="Y323">
        <v>0</v>
      </c>
      <c r="AF323" t="s">
        <v>1795</v>
      </c>
      <c r="AJ323" t="s">
        <v>1795</v>
      </c>
      <c r="AL323" t="s">
        <v>1755</v>
      </c>
      <c r="AM323">
        <v>0</v>
      </c>
      <c r="AN323">
        <v>99999</v>
      </c>
      <c r="AO323">
        <v>899</v>
      </c>
      <c r="AP323" t="b">
        <v>1</v>
      </c>
      <c r="AQ323" t="b">
        <v>1</v>
      </c>
      <c r="AR323" t="b">
        <v>0</v>
      </c>
      <c r="AS323">
        <v>99999</v>
      </c>
      <c r="AT323" t="s">
        <v>96</v>
      </c>
      <c r="AV323" t="b">
        <v>0</v>
      </c>
      <c r="AW323">
        <v>12</v>
      </c>
      <c r="AX323" t="s">
        <v>97</v>
      </c>
      <c r="AY323" t="s">
        <v>2087</v>
      </c>
    </row>
    <row r="324" spans="1:51" x14ac:dyDescent="0.25">
      <c r="A324" t="s">
        <v>3160</v>
      </c>
      <c r="B324" t="s">
        <v>139</v>
      </c>
      <c r="C324" t="s">
        <v>89</v>
      </c>
      <c r="D324">
        <v>99999</v>
      </c>
      <c r="F324">
        <v>2000</v>
      </c>
      <c r="G324" t="b">
        <v>0</v>
      </c>
      <c r="H324" t="s">
        <v>520</v>
      </c>
      <c r="K324" t="s">
        <v>203</v>
      </c>
      <c r="L324" t="s">
        <v>1753</v>
      </c>
      <c r="N324" t="s">
        <v>93</v>
      </c>
      <c r="P324">
        <v>334.8</v>
      </c>
      <c r="Q324">
        <v>94.899999999999991</v>
      </c>
      <c r="R324">
        <v>0</v>
      </c>
      <c r="S324">
        <v>50.1</v>
      </c>
      <c r="T324">
        <v>0</v>
      </c>
      <c r="U324">
        <v>0</v>
      </c>
      <c r="V324">
        <v>139.9</v>
      </c>
      <c r="W324">
        <v>49.9</v>
      </c>
      <c r="X324">
        <v>49.9</v>
      </c>
      <c r="Y324">
        <v>0</v>
      </c>
      <c r="AF324" t="s">
        <v>1797</v>
      </c>
      <c r="AJ324" t="s">
        <v>1797</v>
      </c>
      <c r="AL324" t="s">
        <v>1755</v>
      </c>
      <c r="AM324">
        <v>0</v>
      </c>
      <c r="AN324">
        <v>99999</v>
      </c>
      <c r="AO324">
        <v>899</v>
      </c>
      <c r="AP324" t="b">
        <v>1</v>
      </c>
      <c r="AQ324" t="b">
        <v>1</v>
      </c>
      <c r="AR324" t="b">
        <v>0</v>
      </c>
      <c r="AS324">
        <v>99999</v>
      </c>
      <c r="AT324" t="s">
        <v>96</v>
      </c>
      <c r="AV324" t="b">
        <v>0</v>
      </c>
      <c r="AW324">
        <v>12</v>
      </c>
      <c r="AX324" t="s">
        <v>97</v>
      </c>
      <c r="AY324" t="s">
        <v>2088</v>
      </c>
    </row>
    <row r="325" spans="1:51" x14ac:dyDescent="0.25">
      <c r="A325" t="s">
        <v>3160</v>
      </c>
      <c r="B325" t="s">
        <v>139</v>
      </c>
      <c r="C325" t="s">
        <v>89</v>
      </c>
      <c r="D325">
        <v>99999</v>
      </c>
      <c r="F325">
        <v>3000</v>
      </c>
      <c r="G325" t="b">
        <v>0</v>
      </c>
      <c r="H325" t="s">
        <v>520</v>
      </c>
      <c r="K325" t="s">
        <v>203</v>
      </c>
      <c r="L325" t="s">
        <v>1753</v>
      </c>
      <c r="N325" t="s">
        <v>93</v>
      </c>
      <c r="P325">
        <v>344.8</v>
      </c>
      <c r="Q325">
        <v>104.89999999999999</v>
      </c>
      <c r="R325">
        <v>0</v>
      </c>
      <c r="S325">
        <v>50.1</v>
      </c>
      <c r="T325">
        <v>0</v>
      </c>
      <c r="U325">
        <v>0</v>
      </c>
      <c r="V325">
        <v>139.9</v>
      </c>
      <c r="W325">
        <v>49.9</v>
      </c>
      <c r="X325">
        <v>49.9</v>
      </c>
      <c r="Y325">
        <v>0</v>
      </c>
      <c r="AF325" t="s">
        <v>1799</v>
      </c>
      <c r="AJ325" t="s">
        <v>1799</v>
      </c>
      <c r="AL325" t="s">
        <v>1755</v>
      </c>
      <c r="AM325">
        <v>0</v>
      </c>
      <c r="AN325">
        <v>99999</v>
      </c>
      <c r="AO325">
        <v>899</v>
      </c>
      <c r="AP325" t="b">
        <v>1</v>
      </c>
      <c r="AQ325" t="b">
        <v>1</v>
      </c>
      <c r="AR325" t="b">
        <v>0</v>
      </c>
      <c r="AS325">
        <v>99999</v>
      </c>
      <c r="AT325" t="s">
        <v>96</v>
      </c>
      <c r="AV325" t="b">
        <v>0</v>
      </c>
      <c r="AW325">
        <v>12</v>
      </c>
      <c r="AX325" t="s">
        <v>97</v>
      </c>
      <c r="AY325" t="s">
        <v>2089</v>
      </c>
    </row>
    <row r="326" spans="1:51" x14ac:dyDescent="0.25">
      <c r="A326" t="s">
        <v>3160</v>
      </c>
      <c r="B326" t="s">
        <v>139</v>
      </c>
      <c r="C326" t="s">
        <v>89</v>
      </c>
      <c r="D326">
        <v>99999</v>
      </c>
      <c r="F326">
        <v>5000</v>
      </c>
      <c r="G326" t="b">
        <v>0</v>
      </c>
      <c r="H326" t="s">
        <v>520</v>
      </c>
      <c r="K326" t="s">
        <v>203</v>
      </c>
      <c r="L326" t="s">
        <v>1753</v>
      </c>
      <c r="N326" t="s">
        <v>93</v>
      </c>
      <c r="P326">
        <v>359.8</v>
      </c>
      <c r="Q326">
        <v>119.9</v>
      </c>
      <c r="R326">
        <v>0</v>
      </c>
      <c r="S326">
        <v>50.1</v>
      </c>
      <c r="T326">
        <v>0</v>
      </c>
      <c r="U326">
        <v>0</v>
      </c>
      <c r="V326">
        <v>139.9</v>
      </c>
      <c r="W326">
        <v>49.9</v>
      </c>
      <c r="X326">
        <v>49.9</v>
      </c>
      <c r="Y326">
        <v>0</v>
      </c>
      <c r="AF326" t="s">
        <v>1801</v>
      </c>
      <c r="AJ326" t="s">
        <v>1801</v>
      </c>
      <c r="AL326" t="s">
        <v>1755</v>
      </c>
      <c r="AM326">
        <v>0</v>
      </c>
      <c r="AN326">
        <v>99999</v>
      </c>
      <c r="AO326">
        <v>899</v>
      </c>
      <c r="AP326" t="b">
        <v>1</v>
      </c>
      <c r="AQ326" t="b">
        <v>1</v>
      </c>
      <c r="AR326" t="b">
        <v>0</v>
      </c>
      <c r="AS326">
        <v>99999</v>
      </c>
      <c r="AT326" t="s">
        <v>96</v>
      </c>
      <c r="AV326" t="b">
        <v>0</v>
      </c>
      <c r="AW326">
        <v>12</v>
      </c>
      <c r="AX326" t="s">
        <v>97</v>
      </c>
      <c r="AY326" t="s">
        <v>2090</v>
      </c>
    </row>
    <row r="327" spans="1:51" x14ac:dyDescent="0.25">
      <c r="A327" t="s">
        <v>3160</v>
      </c>
      <c r="B327" t="s">
        <v>88</v>
      </c>
      <c r="C327" t="s">
        <v>89</v>
      </c>
      <c r="D327">
        <v>99999</v>
      </c>
      <c r="F327">
        <v>10000</v>
      </c>
      <c r="G327" t="b">
        <v>0</v>
      </c>
      <c r="H327" t="s">
        <v>520</v>
      </c>
      <c r="K327" t="s">
        <v>228</v>
      </c>
      <c r="L327" t="s">
        <v>1725</v>
      </c>
      <c r="N327" t="s">
        <v>93</v>
      </c>
      <c r="P327">
        <v>379.8</v>
      </c>
      <c r="Q327">
        <v>129.9</v>
      </c>
      <c r="R327">
        <v>0</v>
      </c>
      <c r="S327">
        <v>50.1</v>
      </c>
      <c r="T327">
        <v>0</v>
      </c>
      <c r="U327">
        <v>0</v>
      </c>
      <c r="V327">
        <v>139.9</v>
      </c>
      <c r="W327">
        <v>59.9</v>
      </c>
      <c r="X327">
        <v>59.9</v>
      </c>
      <c r="Y327">
        <v>0</v>
      </c>
      <c r="AF327" t="s">
        <v>1767</v>
      </c>
      <c r="AJ327" t="s">
        <v>1767</v>
      </c>
      <c r="AL327" t="s">
        <v>1727</v>
      </c>
      <c r="AM327">
        <v>0</v>
      </c>
      <c r="AN327">
        <v>99999</v>
      </c>
      <c r="AO327">
        <v>699</v>
      </c>
      <c r="AP327" t="b">
        <v>1</v>
      </c>
      <c r="AQ327" t="b">
        <v>1</v>
      </c>
      <c r="AR327" t="b">
        <v>0</v>
      </c>
      <c r="AS327">
        <v>1000</v>
      </c>
      <c r="AT327" t="s">
        <v>96</v>
      </c>
      <c r="AV327" t="b">
        <v>0</v>
      </c>
      <c r="AW327">
        <v>12</v>
      </c>
      <c r="AX327" t="s">
        <v>97</v>
      </c>
      <c r="AY327" t="s">
        <v>2091</v>
      </c>
    </row>
    <row r="328" spans="1:51" x14ac:dyDescent="0.25">
      <c r="A328" t="s">
        <v>3160</v>
      </c>
      <c r="B328" t="s">
        <v>109</v>
      </c>
      <c r="C328" t="s">
        <v>89</v>
      </c>
      <c r="D328">
        <v>99999</v>
      </c>
      <c r="F328">
        <v>0</v>
      </c>
      <c r="G328" t="b">
        <v>0</v>
      </c>
      <c r="H328" t="s">
        <v>520</v>
      </c>
      <c r="K328" t="s">
        <v>228</v>
      </c>
      <c r="L328" t="s">
        <v>1729</v>
      </c>
      <c r="N328" t="s">
        <v>93</v>
      </c>
      <c r="P328">
        <v>309.8</v>
      </c>
      <c r="Q328">
        <v>59.9</v>
      </c>
      <c r="R328">
        <v>0</v>
      </c>
      <c r="S328">
        <v>50.1</v>
      </c>
      <c r="T328">
        <v>0</v>
      </c>
      <c r="U328">
        <v>0</v>
      </c>
      <c r="V328">
        <v>139.9</v>
      </c>
      <c r="W328">
        <v>59.9</v>
      </c>
      <c r="X328">
        <v>59.9</v>
      </c>
      <c r="Y328">
        <v>0</v>
      </c>
      <c r="AF328" t="s">
        <v>1769</v>
      </c>
      <c r="AJ328" t="s">
        <v>1769</v>
      </c>
      <c r="AL328" t="s">
        <v>1731</v>
      </c>
      <c r="AM328">
        <v>0</v>
      </c>
      <c r="AN328">
        <v>99999</v>
      </c>
      <c r="AO328">
        <v>599</v>
      </c>
      <c r="AP328" t="b">
        <v>1</v>
      </c>
      <c r="AQ328" t="b">
        <v>1</v>
      </c>
      <c r="AR328" t="b">
        <v>0</v>
      </c>
      <c r="AS328">
        <v>500</v>
      </c>
      <c r="AT328" t="s">
        <v>96</v>
      </c>
      <c r="AV328" t="b">
        <v>0</v>
      </c>
      <c r="AW328">
        <v>12</v>
      </c>
      <c r="AX328" t="s">
        <v>97</v>
      </c>
      <c r="AY328" t="s">
        <v>2092</v>
      </c>
    </row>
    <row r="329" spans="1:51" x14ac:dyDescent="0.25">
      <c r="A329" t="s">
        <v>3160</v>
      </c>
      <c r="B329" t="s">
        <v>109</v>
      </c>
      <c r="C329" t="s">
        <v>89</v>
      </c>
      <c r="D329">
        <v>99999</v>
      </c>
      <c r="F329">
        <v>1000</v>
      </c>
      <c r="G329" t="b">
        <v>0</v>
      </c>
      <c r="H329" t="s">
        <v>520</v>
      </c>
      <c r="K329" t="s">
        <v>228</v>
      </c>
      <c r="L329" t="s">
        <v>1729</v>
      </c>
      <c r="N329" t="s">
        <v>93</v>
      </c>
      <c r="P329">
        <v>309.8</v>
      </c>
      <c r="Q329">
        <v>59.9</v>
      </c>
      <c r="R329">
        <v>0</v>
      </c>
      <c r="S329">
        <v>50.1</v>
      </c>
      <c r="T329">
        <v>0</v>
      </c>
      <c r="U329">
        <v>0</v>
      </c>
      <c r="V329">
        <v>139.9</v>
      </c>
      <c r="W329">
        <v>59.9</v>
      </c>
      <c r="X329">
        <v>59.9</v>
      </c>
      <c r="Y329">
        <v>0</v>
      </c>
      <c r="AF329" t="s">
        <v>1771</v>
      </c>
      <c r="AJ329" t="s">
        <v>1771</v>
      </c>
      <c r="AL329" t="s">
        <v>1731</v>
      </c>
      <c r="AM329">
        <v>0</v>
      </c>
      <c r="AN329">
        <v>99999</v>
      </c>
      <c r="AO329">
        <v>599</v>
      </c>
      <c r="AP329" t="b">
        <v>1</v>
      </c>
      <c r="AQ329" t="b">
        <v>1</v>
      </c>
      <c r="AR329" t="b">
        <v>0</v>
      </c>
      <c r="AS329">
        <v>500</v>
      </c>
      <c r="AT329" t="s">
        <v>96</v>
      </c>
      <c r="AV329" t="b">
        <v>0</v>
      </c>
      <c r="AW329">
        <v>12</v>
      </c>
      <c r="AX329" t="s">
        <v>97</v>
      </c>
      <c r="AY329" t="s">
        <v>2093</v>
      </c>
    </row>
    <row r="330" spans="1:51" x14ac:dyDescent="0.25">
      <c r="A330" t="s">
        <v>3160</v>
      </c>
      <c r="B330" t="s">
        <v>109</v>
      </c>
      <c r="C330" t="s">
        <v>89</v>
      </c>
      <c r="D330">
        <v>99999</v>
      </c>
      <c r="F330">
        <v>10000</v>
      </c>
      <c r="G330" t="b">
        <v>0</v>
      </c>
      <c r="H330" t="s">
        <v>520</v>
      </c>
      <c r="K330" t="s">
        <v>228</v>
      </c>
      <c r="L330" t="s">
        <v>1729</v>
      </c>
      <c r="N330" t="s">
        <v>93</v>
      </c>
      <c r="P330">
        <v>374.8</v>
      </c>
      <c r="Q330">
        <v>124.9</v>
      </c>
      <c r="R330">
        <v>0</v>
      </c>
      <c r="S330">
        <v>50.1</v>
      </c>
      <c r="T330">
        <v>0</v>
      </c>
      <c r="U330">
        <v>0</v>
      </c>
      <c r="V330">
        <v>139.9</v>
      </c>
      <c r="W330">
        <v>59.9</v>
      </c>
      <c r="X330">
        <v>59.9</v>
      </c>
      <c r="Y330">
        <v>0</v>
      </c>
      <c r="AF330" t="s">
        <v>1773</v>
      </c>
      <c r="AJ330" t="s">
        <v>1773</v>
      </c>
      <c r="AL330" t="s">
        <v>1731</v>
      </c>
      <c r="AM330">
        <v>0</v>
      </c>
      <c r="AN330">
        <v>99999</v>
      </c>
      <c r="AO330">
        <v>599</v>
      </c>
      <c r="AP330" t="b">
        <v>1</v>
      </c>
      <c r="AQ330" t="b">
        <v>1</v>
      </c>
      <c r="AR330" t="b">
        <v>0</v>
      </c>
      <c r="AS330">
        <v>500</v>
      </c>
      <c r="AT330" t="s">
        <v>96</v>
      </c>
      <c r="AV330" t="b">
        <v>0</v>
      </c>
      <c r="AW330">
        <v>12</v>
      </c>
      <c r="AX330" t="s">
        <v>97</v>
      </c>
      <c r="AY330" t="s">
        <v>2094</v>
      </c>
    </row>
    <row r="331" spans="1:51" x14ac:dyDescent="0.25">
      <c r="A331" t="s">
        <v>3160</v>
      </c>
      <c r="B331" t="s">
        <v>109</v>
      </c>
      <c r="C331" t="s">
        <v>89</v>
      </c>
      <c r="D331">
        <v>99999</v>
      </c>
      <c r="F331">
        <v>2000</v>
      </c>
      <c r="G331" t="b">
        <v>0</v>
      </c>
      <c r="H331" t="s">
        <v>520</v>
      </c>
      <c r="K331" t="s">
        <v>228</v>
      </c>
      <c r="L331" t="s">
        <v>1729</v>
      </c>
      <c r="N331" t="s">
        <v>93</v>
      </c>
      <c r="P331">
        <v>319.8</v>
      </c>
      <c r="Q331">
        <v>69.900000000000006</v>
      </c>
      <c r="R331">
        <v>0</v>
      </c>
      <c r="S331">
        <v>50.1</v>
      </c>
      <c r="T331">
        <v>0</v>
      </c>
      <c r="U331">
        <v>0</v>
      </c>
      <c r="V331">
        <v>139.9</v>
      </c>
      <c r="W331">
        <v>59.9</v>
      </c>
      <c r="X331">
        <v>59.9</v>
      </c>
      <c r="Y331">
        <v>0</v>
      </c>
      <c r="AF331" t="s">
        <v>1775</v>
      </c>
      <c r="AJ331" t="s">
        <v>1775</v>
      </c>
      <c r="AL331" t="s">
        <v>1731</v>
      </c>
      <c r="AM331">
        <v>0</v>
      </c>
      <c r="AN331">
        <v>99999</v>
      </c>
      <c r="AO331">
        <v>599</v>
      </c>
      <c r="AP331" t="b">
        <v>1</v>
      </c>
      <c r="AQ331" t="b">
        <v>1</v>
      </c>
      <c r="AR331" t="b">
        <v>0</v>
      </c>
      <c r="AS331">
        <v>500</v>
      </c>
      <c r="AT331" t="s">
        <v>96</v>
      </c>
      <c r="AV331" t="b">
        <v>0</v>
      </c>
      <c r="AW331">
        <v>12</v>
      </c>
      <c r="AX331" t="s">
        <v>97</v>
      </c>
      <c r="AY331" t="s">
        <v>2095</v>
      </c>
    </row>
    <row r="332" spans="1:51" x14ac:dyDescent="0.25">
      <c r="A332" t="s">
        <v>3160</v>
      </c>
      <c r="B332" t="s">
        <v>109</v>
      </c>
      <c r="C332" t="s">
        <v>89</v>
      </c>
      <c r="D332">
        <v>99999</v>
      </c>
      <c r="F332">
        <v>3000</v>
      </c>
      <c r="G332" t="b">
        <v>0</v>
      </c>
      <c r="H332" t="s">
        <v>520</v>
      </c>
      <c r="K332" t="s">
        <v>228</v>
      </c>
      <c r="L332" t="s">
        <v>1729</v>
      </c>
      <c r="N332" t="s">
        <v>93</v>
      </c>
      <c r="P332">
        <v>329.8</v>
      </c>
      <c r="Q332">
        <v>79.899999999999991</v>
      </c>
      <c r="R332">
        <v>0</v>
      </c>
      <c r="S332">
        <v>50.1</v>
      </c>
      <c r="T332">
        <v>0</v>
      </c>
      <c r="U332">
        <v>0</v>
      </c>
      <c r="V332">
        <v>139.9</v>
      </c>
      <c r="W332">
        <v>59.9</v>
      </c>
      <c r="X332">
        <v>59.9</v>
      </c>
      <c r="Y332">
        <v>0</v>
      </c>
      <c r="AF332" t="s">
        <v>1777</v>
      </c>
      <c r="AJ332" t="s">
        <v>1777</v>
      </c>
      <c r="AL332" t="s">
        <v>1731</v>
      </c>
      <c r="AM332">
        <v>0</v>
      </c>
      <c r="AN332">
        <v>99999</v>
      </c>
      <c r="AO332">
        <v>599</v>
      </c>
      <c r="AP332" t="b">
        <v>1</v>
      </c>
      <c r="AQ332" t="b">
        <v>1</v>
      </c>
      <c r="AR332" t="b">
        <v>0</v>
      </c>
      <c r="AS332">
        <v>500</v>
      </c>
      <c r="AT332" t="s">
        <v>96</v>
      </c>
      <c r="AV332" t="b">
        <v>0</v>
      </c>
      <c r="AW332">
        <v>12</v>
      </c>
      <c r="AX332" t="s">
        <v>97</v>
      </c>
      <c r="AY332" t="s">
        <v>2096</v>
      </c>
    </row>
    <row r="333" spans="1:51" x14ac:dyDescent="0.25">
      <c r="A333" t="s">
        <v>3160</v>
      </c>
      <c r="B333" t="s">
        <v>109</v>
      </c>
      <c r="C333" t="s">
        <v>89</v>
      </c>
      <c r="D333">
        <v>99999</v>
      </c>
      <c r="F333">
        <v>5000</v>
      </c>
      <c r="G333" t="b">
        <v>0</v>
      </c>
      <c r="H333" t="s">
        <v>520</v>
      </c>
      <c r="K333" t="s">
        <v>228</v>
      </c>
      <c r="L333" t="s">
        <v>1729</v>
      </c>
      <c r="N333" t="s">
        <v>93</v>
      </c>
      <c r="P333">
        <v>344.8</v>
      </c>
      <c r="Q333">
        <v>94.9</v>
      </c>
      <c r="R333">
        <v>0</v>
      </c>
      <c r="S333">
        <v>50.1</v>
      </c>
      <c r="T333">
        <v>0</v>
      </c>
      <c r="U333">
        <v>0</v>
      </c>
      <c r="V333">
        <v>139.9</v>
      </c>
      <c r="W333">
        <v>59.9</v>
      </c>
      <c r="X333">
        <v>59.9</v>
      </c>
      <c r="Y333">
        <v>0</v>
      </c>
      <c r="AF333" t="s">
        <v>1779</v>
      </c>
      <c r="AJ333" t="s">
        <v>1779</v>
      </c>
      <c r="AL333" t="s">
        <v>1731</v>
      </c>
      <c r="AM333">
        <v>0</v>
      </c>
      <c r="AN333">
        <v>99999</v>
      </c>
      <c r="AO333">
        <v>599</v>
      </c>
      <c r="AP333" t="b">
        <v>1</v>
      </c>
      <c r="AQ333" t="b">
        <v>1</v>
      </c>
      <c r="AR333" t="b">
        <v>0</v>
      </c>
      <c r="AS333">
        <v>500</v>
      </c>
      <c r="AT333" t="s">
        <v>96</v>
      </c>
      <c r="AV333" t="b">
        <v>0</v>
      </c>
      <c r="AW333">
        <v>12</v>
      </c>
      <c r="AX333" t="s">
        <v>97</v>
      </c>
      <c r="AY333" t="s">
        <v>2097</v>
      </c>
    </row>
    <row r="334" spans="1:51" x14ac:dyDescent="0.25">
      <c r="A334" t="s">
        <v>3160</v>
      </c>
      <c r="B334" t="s">
        <v>124</v>
      </c>
      <c r="C334" t="s">
        <v>89</v>
      </c>
      <c r="D334">
        <v>99999</v>
      </c>
      <c r="F334">
        <v>0</v>
      </c>
      <c r="G334" t="b">
        <v>0</v>
      </c>
      <c r="H334" t="s">
        <v>520</v>
      </c>
      <c r="K334" t="s">
        <v>228</v>
      </c>
      <c r="L334" t="s">
        <v>1725</v>
      </c>
      <c r="N334" t="s">
        <v>93</v>
      </c>
      <c r="P334">
        <v>314.8</v>
      </c>
      <c r="Q334">
        <v>64.900000000000006</v>
      </c>
      <c r="R334">
        <v>0</v>
      </c>
      <c r="S334">
        <v>50.1</v>
      </c>
      <c r="T334">
        <v>0</v>
      </c>
      <c r="U334">
        <v>0</v>
      </c>
      <c r="V334">
        <v>139.9</v>
      </c>
      <c r="W334">
        <v>59.9</v>
      </c>
      <c r="X334">
        <v>59.9</v>
      </c>
      <c r="Y334">
        <v>0</v>
      </c>
      <c r="AF334" t="s">
        <v>1781</v>
      </c>
      <c r="AJ334" t="s">
        <v>1781</v>
      </c>
      <c r="AL334" t="s">
        <v>1727</v>
      </c>
      <c r="AM334">
        <v>0</v>
      </c>
      <c r="AN334">
        <v>99999</v>
      </c>
      <c r="AO334">
        <v>699</v>
      </c>
      <c r="AP334" t="b">
        <v>1</v>
      </c>
      <c r="AQ334" t="b">
        <v>1</v>
      </c>
      <c r="AR334" t="b">
        <v>0</v>
      </c>
      <c r="AS334">
        <v>1000</v>
      </c>
      <c r="AT334" t="s">
        <v>96</v>
      </c>
      <c r="AV334" t="b">
        <v>0</v>
      </c>
      <c r="AW334">
        <v>12</v>
      </c>
      <c r="AX334" t="s">
        <v>97</v>
      </c>
      <c r="AY334" t="s">
        <v>2098</v>
      </c>
    </row>
    <row r="335" spans="1:51" x14ac:dyDescent="0.25">
      <c r="A335" t="s">
        <v>3160</v>
      </c>
      <c r="B335" t="s">
        <v>124</v>
      </c>
      <c r="C335" t="s">
        <v>89</v>
      </c>
      <c r="D335">
        <v>99999</v>
      </c>
      <c r="F335">
        <v>1000</v>
      </c>
      <c r="G335" t="b">
        <v>0</v>
      </c>
      <c r="H335" t="s">
        <v>520</v>
      </c>
      <c r="K335" t="s">
        <v>228</v>
      </c>
      <c r="L335" t="s">
        <v>1725</v>
      </c>
      <c r="N335" t="s">
        <v>93</v>
      </c>
      <c r="P335">
        <v>314.8</v>
      </c>
      <c r="Q335">
        <v>64.899999999999991</v>
      </c>
      <c r="R335">
        <v>0</v>
      </c>
      <c r="S335">
        <v>50.1</v>
      </c>
      <c r="T335">
        <v>0</v>
      </c>
      <c r="U335">
        <v>0</v>
      </c>
      <c r="V335">
        <v>139.9</v>
      </c>
      <c r="W335">
        <v>59.9</v>
      </c>
      <c r="X335">
        <v>59.9</v>
      </c>
      <c r="Y335">
        <v>0</v>
      </c>
      <c r="AF335" t="s">
        <v>1783</v>
      </c>
      <c r="AJ335" t="s">
        <v>1783</v>
      </c>
      <c r="AL335" t="s">
        <v>1727</v>
      </c>
      <c r="AM335">
        <v>0</v>
      </c>
      <c r="AN335">
        <v>99999</v>
      </c>
      <c r="AO335">
        <v>699</v>
      </c>
      <c r="AP335" t="b">
        <v>1</v>
      </c>
      <c r="AQ335" t="b">
        <v>1</v>
      </c>
      <c r="AR335" t="b">
        <v>0</v>
      </c>
      <c r="AS335">
        <v>1000</v>
      </c>
      <c r="AT335" t="s">
        <v>96</v>
      </c>
      <c r="AV335" t="b">
        <v>0</v>
      </c>
      <c r="AW335">
        <v>12</v>
      </c>
      <c r="AX335" t="s">
        <v>97</v>
      </c>
      <c r="AY335" t="s">
        <v>2099</v>
      </c>
    </row>
    <row r="336" spans="1:51" x14ac:dyDescent="0.25">
      <c r="A336" t="s">
        <v>3160</v>
      </c>
      <c r="B336" t="s">
        <v>124</v>
      </c>
      <c r="C336" t="s">
        <v>89</v>
      </c>
      <c r="D336">
        <v>99999</v>
      </c>
      <c r="F336">
        <v>2000</v>
      </c>
      <c r="G336" t="b">
        <v>0</v>
      </c>
      <c r="H336" t="s">
        <v>520</v>
      </c>
      <c r="K336" t="s">
        <v>228</v>
      </c>
      <c r="L336" t="s">
        <v>1725</v>
      </c>
      <c r="N336" t="s">
        <v>93</v>
      </c>
      <c r="P336">
        <v>324.8</v>
      </c>
      <c r="Q336">
        <v>74.899999999999991</v>
      </c>
      <c r="R336">
        <v>0</v>
      </c>
      <c r="S336">
        <v>50.1</v>
      </c>
      <c r="T336">
        <v>0</v>
      </c>
      <c r="U336">
        <v>0</v>
      </c>
      <c r="V336">
        <v>139.9</v>
      </c>
      <c r="W336">
        <v>59.9</v>
      </c>
      <c r="X336">
        <v>59.9</v>
      </c>
      <c r="Y336">
        <v>0</v>
      </c>
      <c r="AF336" t="s">
        <v>1785</v>
      </c>
      <c r="AJ336" t="s">
        <v>1785</v>
      </c>
      <c r="AL336" t="s">
        <v>1727</v>
      </c>
      <c r="AM336">
        <v>0</v>
      </c>
      <c r="AN336">
        <v>99999</v>
      </c>
      <c r="AO336">
        <v>699</v>
      </c>
      <c r="AP336" t="b">
        <v>1</v>
      </c>
      <c r="AQ336" t="b">
        <v>1</v>
      </c>
      <c r="AR336" t="b">
        <v>0</v>
      </c>
      <c r="AS336">
        <v>1000</v>
      </c>
      <c r="AT336" t="s">
        <v>96</v>
      </c>
      <c r="AV336" t="b">
        <v>0</v>
      </c>
      <c r="AW336">
        <v>12</v>
      </c>
      <c r="AX336" t="s">
        <v>97</v>
      </c>
      <c r="AY336" t="s">
        <v>2100</v>
      </c>
    </row>
    <row r="337" spans="1:51" x14ac:dyDescent="0.25">
      <c r="A337" t="s">
        <v>3160</v>
      </c>
      <c r="B337" t="s">
        <v>124</v>
      </c>
      <c r="C337" t="s">
        <v>89</v>
      </c>
      <c r="D337">
        <v>99999</v>
      </c>
      <c r="F337">
        <v>3000</v>
      </c>
      <c r="G337" t="b">
        <v>0</v>
      </c>
      <c r="H337" t="s">
        <v>520</v>
      </c>
      <c r="K337" t="s">
        <v>228</v>
      </c>
      <c r="L337" t="s">
        <v>1725</v>
      </c>
      <c r="N337" t="s">
        <v>93</v>
      </c>
      <c r="P337">
        <v>334.8</v>
      </c>
      <c r="Q337">
        <v>84.899999999999991</v>
      </c>
      <c r="R337">
        <v>0</v>
      </c>
      <c r="S337">
        <v>50.1</v>
      </c>
      <c r="T337">
        <v>0</v>
      </c>
      <c r="U337">
        <v>0</v>
      </c>
      <c r="V337">
        <v>139.9</v>
      </c>
      <c r="W337">
        <v>59.9</v>
      </c>
      <c r="X337">
        <v>59.9</v>
      </c>
      <c r="Y337">
        <v>0</v>
      </c>
      <c r="AF337" t="s">
        <v>1787</v>
      </c>
      <c r="AJ337" t="s">
        <v>1787</v>
      </c>
      <c r="AL337" t="s">
        <v>1727</v>
      </c>
      <c r="AM337">
        <v>0</v>
      </c>
      <c r="AN337">
        <v>99999</v>
      </c>
      <c r="AO337">
        <v>699</v>
      </c>
      <c r="AP337" t="b">
        <v>1</v>
      </c>
      <c r="AQ337" t="b">
        <v>1</v>
      </c>
      <c r="AR337" t="b">
        <v>0</v>
      </c>
      <c r="AS337">
        <v>1000</v>
      </c>
      <c r="AT337" t="s">
        <v>96</v>
      </c>
      <c r="AV337" t="b">
        <v>0</v>
      </c>
      <c r="AW337">
        <v>12</v>
      </c>
      <c r="AX337" t="s">
        <v>97</v>
      </c>
      <c r="AY337" t="s">
        <v>2101</v>
      </c>
    </row>
    <row r="338" spans="1:51" x14ac:dyDescent="0.25">
      <c r="A338" t="s">
        <v>3160</v>
      </c>
      <c r="B338" t="s">
        <v>124</v>
      </c>
      <c r="C338" t="s">
        <v>89</v>
      </c>
      <c r="D338">
        <v>99999</v>
      </c>
      <c r="F338">
        <v>5000</v>
      </c>
      <c r="G338" t="b">
        <v>0</v>
      </c>
      <c r="H338" t="s">
        <v>520</v>
      </c>
      <c r="K338" t="s">
        <v>228</v>
      </c>
      <c r="L338" t="s">
        <v>1725</v>
      </c>
      <c r="N338" t="s">
        <v>93</v>
      </c>
      <c r="P338">
        <v>349.8</v>
      </c>
      <c r="Q338">
        <v>99.9</v>
      </c>
      <c r="R338">
        <v>0</v>
      </c>
      <c r="S338">
        <v>50.1</v>
      </c>
      <c r="T338">
        <v>0</v>
      </c>
      <c r="U338">
        <v>0</v>
      </c>
      <c r="V338">
        <v>139.9</v>
      </c>
      <c r="W338">
        <v>59.9</v>
      </c>
      <c r="X338">
        <v>59.9</v>
      </c>
      <c r="Y338">
        <v>0</v>
      </c>
      <c r="AF338" t="s">
        <v>1789</v>
      </c>
      <c r="AJ338" t="s">
        <v>1789</v>
      </c>
      <c r="AL338" t="s">
        <v>1727</v>
      </c>
      <c r="AM338">
        <v>0</v>
      </c>
      <c r="AN338">
        <v>99999</v>
      </c>
      <c r="AO338">
        <v>699</v>
      </c>
      <c r="AP338" t="b">
        <v>1</v>
      </c>
      <c r="AQ338" t="b">
        <v>1</v>
      </c>
      <c r="AR338" t="b">
        <v>0</v>
      </c>
      <c r="AS338">
        <v>1000</v>
      </c>
      <c r="AT338" t="s">
        <v>96</v>
      </c>
      <c r="AV338" t="b">
        <v>0</v>
      </c>
      <c r="AW338">
        <v>12</v>
      </c>
      <c r="AX338" t="s">
        <v>97</v>
      </c>
      <c r="AY338" t="s">
        <v>2102</v>
      </c>
    </row>
    <row r="339" spans="1:51" x14ac:dyDescent="0.25">
      <c r="A339" t="s">
        <v>3160</v>
      </c>
      <c r="B339" t="s">
        <v>139</v>
      </c>
      <c r="C339" t="s">
        <v>89</v>
      </c>
      <c r="D339">
        <v>99999</v>
      </c>
      <c r="F339">
        <v>0</v>
      </c>
      <c r="G339" t="b">
        <v>0</v>
      </c>
      <c r="H339" t="s">
        <v>520</v>
      </c>
      <c r="K339" t="s">
        <v>228</v>
      </c>
      <c r="L339" t="s">
        <v>1753</v>
      </c>
      <c r="N339" t="s">
        <v>93</v>
      </c>
      <c r="P339">
        <v>334.8</v>
      </c>
      <c r="Q339">
        <v>84.9</v>
      </c>
      <c r="R339">
        <v>0</v>
      </c>
      <c r="S339">
        <v>50.1</v>
      </c>
      <c r="T339">
        <v>0</v>
      </c>
      <c r="U339">
        <v>0</v>
      </c>
      <c r="V339">
        <v>139.9</v>
      </c>
      <c r="W339">
        <v>59.9</v>
      </c>
      <c r="X339">
        <v>59.9</v>
      </c>
      <c r="Y339">
        <v>0</v>
      </c>
      <c r="AF339" t="s">
        <v>1791</v>
      </c>
      <c r="AJ339" t="s">
        <v>1791</v>
      </c>
      <c r="AL339" t="s">
        <v>1755</v>
      </c>
      <c r="AM339">
        <v>0</v>
      </c>
      <c r="AN339">
        <v>99999</v>
      </c>
      <c r="AO339">
        <v>899</v>
      </c>
      <c r="AP339" t="b">
        <v>1</v>
      </c>
      <c r="AQ339" t="b">
        <v>1</v>
      </c>
      <c r="AR339" t="b">
        <v>0</v>
      </c>
      <c r="AS339">
        <v>99999</v>
      </c>
      <c r="AT339" t="s">
        <v>96</v>
      </c>
      <c r="AV339" t="b">
        <v>0</v>
      </c>
      <c r="AW339">
        <v>12</v>
      </c>
      <c r="AX339" t="s">
        <v>97</v>
      </c>
      <c r="AY339" t="s">
        <v>2103</v>
      </c>
    </row>
    <row r="340" spans="1:51" x14ac:dyDescent="0.25">
      <c r="A340" t="s">
        <v>3160</v>
      </c>
      <c r="B340" t="s">
        <v>139</v>
      </c>
      <c r="C340" t="s">
        <v>89</v>
      </c>
      <c r="D340">
        <v>99999</v>
      </c>
      <c r="F340">
        <v>1000</v>
      </c>
      <c r="G340" t="b">
        <v>0</v>
      </c>
      <c r="H340" t="s">
        <v>520</v>
      </c>
      <c r="K340" t="s">
        <v>228</v>
      </c>
      <c r="L340" t="s">
        <v>1753</v>
      </c>
      <c r="N340" t="s">
        <v>93</v>
      </c>
      <c r="P340">
        <v>334.8</v>
      </c>
      <c r="Q340">
        <v>84.899999999999991</v>
      </c>
      <c r="R340">
        <v>0</v>
      </c>
      <c r="S340">
        <v>50.1</v>
      </c>
      <c r="T340">
        <v>0</v>
      </c>
      <c r="U340">
        <v>0</v>
      </c>
      <c r="V340">
        <v>139.9</v>
      </c>
      <c r="W340">
        <v>59.9</v>
      </c>
      <c r="X340">
        <v>59.9</v>
      </c>
      <c r="Y340">
        <v>0</v>
      </c>
      <c r="AF340" t="s">
        <v>1793</v>
      </c>
      <c r="AJ340" t="s">
        <v>1793</v>
      </c>
      <c r="AL340" t="s">
        <v>1755</v>
      </c>
      <c r="AM340">
        <v>0</v>
      </c>
      <c r="AN340">
        <v>99999</v>
      </c>
      <c r="AO340">
        <v>899</v>
      </c>
      <c r="AP340" t="b">
        <v>1</v>
      </c>
      <c r="AQ340" t="b">
        <v>1</v>
      </c>
      <c r="AR340" t="b">
        <v>0</v>
      </c>
      <c r="AS340">
        <v>99999</v>
      </c>
      <c r="AT340" t="s">
        <v>96</v>
      </c>
      <c r="AV340" t="b">
        <v>0</v>
      </c>
      <c r="AW340">
        <v>12</v>
      </c>
      <c r="AX340" t="s">
        <v>97</v>
      </c>
      <c r="AY340" t="s">
        <v>2104</v>
      </c>
    </row>
    <row r="341" spans="1:51" x14ac:dyDescent="0.25">
      <c r="A341" t="s">
        <v>3160</v>
      </c>
      <c r="B341" t="s">
        <v>139</v>
      </c>
      <c r="C341" t="s">
        <v>89</v>
      </c>
      <c r="D341">
        <v>99999</v>
      </c>
      <c r="F341">
        <v>10000</v>
      </c>
      <c r="G341" t="b">
        <v>0</v>
      </c>
      <c r="H341" t="s">
        <v>520</v>
      </c>
      <c r="K341" t="s">
        <v>228</v>
      </c>
      <c r="L341" t="s">
        <v>1753</v>
      </c>
      <c r="N341" t="s">
        <v>93</v>
      </c>
      <c r="P341">
        <v>399.8</v>
      </c>
      <c r="Q341">
        <v>149.9</v>
      </c>
      <c r="R341">
        <v>0</v>
      </c>
      <c r="S341">
        <v>50.1</v>
      </c>
      <c r="T341">
        <v>0</v>
      </c>
      <c r="U341">
        <v>0</v>
      </c>
      <c r="V341">
        <v>139.9</v>
      </c>
      <c r="W341">
        <v>59.9</v>
      </c>
      <c r="X341">
        <v>59.9</v>
      </c>
      <c r="Y341">
        <v>0</v>
      </c>
      <c r="AF341" t="s">
        <v>1795</v>
      </c>
      <c r="AJ341" t="s">
        <v>1795</v>
      </c>
      <c r="AL341" t="s">
        <v>1755</v>
      </c>
      <c r="AM341">
        <v>0</v>
      </c>
      <c r="AN341">
        <v>99999</v>
      </c>
      <c r="AO341">
        <v>899</v>
      </c>
      <c r="AP341" t="b">
        <v>1</v>
      </c>
      <c r="AQ341" t="b">
        <v>1</v>
      </c>
      <c r="AR341" t="b">
        <v>0</v>
      </c>
      <c r="AS341">
        <v>99999</v>
      </c>
      <c r="AT341" t="s">
        <v>96</v>
      </c>
      <c r="AV341" t="b">
        <v>0</v>
      </c>
      <c r="AW341">
        <v>12</v>
      </c>
      <c r="AX341" t="s">
        <v>97</v>
      </c>
      <c r="AY341" t="s">
        <v>2105</v>
      </c>
    </row>
    <row r="342" spans="1:51" x14ac:dyDescent="0.25">
      <c r="A342" t="s">
        <v>3160</v>
      </c>
      <c r="B342" t="s">
        <v>139</v>
      </c>
      <c r="C342" t="s">
        <v>89</v>
      </c>
      <c r="D342">
        <v>99999</v>
      </c>
      <c r="F342">
        <v>2000</v>
      </c>
      <c r="G342" t="b">
        <v>0</v>
      </c>
      <c r="H342" t="s">
        <v>520</v>
      </c>
      <c r="K342" t="s">
        <v>228</v>
      </c>
      <c r="L342" t="s">
        <v>1753</v>
      </c>
      <c r="N342" t="s">
        <v>93</v>
      </c>
      <c r="P342">
        <v>344.8</v>
      </c>
      <c r="Q342">
        <v>94.899999999999991</v>
      </c>
      <c r="R342">
        <v>0</v>
      </c>
      <c r="S342">
        <v>50.1</v>
      </c>
      <c r="T342">
        <v>0</v>
      </c>
      <c r="U342">
        <v>0</v>
      </c>
      <c r="V342">
        <v>139.9</v>
      </c>
      <c r="W342">
        <v>59.9</v>
      </c>
      <c r="X342">
        <v>59.9</v>
      </c>
      <c r="Y342">
        <v>0</v>
      </c>
      <c r="AF342" t="s">
        <v>1797</v>
      </c>
      <c r="AJ342" t="s">
        <v>1797</v>
      </c>
      <c r="AL342" t="s">
        <v>1755</v>
      </c>
      <c r="AM342">
        <v>0</v>
      </c>
      <c r="AN342">
        <v>99999</v>
      </c>
      <c r="AO342">
        <v>899</v>
      </c>
      <c r="AP342" t="b">
        <v>1</v>
      </c>
      <c r="AQ342" t="b">
        <v>1</v>
      </c>
      <c r="AR342" t="b">
        <v>0</v>
      </c>
      <c r="AS342">
        <v>99999</v>
      </c>
      <c r="AT342" t="s">
        <v>96</v>
      </c>
      <c r="AV342" t="b">
        <v>0</v>
      </c>
      <c r="AW342">
        <v>12</v>
      </c>
      <c r="AX342" t="s">
        <v>97</v>
      </c>
      <c r="AY342" t="s">
        <v>2106</v>
      </c>
    </row>
    <row r="343" spans="1:51" x14ac:dyDescent="0.25">
      <c r="A343" t="s">
        <v>3160</v>
      </c>
      <c r="B343" t="s">
        <v>139</v>
      </c>
      <c r="C343" t="s">
        <v>89</v>
      </c>
      <c r="D343">
        <v>99999</v>
      </c>
      <c r="F343">
        <v>3000</v>
      </c>
      <c r="G343" t="b">
        <v>0</v>
      </c>
      <c r="H343" t="s">
        <v>520</v>
      </c>
      <c r="K343" t="s">
        <v>228</v>
      </c>
      <c r="L343" t="s">
        <v>1753</v>
      </c>
      <c r="N343" t="s">
        <v>93</v>
      </c>
      <c r="P343">
        <v>354.8</v>
      </c>
      <c r="Q343">
        <v>104.89999999999999</v>
      </c>
      <c r="R343">
        <v>0</v>
      </c>
      <c r="S343">
        <v>50.1</v>
      </c>
      <c r="T343">
        <v>0</v>
      </c>
      <c r="U343">
        <v>0</v>
      </c>
      <c r="V343">
        <v>139.9</v>
      </c>
      <c r="W343">
        <v>59.9</v>
      </c>
      <c r="X343">
        <v>59.9</v>
      </c>
      <c r="Y343">
        <v>0</v>
      </c>
      <c r="AF343" t="s">
        <v>1799</v>
      </c>
      <c r="AJ343" t="s">
        <v>1799</v>
      </c>
      <c r="AL343" t="s">
        <v>1755</v>
      </c>
      <c r="AM343">
        <v>0</v>
      </c>
      <c r="AN343">
        <v>99999</v>
      </c>
      <c r="AO343">
        <v>899</v>
      </c>
      <c r="AP343" t="b">
        <v>1</v>
      </c>
      <c r="AQ343" t="b">
        <v>1</v>
      </c>
      <c r="AR343" t="b">
        <v>0</v>
      </c>
      <c r="AS343">
        <v>99999</v>
      </c>
      <c r="AT343" t="s">
        <v>96</v>
      </c>
      <c r="AV343" t="b">
        <v>0</v>
      </c>
      <c r="AW343">
        <v>12</v>
      </c>
      <c r="AX343" t="s">
        <v>97</v>
      </c>
      <c r="AY343" t="s">
        <v>2107</v>
      </c>
    </row>
    <row r="344" spans="1:51" x14ac:dyDescent="0.25">
      <c r="A344" t="s">
        <v>3160</v>
      </c>
      <c r="B344" t="s">
        <v>139</v>
      </c>
      <c r="C344" t="s">
        <v>89</v>
      </c>
      <c r="D344">
        <v>99999</v>
      </c>
      <c r="F344">
        <v>5000</v>
      </c>
      <c r="G344" t="b">
        <v>0</v>
      </c>
      <c r="H344" t="s">
        <v>520</v>
      </c>
      <c r="K344" t="s">
        <v>228</v>
      </c>
      <c r="L344" t="s">
        <v>1753</v>
      </c>
      <c r="N344" t="s">
        <v>93</v>
      </c>
      <c r="P344">
        <v>369.8</v>
      </c>
      <c r="Q344">
        <v>119.9</v>
      </c>
      <c r="R344">
        <v>0</v>
      </c>
      <c r="S344">
        <v>50.1</v>
      </c>
      <c r="T344">
        <v>0</v>
      </c>
      <c r="U344">
        <v>0</v>
      </c>
      <c r="V344">
        <v>139.9</v>
      </c>
      <c r="W344">
        <v>59.9</v>
      </c>
      <c r="X344">
        <v>59.9</v>
      </c>
      <c r="Y344">
        <v>0</v>
      </c>
      <c r="AF344" t="s">
        <v>1801</v>
      </c>
      <c r="AJ344" t="s">
        <v>1801</v>
      </c>
      <c r="AL344" t="s">
        <v>1755</v>
      </c>
      <c r="AM344">
        <v>0</v>
      </c>
      <c r="AN344">
        <v>99999</v>
      </c>
      <c r="AO344">
        <v>899</v>
      </c>
      <c r="AP344" t="b">
        <v>1</v>
      </c>
      <c r="AQ344" t="b">
        <v>1</v>
      </c>
      <c r="AR344" t="b">
        <v>0</v>
      </c>
      <c r="AS344">
        <v>99999</v>
      </c>
      <c r="AT344" t="s">
        <v>96</v>
      </c>
      <c r="AV344" t="b">
        <v>0</v>
      </c>
      <c r="AW344">
        <v>12</v>
      </c>
      <c r="AX344" t="s">
        <v>97</v>
      </c>
      <c r="AY344" t="s">
        <v>2108</v>
      </c>
    </row>
    <row r="345" spans="1:51" x14ac:dyDescent="0.25">
      <c r="A345" t="s">
        <v>3160</v>
      </c>
      <c r="B345" t="s">
        <v>88</v>
      </c>
      <c r="C345" t="s">
        <v>89</v>
      </c>
      <c r="D345">
        <v>99999</v>
      </c>
      <c r="F345">
        <v>10000</v>
      </c>
      <c r="G345" t="b">
        <v>0</v>
      </c>
      <c r="H345" t="s">
        <v>520</v>
      </c>
      <c r="K345" t="s">
        <v>253</v>
      </c>
      <c r="L345" t="s">
        <v>1725</v>
      </c>
      <c r="N345" t="s">
        <v>93</v>
      </c>
      <c r="P345">
        <v>364.8</v>
      </c>
      <c r="Q345">
        <v>129.9</v>
      </c>
      <c r="R345">
        <v>0</v>
      </c>
      <c r="S345">
        <v>50.1</v>
      </c>
      <c r="T345">
        <v>0</v>
      </c>
      <c r="U345">
        <v>0</v>
      </c>
      <c r="V345">
        <v>139.9</v>
      </c>
      <c r="W345">
        <v>44.9</v>
      </c>
      <c r="X345">
        <v>44.9</v>
      </c>
      <c r="Y345">
        <v>0</v>
      </c>
      <c r="AF345" t="s">
        <v>1726</v>
      </c>
      <c r="AJ345" t="s">
        <v>1726</v>
      </c>
      <c r="AL345" t="s">
        <v>1727</v>
      </c>
      <c r="AM345">
        <v>0</v>
      </c>
      <c r="AN345">
        <v>99999</v>
      </c>
      <c r="AO345">
        <v>699</v>
      </c>
      <c r="AP345" t="b">
        <v>1</v>
      </c>
      <c r="AQ345" t="b">
        <v>1</v>
      </c>
      <c r="AR345" t="b">
        <v>0</v>
      </c>
      <c r="AS345">
        <v>1000</v>
      </c>
      <c r="AT345" t="s">
        <v>96</v>
      </c>
      <c r="AV345" t="b">
        <v>0</v>
      </c>
      <c r="AW345">
        <v>12</v>
      </c>
      <c r="AX345" t="s">
        <v>97</v>
      </c>
      <c r="AY345" t="s">
        <v>2109</v>
      </c>
    </row>
    <row r="346" spans="1:51" x14ac:dyDescent="0.25">
      <c r="A346" t="s">
        <v>3160</v>
      </c>
      <c r="B346" t="s">
        <v>109</v>
      </c>
      <c r="C346" t="s">
        <v>89</v>
      </c>
      <c r="D346">
        <v>99999</v>
      </c>
      <c r="F346">
        <v>0</v>
      </c>
      <c r="G346" t="b">
        <v>0</v>
      </c>
      <c r="H346" t="s">
        <v>520</v>
      </c>
      <c r="K346" t="s">
        <v>253</v>
      </c>
      <c r="L346" t="s">
        <v>1729</v>
      </c>
      <c r="N346" t="s">
        <v>93</v>
      </c>
      <c r="P346">
        <v>294.8</v>
      </c>
      <c r="Q346">
        <v>59.9</v>
      </c>
      <c r="R346">
        <v>0</v>
      </c>
      <c r="S346">
        <v>50.1</v>
      </c>
      <c r="T346">
        <v>0</v>
      </c>
      <c r="U346">
        <v>0</v>
      </c>
      <c r="V346">
        <v>139.9</v>
      </c>
      <c r="W346">
        <v>44.9</v>
      </c>
      <c r="X346">
        <v>44.9</v>
      </c>
      <c r="Y346">
        <v>0</v>
      </c>
      <c r="AF346" t="s">
        <v>1730</v>
      </c>
      <c r="AJ346" t="s">
        <v>1730</v>
      </c>
      <c r="AL346" t="s">
        <v>1731</v>
      </c>
      <c r="AM346">
        <v>0</v>
      </c>
      <c r="AN346">
        <v>99999</v>
      </c>
      <c r="AO346">
        <v>599</v>
      </c>
      <c r="AP346" t="b">
        <v>1</v>
      </c>
      <c r="AQ346" t="b">
        <v>1</v>
      </c>
      <c r="AR346" t="b">
        <v>0</v>
      </c>
      <c r="AS346">
        <v>500</v>
      </c>
      <c r="AT346" t="s">
        <v>96</v>
      </c>
      <c r="AV346" t="b">
        <v>0</v>
      </c>
      <c r="AW346">
        <v>12</v>
      </c>
      <c r="AX346" t="s">
        <v>97</v>
      </c>
      <c r="AY346" t="s">
        <v>2110</v>
      </c>
    </row>
    <row r="347" spans="1:51" x14ac:dyDescent="0.25">
      <c r="A347" t="s">
        <v>3160</v>
      </c>
      <c r="B347" t="s">
        <v>109</v>
      </c>
      <c r="C347" t="s">
        <v>89</v>
      </c>
      <c r="D347">
        <v>99999</v>
      </c>
      <c r="F347">
        <v>1000</v>
      </c>
      <c r="G347" t="b">
        <v>0</v>
      </c>
      <c r="H347" t="s">
        <v>520</v>
      </c>
      <c r="K347" t="s">
        <v>253</v>
      </c>
      <c r="L347" t="s">
        <v>1729</v>
      </c>
      <c r="N347" t="s">
        <v>93</v>
      </c>
      <c r="P347">
        <v>294.8</v>
      </c>
      <c r="Q347">
        <v>59.9</v>
      </c>
      <c r="R347">
        <v>0</v>
      </c>
      <c r="S347">
        <v>50.1</v>
      </c>
      <c r="T347">
        <v>0</v>
      </c>
      <c r="U347">
        <v>0</v>
      </c>
      <c r="V347">
        <v>139.9</v>
      </c>
      <c r="W347">
        <v>44.9</v>
      </c>
      <c r="X347">
        <v>44.9</v>
      </c>
      <c r="Y347">
        <v>0</v>
      </c>
      <c r="AF347" t="s">
        <v>1733</v>
      </c>
      <c r="AJ347" t="s">
        <v>1733</v>
      </c>
      <c r="AL347" t="s">
        <v>1731</v>
      </c>
      <c r="AM347">
        <v>0</v>
      </c>
      <c r="AN347">
        <v>99999</v>
      </c>
      <c r="AO347">
        <v>599</v>
      </c>
      <c r="AP347" t="b">
        <v>1</v>
      </c>
      <c r="AQ347" t="b">
        <v>1</v>
      </c>
      <c r="AR347" t="b">
        <v>0</v>
      </c>
      <c r="AS347">
        <v>500</v>
      </c>
      <c r="AT347" t="s">
        <v>96</v>
      </c>
      <c r="AV347" t="b">
        <v>0</v>
      </c>
      <c r="AW347">
        <v>12</v>
      </c>
      <c r="AX347" t="s">
        <v>97</v>
      </c>
      <c r="AY347" t="s">
        <v>2111</v>
      </c>
    </row>
    <row r="348" spans="1:51" x14ac:dyDescent="0.25">
      <c r="A348" t="s">
        <v>3160</v>
      </c>
      <c r="B348" t="s">
        <v>109</v>
      </c>
      <c r="C348" t="s">
        <v>89</v>
      </c>
      <c r="D348">
        <v>99999</v>
      </c>
      <c r="F348">
        <v>10000</v>
      </c>
      <c r="G348" t="b">
        <v>0</v>
      </c>
      <c r="H348" t="s">
        <v>520</v>
      </c>
      <c r="K348" t="s">
        <v>253</v>
      </c>
      <c r="L348" t="s">
        <v>1729</v>
      </c>
      <c r="N348" t="s">
        <v>93</v>
      </c>
      <c r="P348">
        <v>359.8</v>
      </c>
      <c r="Q348">
        <v>124.9</v>
      </c>
      <c r="R348">
        <v>0</v>
      </c>
      <c r="S348">
        <v>50.1</v>
      </c>
      <c r="T348">
        <v>0</v>
      </c>
      <c r="U348">
        <v>0</v>
      </c>
      <c r="V348">
        <v>139.9</v>
      </c>
      <c r="W348">
        <v>44.9</v>
      </c>
      <c r="X348">
        <v>44.9</v>
      </c>
      <c r="Y348">
        <v>0</v>
      </c>
      <c r="AF348" t="s">
        <v>1735</v>
      </c>
      <c r="AJ348" t="s">
        <v>1735</v>
      </c>
      <c r="AL348" t="s">
        <v>1731</v>
      </c>
      <c r="AM348">
        <v>0</v>
      </c>
      <c r="AN348">
        <v>99999</v>
      </c>
      <c r="AO348">
        <v>599</v>
      </c>
      <c r="AP348" t="b">
        <v>1</v>
      </c>
      <c r="AQ348" t="b">
        <v>1</v>
      </c>
      <c r="AR348" t="b">
        <v>0</v>
      </c>
      <c r="AS348">
        <v>500</v>
      </c>
      <c r="AT348" t="s">
        <v>96</v>
      </c>
      <c r="AV348" t="b">
        <v>0</v>
      </c>
      <c r="AW348">
        <v>12</v>
      </c>
      <c r="AX348" t="s">
        <v>97</v>
      </c>
      <c r="AY348" t="s">
        <v>2112</v>
      </c>
    </row>
    <row r="349" spans="1:51" x14ac:dyDescent="0.25">
      <c r="A349" t="s">
        <v>3160</v>
      </c>
      <c r="B349" t="s">
        <v>109</v>
      </c>
      <c r="C349" t="s">
        <v>89</v>
      </c>
      <c r="D349">
        <v>99999</v>
      </c>
      <c r="F349">
        <v>2000</v>
      </c>
      <c r="G349" t="b">
        <v>0</v>
      </c>
      <c r="H349" t="s">
        <v>520</v>
      </c>
      <c r="K349" t="s">
        <v>253</v>
      </c>
      <c r="L349" t="s">
        <v>1729</v>
      </c>
      <c r="N349" t="s">
        <v>93</v>
      </c>
      <c r="P349">
        <v>304.8</v>
      </c>
      <c r="Q349">
        <v>69.900000000000006</v>
      </c>
      <c r="R349">
        <v>0</v>
      </c>
      <c r="S349">
        <v>50.1</v>
      </c>
      <c r="T349">
        <v>0</v>
      </c>
      <c r="U349">
        <v>0</v>
      </c>
      <c r="V349">
        <v>139.9</v>
      </c>
      <c r="W349">
        <v>44.9</v>
      </c>
      <c r="X349">
        <v>44.9</v>
      </c>
      <c r="Y349">
        <v>0</v>
      </c>
      <c r="AF349" t="s">
        <v>1737</v>
      </c>
      <c r="AJ349" t="s">
        <v>1737</v>
      </c>
      <c r="AL349" t="s">
        <v>1731</v>
      </c>
      <c r="AM349">
        <v>0</v>
      </c>
      <c r="AN349">
        <v>99999</v>
      </c>
      <c r="AO349">
        <v>599</v>
      </c>
      <c r="AP349" t="b">
        <v>1</v>
      </c>
      <c r="AQ349" t="b">
        <v>1</v>
      </c>
      <c r="AR349" t="b">
        <v>0</v>
      </c>
      <c r="AS349">
        <v>500</v>
      </c>
      <c r="AT349" t="s">
        <v>96</v>
      </c>
      <c r="AV349" t="b">
        <v>0</v>
      </c>
      <c r="AW349">
        <v>12</v>
      </c>
      <c r="AX349" t="s">
        <v>97</v>
      </c>
      <c r="AY349" t="s">
        <v>2113</v>
      </c>
    </row>
    <row r="350" spans="1:51" x14ac:dyDescent="0.25">
      <c r="A350" t="s">
        <v>3160</v>
      </c>
      <c r="B350" t="s">
        <v>109</v>
      </c>
      <c r="C350" t="s">
        <v>89</v>
      </c>
      <c r="D350">
        <v>99999</v>
      </c>
      <c r="F350">
        <v>3000</v>
      </c>
      <c r="G350" t="b">
        <v>0</v>
      </c>
      <c r="H350" t="s">
        <v>520</v>
      </c>
      <c r="K350" t="s">
        <v>253</v>
      </c>
      <c r="L350" t="s">
        <v>1729</v>
      </c>
      <c r="N350" t="s">
        <v>93</v>
      </c>
      <c r="P350">
        <v>314.8</v>
      </c>
      <c r="Q350">
        <v>79.899999999999991</v>
      </c>
      <c r="R350">
        <v>0</v>
      </c>
      <c r="S350">
        <v>50.1</v>
      </c>
      <c r="T350">
        <v>0</v>
      </c>
      <c r="U350">
        <v>0</v>
      </c>
      <c r="V350">
        <v>139.9</v>
      </c>
      <c r="W350">
        <v>44.9</v>
      </c>
      <c r="X350">
        <v>44.9</v>
      </c>
      <c r="Y350">
        <v>0</v>
      </c>
      <c r="AF350" t="s">
        <v>1739</v>
      </c>
      <c r="AJ350" t="s">
        <v>1739</v>
      </c>
      <c r="AL350" t="s">
        <v>1731</v>
      </c>
      <c r="AM350">
        <v>0</v>
      </c>
      <c r="AN350">
        <v>99999</v>
      </c>
      <c r="AO350">
        <v>599</v>
      </c>
      <c r="AP350" t="b">
        <v>1</v>
      </c>
      <c r="AQ350" t="b">
        <v>1</v>
      </c>
      <c r="AR350" t="b">
        <v>0</v>
      </c>
      <c r="AS350">
        <v>500</v>
      </c>
      <c r="AT350" t="s">
        <v>96</v>
      </c>
      <c r="AV350" t="b">
        <v>0</v>
      </c>
      <c r="AW350">
        <v>12</v>
      </c>
      <c r="AX350" t="s">
        <v>97</v>
      </c>
      <c r="AY350" t="s">
        <v>2114</v>
      </c>
    </row>
    <row r="351" spans="1:51" x14ac:dyDescent="0.25">
      <c r="A351" t="s">
        <v>3160</v>
      </c>
      <c r="B351" t="s">
        <v>109</v>
      </c>
      <c r="C351" t="s">
        <v>89</v>
      </c>
      <c r="D351">
        <v>99999</v>
      </c>
      <c r="F351">
        <v>5000</v>
      </c>
      <c r="G351" t="b">
        <v>0</v>
      </c>
      <c r="H351" t="s">
        <v>520</v>
      </c>
      <c r="K351" t="s">
        <v>253</v>
      </c>
      <c r="L351" t="s">
        <v>1729</v>
      </c>
      <c r="N351" t="s">
        <v>93</v>
      </c>
      <c r="P351">
        <v>329.8</v>
      </c>
      <c r="Q351">
        <v>94.9</v>
      </c>
      <c r="R351">
        <v>0</v>
      </c>
      <c r="S351">
        <v>50.1</v>
      </c>
      <c r="T351">
        <v>0</v>
      </c>
      <c r="U351">
        <v>0</v>
      </c>
      <c r="V351">
        <v>139.9</v>
      </c>
      <c r="W351">
        <v>44.9</v>
      </c>
      <c r="X351">
        <v>44.9</v>
      </c>
      <c r="Y351">
        <v>0</v>
      </c>
      <c r="AF351" t="s">
        <v>1741</v>
      </c>
      <c r="AJ351" t="s">
        <v>1741</v>
      </c>
      <c r="AL351" t="s">
        <v>1731</v>
      </c>
      <c r="AM351">
        <v>0</v>
      </c>
      <c r="AN351">
        <v>99999</v>
      </c>
      <c r="AO351">
        <v>599</v>
      </c>
      <c r="AP351" t="b">
        <v>1</v>
      </c>
      <c r="AQ351" t="b">
        <v>1</v>
      </c>
      <c r="AR351" t="b">
        <v>0</v>
      </c>
      <c r="AS351">
        <v>500</v>
      </c>
      <c r="AT351" t="s">
        <v>96</v>
      </c>
      <c r="AV351" t="b">
        <v>0</v>
      </c>
      <c r="AW351">
        <v>12</v>
      </c>
      <c r="AX351" t="s">
        <v>97</v>
      </c>
      <c r="AY351" t="s">
        <v>2115</v>
      </c>
    </row>
    <row r="352" spans="1:51" x14ac:dyDescent="0.25">
      <c r="A352" t="s">
        <v>3160</v>
      </c>
      <c r="B352" t="s">
        <v>124</v>
      </c>
      <c r="C352" t="s">
        <v>89</v>
      </c>
      <c r="D352">
        <v>99999</v>
      </c>
      <c r="F352">
        <v>0</v>
      </c>
      <c r="G352" t="b">
        <v>0</v>
      </c>
      <c r="H352" t="s">
        <v>520</v>
      </c>
      <c r="K352" t="s">
        <v>253</v>
      </c>
      <c r="L352" t="s">
        <v>1725</v>
      </c>
      <c r="N352" t="s">
        <v>93</v>
      </c>
      <c r="P352">
        <v>299.8</v>
      </c>
      <c r="Q352">
        <v>64.900000000000006</v>
      </c>
      <c r="R352">
        <v>0</v>
      </c>
      <c r="S352">
        <v>50.1</v>
      </c>
      <c r="T352">
        <v>0</v>
      </c>
      <c r="U352">
        <v>0</v>
      </c>
      <c r="V352">
        <v>139.9</v>
      </c>
      <c r="W352">
        <v>44.9</v>
      </c>
      <c r="X352">
        <v>44.9</v>
      </c>
      <c r="Y352">
        <v>0</v>
      </c>
      <c r="AF352" t="s">
        <v>1743</v>
      </c>
      <c r="AJ352" t="s">
        <v>1743</v>
      </c>
      <c r="AL352" t="s">
        <v>1727</v>
      </c>
      <c r="AM352">
        <v>0</v>
      </c>
      <c r="AN352">
        <v>99999</v>
      </c>
      <c r="AO352">
        <v>699</v>
      </c>
      <c r="AP352" t="b">
        <v>1</v>
      </c>
      <c r="AQ352" t="b">
        <v>1</v>
      </c>
      <c r="AR352" t="b">
        <v>0</v>
      </c>
      <c r="AS352">
        <v>1000</v>
      </c>
      <c r="AT352" t="s">
        <v>96</v>
      </c>
      <c r="AV352" t="b">
        <v>0</v>
      </c>
      <c r="AW352">
        <v>12</v>
      </c>
      <c r="AX352" t="s">
        <v>97</v>
      </c>
      <c r="AY352" t="s">
        <v>2116</v>
      </c>
    </row>
    <row r="353" spans="1:51" x14ac:dyDescent="0.25">
      <c r="A353" t="s">
        <v>3160</v>
      </c>
      <c r="B353" t="s">
        <v>124</v>
      </c>
      <c r="C353" t="s">
        <v>89</v>
      </c>
      <c r="D353">
        <v>99999</v>
      </c>
      <c r="F353">
        <v>1000</v>
      </c>
      <c r="G353" t="b">
        <v>0</v>
      </c>
      <c r="H353" t="s">
        <v>520</v>
      </c>
      <c r="K353" t="s">
        <v>253</v>
      </c>
      <c r="L353" t="s">
        <v>1725</v>
      </c>
      <c r="N353" t="s">
        <v>93</v>
      </c>
      <c r="P353">
        <v>299.8</v>
      </c>
      <c r="Q353">
        <v>64.899999999999991</v>
      </c>
      <c r="R353">
        <v>0</v>
      </c>
      <c r="S353">
        <v>50.1</v>
      </c>
      <c r="T353">
        <v>0</v>
      </c>
      <c r="U353">
        <v>0</v>
      </c>
      <c r="V353">
        <v>139.9</v>
      </c>
      <c r="W353">
        <v>44.9</v>
      </c>
      <c r="X353">
        <v>44.9</v>
      </c>
      <c r="Y353">
        <v>0</v>
      </c>
      <c r="AF353" t="s">
        <v>1745</v>
      </c>
      <c r="AJ353" t="s">
        <v>1745</v>
      </c>
      <c r="AL353" t="s">
        <v>1727</v>
      </c>
      <c r="AM353">
        <v>0</v>
      </c>
      <c r="AN353">
        <v>99999</v>
      </c>
      <c r="AO353">
        <v>699</v>
      </c>
      <c r="AP353" t="b">
        <v>1</v>
      </c>
      <c r="AQ353" t="b">
        <v>1</v>
      </c>
      <c r="AR353" t="b">
        <v>0</v>
      </c>
      <c r="AS353">
        <v>1000</v>
      </c>
      <c r="AT353" t="s">
        <v>96</v>
      </c>
      <c r="AV353" t="b">
        <v>0</v>
      </c>
      <c r="AW353">
        <v>12</v>
      </c>
      <c r="AX353" t="s">
        <v>97</v>
      </c>
      <c r="AY353" t="s">
        <v>2117</v>
      </c>
    </row>
    <row r="354" spans="1:51" x14ac:dyDescent="0.25">
      <c r="A354" t="s">
        <v>3160</v>
      </c>
      <c r="B354" t="s">
        <v>124</v>
      </c>
      <c r="C354" t="s">
        <v>89</v>
      </c>
      <c r="D354">
        <v>99999</v>
      </c>
      <c r="F354">
        <v>2000</v>
      </c>
      <c r="G354" t="b">
        <v>0</v>
      </c>
      <c r="H354" t="s">
        <v>520</v>
      </c>
      <c r="K354" t="s">
        <v>253</v>
      </c>
      <c r="L354" t="s">
        <v>1725</v>
      </c>
      <c r="N354" t="s">
        <v>93</v>
      </c>
      <c r="P354">
        <v>309.8</v>
      </c>
      <c r="Q354">
        <v>74.899999999999991</v>
      </c>
      <c r="R354">
        <v>0</v>
      </c>
      <c r="S354">
        <v>50.1</v>
      </c>
      <c r="T354">
        <v>0</v>
      </c>
      <c r="U354">
        <v>0</v>
      </c>
      <c r="V354">
        <v>139.9</v>
      </c>
      <c r="W354">
        <v>44.9</v>
      </c>
      <c r="X354">
        <v>44.9</v>
      </c>
      <c r="Y354">
        <v>0</v>
      </c>
      <c r="AF354" t="s">
        <v>1747</v>
      </c>
      <c r="AJ354" t="s">
        <v>1747</v>
      </c>
      <c r="AL354" t="s">
        <v>1727</v>
      </c>
      <c r="AM354">
        <v>0</v>
      </c>
      <c r="AN354">
        <v>99999</v>
      </c>
      <c r="AO354">
        <v>699</v>
      </c>
      <c r="AP354" t="b">
        <v>1</v>
      </c>
      <c r="AQ354" t="b">
        <v>1</v>
      </c>
      <c r="AR354" t="b">
        <v>0</v>
      </c>
      <c r="AS354">
        <v>1000</v>
      </c>
      <c r="AT354" t="s">
        <v>96</v>
      </c>
      <c r="AV354" t="b">
        <v>0</v>
      </c>
      <c r="AW354">
        <v>12</v>
      </c>
      <c r="AX354" t="s">
        <v>97</v>
      </c>
      <c r="AY354" t="s">
        <v>2118</v>
      </c>
    </row>
    <row r="355" spans="1:51" x14ac:dyDescent="0.25">
      <c r="A355" t="s">
        <v>3160</v>
      </c>
      <c r="B355" t="s">
        <v>124</v>
      </c>
      <c r="C355" t="s">
        <v>89</v>
      </c>
      <c r="D355">
        <v>99999</v>
      </c>
      <c r="F355">
        <v>3000</v>
      </c>
      <c r="G355" t="b">
        <v>0</v>
      </c>
      <c r="H355" t="s">
        <v>520</v>
      </c>
      <c r="K355" t="s">
        <v>253</v>
      </c>
      <c r="L355" t="s">
        <v>1725</v>
      </c>
      <c r="N355" t="s">
        <v>93</v>
      </c>
      <c r="P355">
        <v>319.8</v>
      </c>
      <c r="Q355">
        <v>84.899999999999991</v>
      </c>
      <c r="R355">
        <v>0</v>
      </c>
      <c r="S355">
        <v>50.1</v>
      </c>
      <c r="T355">
        <v>0</v>
      </c>
      <c r="U355">
        <v>0</v>
      </c>
      <c r="V355">
        <v>139.9</v>
      </c>
      <c r="W355">
        <v>44.9</v>
      </c>
      <c r="X355">
        <v>44.9</v>
      </c>
      <c r="Y355">
        <v>0</v>
      </c>
      <c r="AF355" t="s">
        <v>1749</v>
      </c>
      <c r="AJ355" t="s">
        <v>1749</v>
      </c>
      <c r="AL355" t="s">
        <v>1727</v>
      </c>
      <c r="AM355">
        <v>0</v>
      </c>
      <c r="AN355">
        <v>99999</v>
      </c>
      <c r="AO355">
        <v>699</v>
      </c>
      <c r="AP355" t="b">
        <v>1</v>
      </c>
      <c r="AQ355" t="b">
        <v>1</v>
      </c>
      <c r="AR355" t="b">
        <v>0</v>
      </c>
      <c r="AS355">
        <v>1000</v>
      </c>
      <c r="AT355" t="s">
        <v>96</v>
      </c>
      <c r="AV355" t="b">
        <v>0</v>
      </c>
      <c r="AW355">
        <v>12</v>
      </c>
      <c r="AX355" t="s">
        <v>97</v>
      </c>
      <c r="AY355" t="s">
        <v>2119</v>
      </c>
    </row>
    <row r="356" spans="1:51" x14ac:dyDescent="0.25">
      <c r="A356" t="s">
        <v>3160</v>
      </c>
      <c r="B356" t="s">
        <v>124</v>
      </c>
      <c r="C356" t="s">
        <v>89</v>
      </c>
      <c r="D356">
        <v>99999</v>
      </c>
      <c r="F356">
        <v>5000</v>
      </c>
      <c r="G356" t="b">
        <v>0</v>
      </c>
      <c r="H356" t="s">
        <v>520</v>
      </c>
      <c r="K356" t="s">
        <v>253</v>
      </c>
      <c r="L356" t="s">
        <v>1725</v>
      </c>
      <c r="N356" t="s">
        <v>93</v>
      </c>
      <c r="P356">
        <v>334.8</v>
      </c>
      <c r="Q356">
        <v>99.9</v>
      </c>
      <c r="R356">
        <v>0</v>
      </c>
      <c r="S356">
        <v>50.1</v>
      </c>
      <c r="T356">
        <v>0</v>
      </c>
      <c r="U356">
        <v>0</v>
      </c>
      <c r="V356">
        <v>139.9</v>
      </c>
      <c r="W356">
        <v>44.9</v>
      </c>
      <c r="X356">
        <v>44.9</v>
      </c>
      <c r="Y356">
        <v>0</v>
      </c>
      <c r="AF356" t="s">
        <v>1751</v>
      </c>
      <c r="AJ356" t="s">
        <v>1751</v>
      </c>
      <c r="AL356" t="s">
        <v>1727</v>
      </c>
      <c r="AM356">
        <v>0</v>
      </c>
      <c r="AN356">
        <v>99999</v>
      </c>
      <c r="AO356">
        <v>699</v>
      </c>
      <c r="AP356" t="b">
        <v>1</v>
      </c>
      <c r="AQ356" t="b">
        <v>1</v>
      </c>
      <c r="AR356" t="b">
        <v>0</v>
      </c>
      <c r="AS356">
        <v>1000</v>
      </c>
      <c r="AT356" t="s">
        <v>96</v>
      </c>
      <c r="AV356" t="b">
        <v>0</v>
      </c>
      <c r="AW356">
        <v>12</v>
      </c>
      <c r="AX356" t="s">
        <v>97</v>
      </c>
      <c r="AY356" t="s">
        <v>2120</v>
      </c>
    </row>
    <row r="357" spans="1:51" x14ac:dyDescent="0.25">
      <c r="A357" t="s">
        <v>3160</v>
      </c>
      <c r="B357" t="s">
        <v>139</v>
      </c>
      <c r="C357" t="s">
        <v>89</v>
      </c>
      <c r="D357">
        <v>99999</v>
      </c>
      <c r="F357">
        <v>0</v>
      </c>
      <c r="G357" t="b">
        <v>0</v>
      </c>
      <c r="H357" t="s">
        <v>520</v>
      </c>
      <c r="K357" t="s">
        <v>253</v>
      </c>
      <c r="L357" t="s">
        <v>1753</v>
      </c>
      <c r="N357" t="s">
        <v>93</v>
      </c>
      <c r="P357">
        <v>319.8</v>
      </c>
      <c r="Q357">
        <v>84.9</v>
      </c>
      <c r="R357">
        <v>0</v>
      </c>
      <c r="S357">
        <v>50.1</v>
      </c>
      <c r="T357">
        <v>0</v>
      </c>
      <c r="U357">
        <v>0</v>
      </c>
      <c r="V357">
        <v>139.9</v>
      </c>
      <c r="W357">
        <v>44.9</v>
      </c>
      <c r="X357">
        <v>44.9</v>
      </c>
      <c r="Y357">
        <v>0</v>
      </c>
      <c r="AF357" t="s">
        <v>1754</v>
      </c>
      <c r="AJ357" t="s">
        <v>1754</v>
      </c>
      <c r="AL357" t="s">
        <v>1755</v>
      </c>
      <c r="AM357">
        <v>0</v>
      </c>
      <c r="AN357">
        <v>99999</v>
      </c>
      <c r="AO357">
        <v>899</v>
      </c>
      <c r="AP357" t="b">
        <v>1</v>
      </c>
      <c r="AQ357" t="b">
        <v>1</v>
      </c>
      <c r="AR357" t="b">
        <v>0</v>
      </c>
      <c r="AS357">
        <v>99999</v>
      </c>
      <c r="AT357" t="s">
        <v>96</v>
      </c>
      <c r="AV357" t="b">
        <v>0</v>
      </c>
      <c r="AW357">
        <v>12</v>
      </c>
      <c r="AX357" t="s">
        <v>97</v>
      </c>
      <c r="AY357" t="s">
        <v>2121</v>
      </c>
    </row>
    <row r="358" spans="1:51" x14ac:dyDescent="0.25">
      <c r="A358" t="s">
        <v>3160</v>
      </c>
      <c r="B358" t="s">
        <v>139</v>
      </c>
      <c r="C358" t="s">
        <v>89</v>
      </c>
      <c r="D358">
        <v>99999</v>
      </c>
      <c r="F358">
        <v>1000</v>
      </c>
      <c r="G358" t="b">
        <v>0</v>
      </c>
      <c r="H358" t="s">
        <v>520</v>
      </c>
      <c r="K358" t="s">
        <v>253</v>
      </c>
      <c r="L358" t="s">
        <v>1753</v>
      </c>
      <c r="N358" t="s">
        <v>93</v>
      </c>
      <c r="P358">
        <v>319.8</v>
      </c>
      <c r="Q358">
        <v>84.899999999999991</v>
      </c>
      <c r="R358">
        <v>0</v>
      </c>
      <c r="S358">
        <v>50.1</v>
      </c>
      <c r="T358">
        <v>0</v>
      </c>
      <c r="U358">
        <v>0</v>
      </c>
      <c r="V358">
        <v>139.9</v>
      </c>
      <c r="W358">
        <v>44.9</v>
      </c>
      <c r="X358">
        <v>44.9</v>
      </c>
      <c r="Y358">
        <v>0</v>
      </c>
      <c r="AF358" t="s">
        <v>1757</v>
      </c>
      <c r="AJ358" t="s">
        <v>1757</v>
      </c>
      <c r="AL358" t="s">
        <v>1755</v>
      </c>
      <c r="AM358">
        <v>0</v>
      </c>
      <c r="AN358">
        <v>99999</v>
      </c>
      <c r="AO358">
        <v>899</v>
      </c>
      <c r="AP358" t="b">
        <v>1</v>
      </c>
      <c r="AQ358" t="b">
        <v>1</v>
      </c>
      <c r="AR358" t="b">
        <v>0</v>
      </c>
      <c r="AS358">
        <v>99999</v>
      </c>
      <c r="AT358" t="s">
        <v>96</v>
      </c>
      <c r="AV358" t="b">
        <v>0</v>
      </c>
      <c r="AW358">
        <v>12</v>
      </c>
      <c r="AX358" t="s">
        <v>97</v>
      </c>
      <c r="AY358" t="s">
        <v>2122</v>
      </c>
    </row>
    <row r="359" spans="1:51" x14ac:dyDescent="0.25">
      <c r="A359" t="s">
        <v>3160</v>
      </c>
      <c r="B359" t="s">
        <v>139</v>
      </c>
      <c r="C359" t="s">
        <v>89</v>
      </c>
      <c r="D359">
        <v>99999</v>
      </c>
      <c r="F359">
        <v>10000</v>
      </c>
      <c r="G359" t="b">
        <v>0</v>
      </c>
      <c r="H359" t="s">
        <v>520</v>
      </c>
      <c r="K359" t="s">
        <v>253</v>
      </c>
      <c r="L359" t="s">
        <v>1753</v>
      </c>
      <c r="N359" t="s">
        <v>93</v>
      </c>
      <c r="P359">
        <v>384.8</v>
      </c>
      <c r="Q359">
        <v>149.9</v>
      </c>
      <c r="R359">
        <v>0</v>
      </c>
      <c r="S359">
        <v>50.1</v>
      </c>
      <c r="T359">
        <v>0</v>
      </c>
      <c r="U359">
        <v>0</v>
      </c>
      <c r="V359">
        <v>139.9</v>
      </c>
      <c r="W359">
        <v>44.9</v>
      </c>
      <c r="X359">
        <v>44.9</v>
      </c>
      <c r="Y359">
        <v>0</v>
      </c>
      <c r="AF359" t="s">
        <v>1759</v>
      </c>
      <c r="AJ359" t="s">
        <v>1759</v>
      </c>
      <c r="AL359" t="s">
        <v>1755</v>
      </c>
      <c r="AM359">
        <v>0</v>
      </c>
      <c r="AN359">
        <v>99999</v>
      </c>
      <c r="AO359">
        <v>899</v>
      </c>
      <c r="AP359" t="b">
        <v>1</v>
      </c>
      <c r="AQ359" t="b">
        <v>1</v>
      </c>
      <c r="AR359" t="b">
        <v>0</v>
      </c>
      <c r="AS359">
        <v>99999</v>
      </c>
      <c r="AT359" t="s">
        <v>96</v>
      </c>
      <c r="AV359" t="b">
        <v>0</v>
      </c>
      <c r="AW359">
        <v>12</v>
      </c>
      <c r="AX359" t="s">
        <v>97</v>
      </c>
      <c r="AY359" t="s">
        <v>2123</v>
      </c>
    </row>
    <row r="360" spans="1:51" x14ac:dyDescent="0.25">
      <c r="A360" t="s">
        <v>3160</v>
      </c>
      <c r="B360" t="s">
        <v>139</v>
      </c>
      <c r="C360" t="s">
        <v>89</v>
      </c>
      <c r="D360">
        <v>99999</v>
      </c>
      <c r="F360">
        <v>2000</v>
      </c>
      <c r="G360" t="b">
        <v>0</v>
      </c>
      <c r="H360" t="s">
        <v>520</v>
      </c>
      <c r="K360" t="s">
        <v>253</v>
      </c>
      <c r="L360" t="s">
        <v>1753</v>
      </c>
      <c r="N360" t="s">
        <v>93</v>
      </c>
      <c r="P360">
        <v>329.8</v>
      </c>
      <c r="Q360">
        <v>94.899999999999991</v>
      </c>
      <c r="R360">
        <v>0</v>
      </c>
      <c r="S360">
        <v>50.1</v>
      </c>
      <c r="T360">
        <v>0</v>
      </c>
      <c r="U360">
        <v>0</v>
      </c>
      <c r="V360">
        <v>139.9</v>
      </c>
      <c r="W360">
        <v>44.9</v>
      </c>
      <c r="X360">
        <v>44.9</v>
      </c>
      <c r="Y360">
        <v>0</v>
      </c>
      <c r="AF360" t="s">
        <v>1761</v>
      </c>
      <c r="AJ360" t="s">
        <v>1761</v>
      </c>
      <c r="AL360" t="s">
        <v>1755</v>
      </c>
      <c r="AM360">
        <v>0</v>
      </c>
      <c r="AN360">
        <v>99999</v>
      </c>
      <c r="AO360">
        <v>899</v>
      </c>
      <c r="AP360" t="b">
        <v>1</v>
      </c>
      <c r="AQ360" t="b">
        <v>1</v>
      </c>
      <c r="AR360" t="b">
        <v>0</v>
      </c>
      <c r="AS360">
        <v>99999</v>
      </c>
      <c r="AT360" t="s">
        <v>96</v>
      </c>
      <c r="AV360" t="b">
        <v>0</v>
      </c>
      <c r="AW360">
        <v>12</v>
      </c>
      <c r="AX360" t="s">
        <v>97</v>
      </c>
      <c r="AY360" t="s">
        <v>2124</v>
      </c>
    </row>
    <row r="361" spans="1:51" x14ac:dyDescent="0.25">
      <c r="A361" t="s">
        <v>3160</v>
      </c>
      <c r="B361" t="s">
        <v>139</v>
      </c>
      <c r="C361" t="s">
        <v>89</v>
      </c>
      <c r="D361">
        <v>99999</v>
      </c>
      <c r="F361">
        <v>3000</v>
      </c>
      <c r="G361" t="b">
        <v>0</v>
      </c>
      <c r="H361" t="s">
        <v>520</v>
      </c>
      <c r="K361" t="s">
        <v>253</v>
      </c>
      <c r="L361" t="s">
        <v>1753</v>
      </c>
      <c r="N361" t="s">
        <v>93</v>
      </c>
      <c r="P361">
        <v>339.8</v>
      </c>
      <c r="Q361">
        <v>104.89999999999999</v>
      </c>
      <c r="R361">
        <v>0</v>
      </c>
      <c r="S361">
        <v>50.1</v>
      </c>
      <c r="T361">
        <v>0</v>
      </c>
      <c r="U361">
        <v>0</v>
      </c>
      <c r="V361">
        <v>139.9</v>
      </c>
      <c r="W361">
        <v>44.9</v>
      </c>
      <c r="X361">
        <v>44.9</v>
      </c>
      <c r="Y361">
        <v>0</v>
      </c>
      <c r="AF361" t="s">
        <v>1763</v>
      </c>
      <c r="AJ361" t="s">
        <v>1763</v>
      </c>
      <c r="AL361" t="s">
        <v>1755</v>
      </c>
      <c r="AM361">
        <v>0</v>
      </c>
      <c r="AN361">
        <v>99999</v>
      </c>
      <c r="AO361">
        <v>899</v>
      </c>
      <c r="AP361" t="b">
        <v>1</v>
      </c>
      <c r="AQ361" t="b">
        <v>1</v>
      </c>
      <c r="AR361" t="b">
        <v>0</v>
      </c>
      <c r="AS361">
        <v>99999</v>
      </c>
      <c r="AT361" t="s">
        <v>96</v>
      </c>
      <c r="AV361" t="b">
        <v>0</v>
      </c>
      <c r="AW361">
        <v>12</v>
      </c>
      <c r="AX361" t="s">
        <v>97</v>
      </c>
      <c r="AY361" t="s">
        <v>2125</v>
      </c>
    </row>
    <row r="362" spans="1:51" x14ac:dyDescent="0.25">
      <c r="A362" t="s">
        <v>3160</v>
      </c>
      <c r="B362" t="s">
        <v>139</v>
      </c>
      <c r="C362" t="s">
        <v>89</v>
      </c>
      <c r="D362">
        <v>99999</v>
      </c>
      <c r="F362">
        <v>5000</v>
      </c>
      <c r="G362" t="b">
        <v>0</v>
      </c>
      <c r="H362" t="s">
        <v>520</v>
      </c>
      <c r="K362" t="s">
        <v>253</v>
      </c>
      <c r="L362" t="s">
        <v>1753</v>
      </c>
      <c r="N362" t="s">
        <v>93</v>
      </c>
      <c r="P362">
        <v>354.8</v>
      </c>
      <c r="Q362">
        <v>119.9</v>
      </c>
      <c r="R362">
        <v>0</v>
      </c>
      <c r="S362">
        <v>50.1</v>
      </c>
      <c r="T362">
        <v>0</v>
      </c>
      <c r="U362">
        <v>0</v>
      </c>
      <c r="V362">
        <v>139.9</v>
      </c>
      <c r="W362">
        <v>44.9</v>
      </c>
      <c r="X362">
        <v>44.9</v>
      </c>
      <c r="Y362">
        <v>0</v>
      </c>
      <c r="AF362" t="s">
        <v>1765</v>
      </c>
      <c r="AJ362" t="s">
        <v>1765</v>
      </c>
      <c r="AL362" t="s">
        <v>1755</v>
      </c>
      <c r="AM362">
        <v>0</v>
      </c>
      <c r="AN362">
        <v>99999</v>
      </c>
      <c r="AO362">
        <v>899</v>
      </c>
      <c r="AP362" t="b">
        <v>1</v>
      </c>
      <c r="AQ362" t="b">
        <v>1</v>
      </c>
      <c r="AR362" t="b">
        <v>0</v>
      </c>
      <c r="AS362">
        <v>99999</v>
      </c>
      <c r="AT362" t="s">
        <v>96</v>
      </c>
      <c r="AV362" t="b">
        <v>0</v>
      </c>
      <c r="AW362">
        <v>12</v>
      </c>
      <c r="AX362" t="s">
        <v>97</v>
      </c>
      <c r="AY362" t="s">
        <v>2126</v>
      </c>
    </row>
    <row r="363" spans="1:51" x14ac:dyDescent="0.25">
      <c r="A363" t="s">
        <v>3160</v>
      </c>
      <c r="B363" t="s">
        <v>88</v>
      </c>
      <c r="C363" t="s">
        <v>89</v>
      </c>
      <c r="D363">
        <v>99999</v>
      </c>
      <c r="F363">
        <v>10000</v>
      </c>
      <c r="G363" t="b">
        <v>0</v>
      </c>
      <c r="H363" t="s">
        <v>641</v>
      </c>
      <c r="K363" t="s">
        <v>91</v>
      </c>
      <c r="L363" t="s">
        <v>1725</v>
      </c>
      <c r="N363" t="s">
        <v>93</v>
      </c>
      <c r="P363">
        <v>289.8</v>
      </c>
      <c r="Q363">
        <v>129.9</v>
      </c>
      <c r="R363">
        <v>0</v>
      </c>
      <c r="S363">
        <v>50.1</v>
      </c>
      <c r="T363">
        <v>0</v>
      </c>
      <c r="U363">
        <v>0</v>
      </c>
      <c r="V363">
        <v>64.900000000000006</v>
      </c>
      <c r="W363">
        <v>44.9</v>
      </c>
      <c r="X363">
        <v>44.9</v>
      </c>
      <c r="Y363">
        <v>0</v>
      </c>
      <c r="AF363" t="s">
        <v>1726</v>
      </c>
      <c r="AJ363" t="s">
        <v>1726</v>
      </c>
      <c r="AL363" t="s">
        <v>1727</v>
      </c>
      <c r="AM363">
        <v>0</v>
      </c>
      <c r="AN363">
        <v>99999</v>
      </c>
      <c r="AO363">
        <v>699</v>
      </c>
      <c r="AP363" t="b">
        <v>1</v>
      </c>
      <c r="AQ363" t="b">
        <v>1</v>
      </c>
      <c r="AR363" t="b">
        <v>0</v>
      </c>
      <c r="AS363">
        <v>1000</v>
      </c>
      <c r="AT363" t="s">
        <v>96</v>
      </c>
      <c r="AV363" t="b">
        <v>0</v>
      </c>
      <c r="AW363">
        <v>12</v>
      </c>
      <c r="AX363" t="s">
        <v>97</v>
      </c>
      <c r="AY363" t="s">
        <v>2127</v>
      </c>
    </row>
    <row r="364" spans="1:51" x14ac:dyDescent="0.25">
      <c r="A364" t="s">
        <v>3160</v>
      </c>
      <c r="B364" t="s">
        <v>109</v>
      </c>
      <c r="C364" t="s">
        <v>89</v>
      </c>
      <c r="D364">
        <v>99999</v>
      </c>
      <c r="F364">
        <v>0</v>
      </c>
      <c r="G364" t="b">
        <v>0</v>
      </c>
      <c r="H364" t="s">
        <v>641</v>
      </c>
      <c r="K364" t="s">
        <v>91</v>
      </c>
      <c r="L364" t="s">
        <v>1729</v>
      </c>
      <c r="N364" t="s">
        <v>93</v>
      </c>
      <c r="P364">
        <v>219.8</v>
      </c>
      <c r="Q364">
        <v>59.9</v>
      </c>
      <c r="R364">
        <v>0</v>
      </c>
      <c r="S364">
        <v>50.1</v>
      </c>
      <c r="T364">
        <v>0</v>
      </c>
      <c r="U364">
        <v>0</v>
      </c>
      <c r="V364">
        <v>64.900000000000006</v>
      </c>
      <c r="W364">
        <v>44.9</v>
      </c>
      <c r="X364">
        <v>44.9</v>
      </c>
      <c r="Y364">
        <v>0</v>
      </c>
      <c r="AF364" t="s">
        <v>1730</v>
      </c>
      <c r="AJ364" t="s">
        <v>1730</v>
      </c>
      <c r="AL364" t="s">
        <v>1731</v>
      </c>
      <c r="AM364">
        <v>0</v>
      </c>
      <c r="AN364">
        <v>99999</v>
      </c>
      <c r="AO364">
        <v>599</v>
      </c>
      <c r="AP364" t="b">
        <v>1</v>
      </c>
      <c r="AQ364" t="b">
        <v>1</v>
      </c>
      <c r="AR364" t="b">
        <v>0</v>
      </c>
      <c r="AS364">
        <v>500</v>
      </c>
      <c r="AT364" t="s">
        <v>96</v>
      </c>
      <c r="AV364" t="b">
        <v>0</v>
      </c>
      <c r="AW364">
        <v>12</v>
      </c>
      <c r="AX364" t="s">
        <v>97</v>
      </c>
      <c r="AY364" t="s">
        <v>2128</v>
      </c>
    </row>
    <row r="365" spans="1:51" x14ac:dyDescent="0.25">
      <c r="A365" t="s">
        <v>3160</v>
      </c>
      <c r="B365" t="s">
        <v>109</v>
      </c>
      <c r="C365" t="s">
        <v>89</v>
      </c>
      <c r="D365">
        <v>99999</v>
      </c>
      <c r="F365">
        <v>1000</v>
      </c>
      <c r="G365" t="b">
        <v>0</v>
      </c>
      <c r="H365" t="s">
        <v>641</v>
      </c>
      <c r="K365" t="s">
        <v>91</v>
      </c>
      <c r="L365" t="s">
        <v>1729</v>
      </c>
      <c r="N365" t="s">
        <v>93</v>
      </c>
      <c r="P365">
        <v>219.8</v>
      </c>
      <c r="Q365">
        <v>59.9</v>
      </c>
      <c r="R365">
        <v>0</v>
      </c>
      <c r="S365">
        <v>50.1</v>
      </c>
      <c r="T365">
        <v>0</v>
      </c>
      <c r="U365">
        <v>0</v>
      </c>
      <c r="V365">
        <v>64.900000000000006</v>
      </c>
      <c r="W365">
        <v>44.9</v>
      </c>
      <c r="X365">
        <v>44.9</v>
      </c>
      <c r="Y365">
        <v>0</v>
      </c>
      <c r="AF365" t="s">
        <v>1733</v>
      </c>
      <c r="AJ365" t="s">
        <v>1733</v>
      </c>
      <c r="AL365" t="s">
        <v>1731</v>
      </c>
      <c r="AM365">
        <v>0</v>
      </c>
      <c r="AN365">
        <v>99999</v>
      </c>
      <c r="AO365">
        <v>599</v>
      </c>
      <c r="AP365" t="b">
        <v>1</v>
      </c>
      <c r="AQ365" t="b">
        <v>1</v>
      </c>
      <c r="AR365" t="b">
        <v>0</v>
      </c>
      <c r="AS365">
        <v>500</v>
      </c>
      <c r="AT365" t="s">
        <v>96</v>
      </c>
      <c r="AV365" t="b">
        <v>0</v>
      </c>
      <c r="AW365">
        <v>12</v>
      </c>
      <c r="AX365" t="s">
        <v>97</v>
      </c>
      <c r="AY365" t="s">
        <v>2129</v>
      </c>
    </row>
    <row r="366" spans="1:51" x14ac:dyDescent="0.25">
      <c r="A366" t="s">
        <v>3160</v>
      </c>
      <c r="B366" t="s">
        <v>109</v>
      </c>
      <c r="C366" t="s">
        <v>89</v>
      </c>
      <c r="D366">
        <v>99999</v>
      </c>
      <c r="F366">
        <v>10000</v>
      </c>
      <c r="G366" t="b">
        <v>0</v>
      </c>
      <c r="H366" t="s">
        <v>641</v>
      </c>
      <c r="K366" t="s">
        <v>91</v>
      </c>
      <c r="L366" t="s">
        <v>1729</v>
      </c>
      <c r="N366" t="s">
        <v>93</v>
      </c>
      <c r="P366">
        <v>284.8</v>
      </c>
      <c r="Q366">
        <v>124.9</v>
      </c>
      <c r="R366">
        <v>0</v>
      </c>
      <c r="S366">
        <v>50.1</v>
      </c>
      <c r="T366">
        <v>0</v>
      </c>
      <c r="U366">
        <v>0</v>
      </c>
      <c r="V366">
        <v>64.900000000000006</v>
      </c>
      <c r="W366">
        <v>44.9</v>
      </c>
      <c r="X366">
        <v>44.9</v>
      </c>
      <c r="Y366">
        <v>0</v>
      </c>
      <c r="AF366" t="s">
        <v>1735</v>
      </c>
      <c r="AJ366" t="s">
        <v>1735</v>
      </c>
      <c r="AL366" t="s">
        <v>1731</v>
      </c>
      <c r="AM366">
        <v>0</v>
      </c>
      <c r="AN366">
        <v>99999</v>
      </c>
      <c r="AO366">
        <v>599</v>
      </c>
      <c r="AP366" t="b">
        <v>1</v>
      </c>
      <c r="AQ366" t="b">
        <v>1</v>
      </c>
      <c r="AR366" t="b">
        <v>0</v>
      </c>
      <c r="AS366">
        <v>500</v>
      </c>
      <c r="AT366" t="s">
        <v>96</v>
      </c>
      <c r="AV366" t="b">
        <v>0</v>
      </c>
      <c r="AW366">
        <v>12</v>
      </c>
      <c r="AX366" t="s">
        <v>97</v>
      </c>
      <c r="AY366" t="s">
        <v>2130</v>
      </c>
    </row>
    <row r="367" spans="1:51" x14ac:dyDescent="0.25">
      <c r="A367" t="s">
        <v>3160</v>
      </c>
      <c r="B367" t="s">
        <v>109</v>
      </c>
      <c r="C367" t="s">
        <v>89</v>
      </c>
      <c r="D367">
        <v>99999</v>
      </c>
      <c r="F367">
        <v>2000</v>
      </c>
      <c r="G367" t="b">
        <v>0</v>
      </c>
      <c r="H367" t="s">
        <v>641</v>
      </c>
      <c r="K367" t="s">
        <v>91</v>
      </c>
      <c r="L367" t="s">
        <v>1729</v>
      </c>
      <c r="N367" t="s">
        <v>93</v>
      </c>
      <c r="P367">
        <v>229.8</v>
      </c>
      <c r="Q367">
        <v>69.900000000000006</v>
      </c>
      <c r="R367">
        <v>0</v>
      </c>
      <c r="S367">
        <v>50.1</v>
      </c>
      <c r="T367">
        <v>0</v>
      </c>
      <c r="U367">
        <v>0</v>
      </c>
      <c r="V367">
        <v>64.900000000000006</v>
      </c>
      <c r="W367">
        <v>44.9</v>
      </c>
      <c r="X367">
        <v>44.9</v>
      </c>
      <c r="Y367">
        <v>0</v>
      </c>
      <c r="AF367" t="s">
        <v>1737</v>
      </c>
      <c r="AJ367" t="s">
        <v>1737</v>
      </c>
      <c r="AL367" t="s">
        <v>1731</v>
      </c>
      <c r="AM367">
        <v>0</v>
      </c>
      <c r="AN367">
        <v>99999</v>
      </c>
      <c r="AO367">
        <v>599</v>
      </c>
      <c r="AP367" t="b">
        <v>1</v>
      </c>
      <c r="AQ367" t="b">
        <v>1</v>
      </c>
      <c r="AR367" t="b">
        <v>0</v>
      </c>
      <c r="AS367">
        <v>500</v>
      </c>
      <c r="AT367" t="s">
        <v>96</v>
      </c>
      <c r="AV367" t="b">
        <v>0</v>
      </c>
      <c r="AW367">
        <v>12</v>
      </c>
      <c r="AX367" t="s">
        <v>97</v>
      </c>
      <c r="AY367" t="s">
        <v>2131</v>
      </c>
    </row>
    <row r="368" spans="1:51" x14ac:dyDescent="0.25">
      <c r="A368" t="s">
        <v>3160</v>
      </c>
      <c r="B368" t="s">
        <v>109</v>
      </c>
      <c r="C368" t="s">
        <v>89</v>
      </c>
      <c r="D368">
        <v>99999</v>
      </c>
      <c r="F368">
        <v>3000</v>
      </c>
      <c r="G368" t="b">
        <v>0</v>
      </c>
      <c r="H368" t="s">
        <v>641</v>
      </c>
      <c r="K368" t="s">
        <v>91</v>
      </c>
      <c r="L368" t="s">
        <v>1729</v>
      </c>
      <c r="N368" t="s">
        <v>93</v>
      </c>
      <c r="P368">
        <v>239.8</v>
      </c>
      <c r="Q368">
        <v>79.899999999999991</v>
      </c>
      <c r="R368">
        <v>0</v>
      </c>
      <c r="S368">
        <v>50.1</v>
      </c>
      <c r="T368">
        <v>0</v>
      </c>
      <c r="U368">
        <v>0</v>
      </c>
      <c r="V368">
        <v>64.900000000000006</v>
      </c>
      <c r="W368">
        <v>44.9</v>
      </c>
      <c r="X368">
        <v>44.9</v>
      </c>
      <c r="Y368">
        <v>0</v>
      </c>
      <c r="AF368" t="s">
        <v>1739</v>
      </c>
      <c r="AJ368" t="s">
        <v>1739</v>
      </c>
      <c r="AL368" t="s">
        <v>1731</v>
      </c>
      <c r="AM368">
        <v>0</v>
      </c>
      <c r="AN368">
        <v>99999</v>
      </c>
      <c r="AO368">
        <v>599</v>
      </c>
      <c r="AP368" t="b">
        <v>1</v>
      </c>
      <c r="AQ368" t="b">
        <v>1</v>
      </c>
      <c r="AR368" t="b">
        <v>0</v>
      </c>
      <c r="AS368">
        <v>500</v>
      </c>
      <c r="AT368" t="s">
        <v>96</v>
      </c>
      <c r="AV368" t="b">
        <v>0</v>
      </c>
      <c r="AW368">
        <v>12</v>
      </c>
      <c r="AX368" t="s">
        <v>97</v>
      </c>
      <c r="AY368" t="s">
        <v>2132</v>
      </c>
    </row>
    <row r="369" spans="1:51" x14ac:dyDescent="0.25">
      <c r="A369" t="s">
        <v>3160</v>
      </c>
      <c r="B369" t="s">
        <v>109</v>
      </c>
      <c r="C369" t="s">
        <v>89</v>
      </c>
      <c r="D369">
        <v>99999</v>
      </c>
      <c r="F369">
        <v>5000</v>
      </c>
      <c r="G369" t="b">
        <v>0</v>
      </c>
      <c r="H369" t="s">
        <v>641</v>
      </c>
      <c r="K369" t="s">
        <v>91</v>
      </c>
      <c r="L369" t="s">
        <v>1729</v>
      </c>
      <c r="N369" t="s">
        <v>93</v>
      </c>
      <c r="P369">
        <v>254.8</v>
      </c>
      <c r="Q369">
        <v>94.9</v>
      </c>
      <c r="R369">
        <v>0</v>
      </c>
      <c r="S369">
        <v>50.1</v>
      </c>
      <c r="T369">
        <v>0</v>
      </c>
      <c r="U369">
        <v>0</v>
      </c>
      <c r="V369">
        <v>64.900000000000006</v>
      </c>
      <c r="W369">
        <v>44.9</v>
      </c>
      <c r="X369">
        <v>44.9</v>
      </c>
      <c r="Y369">
        <v>0</v>
      </c>
      <c r="AF369" t="s">
        <v>1741</v>
      </c>
      <c r="AJ369" t="s">
        <v>1741</v>
      </c>
      <c r="AL369" t="s">
        <v>1731</v>
      </c>
      <c r="AM369">
        <v>0</v>
      </c>
      <c r="AN369">
        <v>99999</v>
      </c>
      <c r="AO369">
        <v>599</v>
      </c>
      <c r="AP369" t="b">
        <v>1</v>
      </c>
      <c r="AQ369" t="b">
        <v>1</v>
      </c>
      <c r="AR369" t="b">
        <v>0</v>
      </c>
      <c r="AS369">
        <v>500</v>
      </c>
      <c r="AT369" t="s">
        <v>96</v>
      </c>
      <c r="AV369" t="b">
        <v>0</v>
      </c>
      <c r="AW369">
        <v>12</v>
      </c>
      <c r="AX369" t="s">
        <v>97</v>
      </c>
      <c r="AY369" t="s">
        <v>2133</v>
      </c>
    </row>
    <row r="370" spans="1:51" x14ac:dyDescent="0.25">
      <c r="A370" t="s">
        <v>3160</v>
      </c>
      <c r="B370" t="s">
        <v>124</v>
      </c>
      <c r="C370" t="s">
        <v>89</v>
      </c>
      <c r="D370">
        <v>99999</v>
      </c>
      <c r="F370">
        <v>0</v>
      </c>
      <c r="G370" t="b">
        <v>0</v>
      </c>
      <c r="H370" t="s">
        <v>641</v>
      </c>
      <c r="K370" t="s">
        <v>91</v>
      </c>
      <c r="L370" t="s">
        <v>1725</v>
      </c>
      <c r="N370" t="s">
        <v>93</v>
      </c>
      <c r="P370">
        <v>224.8</v>
      </c>
      <c r="Q370">
        <v>64.900000000000006</v>
      </c>
      <c r="R370">
        <v>0</v>
      </c>
      <c r="S370">
        <v>50.1</v>
      </c>
      <c r="T370">
        <v>0</v>
      </c>
      <c r="U370">
        <v>0</v>
      </c>
      <c r="V370">
        <v>64.900000000000006</v>
      </c>
      <c r="W370">
        <v>44.9</v>
      </c>
      <c r="X370">
        <v>44.9</v>
      </c>
      <c r="Y370">
        <v>0</v>
      </c>
      <c r="AF370" t="s">
        <v>1743</v>
      </c>
      <c r="AJ370" t="s">
        <v>1743</v>
      </c>
      <c r="AL370" t="s">
        <v>1727</v>
      </c>
      <c r="AM370">
        <v>0</v>
      </c>
      <c r="AN370">
        <v>99999</v>
      </c>
      <c r="AO370">
        <v>699</v>
      </c>
      <c r="AP370" t="b">
        <v>1</v>
      </c>
      <c r="AQ370" t="b">
        <v>1</v>
      </c>
      <c r="AR370" t="b">
        <v>0</v>
      </c>
      <c r="AS370">
        <v>1000</v>
      </c>
      <c r="AT370" t="s">
        <v>96</v>
      </c>
      <c r="AV370" t="b">
        <v>0</v>
      </c>
      <c r="AW370">
        <v>12</v>
      </c>
      <c r="AX370" t="s">
        <v>97</v>
      </c>
      <c r="AY370" t="s">
        <v>2134</v>
      </c>
    </row>
    <row r="371" spans="1:51" x14ac:dyDescent="0.25">
      <c r="A371" t="s">
        <v>3160</v>
      </c>
      <c r="B371" t="s">
        <v>124</v>
      </c>
      <c r="C371" t="s">
        <v>89</v>
      </c>
      <c r="D371">
        <v>99999</v>
      </c>
      <c r="F371">
        <v>1000</v>
      </c>
      <c r="G371" t="b">
        <v>0</v>
      </c>
      <c r="H371" t="s">
        <v>641</v>
      </c>
      <c r="K371" t="s">
        <v>91</v>
      </c>
      <c r="L371" t="s">
        <v>1725</v>
      </c>
      <c r="N371" t="s">
        <v>93</v>
      </c>
      <c r="P371">
        <v>224.8</v>
      </c>
      <c r="Q371">
        <v>64.899999999999991</v>
      </c>
      <c r="R371">
        <v>0</v>
      </c>
      <c r="S371">
        <v>50.1</v>
      </c>
      <c r="T371">
        <v>0</v>
      </c>
      <c r="U371">
        <v>0</v>
      </c>
      <c r="V371">
        <v>64.900000000000006</v>
      </c>
      <c r="W371">
        <v>44.9</v>
      </c>
      <c r="X371">
        <v>44.9</v>
      </c>
      <c r="Y371">
        <v>0</v>
      </c>
      <c r="AF371" t="s">
        <v>1745</v>
      </c>
      <c r="AJ371" t="s">
        <v>1745</v>
      </c>
      <c r="AL371" t="s">
        <v>1727</v>
      </c>
      <c r="AM371">
        <v>0</v>
      </c>
      <c r="AN371">
        <v>99999</v>
      </c>
      <c r="AO371">
        <v>699</v>
      </c>
      <c r="AP371" t="b">
        <v>1</v>
      </c>
      <c r="AQ371" t="b">
        <v>1</v>
      </c>
      <c r="AR371" t="b">
        <v>0</v>
      </c>
      <c r="AS371">
        <v>1000</v>
      </c>
      <c r="AT371" t="s">
        <v>96</v>
      </c>
      <c r="AV371" t="b">
        <v>0</v>
      </c>
      <c r="AW371">
        <v>12</v>
      </c>
      <c r="AX371" t="s">
        <v>97</v>
      </c>
      <c r="AY371" t="s">
        <v>2135</v>
      </c>
    </row>
    <row r="372" spans="1:51" x14ac:dyDescent="0.25">
      <c r="A372" t="s">
        <v>3160</v>
      </c>
      <c r="B372" t="s">
        <v>124</v>
      </c>
      <c r="C372" t="s">
        <v>89</v>
      </c>
      <c r="D372">
        <v>99999</v>
      </c>
      <c r="F372">
        <v>2000</v>
      </c>
      <c r="G372" t="b">
        <v>0</v>
      </c>
      <c r="H372" t="s">
        <v>641</v>
      </c>
      <c r="K372" t="s">
        <v>91</v>
      </c>
      <c r="L372" t="s">
        <v>1725</v>
      </c>
      <c r="N372" t="s">
        <v>93</v>
      </c>
      <c r="P372">
        <v>234.8</v>
      </c>
      <c r="Q372">
        <v>74.899999999999991</v>
      </c>
      <c r="R372">
        <v>0</v>
      </c>
      <c r="S372">
        <v>50.1</v>
      </c>
      <c r="T372">
        <v>0</v>
      </c>
      <c r="U372">
        <v>0</v>
      </c>
      <c r="V372">
        <v>64.900000000000006</v>
      </c>
      <c r="W372">
        <v>44.9</v>
      </c>
      <c r="X372">
        <v>44.9</v>
      </c>
      <c r="Y372">
        <v>0</v>
      </c>
      <c r="AF372" t="s">
        <v>1747</v>
      </c>
      <c r="AJ372" t="s">
        <v>1747</v>
      </c>
      <c r="AL372" t="s">
        <v>1727</v>
      </c>
      <c r="AM372">
        <v>0</v>
      </c>
      <c r="AN372">
        <v>99999</v>
      </c>
      <c r="AO372">
        <v>699</v>
      </c>
      <c r="AP372" t="b">
        <v>1</v>
      </c>
      <c r="AQ372" t="b">
        <v>1</v>
      </c>
      <c r="AR372" t="b">
        <v>0</v>
      </c>
      <c r="AS372">
        <v>1000</v>
      </c>
      <c r="AT372" t="s">
        <v>96</v>
      </c>
      <c r="AV372" t="b">
        <v>0</v>
      </c>
      <c r="AW372">
        <v>12</v>
      </c>
      <c r="AX372" t="s">
        <v>97</v>
      </c>
      <c r="AY372" t="s">
        <v>2136</v>
      </c>
    </row>
    <row r="373" spans="1:51" x14ac:dyDescent="0.25">
      <c r="A373" t="s">
        <v>3160</v>
      </c>
      <c r="B373" t="s">
        <v>124</v>
      </c>
      <c r="C373" t="s">
        <v>89</v>
      </c>
      <c r="D373">
        <v>99999</v>
      </c>
      <c r="F373">
        <v>3000</v>
      </c>
      <c r="G373" t="b">
        <v>0</v>
      </c>
      <c r="H373" t="s">
        <v>641</v>
      </c>
      <c r="K373" t="s">
        <v>91</v>
      </c>
      <c r="L373" t="s">
        <v>1725</v>
      </c>
      <c r="N373" t="s">
        <v>93</v>
      </c>
      <c r="P373">
        <v>244.8</v>
      </c>
      <c r="Q373">
        <v>84.899999999999991</v>
      </c>
      <c r="R373">
        <v>0</v>
      </c>
      <c r="S373">
        <v>50.1</v>
      </c>
      <c r="T373">
        <v>0</v>
      </c>
      <c r="U373">
        <v>0</v>
      </c>
      <c r="V373">
        <v>64.900000000000006</v>
      </c>
      <c r="W373">
        <v>44.9</v>
      </c>
      <c r="X373">
        <v>44.9</v>
      </c>
      <c r="Y373">
        <v>0</v>
      </c>
      <c r="AF373" t="s">
        <v>1749</v>
      </c>
      <c r="AJ373" t="s">
        <v>1749</v>
      </c>
      <c r="AL373" t="s">
        <v>1727</v>
      </c>
      <c r="AM373">
        <v>0</v>
      </c>
      <c r="AN373">
        <v>99999</v>
      </c>
      <c r="AO373">
        <v>699</v>
      </c>
      <c r="AP373" t="b">
        <v>1</v>
      </c>
      <c r="AQ373" t="b">
        <v>1</v>
      </c>
      <c r="AR373" t="b">
        <v>0</v>
      </c>
      <c r="AS373">
        <v>1000</v>
      </c>
      <c r="AT373" t="s">
        <v>96</v>
      </c>
      <c r="AV373" t="b">
        <v>0</v>
      </c>
      <c r="AW373">
        <v>12</v>
      </c>
      <c r="AX373" t="s">
        <v>97</v>
      </c>
      <c r="AY373" t="s">
        <v>2137</v>
      </c>
    </row>
    <row r="374" spans="1:51" x14ac:dyDescent="0.25">
      <c r="A374" t="s">
        <v>3160</v>
      </c>
      <c r="B374" t="s">
        <v>124</v>
      </c>
      <c r="C374" t="s">
        <v>89</v>
      </c>
      <c r="D374">
        <v>99999</v>
      </c>
      <c r="F374">
        <v>5000</v>
      </c>
      <c r="G374" t="b">
        <v>0</v>
      </c>
      <c r="H374" t="s">
        <v>641</v>
      </c>
      <c r="K374" t="s">
        <v>91</v>
      </c>
      <c r="L374" t="s">
        <v>1725</v>
      </c>
      <c r="N374" t="s">
        <v>93</v>
      </c>
      <c r="P374">
        <v>259.8</v>
      </c>
      <c r="Q374">
        <v>99.9</v>
      </c>
      <c r="R374">
        <v>0</v>
      </c>
      <c r="S374">
        <v>50.1</v>
      </c>
      <c r="T374">
        <v>0</v>
      </c>
      <c r="U374">
        <v>0</v>
      </c>
      <c r="V374">
        <v>64.900000000000006</v>
      </c>
      <c r="W374">
        <v>44.9</v>
      </c>
      <c r="X374">
        <v>44.9</v>
      </c>
      <c r="Y374">
        <v>0</v>
      </c>
      <c r="AF374" t="s">
        <v>1751</v>
      </c>
      <c r="AJ374" t="s">
        <v>1751</v>
      </c>
      <c r="AL374" t="s">
        <v>1727</v>
      </c>
      <c r="AM374">
        <v>0</v>
      </c>
      <c r="AN374">
        <v>99999</v>
      </c>
      <c r="AO374">
        <v>699</v>
      </c>
      <c r="AP374" t="b">
        <v>1</v>
      </c>
      <c r="AQ374" t="b">
        <v>1</v>
      </c>
      <c r="AR374" t="b">
        <v>0</v>
      </c>
      <c r="AS374">
        <v>1000</v>
      </c>
      <c r="AT374" t="s">
        <v>96</v>
      </c>
      <c r="AV374" t="b">
        <v>0</v>
      </c>
      <c r="AW374">
        <v>12</v>
      </c>
      <c r="AX374" t="s">
        <v>97</v>
      </c>
      <c r="AY374" t="s">
        <v>2138</v>
      </c>
    </row>
    <row r="375" spans="1:51" x14ac:dyDescent="0.25">
      <c r="A375" t="s">
        <v>3160</v>
      </c>
      <c r="B375" t="s">
        <v>139</v>
      </c>
      <c r="C375" t="s">
        <v>89</v>
      </c>
      <c r="D375">
        <v>99999</v>
      </c>
      <c r="F375">
        <v>0</v>
      </c>
      <c r="G375" t="b">
        <v>0</v>
      </c>
      <c r="H375" t="s">
        <v>641</v>
      </c>
      <c r="K375" t="s">
        <v>91</v>
      </c>
      <c r="L375" t="s">
        <v>1753</v>
      </c>
      <c r="N375" t="s">
        <v>93</v>
      </c>
      <c r="P375">
        <v>244.8</v>
      </c>
      <c r="Q375">
        <v>84.9</v>
      </c>
      <c r="R375">
        <v>0</v>
      </c>
      <c r="S375">
        <v>50.1</v>
      </c>
      <c r="T375">
        <v>0</v>
      </c>
      <c r="U375">
        <v>0</v>
      </c>
      <c r="V375">
        <v>64.900000000000006</v>
      </c>
      <c r="W375">
        <v>44.9</v>
      </c>
      <c r="X375">
        <v>44.9</v>
      </c>
      <c r="Y375">
        <v>0</v>
      </c>
      <c r="AF375" t="s">
        <v>1754</v>
      </c>
      <c r="AJ375" t="s">
        <v>1754</v>
      </c>
      <c r="AL375" t="s">
        <v>1755</v>
      </c>
      <c r="AM375">
        <v>0</v>
      </c>
      <c r="AN375">
        <v>99999</v>
      </c>
      <c r="AO375">
        <v>899</v>
      </c>
      <c r="AP375" t="b">
        <v>1</v>
      </c>
      <c r="AQ375" t="b">
        <v>1</v>
      </c>
      <c r="AR375" t="b">
        <v>0</v>
      </c>
      <c r="AS375">
        <v>99999</v>
      </c>
      <c r="AT375" t="s">
        <v>96</v>
      </c>
      <c r="AV375" t="b">
        <v>0</v>
      </c>
      <c r="AW375">
        <v>12</v>
      </c>
      <c r="AX375" t="s">
        <v>97</v>
      </c>
      <c r="AY375" t="s">
        <v>2139</v>
      </c>
    </row>
    <row r="376" spans="1:51" x14ac:dyDescent="0.25">
      <c r="A376" t="s">
        <v>3160</v>
      </c>
      <c r="B376" t="s">
        <v>139</v>
      </c>
      <c r="C376" t="s">
        <v>89</v>
      </c>
      <c r="D376">
        <v>99999</v>
      </c>
      <c r="F376">
        <v>1000</v>
      </c>
      <c r="G376" t="b">
        <v>0</v>
      </c>
      <c r="H376" t="s">
        <v>641</v>
      </c>
      <c r="K376" t="s">
        <v>91</v>
      </c>
      <c r="L376" t="s">
        <v>1753</v>
      </c>
      <c r="N376" t="s">
        <v>93</v>
      </c>
      <c r="P376">
        <v>244.8</v>
      </c>
      <c r="Q376">
        <v>84.899999999999991</v>
      </c>
      <c r="R376">
        <v>0</v>
      </c>
      <c r="S376">
        <v>50.1</v>
      </c>
      <c r="T376">
        <v>0</v>
      </c>
      <c r="U376">
        <v>0</v>
      </c>
      <c r="V376">
        <v>64.900000000000006</v>
      </c>
      <c r="W376">
        <v>44.9</v>
      </c>
      <c r="X376">
        <v>44.9</v>
      </c>
      <c r="Y376">
        <v>0</v>
      </c>
      <c r="AF376" t="s">
        <v>1757</v>
      </c>
      <c r="AJ376" t="s">
        <v>1757</v>
      </c>
      <c r="AL376" t="s">
        <v>1755</v>
      </c>
      <c r="AM376">
        <v>0</v>
      </c>
      <c r="AN376">
        <v>99999</v>
      </c>
      <c r="AO376">
        <v>899</v>
      </c>
      <c r="AP376" t="b">
        <v>1</v>
      </c>
      <c r="AQ376" t="b">
        <v>1</v>
      </c>
      <c r="AR376" t="b">
        <v>0</v>
      </c>
      <c r="AS376">
        <v>99999</v>
      </c>
      <c r="AT376" t="s">
        <v>96</v>
      </c>
      <c r="AV376" t="b">
        <v>0</v>
      </c>
      <c r="AW376">
        <v>12</v>
      </c>
      <c r="AX376" t="s">
        <v>97</v>
      </c>
      <c r="AY376" t="s">
        <v>2140</v>
      </c>
    </row>
    <row r="377" spans="1:51" x14ac:dyDescent="0.25">
      <c r="A377" t="s">
        <v>3160</v>
      </c>
      <c r="B377" t="s">
        <v>139</v>
      </c>
      <c r="C377" t="s">
        <v>89</v>
      </c>
      <c r="D377">
        <v>99999</v>
      </c>
      <c r="F377">
        <v>10000</v>
      </c>
      <c r="G377" t="b">
        <v>0</v>
      </c>
      <c r="H377" t="s">
        <v>641</v>
      </c>
      <c r="K377" t="s">
        <v>91</v>
      </c>
      <c r="L377" t="s">
        <v>1753</v>
      </c>
      <c r="N377" t="s">
        <v>93</v>
      </c>
      <c r="P377">
        <v>309.8</v>
      </c>
      <c r="Q377">
        <v>149.9</v>
      </c>
      <c r="R377">
        <v>0</v>
      </c>
      <c r="S377">
        <v>50.1</v>
      </c>
      <c r="T377">
        <v>0</v>
      </c>
      <c r="U377">
        <v>0</v>
      </c>
      <c r="V377">
        <v>64.900000000000006</v>
      </c>
      <c r="W377">
        <v>44.9</v>
      </c>
      <c r="X377">
        <v>44.9</v>
      </c>
      <c r="Y377">
        <v>0</v>
      </c>
      <c r="AF377" t="s">
        <v>1759</v>
      </c>
      <c r="AJ377" t="s">
        <v>1759</v>
      </c>
      <c r="AL377" t="s">
        <v>1755</v>
      </c>
      <c r="AM377">
        <v>0</v>
      </c>
      <c r="AN377">
        <v>99999</v>
      </c>
      <c r="AO377">
        <v>899</v>
      </c>
      <c r="AP377" t="b">
        <v>1</v>
      </c>
      <c r="AQ377" t="b">
        <v>1</v>
      </c>
      <c r="AR377" t="b">
        <v>0</v>
      </c>
      <c r="AS377">
        <v>99999</v>
      </c>
      <c r="AT377" t="s">
        <v>96</v>
      </c>
      <c r="AV377" t="b">
        <v>0</v>
      </c>
      <c r="AW377">
        <v>12</v>
      </c>
      <c r="AX377" t="s">
        <v>97</v>
      </c>
      <c r="AY377" t="s">
        <v>2141</v>
      </c>
    </row>
    <row r="378" spans="1:51" x14ac:dyDescent="0.25">
      <c r="A378" t="s">
        <v>3160</v>
      </c>
      <c r="B378" t="s">
        <v>139</v>
      </c>
      <c r="C378" t="s">
        <v>89</v>
      </c>
      <c r="D378">
        <v>99999</v>
      </c>
      <c r="F378">
        <v>2000</v>
      </c>
      <c r="G378" t="b">
        <v>0</v>
      </c>
      <c r="H378" t="s">
        <v>641</v>
      </c>
      <c r="K378" t="s">
        <v>91</v>
      </c>
      <c r="L378" t="s">
        <v>1753</v>
      </c>
      <c r="N378" t="s">
        <v>93</v>
      </c>
      <c r="P378">
        <v>254.8</v>
      </c>
      <c r="Q378">
        <v>94.899999999999991</v>
      </c>
      <c r="R378">
        <v>0</v>
      </c>
      <c r="S378">
        <v>50.1</v>
      </c>
      <c r="T378">
        <v>0</v>
      </c>
      <c r="U378">
        <v>0</v>
      </c>
      <c r="V378">
        <v>64.900000000000006</v>
      </c>
      <c r="W378">
        <v>44.9</v>
      </c>
      <c r="X378">
        <v>44.9</v>
      </c>
      <c r="Y378">
        <v>0</v>
      </c>
      <c r="AF378" t="s">
        <v>1761</v>
      </c>
      <c r="AJ378" t="s">
        <v>1761</v>
      </c>
      <c r="AL378" t="s">
        <v>1755</v>
      </c>
      <c r="AM378">
        <v>0</v>
      </c>
      <c r="AN378">
        <v>99999</v>
      </c>
      <c r="AO378">
        <v>899</v>
      </c>
      <c r="AP378" t="b">
        <v>1</v>
      </c>
      <c r="AQ378" t="b">
        <v>1</v>
      </c>
      <c r="AR378" t="b">
        <v>0</v>
      </c>
      <c r="AS378">
        <v>99999</v>
      </c>
      <c r="AT378" t="s">
        <v>96</v>
      </c>
      <c r="AV378" t="b">
        <v>0</v>
      </c>
      <c r="AW378">
        <v>12</v>
      </c>
      <c r="AX378" t="s">
        <v>97</v>
      </c>
      <c r="AY378" t="s">
        <v>2142</v>
      </c>
    </row>
    <row r="379" spans="1:51" x14ac:dyDescent="0.25">
      <c r="A379" t="s">
        <v>3160</v>
      </c>
      <c r="B379" t="s">
        <v>139</v>
      </c>
      <c r="C379" t="s">
        <v>89</v>
      </c>
      <c r="D379">
        <v>99999</v>
      </c>
      <c r="F379">
        <v>3000</v>
      </c>
      <c r="G379" t="b">
        <v>0</v>
      </c>
      <c r="H379" t="s">
        <v>641</v>
      </c>
      <c r="K379" t="s">
        <v>91</v>
      </c>
      <c r="L379" t="s">
        <v>1753</v>
      </c>
      <c r="N379" t="s">
        <v>93</v>
      </c>
      <c r="P379">
        <v>264.8</v>
      </c>
      <c r="Q379">
        <v>104.89999999999999</v>
      </c>
      <c r="R379">
        <v>0</v>
      </c>
      <c r="S379">
        <v>50.1</v>
      </c>
      <c r="T379">
        <v>0</v>
      </c>
      <c r="U379">
        <v>0</v>
      </c>
      <c r="V379">
        <v>64.900000000000006</v>
      </c>
      <c r="W379">
        <v>44.9</v>
      </c>
      <c r="X379">
        <v>44.9</v>
      </c>
      <c r="Y379">
        <v>0</v>
      </c>
      <c r="AF379" t="s">
        <v>1763</v>
      </c>
      <c r="AJ379" t="s">
        <v>1763</v>
      </c>
      <c r="AL379" t="s">
        <v>1755</v>
      </c>
      <c r="AM379">
        <v>0</v>
      </c>
      <c r="AN379">
        <v>99999</v>
      </c>
      <c r="AO379">
        <v>899</v>
      </c>
      <c r="AP379" t="b">
        <v>1</v>
      </c>
      <c r="AQ379" t="b">
        <v>1</v>
      </c>
      <c r="AR379" t="b">
        <v>0</v>
      </c>
      <c r="AS379">
        <v>99999</v>
      </c>
      <c r="AT379" t="s">
        <v>96</v>
      </c>
      <c r="AV379" t="b">
        <v>0</v>
      </c>
      <c r="AW379">
        <v>12</v>
      </c>
      <c r="AX379" t="s">
        <v>97</v>
      </c>
      <c r="AY379" t="s">
        <v>2143</v>
      </c>
    </row>
    <row r="380" spans="1:51" x14ac:dyDescent="0.25">
      <c r="A380" t="s">
        <v>3160</v>
      </c>
      <c r="B380" t="s">
        <v>139</v>
      </c>
      <c r="C380" t="s">
        <v>89</v>
      </c>
      <c r="D380">
        <v>99999</v>
      </c>
      <c r="F380">
        <v>5000</v>
      </c>
      <c r="G380" t="b">
        <v>0</v>
      </c>
      <c r="H380" t="s">
        <v>641</v>
      </c>
      <c r="K380" t="s">
        <v>91</v>
      </c>
      <c r="L380" t="s">
        <v>1753</v>
      </c>
      <c r="N380" t="s">
        <v>93</v>
      </c>
      <c r="P380">
        <v>279.8</v>
      </c>
      <c r="Q380">
        <v>119.9</v>
      </c>
      <c r="R380">
        <v>0</v>
      </c>
      <c r="S380">
        <v>50.1</v>
      </c>
      <c r="T380">
        <v>0</v>
      </c>
      <c r="U380">
        <v>0</v>
      </c>
      <c r="V380">
        <v>64.900000000000006</v>
      </c>
      <c r="W380">
        <v>44.9</v>
      </c>
      <c r="X380">
        <v>44.9</v>
      </c>
      <c r="Y380">
        <v>0</v>
      </c>
      <c r="AF380" t="s">
        <v>1765</v>
      </c>
      <c r="AJ380" t="s">
        <v>1765</v>
      </c>
      <c r="AL380" t="s">
        <v>1755</v>
      </c>
      <c r="AM380">
        <v>0</v>
      </c>
      <c r="AN380">
        <v>99999</v>
      </c>
      <c r="AO380">
        <v>899</v>
      </c>
      <c r="AP380" t="b">
        <v>1</v>
      </c>
      <c r="AQ380" t="b">
        <v>1</v>
      </c>
      <c r="AR380" t="b">
        <v>0</v>
      </c>
      <c r="AS380">
        <v>99999</v>
      </c>
      <c r="AT380" t="s">
        <v>96</v>
      </c>
      <c r="AV380" t="b">
        <v>0</v>
      </c>
      <c r="AW380">
        <v>12</v>
      </c>
      <c r="AX380" t="s">
        <v>97</v>
      </c>
      <c r="AY380" t="s">
        <v>2144</v>
      </c>
    </row>
    <row r="381" spans="1:51" x14ac:dyDescent="0.25">
      <c r="A381" t="s">
        <v>3160</v>
      </c>
      <c r="B381" t="s">
        <v>88</v>
      </c>
      <c r="C381" t="s">
        <v>89</v>
      </c>
      <c r="D381">
        <v>99999</v>
      </c>
      <c r="F381">
        <v>10000</v>
      </c>
      <c r="G381" t="b">
        <v>0</v>
      </c>
      <c r="H381" t="s">
        <v>641</v>
      </c>
      <c r="K381" t="s">
        <v>154</v>
      </c>
      <c r="L381" t="s">
        <v>1725</v>
      </c>
      <c r="N381" t="s">
        <v>93</v>
      </c>
      <c r="P381">
        <v>314.8</v>
      </c>
      <c r="Q381">
        <v>129.9</v>
      </c>
      <c r="R381">
        <v>0</v>
      </c>
      <c r="S381">
        <v>50.1</v>
      </c>
      <c r="T381">
        <v>0</v>
      </c>
      <c r="U381">
        <v>0</v>
      </c>
      <c r="V381">
        <v>64.900000000000006</v>
      </c>
      <c r="W381">
        <v>69.900000000000006</v>
      </c>
      <c r="X381">
        <v>69.900000000000006</v>
      </c>
      <c r="Y381">
        <v>0</v>
      </c>
      <c r="AF381" t="s">
        <v>1767</v>
      </c>
      <c r="AJ381" t="s">
        <v>1767</v>
      </c>
      <c r="AL381" t="s">
        <v>1727</v>
      </c>
      <c r="AM381">
        <v>0</v>
      </c>
      <c r="AN381">
        <v>99999</v>
      </c>
      <c r="AO381">
        <v>699</v>
      </c>
      <c r="AP381" t="b">
        <v>1</v>
      </c>
      <c r="AQ381" t="b">
        <v>1</v>
      </c>
      <c r="AR381" t="b">
        <v>0</v>
      </c>
      <c r="AS381">
        <v>1000</v>
      </c>
      <c r="AT381" t="s">
        <v>96</v>
      </c>
      <c r="AV381" t="b">
        <v>0</v>
      </c>
      <c r="AW381">
        <v>12</v>
      </c>
      <c r="AX381" t="s">
        <v>97</v>
      </c>
      <c r="AY381" t="s">
        <v>2145</v>
      </c>
    </row>
    <row r="382" spans="1:51" x14ac:dyDescent="0.25">
      <c r="A382" t="s">
        <v>3160</v>
      </c>
      <c r="B382" t="s">
        <v>109</v>
      </c>
      <c r="C382" t="s">
        <v>89</v>
      </c>
      <c r="D382">
        <v>99999</v>
      </c>
      <c r="F382">
        <v>0</v>
      </c>
      <c r="G382" t="b">
        <v>0</v>
      </c>
      <c r="H382" t="s">
        <v>641</v>
      </c>
      <c r="K382" t="s">
        <v>154</v>
      </c>
      <c r="L382" t="s">
        <v>1729</v>
      </c>
      <c r="N382" t="s">
        <v>93</v>
      </c>
      <c r="P382">
        <v>244.8</v>
      </c>
      <c r="Q382">
        <v>59.9</v>
      </c>
      <c r="R382">
        <v>0</v>
      </c>
      <c r="S382">
        <v>50.1</v>
      </c>
      <c r="T382">
        <v>0</v>
      </c>
      <c r="U382">
        <v>0</v>
      </c>
      <c r="V382">
        <v>64.900000000000006</v>
      </c>
      <c r="W382">
        <v>69.900000000000006</v>
      </c>
      <c r="X382">
        <v>69.900000000000006</v>
      </c>
      <c r="Y382">
        <v>0</v>
      </c>
      <c r="AF382" t="s">
        <v>1769</v>
      </c>
      <c r="AJ382" t="s">
        <v>1769</v>
      </c>
      <c r="AL382" t="s">
        <v>1731</v>
      </c>
      <c r="AM382">
        <v>0</v>
      </c>
      <c r="AN382">
        <v>99999</v>
      </c>
      <c r="AO382">
        <v>599</v>
      </c>
      <c r="AP382" t="b">
        <v>1</v>
      </c>
      <c r="AQ382" t="b">
        <v>1</v>
      </c>
      <c r="AR382" t="b">
        <v>0</v>
      </c>
      <c r="AS382">
        <v>500</v>
      </c>
      <c r="AT382" t="s">
        <v>96</v>
      </c>
      <c r="AV382" t="b">
        <v>0</v>
      </c>
      <c r="AW382">
        <v>12</v>
      </c>
      <c r="AX382" t="s">
        <v>97</v>
      </c>
      <c r="AY382" t="s">
        <v>2146</v>
      </c>
    </row>
    <row r="383" spans="1:51" x14ac:dyDescent="0.25">
      <c r="A383" t="s">
        <v>3160</v>
      </c>
      <c r="B383" t="s">
        <v>109</v>
      </c>
      <c r="C383" t="s">
        <v>89</v>
      </c>
      <c r="D383">
        <v>99999</v>
      </c>
      <c r="F383">
        <v>1000</v>
      </c>
      <c r="G383" t="b">
        <v>0</v>
      </c>
      <c r="H383" t="s">
        <v>641</v>
      </c>
      <c r="K383" t="s">
        <v>154</v>
      </c>
      <c r="L383" t="s">
        <v>1729</v>
      </c>
      <c r="N383" t="s">
        <v>93</v>
      </c>
      <c r="P383">
        <v>244.8</v>
      </c>
      <c r="Q383">
        <v>59.9</v>
      </c>
      <c r="R383">
        <v>0</v>
      </c>
      <c r="S383">
        <v>50.1</v>
      </c>
      <c r="T383">
        <v>0</v>
      </c>
      <c r="U383">
        <v>0</v>
      </c>
      <c r="V383">
        <v>64.900000000000006</v>
      </c>
      <c r="W383">
        <v>69.900000000000006</v>
      </c>
      <c r="X383">
        <v>69.900000000000006</v>
      </c>
      <c r="Y383">
        <v>0</v>
      </c>
      <c r="AF383" t="s">
        <v>1771</v>
      </c>
      <c r="AJ383" t="s">
        <v>1771</v>
      </c>
      <c r="AL383" t="s">
        <v>1731</v>
      </c>
      <c r="AM383">
        <v>0</v>
      </c>
      <c r="AN383">
        <v>99999</v>
      </c>
      <c r="AO383">
        <v>599</v>
      </c>
      <c r="AP383" t="b">
        <v>1</v>
      </c>
      <c r="AQ383" t="b">
        <v>1</v>
      </c>
      <c r="AR383" t="b">
        <v>0</v>
      </c>
      <c r="AS383">
        <v>500</v>
      </c>
      <c r="AT383" t="s">
        <v>96</v>
      </c>
      <c r="AV383" t="b">
        <v>0</v>
      </c>
      <c r="AW383">
        <v>12</v>
      </c>
      <c r="AX383" t="s">
        <v>97</v>
      </c>
      <c r="AY383" t="s">
        <v>2147</v>
      </c>
    </row>
    <row r="384" spans="1:51" x14ac:dyDescent="0.25">
      <c r="A384" t="s">
        <v>3160</v>
      </c>
      <c r="B384" t="s">
        <v>109</v>
      </c>
      <c r="C384" t="s">
        <v>89</v>
      </c>
      <c r="D384">
        <v>99999</v>
      </c>
      <c r="F384">
        <v>10000</v>
      </c>
      <c r="G384" t="b">
        <v>0</v>
      </c>
      <c r="H384" t="s">
        <v>641</v>
      </c>
      <c r="K384" t="s">
        <v>154</v>
      </c>
      <c r="L384" t="s">
        <v>1729</v>
      </c>
      <c r="N384" t="s">
        <v>93</v>
      </c>
      <c r="P384">
        <v>309.8</v>
      </c>
      <c r="Q384">
        <v>124.9</v>
      </c>
      <c r="R384">
        <v>0</v>
      </c>
      <c r="S384">
        <v>50.1</v>
      </c>
      <c r="T384">
        <v>0</v>
      </c>
      <c r="U384">
        <v>0</v>
      </c>
      <c r="V384">
        <v>64.900000000000006</v>
      </c>
      <c r="W384">
        <v>69.900000000000006</v>
      </c>
      <c r="X384">
        <v>69.900000000000006</v>
      </c>
      <c r="Y384">
        <v>0</v>
      </c>
      <c r="AF384" t="s">
        <v>1773</v>
      </c>
      <c r="AJ384" t="s">
        <v>1773</v>
      </c>
      <c r="AL384" t="s">
        <v>1731</v>
      </c>
      <c r="AM384">
        <v>0</v>
      </c>
      <c r="AN384">
        <v>99999</v>
      </c>
      <c r="AO384">
        <v>599</v>
      </c>
      <c r="AP384" t="b">
        <v>1</v>
      </c>
      <c r="AQ384" t="b">
        <v>1</v>
      </c>
      <c r="AR384" t="b">
        <v>0</v>
      </c>
      <c r="AS384">
        <v>500</v>
      </c>
      <c r="AT384" t="s">
        <v>96</v>
      </c>
      <c r="AV384" t="b">
        <v>0</v>
      </c>
      <c r="AW384">
        <v>12</v>
      </c>
      <c r="AX384" t="s">
        <v>97</v>
      </c>
      <c r="AY384" t="s">
        <v>2148</v>
      </c>
    </row>
    <row r="385" spans="1:51" x14ac:dyDescent="0.25">
      <c r="A385" t="s">
        <v>3160</v>
      </c>
      <c r="B385" t="s">
        <v>109</v>
      </c>
      <c r="C385" t="s">
        <v>89</v>
      </c>
      <c r="D385">
        <v>99999</v>
      </c>
      <c r="F385">
        <v>2000</v>
      </c>
      <c r="G385" t="b">
        <v>0</v>
      </c>
      <c r="H385" t="s">
        <v>641</v>
      </c>
      <c r="K385" t="s">
        <v>154</v>
      </c>
      <c r="L385" t="s">
        <v>1729</v>
      </c>
      <c r="N385" t="s">
        <v>93</v>
      </c>
      <c r="P385">
        <v>254.8</v>
      </c>
      <c r="Q385">
        <v>69.900000000000006</v>
      </c>
      <c r="R385">
        <v>0</v>
      </c>
      <c r="S385">
        <v>50.1</v>
      </c>
      <c r="T385">
        <v>0</v>
      </c>
      <c r="U385">
        <v>0</v>
      </c>
      <c r="V385">
        <v>64.900000000000006</v>
      </c>
      <c r="W385">
        <v>69.900000000000006</v>
      </c>
      <c r="X385">
        <v>69.900000000000006</v>
      </c>
      <c r="Y385">
        <v>0</v>
      </c>
      <c r="AF385" t="s">
        <v>1775</v>
      </c>
      <c r="AJ385" t="s">
        <v>1775</v>
      </c>
      <c r="AL385" t="s">
        <v>1731</v>
      </c>
      <c r="AM385">
        <v>0</v>
      </c>
      <c r="AN385">
        <v>99999</v>
      </c>
      <c r="AO385">
        <v>599</v>
      </c>
      <c r="AP385" t="b">
        <v>1</v>
      </c>
      <c r="AQ385" t="b">
        <v>1</v>
      </c>
      <c r="AR385" t="b">
        <v>0</v>
      </c>
      <c r="AS385">
        <v>500</v>
      </c>
      <c r="AT385" t="s">
        <v>96</v>
      </c>
      <c r="AV385" t="b">
        <v>0</v>
      </c>
      <c r="AW385">
        <v>12</v>
      </c>
      <c r="AX385" t="s">
        <v>97</v>
      </c>
      <c r="AY385" t="s">
        <v>2149</v>
      </c>
    </row>
    <row r="386" spans="1:51" x14ac:dyDescent="0.25">
      <c r="A386" t="s">
        <v>3160</v>
      </c>
      <c r="B386" t="s">
        <v>109</v>
      </c>
      <c r="C386" t="s">
        <v>89</v>
      </c>
      <c r="D386">
        <v>99999</v>
      </c>
      <c r="F386">
        <v>3000</v>
      </c>
      <c r="G386" t="b">
        <v>0</v>
      </c>
      <c r="H386" t="s">
        <v>641</v>
      </c>
      <c r="K386" t="s">
        <v>154</v>
      </c>
      <c r="L386" t="s">
        <v>1729</v>
      </c>
      <c r="N386" t="s">
        <v>93</v>
      </c>
      <c r="P386">
        <v>264.8</v>
      </c>
      <c r="Q386">
        <v>79.899999999999991</v>
      </c>
      <c r="R386">
        <v>0</v>
      </c>
      <c r="S386">
        <v>50.1</v>
      </c>
      <c r="T386">
        <v>0</v>
      </c>
      <c r="U386">
        <v>0</v>
      </c>
      <c r="V386">
        <v>64.900000000000006</v>
      </c>
      <c r="W386">
        <v>69.900000000000006</v>
      </c>
      <c r="X386">
        <v>69.900000000000006</v>
      </c>
      <c r="Y386">
        <v>0</v>
      </c>
      <c r="AF386" t="s">
        <v>1777</v>
      </c>
      <c r="AJ386" t="s">
        <v>1777</v>
      </c>
      <c r="AL386" t="s">
        <v>1731</v>
      </c>
      <c r="AM386">
        <v>0</v>
      </c>
      <c r="AN386">
        <v>99999</v>
      </c>
      <c r="AO386">
        <v>599</v>
      </c>
      <c r="AP386" t="b">
        <v>1</v>
      </c>
      <c r="AQ386" t="b">
        <v>1</v>
      </c>
      <c r="AR386" t="b">
        <v>0</v>
      </c>
      <c r="AS386">
        <v>500</v>
      </c>
      <c r="AT386" t="s">
        <v>96</v>
      </c>
      <c r="AV386" t="b">
        <v>0</v>
      </c>
      <c r="AW386">
        <v>12</v>
      </c>
      <c r="AX386" t="s">
        <v>97</v>
      </c>
      <c r="AY386" t="s">
        <v>2150</v>
      </c>
    </row>
    <row r="387" spans="1:51" x14ac:dyDescent="0.25">
      <c r="A387" t="s">
        <v>3160</v>
      </c>
      <c r="B387" t="s">
        <v>109</v>
      </c>
      <c r="C387" t="s">
        <v>89</v>
      </c>
      <c r="D387">
        <v>99999</v>
      </c>
      <c r="F387">
        <v>5000</v>
      </c>
      <c r="G387" t="b">
        <v>0</v>
      </c>
      <c r="H387" t="s">
        <v>641</v>
      </c>
      <c r="K387" t="s">
        <v>154</v>
      </c>
      <c r="L387" t="s">
        <v>1729</v>
      </c>
      <c r="N387" t="s">
        <v>93</v>
      </c>
      <c r="P387">
        <v>279.8</v>
      </c>
      <c r="Q387">
        <v>94.9</v>
      </c>
      <c r="R387">
        <v>0</v>
      </c>
      <c r="S387">
        <v>50.1</v>
      </c>
      <c r="T387">
        <v>0</v>
      </c>
      <c r="U387">
        <v>0</v>
      </c>
      <c r="V387">
        <v>64.900000000000006</v>
      </c>
      <c r="W387">
        <v>69.900000000000006</v>
      </c>
      <c r="X387">
        <v>69.900000000000006</v>
      </c>
      <c r="Y387">
        <v>0</v>
      </c>
      <c r="AF387" t="s">
        <v>1779</v>
      </c>
      <c r="AJ387" t="s">
        <v>1779</v>
      </c>
      <c r="AL387" t="s">
        <v>1731</v>
      </c>
      <c r="AM387">
        <v>0</v>
      </c>
      <c r="AN387">
        <v>99999</v>
      </c>
      <c r="AO387">
        <v>599</v>
      </c>
      <c r="AP387" t="b">
        <v>1</v>
      </c>
      <c r="AQ387" t="b">
        <v>1</v>
      </c>
      <c r="AR387" t="b">
        <v>0</v>
      </c>
      <c r="AS387">
        <v>500</v>
      </c>
      <c r="AT387" t="s">
        <v>96</v>
      </c>
      <c r="AV387" t="b">
        <v>0</v>
      </c>
      <c r="AW387">
        <v>12</v>
      </c>
      <c r="AX387" t="s">
        <v>97</v>
      </c>
      <c r="AY387" t="s">
        <v>2151</v>
      </c>
    </row>
    <row r="388" spans="1:51" x14ac:dyDescent="0.25">
      <c r="A388" t="s">
        <v>3160</v>
      </c>
      <c r="B388" t="s">
        <v>124</v>
      </c>
      <c r="C388" t="s">
        <v>89</v>
      </c>
      <c r="D388">
        <v>99999</v>
      </c>
      <c r="F388">
        <v>0</v>
      </c>
      <c r="G388" t="b">
        <v>0</v>
      </c>
      <c r="H388" t="s">
        <v>641</v>
      </c>
      <c r="K388" t="s">
        <v>154</v>
      </c>
      <c r="L388" t="s">
        <v>1725</v>
      </c>
      <c r="N388" t="s">
        <v>93</v>
      </c>
      <c r="P388">
        <v>249.8</v>
      </c>
      <c r="Q388">
        <v>64.900000000000006</v>
      </c>
      <c r="R388">
        <v>0</v>
      </c>
      <c r="S388">
        <v>50.1</v>
      </c>
      <c r="T388">
        <v>0</v>
      </c>
      <c r="U388">
        <v>0</v>
      </c>
      <c r="V388">
        <v>64.900000000000006</v>
      </c>
      <c r="W388">
        <v>69.900000000000006</v>
      </c>
      <c r="X388">
        <v>69.900000000000006</v>
      </c>
      <c r="Y388">
        <v>0</v>
      </c>
      <c r="AF388" t="s">
        <v>1781</v>
      </c>
      <c r="AJ388" t="s">
        <v>1781</v>
      </c>
      <c r="AL388" t="s">
        <v>1727</v>
      </c>
      <c r="AM388">
        <v>0</v>
      </c>
      <c r="AN388">
        <v>99999</v>
      </c>
      <c r="AO388">
        <v>699</v>
      </c>
      <c r="AP388" t="b">
        <v>1</v>
      </c>
      <c r="AQ388" t="b">
        <v>1</v>
      </c>
      <c r="AR388" t="b">
        <v>0</v>
      </c>
      <c r="AS388">
        <v>1000</v>
      </c>
      <c r="AT388" t="s">
        <v>96</v>
      </c>
      <c r="AV388" t="b">
        <v>0</v>
      </c>
      <c r="AW388">
        <v>12</v>
      </c>
      <c r="AX388" t="s">
        <v>97</v>
      </c>
      <c r="AY388" t="s">
        <v>2152</v>
      </c>
    </row>
    <row r="389" spans="1:51" x14ac:dyDescent="0.25">
      <c r="A389" t="s">
        <v>3160</v>
      </c>
      <c r="B389" t="s">
        <v>124</v>
      </c>
      <c r="C389" t="s">
        <v>89</v>
      </c>
      <c r="D389">
        <v>99999</v>
      </c>
      <c r="F389">
        <v>1000</v>
      </c>
      <c r="G389" t="b">
        <v>0</v>
      </c>
      <c r="H389" t="s">
        <v>641</v>
      </c>
      <c r="K389" t="s">
        <v>154</v>
      </c>
      <c r="L389" t="s">
        <v>1725</v>
      </c>
      <c r="N389" t="s">
        <v>93</v>
      </c>
      <c r="P389">
        <v>249.8</v>
      </c>
      <c r="Q389">
        <v>64.899999999999991</v>
      </c>
      <c r="R389">
        <v>0</v>
      </c>
      <c r="S389">
        <v>50.1</v>
      </c>
      <c r="T389">
        <v>0</v>
      </c>
      <c r="U389">
        <v>0</v>
      </c>
      <c r="V389">
        <v>64.900000000000006</v>
      </c>
      <c r="W389">
        <v>69.900000000000006</v>
      </c>
      <c r="X389">
        <v>69.900000000000006</v>
      </c>
      <c r="Y389">
        <v>0</v>
      </c>
      <c r="AF389" t="s">
        <v>1783</v>
      </c>
      <c r="AJ389" t="s">
        <v>1783</v>
      </c>
      <c r="AL389" t="s">
        <v>1727</v>
      </c>
      <c r="AM389">
        <v>0</v>
      </c>
      <c r="AN389">
        <v>99999</v>
      </c>
      <c r="AO389">
        <v>699</v>
      </c>
      <c r="AP389" t="b">
        <v>1</v>
      </c>
      <c r="AQ389" t="b">
        <v>1</v>
      </c>
      <c r="AR389" t="b">
        <v>0</v>
      </c>
      <c r="AS389">
        <v>1000</v>
      </c>
      <c r="AT389" t="s">
        <v>96</v>
      </c>
      <c r="AV389" t="b">
        <v>0</v>
      </c>
      <c r="AW389">
        <v>12</v>
      </c>
      <c r="AX389" t="s">
        <v>97</v>
      </c>
      <c r="AY389" t="s">
        <v>2153</v>
      </c>
    </row>
    <row r="390" spans="1:51" x14ac:dyDescent="0.25">
      <c r="A390" t="s">
        <v>3160</v>
      </c>
      <c r="B390" t="s">
        <v>124</v>
      </c>
      <c r="C390" t="s">
        <v>89</v>
      </c>
      <c r="D390">
        <v>99999</v>
      </c>
      <c r="F390">
        <v>2000</v>
      </c>
      <c r="G390" t="b">
        <v>0</v>
      </c>
      <c r="H390" t="s">
        <v>641</v>
      </c>
      <c r="K390" t="s">
        <v>154</v>
      </c>
      <c r="L390" t="s">
        <v>1725</v>
      </c>
      <c r="N390" t="s">
        <v>93</v>
      </c>
      <c r="P390">
        <v>259.8</v>
      </c>
      <c r="Q390">
        <v>74.899999999999991</v>
      </c>
      <c r="R390">
        <v>0</v>
      </c>
      <c r="S390">
        <v>50.1</v>
      </c>
      <c r="T390">
        <v>0</v>
      </c>
      <c r="U390">
        <v>0</v>
      </c>
      <c r="V390">
        <v>64.900000000000006</v>
      </c>
      <c r="W390">
        <v>69.900000000000006</v>
      </c>
      <c r="X390">
        <v>69.900000000000006</v>
      </c>
      <c r="Y390">
        <v>0</v>
      </c>
      <c r="AF390" t="s">
        <v>1785</v>
      </c>
      <c r="AJ390" t="s">
        <v>1785</v>
      </c>
      <c r="AL390" t="s">
        <v>1727</v>
      </c>
      <c r="AM390">
        <v>0</v>
      </c>
      <c r="AN390">
        <v>99999</v>
      </c>
      <c r="AO390">
        <v>699</v>
      </c>
      <c r="AP390" t="b">
        <v>1</v>
      </c>
      <c r="AQ390" t="b">
        <v>1</v>
      </c>
      <c r="AR390" t="b">
        <v>0</v>
      </c>
      <c r="AS390">
        <v>1000</v>
      </c>
      <c r="AT390" t="s">
        <v>96</v>
      </c>
      <c r="AV390" t="b">
        <v>0</v>
      </c>
      <c r="AW390">
        <v>12</v>
      </c>
      <c r="AX390" t="s">
        <v>97</v>
      </c>
      <c r="AY390" t="s">
        <v>2154</v>
      </c>
    </row>
    <row r="391" spans="1:51" x14ac:dyDescent="0.25">
      <c r="A391" t="s">
        <v>3160</v>
      </c>
      <c r="B391" t="s">
        <v>124</v>
      </c>
      <c r="C391" t="s">
        <v>89</v>
      </c>
      <c r="D391">
        <v>99999</v>
      </c>
      <c r="F391">
        <v>3000</v>
      </c>
      <c r="G391" t="b">
        <v>0</v>
      </c>
      <c r="H391" t="s">
        <v>641</v>
      </c>
      <c r="K391" t="s">
        <v>154</v>
      </c>
      <c r="L391" t="s">
        <v>1725</v>
      </c>
      <c r="N391" t="s">
        <v>93</v>
      </c>
      <c r="P391">
        <v>269.8</v>
      </c>
      <c r="Q391">
        <v>84.899999999999991</v>
      </c>
      <c r="R391">
        <v>0</v>
      </c>
      <c r="S391">
        <v>50.1</v>
      </c>
      <c r="T391">
        <v>0</v>
      </c>
      <c r="U391">
        <v>0</v>
      </c>
      <c r="V391">
        <v>64.900000000000006</v>
      </c>
      <c r="W391">
        <v>69.900000000000006</v>
      </c>
      <c r="X391">
        <v>69.900000000000006</v>
      </c>
      <c r="Y391">
        <v>0</v>
      </c>
      <c r="AF391" t="s">
        <v>1787</v>
      </c>
      <c r="AJ391" t="s">
        <v>1787</v>
      </c>
      <c r="AL391" t="s">
        <v>1727</v>
      </c>
      <c r="AM391">
        <v>0</v>
      </c>
      <c r="AN391">
        <v>99999</v>
      </c>
      <c r="AO391">
        <v>699</v>
      </c>
      <c r="AP391" t="b">
        <v>1</v>
      </c>
      <c r="AQ391" t="b">
        <v>1</v>
      </c>
      <c r="AR391" t="b">
        <v>0</v>
      </c>
      <c r="AS391">
        <v>1000</v>
      </c>
      <c r="AT391" t="s">
        <v>96</v>
      </c>
      <c r="AV391" t="b">
        <v>0</v>
      </c>
      <c r="AW391">
        <v>12</v>
      </c>
      <c r="AX391" t="s">
        <v>97</v>
      </c>
      <c r="AY391" t="s">
        <v>2155</v>
      </c>
    </row>
    <row r="392" spans="1:51" x14ac:dyDescent="0.25">
      <c r="A392" t="s">
        <v>3160</v>
      </c>
      <c r="B392" t="s">
        <v>124</v>
      </c>
      <c r="C392" t="s">
        <v>89</v>
      </c>
      <c r="D392">
        <v>99999</v>
      </c>
      <c r="F392">
        <v>5000</v>
      </c>
      <c r="G392" t="b">
        <v>0</v>
      </c>
      <c r="H392" t="s">
        <v>641</v>
      </c>
      <c r="K392" t="s">
        <v>154</v>
      </c>
      <c r="L392" t="s">
        <v>1725</v>
      </c>
      <c r="N392" t="s">
        <v>93</v>
      </c>
      <c r="P392">
        <v>284.8</v>
      </c>
      <c r="Q392">
        <v>99.9</v>
      </c>
      <c r="R392">
        <v>0</v>
      </c>
      <c r="S392">
        <v>50.1</v>
      </c>
      <c r="T392">
        <v>0</v>
      </c>
      <c r="U392">
        <v>0</v>
      </c>
      <c r="V392">
        <v>64.900000000000006</v>
      </c>
      <c r="W392">
        <v>69.900000000000006</v>
      </c>
      <c r="X392">
        <v>69.900000000000006</v>
      </c>
      <c r="Y392">
        <v>0</v>
      </c>
      <c r="AF392" t="s">
        <v>1789</v>
      </c>
      <c r="AJ392" t="s">
        <v>1789</v>
      </c>
      <c r="AL392" t="s">
        <v>1727</v>
      </c>
      <c r="AM392">
        <v>0</v>
      </c>
      <c r="AN392">
        <v>99999</v>
      </c>
      <c r="AO392">
        <v>699</v>
      </c>
      <c r="AP392" t="b">
        <v>1</v>
      </c>
      <c r="AQ392" t="b">
        <v>1</v>
      </c>
      <c r="AR392" t="b">
        <v>0</v>
      </c>
      <c r="AS392">
        <v>1000</v>
      </c>
      <c r="AT392" t="s">
        <v>96</v>
      </c>
      <c r="AV392" t="b">
        <v>0</v>
      </c>
      <c r="AW392">
        <v>12</v>
      </c>
      <c r="AX392" t="s">
        <v>97</v>
      </c>
      <c r="AY392" t="s">
        <v>2156</v>
      </c>
    </row>
    <row r="393" spans="1:51" x14ac:dyDescent="0.25">
      <c r="A393" t="s">
        <v>3160</v>
      </c>
      <c r="B393" t="s">
        <v>139</v>
      </c>
      <c r="C393" t="s">
        <v>89</v>
      </c>
      <c r="D393">
        <v>99999</v>
      </c>
      <c r="F393">
        <v>0</v>
      </c>
      <c r="G393" t="b">
        <v>0</v>
      </c>
      <c r="H393" t="s">
        <v>641</v>
      </c>
      <c r="K393" t="s">
        <v>154</v>
      </c>
      <c r="L393" t="s">
        <v>1753</v>
      </c>
      <c r="N393" t="s">
        <v>93</v>
      </c>
      <c r="P393">
        <v>269.8</v>
      </c>
      <c r="Q393">
        <v>84.9</v>
      </c>
      <c r="R393">
        <v>0</v>
      </c>
      <c r="S393">
        <v>50.1</v>
      </c>
      <c r="T393">
        <v>0</v>
      </c>
      <c r="U393">
        <v>0</v>
      </c>
      <c r="V393">
        <v>64.900000000000006</v>
      </c>
      <c r="W393">
        <v>69.900000000000006</v>
      </c>
      <c r="X393">
        <v>69.900000000000006</v>
      </c>
      <c r="Y393">
        <v>0</v>
      </c>
      <c r="AF393" t="s">
        <v>1791</v>
      </c>
      <c r="AJ393" t="s">
        <v>1791</v>
      </c>
      <c r="AL393" t="s">
        <v>1755</v>
      </c>
      <c r="AM393">
        <v>0</v>
      </c>
      <c r="AN393">
        <v>99999</v>
      </c>
      <c r="AO393">
        <v>899</v>
      </c>
      <c r="AP393" t="b">
        <v>1</v>
      </c>
      <c r="AQ393" t="b">
        <v>1</v>
      </c>
      <c r="AR393" t="b">
        <v>0</v>
      </c>
      <c r="AS393">
        <v>99999</v>
      </c>
      <c r="AT393" t="s">
        <v>96</v>
      </c>
      <c r="AV393" t="b">
        <v>0</v>
      </c>
      <c r="AW393">
        <v>12</v>
      </c>
      <c r="AX393" t="s">
        <v>97</v>
      </c>
      <c r="AY393" t="s">
        <v>2157</v>
      </c>
    </row>
    <row r="394" spans="1:51" x14ac:dyDescent="0.25">
      <c r="A394" t="s">
        <v>3160</v>
      </c>
      <c r="B394" t="s">
        <v>139</v>
      </c>
      <c r="C394" t="s">
        <v>89</v>
      </c>
      <c r="D394">
        <v>99999</v>
      </c>
      <c r="F394">
        <v>1000</v>
      </c>
      <c r="G394" t="b">
        <v>0</v>
      </c>
      <c r="H394" t="s">
        <v>641</v>
      </c>
      <c r="K394" t="s">
        <v>154</v>
      </c>
      <c r="L394" t="s">
        <v>1753</v>
      </c>
      <c r="N394" t="s">
        <v>93</v>
      </c>
      <c r="P394">
        <v>269.8</v>
      </c>
      <c r="Q394">
        <v>84.899999999999991</v>
      </c>
      <c r="R394">
        <v>0</v>
      </c>
      <c r="S394">
        <v>50.1</v>
      </c>
      <c r="T394">
        <v>0</v>
      </c>
      <c r="U394">
        <v>0</v>
      </c>
      <c r="V394">
        <v>64.900000000000006</v>
      </c>
      <c r="W394">
        <v>69.900000000000006</v>
      </c>
      <c r="X394">
        <v>69.900000000000006</v>
      </c>
      <c r="Y394">
        <v>0</v>
      </c>
      <c r="AF394" t="s">
        <v>1793</v>
      </c>
      <c r="AJ394" t="s">
        <v>1793</v>
      </c>
      <c r="AL394" t="s">
        <v>1755</v>
      </c>
      <c r="AM394">
        <v>0</v>
      </c>
      <c r="AN394">
        <v>99999</v>
      </c>
      <c r="AO394">
        <v>899</v>
      </c>
      <c r="AP394" t="b">
        <v>1</v>
      </c>
      <c r="AQ394" t="b">
        <v>1</v>
      </c>
      <c r="AR394" t="b">
        <v>0</v>
      </c>
      <c r="AS394">
        <v>99999</v>
      </c>
      <c r="AT394" t="s">
        <v>96</v>
      </c>
      <c r="AV394" t="b">
        <v>0</v>
      </c>
      <c r="AW394">
        <v>12</v>
      </c>
      <c r="AX394" t="s">
        <v>97</v>
      </c>
      <c r="AY394" t="s">
        <v>2158</v>
      </c>
    </row>
    <row r="395" spans="1:51" x14ac:dyDescent="0.25">
      <c r="A395" t="s">
        <v>3160</v>
      </c>
      <c r="B395" t="s">
        <v>139</v>
      </c>
      <c r="C395" t="s">
        <v>89</v>
      </c>
      <c r="D395">
        <v>99999</v>
      </c>
      <c r="F395">
        <v>10000</v>
      </c>
      <c r="G395" t="b">
        <v>0</v>
      </c>
      <c r="H395" t="s">
        <v>641</v>
      </c>
      <c r="K395" t="s">
        <v>154</v>
      </c>
      <c r="L395" t="s">
        <v>1753</v>
      </c>
      <c r="N395" t="s">
        <v>93</v>
      </c>
      <c r="P395">
        <v>334.8</v>
      </c>
      <c r="Q395">
        <v>149.9</v>
      </c>
      <c r="R395">
        <v>0</v>
      </c>
      <c r="S395">
        <v>50.1</v>
      </c>
      <c r="T395">
        <v>0</v>
      </c>
      <c r="U395">
        <v>0</v>
      </c>
      <c r="V395">
        <v>64.900000000000006</v>
      </c>
      <c r="W395">
        <v>69.900000000000006</v>
      </c>
      <c r="X395">
        <v>69.900000000000006</v>
      </c>
      <c r="Y395">
        <v>0</v>
      </c>
      <c r="AF395" t="s">
        <v>1795</v>
      </c>
      <c r="AJ395" t="s">
        <v>1795</v>
      </c>
      <c r="AL395" t="s">
        <v>1755</v>
      </c>
      <c r="AM395">
        <v>0</v>
      </c>
      <c r="AN395">
        <v>99999</v>
      </c>
      <c r="AO395">
        <v>899</v>
      </c>
      <c r="AP395" t="b">
        <v>1</v>
      </c>
      <c r="AQ395" t="b">
        <v>1</v>
      </c>
      <c r="AR395" t="b">
        <v>0</v>
      </c>
      <c r="AS395">
        <v>99999</v>
      </c>
      <c r="AT395" t="s">
        <v>96</v>
      </c>
      <c r="AV395" t="b">
        <v>0</v>
      </c>
      <c r="AW395">
        <v>12</v>
      </c>
      <c r="AX395" t="s">
        <v>97</v>
      </c>
      <c r="AY395" t="s">
        <v>2159</v>
      </c>
    </row>
    <row r="396" spans="1:51" x14ac:dyDescent="0.25">
      <c r="A396" t="s">
        <v>3160</v>
      </c>
      <c r="B396" t="s">
        <v>139</v>
      </c>
      <c r="C396" t="s">
        <v>89</v>
      </c>
      <c r="D396">
        <v>99999</v>
      </c>
      <c r="F396">
        <v>2000</v>
      </c>
      <c r="G396" t="b">
        <v>0</v>
      </c>
      <c r="H396" t="s">
        <v>641</v>
      </c>
      <c r="K396" t="s">
        <v>154</v>
      </c>
      <c r="L396" t="s">
        <v>1753</v>
      </c>
      <c r="N396" t="s">
        <v>93</v>
      </c>
      <c r="P396">
        <v>279.8</v>
      </c>
      <c r="Q396">
        <v>94.899999999999991</v>
      </c>
      <c r="R396">
        <v>0</v>
      </c>
      <c r="S396">
        <v>50.1</v>
      </c>
      <c r="T396">
        <v>0</v>
      </c>
      <c r="U396">
        <v>0</v>
      </c>
      <c r="V396">
        <v>64.900000000000006</v>
      </c>
      <c r="W396">
        <v>69.900000000000006</v>
      </c>
      <c r="X396">
        <v>69.900000000000006</v>
      </c>
      <c r="Y396">
        <v>0</v>
      </c>
      <c r="AF396" t="s">
        <v>1797</v>
      </c>
      <c r="AJ396" t="s">
        <v>1797</v>
      </c>
      <c r="AL396" t="s">
        <v>1755</v>
      </c>
      <c r="AM396">
        <v>0</v>
      </c>
      <c r="AN396">
        <v>99999</v>
      </c>
      <c r="AO396">
        <v>899</v>
      </c>
      <c r="AP396" t="b">
        <v>1</v>
      </c>
      <c r="AQ396" t="b">
        <v>1</v>
      </c>
      <c r="AR396" t="b">
        <v>0</v>
      </c>
      <c r="AS396">
        <v>99999</v>
      </c>
      <c r="AT396" t="s">
        <v>96</v>
      </c>
      <c r="AV396" t="b">
        <v>0</v>
      </c>
      <c r="AW396">
        <v>12</v>
      </c>
      <c r="AX396" t="s">
        <v>97</v>
      </c>
      <c r="AY396" t="s">
        <v>2160</v>
      </c>
    </row>
    <row r="397" spans="1:51" x14ac:dyDescent="0.25">
      <c r="A397" t="s">
        <v>3160</v>
      </c>
      <c r="B397" t="s">
        <v>139</v>
      </c>
      <c r="C397" t="s">
        <v>89</v>
      </c>
      <c r="D397">
        <v>99999</v>
      </c>
      <c r="F397">
        <v>3000</v>
      </c>
      <c r="G397" t="b">
        <v>0</v>
      </c>
      <c r="H397" t="s">
        <v>641</v>
      </c>
      <c r="K397" t="s">
        <v>154</v>
      </c>
      <c r="L397" t="s">
        <v>1753</v>
      </c>
      <c r="N397" t="s">
        <v>93</v>
      </c>
      <c r="P397">
        <v>289.8</v>
      </c>
      <c r="Q397">
        <v>104.89999999999999</v>
      </c>
      <c r="R397">
        <v>0</v>
      </c>
      <c r="S397">
        <v>50.1</v>
      </c>
      <c r="T397">
        <v>0</v>
      </c>
      <c r="U397">
        <v>0</v>
      </c>
      <c r="V397">
        <v>64.900000000000006</v>
      </c>
      <c r="W397">
        <v>69.900000000000006</v>
      </c>
      <c r="X397">
        <v>69.900000000000006</v>
      </c>
      <c r="Y397">
        <v>0</v>
      </c>
      <c r="AF397" t="s">
        <v>1799</v>
      </c>
      <c r="AJ397" t="s">
        <v>1799</v>
      </c>
      <c r="AL397" t="s">
        <v>1755</v>
      </c>
      <c r="AM397">
        <v>0</v>
      </c>
      <c r="AN397">
        <v>99999</v>
      </c>
      <c r="AO397">
        <v>899</v>
      </c>
      <c r="AP397" t="b">
        <v>1</v>
      </c>
      <c r="AQ397" t="b">
        <v>1</v>
      </c>
      <c r="AR397" t="b">
        <v>0</v>
      </c>
      <c r="AS397">
        <v>99999</v>
      </c>
      <c r="AT397" t="s">
        <v>96</v>
      </c>
      <c r="AV397" t="b">
        <v>0</v>
      </c>
      <c r="AW397">
        <v>12</v>
      </c>
      <c r="AX397" t="s">
        <v>97</v>
      </c>
      <c r="AY397" t="s">
        <v>2161</v>
      </c>
    </row>
    <row r="398" spans="1:51" x14ac:dyDescent="0.25">
      <c r="A398" t="s">
        <v>3160</v>
      </c>
      <c r="B398" t="s">
        <v>139</v>
      </c>
      <c r="C398" t="s">
        <v>89</v>
      </c>
      <c r="D398">
        <v>99999</v>
      </c>
      <c r="F398">
        <v>5000</v>
      </c>
      <c r="G398" t="b">
        <v>0</v>
      </c>
      <c r="H398" t="s">
        <v>641</v>
      </c>
      <c r="K398" t="s">
        <v>154</v>
      </c>
      <c r="L398" t="s">
        <v>1753</v>
      </c>
      <c r="N398" t="s">
        <v>93</v>
      </c>
      <c r="P398">
        <v>304.8</v>
      </c>
      <c r="Q398">
        <v>119.9</v>
      </c>
      <c r="R398">
        <v>0</v>
      </c>
      <c r="S398">
        <v>50.1</v>
      </c>
      <c r="T398">
        <v>0</v>
      </c>
      <c r="U398">
        <v>0</v>
      </c>
      <c r="V398">
        <v>64.900000000000006</v>
      </c>
      <c r="W398">
        <v>69.900000000000006</v>
      </c>
      <c r="X398">
        <v>69.900000000000006</v>
      </c>
      <c r="Y398">
        <v>0</v>
      </c>
      <c r="AF398" t="s">
        <v>1801</v>
      </c>
      <c r="AJ398" t="s">
        <v>1801</v>
      </c>
      <c r="AL398" t="s">
        <v>1755</v>
      </c>
      <c r="AM398">
        <v>0</v>
      </c>
      <c r="AN398">
        <v>99999</v>
      </c>
      <c r="AO398">
        <v>899</v>
      </c>
      <c r="AP398" t="b">
        <v>1</v>
      </c>
      <c r="AQ398" t="b">
        <v>1</v>
      </c>
      <c r="AR398" t="b">
        <v>0</v>
      </c>
      <c r="AS398">
        <v>99999</v>
      </c>
      <c r="AT398" t="s">
        <v>96</v>
      </c>
      <c r="AV398" t="b">
        <v>0</v>
      </c>
      <c r="AW398">
        <v>12</v>
      </c>
      <c r="AX398" t="s">
        <v>97</v>
      </c>
      <c r="AY398" t="s">
        <v>2162</v>
      </c>
    </row>
    <row r="399" spans="1:51" x14ac:dyDescent="0.25">
      <c r="A399" t="s">
        <v>3160</v>
      </c>
      <c r="B399" t="s">
        <v>88</v>
      </c>
      <c r="C399" t="s">
        <v>89</v>
      </c>
      <c r="D399">
        <v>99999</v>
      </c>
      <c r="F399">
        <v>10000</v>
      </c>
      <c r="G399" t="b">
        <v>0</v>
      </c>
      <c r="H399" t="s">
        <v>641</v>
      </c>
      <c r="K399" t="s">
        <v>203</v>
      </c>
      <c r="L399" t="s">
        <v>1725</v>
      </c>
      <c r="N399" t="s">
        <v>93</v>
      </c>
      <c r="P399">
        <v>294.8</v>
      </c>
      <c r="Q399">
        <v>129.9</v>
      </c>
      <c r="R399">
        <v>0</v>
      </c>
      <c r="S399">
        <v>50.1</v>
      </c>
      <c r="T399">
        <v>0</v>
      </c>
      <c r="U399">
        <v>0</v>
      </c>
      <c r="V399">
        <v>64.900000000000006</v>
      </c>
      <c r="W399">
        <v>49.9</v>
      </c>
      <c r="X399">
        <v>49.9</v>
      </c>
      <c r="Y399">
        <v>0</v>
      </c>
      <c r="AF399" t="s">
        <v>1767</v>
      </c>
      <c r="AJ399" t="s">
        <v>1767</v>
      </c>
      <c r="AL399" t="s">
        <v>1727</v>
      </c>
      <c r="AM399">
        <v>0</v>
      </c>
      <c r="AN399">
        <v>99999</v>
      </c>
      <c r="AO399">
        <v>699</v>
      </c>
      <c r="AP399" t="b">
        <v>1</v>
      </c>
      <c r="AQ399" t="b">
        <v>1</v>
      </c>
      <c r="AR399" t="b">
        <v>0</v>
      </c>
      <c r="AS399">
        <v>1000</v>
      </c>
      <c r="AT399" t="s">
        <v>96</v>
      </c>
      <c r="AV399" t="b">
        <v>0</v>
      </c>
      <c r="AW399">
        <v>12</v>
      </c>
      <c r="AX399" t="s">
        <v>97</v>
      </c>
      <c r="AY399" t="s">
        <v>2163</v>
      </c>
    </row>
    <row r="400" spans="1:51" x14ac:dyDescent="0.25">
      <c r="A400" t="s">
        <v>3160</v>
      </c>
      <c r="B400" t="s">
        <v>109</v>
      </c>
      <c r="C400" t="s">
        <v>89</v>
      </c>
      <c r="D400">
        <v>99999</v>
      </c>
      <c r="F400">
        <v>0</v>
      </c>
      <c r="G400" t="b">
        <v>0</v>
      </c>
      <c r="H400" t="s">
        <v>641</v>
      </c>
      <c r="K400" t="s">
        <v>203</v>
      </c>
      <c r="L400" t="s">
        <v>1729</v>
      </c>
      <c r="N400" t="s">
        <v>93</v>
      </c>
      <c r="P400">
        <v>224.8</v>
      </c>
      <c r="Q400">
        <v>59.9</v>
      </c>
      <c r="R400">
        <v>0</v>
      </c>
      <c r="S400">
        <v>50.1</v>
      </c>
      <c r="T400">
        <v>0</v>
      </c>
      <c r="U400">
        <v>0</v>
      </c>
      <c r="V400">
        <v>64.900000000000006</v>
      </c>
      <c r="W400">
        <v>49.9</v>
      </c>
      <c r="X400">
        <v>49.9</v>
      </c>
      <c r="Y400">
        <v>0</v>
      </c>
      <c r="AF400" t="s">
        <v>1769</v>
      </c>
      <c r="AJ400" t="s">
        <v>1769</v>
      </c>
      <c r="AL400" t="s">
        <v>1731</v>
      </c>
      <c r="AM400">
        <v>0</v>
      </c>
      <c r="AN400">
        <v>99999</v>
      </c>
      <c r="AO400">
        <v>599</v>
      </c>
      <c r="AP400" t="b">
        <v>1</v>
      </c>
      <c r="AQ400" t="b">
        <v>1</v>
      </c>
      <c r="AR400" t="b">
        <v>0</v>
      </c>
      <c r="AS400">
        <v>500</v>
      </c>
      <c r="AT400" t="s">
        <v>96</v>
      </c>
      <c r="AV400" t="b">
        <v>0</v>
      </c>
      <c r="AW400">
        <v>12</v>
      </c>
      <c r="AX400" t="s">
        <v>97</v>
      </c>
      <c r="AY400" t="s">
        <v>2164</v>
      </c>
    </row>
    <row r="401" spans="1:51" x14ac:dyDescent="0.25">
      <c r="A401" t="s">
        <v>3160</v>
      </c>
      <c r="B401" t="s">
        <v>109</v>
      </c>
      <c r="C401" t="s">
        <v>89</v>
      </c>
      <c r="D401">
        <v>99999</v>
      </c>
      <c r="F401">
        <v>1000</v>
      </c>
      <c r="G401" t="b">
        <v>0</v>
      </c>
      <c r="H401" t="s">
        <v>641</v>
      </c>
      <c r="K401" t="s">
        <v>203</v>
      </c>
      <c r="L401" t="s">
        <v>1729</v>
      </c>
      <c r="N401" t="s">
        <v>93</v>
      </c>
      <c r="P401">
        <v>224.8</v>
      </c>
      <c r="Q401">
        <v>59.9</v>
      </c>
      <c r="R401">
        <v>0</v>
      </c>
      <c r="S401">
        <v>50.1</v>
      </c>
      <c r="T401">
        <v>0</v>
      </c>
      <c r="U401">
        <v>0</v>
      </c>
      <c r="V401">
        <v>64.900000000000006</v>
      </c>
      <c r="W401">
        <v>49.9</v>
      </c>
      <c r="X401">
        <v>49.9</v>
      </c>
      <c r="Y401">
        <v>0</v>
      </c>
      <c r="AF401" t="s">
        <v>1771</v>
      </c>
      <c r="AJ401" t="s">
        <v>1771</v>
      </c>
      <c r="AL401" t="s">
        <v>1731</v>
      </c>
      <c r="AM401">
        <v>0</v>
      </c>
      <c r="AN401">
        <v>99999</v>
      </c>
      <c r="AO401">
        <v>599</v>
      </c>
      <c r="AP401" t="b">
        <v>1</v>
      </c>
      <c r="AQ401" t="b">
        <v>1</v>
      </c>
      <c r="AR401" t="b">
        <v>0</v>
      </c>
      <c r="AS401">
        <v>500</v>
      </c>
      <c r="AT401" t="s">
        <v>96</v>
      </c>
      <c r="AV401" t="b">
        <v>0</v>
      </c>
      <c r="AW401">
        <v>12</v>
      </c>
      <c r="AX401" t="s">
        <v>97</v>
      </c>
      <c r="AY401" t="s">
        <v>2165</v>
      </c>
    </row>
    <row r="402" spans="1:51" x14ac:dyDescent="0.25">
      <c r="A402" t="s">
        <v>3160</v>
      </c>
      <c r="B402" t="s">
        <v>109</v>
      </c>
      <c r="C402" t="s">
        <v>89</v>
      </c>
      <c r="D402">
        <v>99999</v>
      </c>
      <c r="F402">
        <v>10000</v>
      </c>
      <c r="G402" t="b">
        <v>0</v>
      </c>
      <c r="H402" t="s">
        <v>641</v>
      </c>
      <c r="K402" t="s">
        <v>203</v>
      </c>
      <c r="L402" t="s">
        <v>1729</v>
      </c>
      <c r="N402" t="s">
        <v>93</v>
      </c>
      <c r="P402">
        <v>289.8</v>
      </c>
      <c r="Q402">
        <v>124.9</v>
      </c>
      <c r="R402">
        <v>0</v>
      </c>
      <c r="S402">
        <v>50.1</v>
      </c>
      <c r="T402">
        <v>0</v>
      </c>
      <c r="U402">
        <v>0</v>
      </c>
      <c r="V402">
        <v>64.900000000000006</v>
      </c>
      <c r="W402">
        <v>49.9</v>
      </c>
      <c r="X402">
        <v>49.9</v>
      </c>
      <c r="Y402">
        <v>0</v>
      </c>
      <c r="AF402" t="s">
        <v>1773</v>
      </c>
      <c r="AJ402" t="s">
        <v>1773</v>
      </c>
      <c r="AL402" t="s">
        <v>1731</v>
      </c>
      <c r="AM402">
        <v>0</v>
      </c>
      <c r="AN402">
        <v>99999</v>
      </c>
      <c r="AO402">
        <v>599</v>
      </c>
      <c r="AP402" t="b">
        <v>1</v>
      </c>
      <c r="AQ402" t="b">
        <v>1</v>
      </c>
      <c r="AR402" t="b">
        <v>0</v>
      </c>
      <c r="AS402">
        <v>500</v>
      </c>
      <c r="AT402" t="s">
        <v>96</v>
      </c>
      <c r="AV402" t="b">
        <v>0</v>
      </c>
      <c r="AW402">
        <v>12</v>
      </c>
      <c r="AX402" t="s">
        <v>97</v>
      </c>
      <c r="AY402" t="s">
        <v>2166</v>
      </c>
    </row>
    <row r="403" spans="1:51" x14ac:dyDescent="0.25">
      <c r="A403" t="s">
        <v>3160</v>
      </c>
      <c r="B403" t="s">
        <v>109</v>
      </c>
      <c r="C403" t="s">
        <v>89</v>
      </c>
      <c r="D403">
        <v>99999</v>
      </c>
      <c r="F403">
        <v>2000</v>
      </c>
      <c r="G403" t="b">
        <v>0</v>
      </c>
      <c r="H403" t="s">
        <v>641</v>
      </c>
      <c r="K403" t="s">
        <v>203</v>
      </c>
      <c r="L403" t="s">
        <v>1729</v>
      </c>
      <c r="N403" t="s">
        <v>93</v>
      </c>
      <c r="P403">
        <v>234.8</v>
      </c>
      <c r="Q403">
        <v>69.900000000000006</v>
      </c>
      <c r="R403">
        <v>0</v>
      </c>
      <c r="S403">
        <v>50.1</v>
      </c>
      <c r="T403">
        <v>0</v>
      </c>
      <c r="U403">
        <v>0</v>
      </c>
      <c r="V403">
        <v>64.900000000000006</v>
      </c>
      <c r="W403">
        <v>49.9</v>
      </c>
      <c r="X403">
        <v>49.9</v>
      </c>
      <c r="Y403">
        <v>0</v>
      </c>
      <c r="AF403" t="s">
        <v>1775</v>
      </c>
      <c r="AJ403" t="s">
        <v>1775</v>
      </c>
      <c r="AL403" t="s">
        <v>1731</v>
      </c>
      <c r="AM403">
        <v>0</v>
      </c>
      <c r="AN403">
        <v>99999</v>
      </c>
      <c r="AO403">
        <v>599</v>
      </c>
      <c r="AP403" t="b">
        <v>1</v>
      </c>
      <c r="AQ403" t="b">
        <v>1</v>
      </c>
      <c r="AR403" t="b">
        <v>0</v>
      </c>
      <c r="AS403">
        <v>500</v>
      </c>
      <c r="AT403" t="s">
        <v>96</v>
      </c>
      <c r="AV403" t="b">
        <v>0</v>
      </c>
      <c r="AW403">
        <v>12</v>
      </c>
      <c r="AX403" t="s">
        <v>97</v>
      </c>
      <c r="AY403" t="s">
        <v>2167</v>
      </c>
    </row>
    <row r="404" spans="1:51" x14ac:dyDescent="0.25">
      <c r="A404" t="s">
        <v>3160</v>
      </c>
      <c r="B404" t="s">
        <v>109</v>
      </c>
      <c r="C404" t="s">
        <v>89</v>
      </c>
      <c r="D404">
        <v>99999</v>
      </c>
      <c r="F404">
        <v>3000</v>
      </c>
      <c r="G404" t="b">
        <v>0</v>
      </c>
      <c r="H404" t="s">
        <v>641</v>
      </c>
      <c r="K404" t="s">
        <v>203</v>
      </c>
      <c r="L404" t="s">
        <v>1729</v>
      </c>
      <c r="N404" t="s">
        <v>93</v>
      </c>
      <c r="P404">
        <v>244.8</v>
      </c>
      <c r="Q404">
        <v>79.899999999999991</v>
      </c>
      <c r="R404">
        <v>0</v>
      </c>
      <c r="S404">
        <v>50.1</v>
      </c>
      <c r="T404">
        <v>0</v>
      </c>
      <c r="U404">
        <v>0</v>
      </c>
      <c r="V404">
        <v>64.900000000000006</v>
      </c>
      <c r="W404">
        <v>49.9</v>
      </c>
      <c r="X404">
        <v>49.9</v>
      </c>
      <c r="Y404">
        <v>0</v>
      </c>
      <c r="AF404" t="s">
        <v>1777</v>
      </c>
      <c r="AJ404" t="s">
        <v>1777</v>
      </c>
      <c r="AL404" t="s">
        <v>1731</v>
      </c>
      <c r="AM404">
        <v>0</v>
      </c>
      <c r="AN404">
        <v>99999</v>
      </c>
      <c r="AO404">
        <v>599</v>
      </c>
      <c r="AP404" t="b">
        <v>1</v>
      </c>
      <c r="AQ404" t="b">
        <v>1</v>
      </c>
      <c r="AR404" t="b">
        <v>0</v>
      </c>
      <c r="AS404">
        <v>500</v>
      </c>
      <c r="AT404" t="s">
        <v>96</v>
      </c>
      <c r="AV404" t="b">
        <v>0</v>
      </c>
      <c r="AW404">
        <v>12</v>
      </c>
      <c r="AX404" t="s">
        <v>97</v>
      </c>
      <c r="AY404" t="s">
        <v>2168</v>
      </c>
    </row>
    <row r="405" spans="1:51" x14ac:dyDescent="0.25">
      <c r="A405" t="s">
        <v>3160</v>
      </c>
      <c r="B405" t="s">
        <v>109</v>
      </c>
      <c r="C405" t="s">
        <v>89</v>
      </c>
      <c r="D405">
        <v>99999</v>
      </c>
      <c r="F405">
        <v>5000</v>
      </c>
      <c r="G405" t="b">
        <v>0</v>
      </c>
      <c r="H405" t="s">
        <v>641</v>
      </c>
      <c r="K405" t="s">
        <v>203</v>
      </c>
      <c r="L405" t="s">
        <v>1729</v>
      </c>
      <c r="N405" t="s">
        <v>93</v>
      </c>
      <c r="P405">
        <v>259.8</v>
      </c>
      <c r="Q405">
        <v>94.9</v>
      </c>
      <c r="R405">
        <v>0</v>
      </c>
      <c r="S405">
        <v>50.1</v>
      </c>
      <c r="T405">
        <v>0</v>
      </c>
      <c r="U405">
        <v>0</v>
      </c>
      <c r="V405">
        <v>64.900000000000006</v>
      </c>
      <c r="W405">
        <v>49.9</v>
      </c>
      <c r="X405">
        <v>49.9</v>
      </c>
      <c r="Y405">
        <v>0</v>
      </c>
      <c r="AF405" t="s">
        <v>1779</v>
      </c>
      <c r="AJ405" t="s">
        <v>1779</v>
      </c>
      <c r="AL405" t="s">
        <v>1731</v>
      </c>
      <c r="AM405">
        <v>0</v>
      </c>
      <c r="AN405">
        <v>99999</v>
      </c>
      <c r="AO405">
        <v>599</v>
      </c>
      <c r="AP405" t="b">
        <v>1</v>
      </c>
      <c r="AQ405" t="b">
        <v>1</v>
      </c>
      <c r="AR405" t="b">
        <v>0</v>
      </c>
      <c r="AS405">
        <v>500</v>
      </c>
      <c r="AT405" t="s">
        <v>96</v>
      </c>
      <c r="AV405" t="b">
        <v>0</v>
      </c>
      <c r="AW405">
        <v>12</v>
      </c>
      <c r="AX405" t="s">
        <v>97</v>
      </c>
      <c r="AY405" t="s">
        <v>2169</v>
      </c>
    </row>
    <row r="406" spans="1:51" x14ac:dyDescent="0.25">
      <c r="A406" t="s">
        <v>3160</v>
      </c>
      <c r="B406" t="s">
        <v>124</v>
      </c>
      <c r="C406" t="s">
        <v>89</v>
      </c>
      <c r="D406">
        <v>99999</v>
      </c>
      <c r="F406">
        <v>0</v>
      </c>
      <c r="G406" t="b">
        <v>0</v>
      </c>
      <c r="H406" t="s">
        <v>641</v>
      </c>
      <c r="K406" t="s">
        <v>203</v>
      </c>
      <c r="L406" t="s">
        <v>1725</v>
      </c>
      <c r="N406" t="s">
        <v>93</v>
      </c>
      <c r="P406">
        <v>229.8</v>
      </c>
      <c r="Q406">
        <v>64.900000000000006</v>
      </c>
      <c r="R406">
        <v>0</v>
      </c>
      <c r="S406">
        <v>50.1</v>
      </c>
      <c r="T406">
        <v>0</v>
      </c>
      <c r="U406">
        <v>0</v>
      </c>
      <c r="V406">
        <v>64.900000000000006</v>
      </c>
      <c r="W406">
        <v>49.9</v>
      </c>
      <c r="X406">
        <v>49.9</v>
      </c>
      <c r="Y406">
        <v>0</v>
      </c>
      <c r="AF406" t="s">
        <v>1781</v>
      </c>
      <c r="AJ406" t="s">
        <v>1781</v>
      </c>
      <c r="AL406" t="s">
        <v>1727</v>
      </c>
      <c r="AM406">
        <v>0</v>
      </c>
      <c r="AN406">
        <v>99999</v>
      </c>
      <c r="AO406">
        <v>699</v>
      </c>
      <c r="AP406" t="b">
        <v>1</v>
      </c>
      <c r="AQ406" t="b">
        <v>1</v>
      </c>
      <c r="AR406" t="b">
        <v>0</v>
      </c>
      <c r="AS406">
        <v>1000</v>
      </c>
      <c r="AT406" t="s">
        <v>96</v>
      </c>
      <c r="AV406" t="b">
        <v>0</v>
      </c>
      <c r="AW406">
        <v>12</v>
      </c>
      <c r="AX406" t="s">
        <v>97</v>
      </c>
      <c r="AY406" t="s">
        <v>2170</v>
      </c>
    </row>
    <row r="407" spans="1:51" x14ac:dyDescent="0.25">
      <c r="A407" t="s">
        <v>3160</v>
      </c>
      <c r="B407" t="s">
        <v>124</v>
      </c>
      <c r="C407" t="s">
        <v>89</v>
      </c>
      <c r="D407">
        <v>99999</v>
      </c>
      <c r="F407">
        <v>1000</v>
      </c>
      <c r="G407" t="b">
        <v>0</v>
      </c>
      <c r="H407" t="s">
        <v>641</v>
      </c>
      <c r="K407" t="s">
        <v>203</v>
      </c>
      <c r="L407" t="s">
        <v>1725</v>
      </c>
      <c r="N407" t="s">
        <v>93</v>
      </c>
      <c r="P407">
        <v>229.8</v>
      </c>
      <c r="Q407">
        <v>64.899999999999991</v>
      </c>
      <c r="R407">
        <v>0</v>
      </c>
      <c r="S407">
        <v>50.1</v>
      </c>
      <c r="T407">
        <v>0</v>
      </c>
      <c r="U407">
        <v>0</v>
      </c>
      <c r="V407">
        <v>64.900000000000006</v>
      </c>
      <c r="W407">
        <v>49.9</v>
      </c>
      <c r="X407">
        <v>49.9</v>
      </c>
      <c r="Y407">
        <v>0</v>
      </c>
      <c r="AF407" t="s">
        <v>1783</v>
      </c>
      <c r="AJ407" t="s">
        <v>1783</v>
      </c>
      <c r="AL407" t="s">
        <v>1727</v>
      </c>
      <c r="AM407">
        <v>0</v>
      </c>
      <c r="AN407">
        <v>99999</v>
      </c>
      <c r="AO407">
        <v>699</v>
      </c>
      <c r="AP407" t="b">
        <v>1</v>
      </c>
      <c r="AQ407" t="b">
        <v>1</v>
      </c>
      <c r="AR407" t="b">
        <v>0</v>
      </c>
      <c r="AS407">
        <v>1000</v>
      </c>
      <c r="AT407" t="s">
        <v>96</v>
      </c>
      <c r="AV407" t="b">
        <v>0</v>
      </c>
      <c r="AW407">
        <v>12</v>
      </c>
      <c r="AX407" t="s">
        <v>97</v>
      </c>
      <c r="AY407" t="s">
        <v>2171</v>
      </c>
    </row>
    <row r="408" spans="1:51" x14ac:dyDescent="0.25">
      <c r="A408" t="s">
        <v>3160</v>
      </c>
      <c r="B408" t="s">
        <v>124</v>
      </c>
      <c r="C408" t="s">
        <v>89</v>
      </c>
      <c r="D408">
        <v>99999</v>
      </c>
      <c r="F408">
        <v>2000</v>
      </c>
      <c r="G408" t="b">
        <v>0</v>
      </c>
      <c r="H408" t="s">
        <v>641</v>
      </c>
      <c r="K408" t="s">
        <v>203</v>
      </c>
      <c r="L408" t="s">
        <v>1725</v>
      </c>
      <c r="N408" t="s">
        <v>93</v>
      </c>
      <c r="P408">
        <v>239.8</v>
      </c>
      <c r="Q408">
        <v>74.899999999999991</v>
      </c>
      <c r="R408">
        <v>0</v>
      </c>
      <c r="S408">
        <v>50.1</v>
      </c>
      <c r="T408">
        <v>0</v>
      </c>
      <c r="U408">
        <v>0</v>
      </c>
      <c r="V408">
        <v>64.900000000000006</v>
      </c>
      <c r="W408">
        <v>49.9</v>
      </c>
      <c r="X408">
        <v>49.9</v>
      </c>
      <c r="Y408">
        <v>0</v>
      </c>
      <c r="AF408" t="s">
        <v>1785</v>
      </c>
      <c r="AJ408" t="s">
        <v>1785</v>
      </c>
      <c r="AL408" t="s">
        <v>1727</v>
      </c>
      <c r="AM408">
        <v>0</v>
      </c>
      <c r="AN408">
        <v>99999</v>
      </c>
      <c r="AO408">
        <v>699</v>
      </c>
      <c r="AP408" t="b">
        <v>1</v>
      </c>
      <c r="AQ408" t="b">
        <v>1</v>
      </c>
      <c r="AR408" t="b">
        <v>0</v>
      </c>
      <c r="AS408">
        <v>1000</v>
      </c>
      <c r="AT408" t="s">
        <v>96</v>
      </c>
      <c r="AV408" t="b">
        <v>0</v>
      </c>
      <c r="AW408">
        <v>12</v>
      </c>
      <c r="AX408" t="s">
        <v>97</v>
      </c>
      <c r="AY408" t="s">
        <v>2172</v>
      </c>
    </row>
    <row r="409" spans="1:51" x14ac:dyDescent="0.25">
      <c r="A409" t="s">
        <v>3160</v>
      </c>
      <c r="B409" t="s">
        <v>124</v>
      </c>
      <c r="C409" t="s">
        <v>89</v>
      </c>
      <c r="D409">
        <v>99999</v>
      </c>
      <c r="F409">
        <v>3000</v>
      </c>
      <c r="G409" t="b">
        <v>0</v>
      </c>
      <c r="H409" t="s">
        <v>641</v>
      </c>
      <c r="K409" t="s">
        <v>203</v>
      </c>
      <c r="L409" t="s">
        <v>1725</v>
      </c>
      <c r="N409" t="s">
        <v>93</v>
      </c>
      <c r="P409">
        <v>249.8</v>
      </c>
      <c r="Q409">
        <v>84.899999999999991</v>
      </c>
      <c r="R409">
        <v>0</v>
      </c>
      <c r="S409">
        <v>50.1</v>
      </c>
      <c r="T409">
        <v>0</v>
      </c>
      <c r="U409">
        <v>0</v>
      </c>
      <c r="V409">
        <v>64.900000000000006</v>
      </c>
      <c r="W409">
        <v>49.9</v>
      </c>
      <c r="X409">
        <v>49.9</v>
      </c>
      <c r="Y409">
        <v>0</v>
      </c>
      <c r="AF409" t="s">
        <v>1787</v>
      </c>
      <c r="AJ409" t="s">
        <v>1787</v>
      </c>
      <c r="AL409" t="s">
        <v>1727</v>
      </c>
      <c r="AM409">
        <v>0</v>
      </c>
      <c r="AN409">
        <v>99999</v>
      </c>
      <c r="AO409">
        <v>699</v>
      </c>
      <c r="AP409" t="b">
        <v>1</v>
      </c>
      <c r="AQ409" t="b">
        <v>1</v>
      </c>
      <c r="AR409" t="b">
        <v>0</v>
      </c>
      <c r="AS409">
        <v>1000</v>
      </c>
      <c r="AT409" t="s">
        <v>96</v>
      </c>
      <c r="AV409" t="b">
        <v>0</v>
      </c>
      <c r="AW409">
        <v>12</v>
      </c>
      <c r="AX409" t="s">
        <v>97</v>
      </c>
      <c r="AY409" t="s">
        <v>2173</v>
      </c>
    </row>
    <row r="410" spans="1:51" x14ac:dyDescent="0.25">
      <c r="A410" t="s">
        <v>3160</v>
      </c>
      <c r="B410" t="s">
        <v>124</v>
      </c>
      <c r="C410" t="s">
        <v>89</v>
      </c>
      <c r="D410">
        <v>99999</v>
      </c>
      <c r="F410">
        <v>5000</v>
      </c>
      <c r="G410" t="b">
        <v>0</v>
      </c>
      <c r="H410" t="s">
        <v>641</v>
      </c>
      <c r="K410" t="s">
        <v>203</v>
      </c>
      <c r="L410" t="s">
        <v>1725</v>
      </c>
      <c r="N410" t="s">
        <v>93</v>
      </c>
      <c r="P410">
        <v>264.8</v>
      </c>
      <c r="Q410">
        <v>99.9</v>
      </c>
      <c r="R410">
        <v>0</v>
      </c>
      <c r="S410">
        <v>50.1</v>
      </c>
      <c r="T410">
        <v>0</v>
      </c>
      <c r="U410">
        <v>0</v>
      </c>
      <c r="V410">
        <v>64.900000000000006</v>
      </c>
      <c r="W410">
        <v>49.9</v>
      </c>
      <c r="X410">
        <v>49.9</v>
      </c>
      <c r="Y410">
        <v>0</v>
      </c>
      <c r="AF410" t="s">
        <v>1789</v>
      </c>
      <c r="AJ410" t="s">
        <v>1789</v>
      </c>
      <c r="AL410" t="s">
        <v>1727</v>
      </c>
      <c r="AM410">
        <v>0</v>
      </c>
      <c r="AN410">
        <v>99999</v>
      </c>
      <c r="AO410">
        <v>699</v>
      </c>
      <c r="AP410" t="b">
        <v>1</v>
      </c>
      <c r="AQ410" t="b">
        <v>1</v>
      </c>
      <c r="AR410" t="b">
        <v>0</v>
      </c>
      <c r="AS410">
        <v>1000</v>
      </c>
      <c r="AT410" t="s">
        <v>96</v>
      </c>
      <c r="AV410" t="b">
        <v>0</v>
      </c>
      <c r="AW410">
        <v>12</v>
      </c>
      <c r="AX410" t="s">
        <v>97</v>
      </c>
      <c r="AY410" t="s">
        <v>2174</v>
      </c>
    </row>
    <row r="411" spans="1:51" x14ac:dyDescent="0.25">
      <c r="A411" t="s">
        <v>3160</v>
      </c>
      <c r="B411" t="s">
        <v>139</v>
      </c>
      <c r="C411" t="s">
        <v>89</v>
      </c>
      <c r="D411">
        <v>99999</v>
      </c>
      <c r="F411">
        <v>0</v>
      </c>
      <c r="G411" t="b">
        <v>0</v>
      </c>
      <c r="H411" t="s">
        <v>641</v>
      </c>
      <c r="K411" t="s">
        <v>203</v>
      </c>
      <c r="L411" t="s">
        <v>1753</v>
      </c>
      <c r="N411" t="s">
        <v>93</v>
      </c>
      <c r="P411">
        <v>249.8</v>
      </c>
      <c r="Q411">
        <v>84.9</v>
      </c>
      <c r="R411">
        <v>0</v>
      </c>
      <c r="S411">
        <v>50.1</v>
      </c>
      <c r="T411">
        <v>0</v>
      </c>
      <c r="U411">
        <v>0</v>
      </c>
      <c r="V411">
        <v>64.900000000000006</v>
      </c>
      <c r="W411">
        <v>49.9</v>
      </c>
      <c r="X411">
        <v>49.9</v>
      </c>
      <c r="Y411">
        <v>0</v>
      </c>
      <c r="AF411" t="s">
        <v>1791</v>
      </c>
      <c r="AJ411" t="s">
        <v>1791</v>
      </c>
      <c r="AL411" t="s">
        <v>1755</v>
      </c>
      <c r="AM411">
        <v>0</v>
      </c>
      <c r="AN411">
        <v>99999</v>
      </c>
      <c r="AO411">
        <v>899</v>
      </c>
      <c r="AP411" t="b">
        <v>1</v>
      </c>
      <c r="AQ411" t="b">
        <v>1</v>
      </c>
      <c r="AR411" t="b">
        <v>0</v>
      </c>
      <c r="AS411">
        <v>99999</v>
      </c>
      <c r="AT411" t="s">
        <v>96</v>
      </c>
      <c r="AV411" t="b">
        <v>0</v>
      </c>
      <c r="AW411">
        <v>12</v>
      </c>
      <c r="AX411" t="s">
        <v>97</v>
      </c>
      <c r="AY411" t="s">
        <v>2175</v>
      </c>
    </row>
    <row r="412" spans="1:51" x14ac:dyDescent="0.25">
      <c r="A412" t="s">
        <v>3160</v>
      </c>
      <c r="B412" t="s">
        <v>139</v>
      </c>
      <c r="C412" t="s">
        <v>89</v>
      </c>
      <c r="D412">
        <v>99999</v>
      </c>
      <c r="F412">
        <v>1000</v>
      </c>
      <c r="G412" t="b">
        <v>0</v>
      </c>
      <c r="H412" t="s">
        <v>641</v>
      </c>
      <c r="K412" t="s">
        <v>203</v>
      </c>
      <c r="L412" t="s">
        <v>1753</v>
      </c>
      <c r="N412" t="s">
        <v>93</v>
      </c>
      <c r="P412">
        <v>249.8</v>
      </c>
      <c r="Q412">
        <v>84.899999999999991</v>
      </c>
      <c r="R412">
        <v>0</v>
      </c>
      <c r="S412">
        <v>50.1</v>
      </c>
      <c r="T412">
        <v>0</v>
      </c>
      <c r="U412">
        <v>0</v>
      </c>
      <c r="V412">
        <v>64.900000000000006</v>
      </c>
      <c r="W412">
        <v>49.9</v>
      </c>
      <c r="X412">
        <v>49.9</v>
      </c>
      <c r="Y412">
        <v>0</v>
      </c>
      <c r="AF412" t="s">
        <v>1793</v>
      </c>
      <c r="AJ412" t="s">
        <v>1793</v>
      </c>
      <c r="AL412" t="s">
        <v>1755</v>
      </c>
      <c r="AM412">
        <v>0</v>
      </c>
      <c r="AN412">
        <v>99999</v>
      </c>
      <c r="AO412">
        <v>899</v>
      </c>
      <c r="AP412" t="b">
        <v>1</v>
      </c>
      <c r="AQ412" t="b">
        <v>1</v>
      </c>
      <c r="AR412" t="b">
        <v>0</v>
      </c>
      <c r="AS412">
        <v>99999</v>
      </c>
      <c r="AT412" t="s">
        <v>96</v>
      </c>
      <c r="AV412" t="b">
        <v>0</v>
      </c>
      <c r="AW412">
        <v>12</v>
      </c>
      <c r="AX412" t="s">
        <v>97</v>
      </c>
      <c r="AY412" t="s">
        <v>2176</v>
      </c>
    </row>
    <row r="413" spans="1:51" x14ac:dyDescent="0.25">
      <c r="A413" t="s">
        <v>3160</v>
      </c>
      <c r="B413" t="s">
        <v>139</v>
      </c>
      <c r="C413" t="s">
        <v>89</v>
      </c>
      <c r="D413">
        <v>99999</v>
      </c>
      <c r="F413">
        <v>10000</v>
      </c>
      <c r="G413" t="b">
        <v>0</v>
      </c>
      <c r="H413" t="s">
        <v>641</v>
      </c>
      <c r="K413" t="s">
        <v>203</v>
      </c>
      <c r="L413" t="s">
        <v>1753</v>
      </c>
      <c r="N413" t="s">
        <v>93</v>
      </c>
      <c r="P413">
        <v>314.8</v>
      </c>
      <c r="Q413">
        <v>149.9</v>
      </c>
      <c r="R413">
        <v>0</v>
      </c>
      <c r="S413">
        <v>50.1</v>
      </c>
      <c r="T413">
        <v>0</v>
      </c>
      <c r="U413">
        <v>0</v>
      </c>
      <c r="V413">
        <v>64.900000000000006</v>
      </c>
      <c r="W413">
        <v>49.9</v>
      </c>
      <c r="X413">
        <v>49.9</v>
      </c>
      <c r="Y413">
        <v>0</v>
      </c>
      <c r="AF413" t="s">
        <v>1795</v>
      </c>
      <c r="AJ413" t="s">
        <v>1795</v>
      </c>
      <c r="AL413" t="s">
        <v>1755</v>
      </c>
      <c r="AM413">
        <v>0</v>
      </c>
      <c r="AN413">
        <v>99999</v>
      </c>
      <c r="AO413">
        <v>899</v>
      </c>
      <c r="AP413" t="b">
        <v>1</v>
      </c>
      <c r="AQ413" t="b">
        <v>1</v>
      </c>
      <c r="AR413" t="b">
        <v>0</v>
      </c>
      <c r="AS413">
        <v>99999</v>
      </c>
      <c r="AT413" t="s">
        <v>96</v>
      </c>
      <c r="AV413" t="b">
        <v>0</v>
      </c>
      <c r="AW413">
        <v>12</v>
      </c>
      <c r="AX413" t="s">
        <v>97</v>
      </c>
      <c r="AY413" t="s">
        <v>2177</v>
      </c>
    </row>
    <row r="414" spans="1:51" x14ac:dyDescent="0.25">
      <c r="A414" t="s">
        <v>3160</v>
      </c>
      <c r="B414" t="s">
        <v>139</v>
      </c>
      <c r="C414" t="s">
        <v>89</v>
      </c>
      <c r="D414">
        <v>99999</v>
      </c>
      <c r="F414">
        <v>2000</v>
      </c>
      <c r="G414" t="b">
        <v>0</v>
      </c>
      <c r="H414" t="s">
        <v>641</v>
      </c>
      <c r="K414" t="s">
        <v>203</v>
      </c>
      <c r="L414" t="s">
        <v>1753</v>
      </c>
      <c r="N414" t="s">
        <v>93</v>
      </c>
      <c r="P414">
        <v>259.8</v>
      </c>
      <c r="Q414">
        <v>94.899999999999991</v>
      </c>
      <c r="R414">
        <v>0</v>
      </c>
      <c r="S414">
        <v>50.1</v>
      </c>
      <c r="T414">
        <v>0</v>
      </c>
      <c r="U414">
        <v>0</v>
      </c>
      <c r="V414">
        <v>64.900000000000006</v>
      </c>
      <c r="W414">
        <v>49.9</v>
      </c>
      <c r="X414">
        <v>49.9</v>
      </c>
      <c r="Y414">
        <v>0</v>
      </c>
      <c r="AF414" t="s">
        <v>1797</v>
      </c>
      <c r="AJ414" t="s">
        <v>1797</v>
      </c>
      <c r="AL414" t="s">
        <v>1755</v>
      </c>
      <c r="AM414">
        <v>0</v>
      </c>
      <c r="AN414">
        <v>99999</v>
      </c>
      <c r="AO414">
        <v>899</v>
      </c>
      <c r="AP414" t="b">
        <v>1</v>
      </c>
      <c r="AQ414" t="b">
        <v>1</v>
      </c>
      <c r="AR414" t="b">
        <v>0</v>
      </c>
      <c r="AS414">
        <v>99999</v>
      </c>
      <c r="AT414" t="s">
        <v>96</v>
      </c>
      <c r="AV414" t="b">
        <v>0</v>
      </c>
      <c r="AW414">
        <v>12</v>
      </c>
      <c r="AX414" t="s">
        <v>97</v>
      </c>
      <c r="AY414" t="s">
        <v>2178</v>
      </c>
    </row>
    <row r="415" spans="1:51" x14ac:dyDescent="0.25">
      <c r="A415" t="s">
        <v>3160</v>
      </c>
      <c r="B415" t="s">
        <v>139</v>
      </c>
      <c r="C415" t="s">
        <v>89</v>
      </c>
      <c r="D415">
        <v>99999</v>
      </c>
      <c r="F415">
        <v>3000</v>
      </c>
      <c r="G415" t="b">
        <v>0</v>
      </c>
      <c r="H415" t="s">
        <v>641</v>
      </c>
      <c r="K415" t="s">
        <v>203</v>
      </c>
      <c r="L415" t="s">
        <v>1753</v>
      </c>
      <c r="N415" t="s">
        <v>93</v>
      </c>
      <c r="P415">
        <v>269.8</v>
      </c>
      <c r="Q415">
        <v>104.89999999999999</v>
      </c>
      <c r="R415">
        <v>0</v>
      </c>
      <c r="S415">
        <v>50.1</v>
      </c>
      <c r="T415">
        <v>0</v>
      </c>
      <c r="U415">
        <v>0</v>
      </c>
      <c r="V415">
        <v>64.900000000000006</v>
      </c>
      <c r="W415">
        <v>49.9</v>
      </c>
      <c r="X415">
        <v>49.9</v>
      </c>
      <c r="Y415">
        <v>0</v>
      </c>
      <c r="AF415" t="s">
        <v>1799</v>
      </c>
      <c r="AJ415" t="s">
        <v>1799</v>
      </c>
      <c r="AL415" t="s">
        <v>1755</v>
      </c>
      <c r="AM415">
        <v>0</v>
      </c>
      <c r="AN415">
        <v>99999</v>
      </c>
      <c r="AO415">
        <v>899</v>
      </c>
      <c r="AP415" t="b">
        <v>1</v>
      </c>
      <c r="AQ415" t="b">
        <v>1</v>
      </c>
      <c r="AR415" t="b">
        <v>0</v>
      </c>
      <c r="AS415">
        <v>99999</v>
      </c>
      <c r="AT415" t="s">
        <v>96</v>
      </c>
      <c r="AV415" t="b">
        <v>0</v>
      </c>
      <c r="AW415">
        <v>12</v>
      </c>
      <c r="AX415" t="s">
        <v>97</v>
      </c>
      <c r="AY415" t="s">
        <v>2179</v>
      </c>
    </row>
    <row r="416" spans="1:51" x14ac:dyDescent="0.25">
      <c r="A416" t="s">
        <v>3160</v>
      </c>
      <c r="B416" t="s">
        <v>139</v>
      </c>
      <c r="C416" t="s">
        <v>89</v>
      </c>
      <c r="D416">
        <v>99999</v>
      </c>
      <c r="F416">
        <v>5000</v>
      </c>
      <c r="G416" t="b">
        <v>0</v>
      </c>
      <c r="H416" t="s">
        <v>641</v>
      </c>
      <c r="K416" t="s">
        <v>203</v>
      </c>
      <c r="L416" t="s">
        <v>1753</v>
      </c>
      <c r="N416" t="s">
        <v>93</v>
      </c>
      <c r="P416">
        <v>284.8</v>
      </c>
      <c r="Q416">
        <v>119.9</v>
      </c>
      <c r="R416">
        <v>0</v>
      </c>
      <c r="S416">
        <v>50.1</v>
      </c>
      <c r="T416">
        <v>0</v>
      </c>
      <c r="U416">
        <v>0</v>
      </c>
      <c r="V416">
        <v>64.900000000000006</v>
      </c>
      <c r="W416">
        <v>49.9</v>
      </c>
      <c r="X416">
        <v>49.9</v>
      </c>
      <c r="Y416">
        <v>0</v>
      </c>
      <c r="AF416" t="s">
        <v>1801</v>
      </c>
      <c r="AJ416" t="s">
        <v>1801</v>
      </c>
      <c r="AL416" t="s">
        <v>1755</v>
      </c>
      <c r="AM416">
        <v>0</v>
      </c>
      <c r="AN416">
        <v>99999</v>
      </c>
      <c r="AO416">
        <v>899</v>
      </c>
      <c r="AP416" t="b">
        <v>1</v>
      </c>
      <c r="AQ416" t="b">
        <v>1</v>
      </c>
      <c r="AR416" t="b">
        <v>0</v>
      </c>
      <c r="AS416">
        <v>99999</v>
      </c>
      <c r="AT416" t="s">
        <v>96</v>
      </c>
      <c r="AV416" t="b">
        <v>0</v>
      </c>
      <c r="AW416">
        <v>12</v>
      </c>
      <c r="AX416" t="s">
        <v>97</v>
      </c>
      <c r="AY416" t="s">
        <v>2180</v>
      </c>
    </row>
    <row r="417" spans="1:51" x14ac:dyDescent="0.25">
      <c r="A417" t="s">
        <v>3160</v>
      </c>
      <c r="B417" t="s">
        <v>88</v>
      </c>
      <c r="C417" t="s">
        <v>89</v>
      </c>
      <c r="D417">
        <v>99999</v>
      </c>
      <c r="F417">
        <v>10000</v>
      </c>
      <c r="G417" t="b">
        <v>0</v>
      </c>
      <c r="H417" t="s">
        <v>641</v>
      </c>
      <c r="K417" t="s">
        <v>228</v>
      </c>
      <c r="L417" t="s">
        <v>1725</v>
      </c>
      <c r="N417" t="s">
        <v>93</v>
      </c>
      <c r="P417">
        <v>304.8</v>
      </c>
      <c r="Q417">
        <v>129.9</v>
      </c>
      <c r="R417">
        <v>0</v>
      </c>
      <c r="S417">
        <v>50.1</v>
      </c>
      <c r="T417">
        <v>0</v>
      </c>
      <c r="U417">
        <v>0</v>
      </c>
      <c r="V417">
        <v>64.900000000000006</v>
      </c>
      <c r="W417">
        <v>59.9</v>
      </c>
      <c r="X417">
        <v>59.9</v>
      </c>
      <c r="Y417">
        <v>0</v>
      </c>
      <c r="AF417" t="s">
        <v>1767</v>
      </c>
      <c r="AJ417" t="s">
        <v>1767</v>
      </c>
      <c r="AL417" t="s">
        <v>1727</v>
      </c>
      <c r="AM417">
        <v>0</v>
      </c>
      <c r="AN417">
        <v>99999</v>
      </c>
      <c r="AO417">
        <v>699</v>
      </c>
      <c r="AP417" t="b">
        <v>1</v>
      </c>
      <c r="AQ417" t="b">
        <v>1</v>
      </c>
      <c r="AR417" t="b">
        <v>0</v>
      </c>
      <c r="AS417">
        <v>1000</v>
      </c>
      <c r="AT417" t="s">
        <v>96</v>
      </c>
      <c r="AV417" t="b">
        <v>0</v>
      </c>
      <c r="AW417">
        <v>12</v>
      </c>
      <c r="AX417" t="s">
        <v>97</v>
      </c>
      <c r="AY417" t="s">
        <v>2181</v>
      </c>
    </row>
    <row r="418" spans="1:51" x14ac:dyDescent="0.25">
      <c r="A418" t="s">
        <v>3160</v>
      </c>
      <c r="B418" t="s">
        <v>109</v>
      </c>
      <c r="C418" t="s">
        <v>89</v>
      </c>
      <c r="D418">
        <v>99999</v>
      </c>
      <c r="F418">
        <v>0</v>
      </c>
      <c r="G418" t="b">
        <v>0</v>
      </c>
      <c r="H418" t="s">
        <v>641</v>
      </c>
      <c r="K418" t="s">
        <v>228</v>
      </c>
      <c r="L418" t="s">
        <v>1729</v>
      </c>
      <c r="N418" t="s">
        <v>93</v>
      </c>
      <c r="P418">
        <v>234.8</v>
      </c>
      <c r="Q418">
        <v>59.9</v>
      </c>
      <c r="R418">
        <v>0</v>
      </c>
      <c r="S418">
        <v>50.1</v>
      </c>
      <c r="T418">
        <v>0</v>
      </c>
      <c r="U418">
        <v>0</v>
      </c>
      <c r="V418">
        <v>64.900000000000006</v>
      </c>
      <c r="W418">
        <v>59.9</v>
      </c>
      <c r="X418">
        <v>59.9</v>
      </c>
      <c r="Y418">
        <v>0</v>
      </c>
      <c r="AF418" t="s">
        <v>1769</v>
      </c>
      <c r="AJ418" t="s">
        <v>1769</v>
      </c>
      <c r="AL418" t="s">
        <v>1731</v>
      </c>
      <c r="AM418">
        <v>0</v>
      </c>
      <c r="AN418">
        <v>99999</v>
      </c>
      <c r="AO418">
        <v>599</v>
      </c>
      <c r="AP418" t="b">
        <v>1</v>
      </c>
      <c r="AQ418" t="b">
        <v>1</v>
      </c>
      <c r="AR418" t="b">
        <v>0</v>
      </c>
      <c r="AS418">
        <v>500</v>
      </c>
      <c r="AT418" t="s">
        <v>96</v>
      </c>
      <c r="AV418" t="b">
        <v>0</v>
      </c>
      <c r="AW418">
        <v>12</v>
      </c>
      <c r="AX418" t="s">
        <v>97</v>
      </c>
      <c r="AY418" t="s">
        <v>2182</v>
      </c>
    </row>
    <row r="419" spans="1:51" x14ac:dyDescent="0.25">
      <c r="A419" t="s">
        <v>3160</v>
      </c>
      <c r="B419" t="s">
        <v>109</v>
      </c>
      <c r="C419" t="s">
        <v>89</v>
      </c>
      <c r="D419">
        <v>99999</v>
      </c>
      <c r="F419">
        <v>1000</v>
      </c>
      <c r="G419" t="b">
        <v>0</v>
      </c>
      <c r="H419" t="s">
        <v>641</v>
      </c>
      <c r="K419" t="s">
        <v>228</v>
      </c>
      <c r="L419" t="s">
        <v>1729</v>
      </c>
      <c r="N419" t="s">
        <v>93</v>
      </c>
      <c r="P419">
        <v>234.8</v>
      </c>
      <c r="Q419">
        <v>59.9</v>
      </c>
      <c r="R419">
        <v>0</v>
      </c>
      <c r="S419">
        <v>50.1</v>
      </c>
      <c r="T419">
        <v>0</v>
      </c>
      <c r="U419">
        <v>0</v>
      </c>
      <c r="V419">
        <v>64.900000000000006</v>
      </c>
      <c r="W419">
        <v>59.9</v>
      </c>
      <c r="X419">
        <v>59.9</v>
      </c>
      <c r="Y419">
        <v>0</v>
      </c>
      <c r="AF419" t="s">
        <v>1771</v>
      </c>
      <c r="AJ419" t="s">
        <v>1771</v>
      </c>
      <c r="AL419" t="s">
        <v>1731</v>
      </c>
      <c r="AM419">
        <v>0</v>
      </c>
      <c r="AN419">
        <v>99999</v>
      </c>
      <c r="AO419">
        <v>599</v>
      </c>
      <c r="AP419" t="b">
        <v>1</v>
      </c>
      <c r="AQ419" t="b">
        <v>1</v>
      </c>
      <c r="AR419" t="b">
        <v>0</v>
      </c>
      <c r="AS419">
        <v>500</v>
      </c>
      <c r="AT419" t="s">
        <v>96</v>
      </c>
      <c r="AV419" t="b">
        <v>0</v>
      </c>
      <c r="AW419">
        <v>12</v>
      </c>
      <c r="AX419" t="s">
        <v>97</v>
      </c>
      <c r="AY419" t="s">
        <v>2183</v>
      </c>
    </row>
    <row r="420" spans="1:51" x14ac:dyDescent="0.25">
      <c r="A420" t="s">
        <v>3160</v>
      </c>
      <c r="B420" t="s">
        <v>109</v>
      </c>
      <c r="C420" t="s">
        <v>89</v>
      </c>
      <c r="D420">
        <v>99999</v>
      </c>
      <c r="F420">
        <v>10000</v>
      </c>
      <c r="G420" t="b">
        <v>0</v>
      </c>
      <c r="H420" t="s">
        <v>641</v>
      </c>
      <c r="K420" t="s">
        <v>228</v>
      </c>
      <c r="L420" t="s">
        <v>1729</v>
      </c>
      <c r="N420" t="s">
        <v>93</v>
      </c>
      <c r="P420">
        <v>299.8</v>
      </c>
      <c r="Q420">
        <v>124.9</v>
      </c>
      <c r="R420">
        <v>0</v>
      </c>
      <c r="S420">
        <v>50.1</v>
      </c>
      <c r="T420">
        <v>0</v>
      </c>
      <c r="U420">
        <v>0</v>
      </c>
      <c r="V420">
        <v>64.900000000000006</v>
      </c>
      <c r="W420">
        <v>59.9</v>
      </c>
      <c r="X420">
        <v>59.9</v>
      </c>
      <c r="Y420">
        <v>0</v>
      </c>
      <c r="AF420" t="s">
        <v>1773</v>
      </c>
      <c r="AJ420" t="s">
        <v>1773</v>
      </c>
      <c r="AL420" t="s">
        <v>1731</v>
      </c>
      <c r="AM420">
        <v>0</v>
      </c>
      <c r="AN420">
        <v>99999</v>
      </c>
      <c r="AO420">
        <v>599</v>
      </c>
      <c r="AP420" t="b">
        <v>1</v>
      </c>
      <c r="AQ420" t="b">
        <v>1</v>
      </c>
      <c r="AR420" t="b">
        <v>0</v>
      </c>
      <c r="AS420">
        <v>500</v>
      </c>
      <c r="AT420" t="s">
        <v>96</v>
      </c>
      <c r="AV420" t="b">
        <v>0</v>
      </c>
      <c r="AW420">
        <v>12</v>
      </c>
      <c r="AX420" t="s">
        <v>97</v>
      </c>
      <c r="AY420" t="s">
        <v>2184</v>
      </c>
    </row>
    <row r="421" spans="1:51" x14ac:dyDescent="0.25">
      <c r="A421" t="s">
        <v>3160</v>
      </c>
      <c r="B421" t="s">
        <v>109</v>
      </c>
      <c r="C421" t="s">
        <v>89</v>
      </c>
      <c r="D421">
        <v>99999</v>
      </c>
      <c r="F421">
        <v>2000</v>
      </c>
      <c r="G421" t="b">
        <v>0</v>
      </c>
      <c r="H421" t="s">
        <v>641</v>
      </c>
      <c r="K421" t="s">
        <v>228</v>
      </c>
      <c r="L421" t="s">
        <v>1729</v>
      </c>
      <c r="N421" t="s">
        <v>93</v>
      </c>
      <c r="P421">
        <v>244.8</v>
      </c>
      <c r="Q421">
        <v>69.900000000000006</v>
      </c>
      <c r="R421">
        <v>0</v>
      </c>
      <c r="S421">
        <v>50.1</v>
      </c>
      <c r="T421">
        <v>0</v>
      </c>
      <c r="U421">
        <v>0</v>
      </c>
      <c r="V421">
        <v>64.900000000000006</v>
      </c>
      <c r="W421">
        <v>59.9</v>
      </c>
      <c r="X421">
        <v>59.9</v>
      </c>
      <c r="Y421">
        <v>0</v>
      </c>
      <c r="AF421" t="s">
        <v>1775</v>
      </c>
      <c r="AJ421" t="s">
        <v>1775</v>
      </c>
      <c r="AL421" t="s">
        <v>1731</v>
      </c>
      <c r="AM421">
        <v>0</v>
      </c>
      <c r="AN421">
        <v>99999</v>
      </c>
      <c r="AO421">
        <v>599</v>
      </c>
      <c r="AP421" t="b">
        <v>1</v>
      </c>
      <c r="AQ421" t="b">
        <v>1</v>
      </c>
      <c r="AR421" t="b">
        <v>0</v>
      </c>
      <c r="AS421">
        <v>500</v>
      </c>
      <c r="AT421" t="s">
        <v>96</v>
      </c>
      <c r="AV421" t="b">
        <v>0</v>
      </c>
      <c r="AW421">
        <v>12</v>
      </c>
      <c r="AX421" t="s">
        <v>97</v>
      </c>
      <c r="AY421" t="s">
        <v>2185</v>
      </c>
    </row>
    <row r="422" spans="1:51" x14ac:dyDescent="0.25">
      <c r="A422" t="s">
        <v>3160</v>
      </c>
      <c r="B422" t="s">
        <v>109</v>
      </c>
      <c r="C422" t="s">
        <v>89</v>
      </c>
      <c r="D422">
        <v>99999</v>
      </c>
      <c r="F422">
        <v>3000</v>
      </c>
      <c r="G422" t="b">
        <v>0</v>
      </c>
      <c r="H422" t="s">
        <v>641</v>
      </c>
      <c r="K422" t="s">
        <v>228</v>
      </c>
      <c r="L422" t="s">
        <v>1729</v>
      </c>
      <c r="N422" t="s">
        <v>93</v>
      </c>
      <c r="P422">
        <v>254.8</v>
      </c>
      <c r="Q422">
        <v>79.899999999999991</v>
      </c>
      <c r="R422">
        <v>0</v>
      </c>
      <c r="S422">
        <v>50.1</v>
      </c>
      <c r="T422">
        <v>0</v>
      </c>
      <c r="U422">
        <v>0</v>
      </c>
      <c r="V422">
        <v>64.900000000000006</v>
      </c>
      <c r="W422">
        <v>59.9</v>
      </c>
      <c r="X422">
        <v>59.9</v>
      </c>
      <c r="Y422">
        <v>0</v>
      </c>
      <c r="AF422" t="s">
        <v>1777</v>
      </c>
      <c r="AJ422" t="s">
        <v>1777</v>
      </c>
      <c r="AL422" t="s">
        <v>1731</v>
      </c>
      <c r="AM422">
        <v>0</v>
      </c>
      <c r="AN422">
        <v>99999</v>
      </c>
      <c r="AO422">
        <v>599</v>
      </c>
      <c r="AP422" t="b">
        <v>1</v>
      </c>
      <c r="AQ422" t="b">
        <v>1</v>
      </c>
      <c r="AR422" t="b">
        <v>0</v>
      </c>
      <c r="AS422">
        <v>500</v>
      </c>
      <c r="AT422" t="s">
        <v>96</v>
      </c>
      <c r="AV422" t="b">
        <v>0</v>
      </c>
      <c r="AW422">
        <v>12</v>
      </c>
      <c r="AX422" t="s">
        <v>97</v>
      </c>
      <c r="AY422" t="s">
        <v>2186</v>
      </c>
    </row>
    <row r="423" spans="1:51" x14ac:dyDescent="0.25">
      <c r="A423" t="s">
        <v>3160</v>
      </c>
      <c r="B423" t="s">
        <v>109</v>
      </c>
      <c r="C423" t="s">
        <v>89</v>
      </c>
      <c r="D423">
        <v>99999</v>
      </c>
      <c r="F423">
        <v>5000</v>
      </c>
      <c r="G423" t="b">
        <v>0</v>
      </c>
      <c r="H423" t="s">
        <v>641</v>
      </c>
      <c r="K423" t="s">
        <v>228</v>
      </c>
      <c r="L423" t="s">
        <v>1729</v>
      </c>
      <c r="N423" t="s">
        <v>93</v>
      </c>
      <c r="P423">
        <v>269.8</v>
      </c>
      <c r="Q423">
        <v>94.9</v>
      </c>
      <c r="R423">
        <v>0</v>
      </c>
      <c r="S423">
        <v>50.1</v>
      </c>
      <c r="T423">
        <v>0</v>
      </c>
      <c r="U423">
        <v>0</v>
      </c>
      <c r="V423">
        <v>64.900000000000006</v>
      </c>
      <c r="W423">
        <v>59.9</v>
      </c>
      <c r="X423">
        <v>59.9</v>
      </c>
      <c r="Y423">
        <v>0</v>
      </c>
      <c r="AF423" t="s">
        <v>1779</v>
      </c>
      <c r="AJ423" t="s">
        <v>1779</v>
      </c>
      <c r="AL423" t="s">
        <v>1731</v>
      </c>
      <c r="AM423">
        <v>0</v>
      </c>
      <c r="AN423">
        <v>99999</v>
      </c>
      <c r="AO423">
        <v>599</v>
      </c>
      <c r="AP423" t="b">
        <v>1</v>
      </c>
      <c r="AQ423" t="b">
        <v>1</v>
      </c>
      <c r="AR423" t="b">
        <v>0</v>
      </c>
      <c r="AS423">
        <v>500</v>
      </c>
      <c r="AT423" t="s">
        <v>96</v>
      </c>
      <c r="AV423" t="b">
        <v>0</v>
      </c>
      <c r="AW423">
        <v>12</v>
      </c>
      <c r="AX423" t="s">
        <v>97</v>
      </c>
      <c r="AY423" t="s">
        <v>2187</v>
      </c>
    </row>
    <row r="424" spans="1:51" x14ac:dyDescent="0.25">
      <c r="A424" t="s">
        <v>3160</v>
      </c>
      <c r="B424" t="s">
        <v>124</v>
      </c>
      <c r="C424" t="s">
        <v>89</v>
      </c>
      <c r="D424">
        <v>99999</v>
      </c>
      <c r="F424">
        <v>0</v>
      </c>
      <c r="G424" t="b">
        <v>0</v>
      </c>
      <c r="H424" t="s">
        <v>641</v>
      </c>
      <c r="K424" t="s">
        <v>228</v>
      </c>
      <c r="L424" t="s">
        <v>1725</v>
      </c>
      <c r="N424" t="s">
        <v>93</v>
      </c>
      <c r="P424">
        <v>239.8</v>
      </c>
      <c r="Q424">
        <v>64.900000000000006</v>
      </c>
      <c r="R424">
        <v>0</v>
      </c>
      <c r="S424">
        <v>50.1</v>
      </c>
      <c r="T424">
        <v>0</v>
      </c>
      <c r="U424">
        <v>0</v>
      </c>
      <c r="V424">
        <v>64.900000000000006</v>
      </c>
      <c r="W424">
        <v>59.9</v>
      </c>
      <c r="X424">
        <v>59.9</v>
      </c>
      <c r="Y424">
        <v>0</v>
      </c>
      <c r="AF424" t="s">
        <v>1781</v>
      </c>
      <c r="AJ424" t="s">
        <v>1781</v>
      </c>
      <c r="AL424" t="s">
        <v>1727</v>
      </c>
      <c r="AM424">
        <v>0</v>
      </c>
      <c r="AN424">
        <v>99999</v>
      </c>
      <c r="AO424">
        <v>699</v>
      </c>
      <c r="AP424" t="b">
        <v>1</v>
      </c>
      <c r="AQ424" t="b">
        <v>1</v>
      </c>
      <c r="AR424" t="b">
        <v>0</v>
      </c>
      <c r="AS424">
        <v>1000</v>
      </c>
      <c r="AT424" t="s">
        <v>96</v>
      </c>
      <c r="AV424" t="b">
        <v>0</v>
      </c>
      <c r="AW424">
        <v>12</v>
      </c>
      <c r="AX424" t="s">
        <v>97</v>
      </c>
      <c r="AY424" t="s">
        <v>2188</v>
      </c>
    </row>
    <row r="425" spans="1:51" x14ac:dyDescent="0.25">
      <c r="A425" t="s">
        <v>3160</v>
      </c>
      <c r="B425" t="s">
        <v>124</v>
      </c>
      <c r="C425" t="s">
        <v>89</v>
      </c>
      <c r="D425">
        <v>99999</v>
      </c>
      <c r="F425">
        <v>1000</v>
      </c>
      <c r="G425" t="b">
        <v>0</v>
      </c>
      <c r="H425" t="s">
        <v>641</v>
      </c>
      <c r="K425" t="s">
        <v>228</v>
      </c>
      <c r="L425" t="s">
        <v>1725</v>
      </c>
      <c r="N425" t="s">
        <v>93</v>
      </c>
      <c r="P425">
        <v>239.8</v>
      </c>
      <c r="Q425">
        <v>64.899999999999991</v>
      </c>
      <c r="R425">
        <v>0</v>
      </c>
      <c r="S425">
        <v>50.1</v>
      </c>
      <c r="T425">
        <v>0</v>
      </c>
      <c r="U425">
        <v>0</v>
      </c>
      <c r="V425">
        <v>64.900000000000006</v>
      </c>
      <c r="W425">
        <v>59.9</v>
      </c>
      <c r="X425">
        <v>59.9</v>
      </c>
      <c r="Y425">
        <v>0</v>
      </c>
      <c r="AF425" t="s">
        <v>1783</v>
      </c>
      <c r="AJ425" t="s">
        <v>1783</v>
      </c>
      <c r="AL425" t="s">
        <v>1727</v>
      </c>
      <c r="AM425">
        <v>0</v>
      </c>
      <c r="AN425">
        <v>99999</v>
      </c>
      <c r="AO425">
        <v>699</v>
      </c>
      <c r="AP425" t="b">
        <v>1</v>
      </c>
      <c r="AQ425" t="b">
        <v>1</v>
      </c>
      <c r="AR425" t="b">
        <v>0</v>
      </c>
      <c r="AS425">
        <v>1000</v>
      </c>
      <c r="AT425" t="s">
        <v>96</v>
      </c>
      <c r="AV425" t="b">
        <v>0</v>
      </c>
      <c r="AW425">
        <v>12</v>
      </c>
      <c r="AX425" t="s">
        <v>97</v>
      </c>
      <c r="AY425" t="s">
        <v>2189</v>
      </c>
    </row>
    <row r="426" spans="1:51" x14ac:dyDescent="0.25">
      <c r="A426" t="s">
        <v>3160</v>
      </c>
      <c r="B426" t="s">
        <v>124</v>
      </c>
      <c r="C426" t="s">
        <v>89</v>
      </c>
      <c r="D426">
        <v>99999</v>
      </c>
      <c r="F426">
        <v>2000</v>
      </c>
      <c r="G426" t="b">
        <v>0</v>
      </c>
      <c r="H426" t="s">
        <v>641</v>
      </c>
      <c r="K426" t="s">
        <v>228</v>
      </c>
      <c r="L426" t="s">
        <v>1725</v>
      </c>
      <c r="N426" t="s">
        <v>93</v>
      </c>
      <c r="P426">
        <v>249.8</v>
      </c>
      <c r="Q426">
        <v>74.899999999999991</v>
      </c>
      <c r="R426">
        <v>0</v>
      </c>
      <c r="S426">
        <v>50.1</v>
      </c>
      <c r="T426">
        <v>0</v>
      </c>
      <c r="U426">
        <v>0</v>
      </c>
      <c r="V426">
        <v>64.900000000000006</v>
      </c>
      <c r="W426">
        <v>59.9</v>
      </c>
      <c r="X426">
        <v>59.9</v>
      </c>
      <c r="Y426">
        <v>0</v>
      </c>
      <c r="AF426" t="s">
        <v>1785</v>
      </c>
      <c r="AJ426" t="s">
        <v>1785</v>
      </c>
      <c r="AL426" t="s">
        <v>1727</v>
      </c>
      <c r="AM426">
        <v>0</v>
      </c>
      <c r="AN426">
        <v>99999</v>
      </c>
      <c r="AO426">
        <v>699</v>
      </c>
      <c r="AP426" t="b">
        <v>1</v>
      </c>
      <c r="AQ426" t="b">
        <v>1</v>
      </c>
      <c r="AR426" t="b">
        <v>0</v>
      </c>
      <c r="AS426">
        <v>1000</v>
      </c>
      <c r="AT426" t="s">
        <v>96</v>
      </c>
      <c r="AV426" t="b">
        <v>0</v>
      </c>
      <c r="AW426">
        <v>12</v>
      </c>
      <c r="AX426" t="s">
        <v>97</v>
      </c>
      <c r="AY426" t="s">
        <v>2190</v>
      </c>
    </row>
    <row r="427" spans="1:51" x14ac:dyDescent="0.25">
      <c r="A427" t="s">
        <v>3160</v>
      </c>
      <c r="B427" t="s">
        <v>124</v>
      </c>
      <c r="C427" t="s">
        <v>89</v>
      </c>
      <c r="D427">
        <v>99999</v>
      </c>
      <c r="F427">
        <v>3000</v>
      </c>
      <c r="G427" t="b">
        <v>0</v>
      </c>
      <c r="H427" t="s">
        <v>641</v>
      </c>
      <c r="K427" t="s">
        <v>228</v>
      </c>
      <c r="L427" t="s">
        <v>1725</v>
      </c>
      <c r="N427" t="s">
        <v>93</v>
      </c>
      <c r="P427">
        <v>259.8</v>
      </c>
      <c r="Q427">
        <v>84.899999999999991</v>
      </c>
      <c r="R427">
        <v>0</v>
      </c>
      <c r="S427">
        <v>50.1</v>
      </c>
      <c r="T427">
        <v>0</v>
      </c>
      <c r="U427">
        <v>0</v>
      </c>
      <c r="V427">
        <v>64.900000000000006</v>
      </c>
      <c r="W427">
        <v>59.9</v>
      </c>
      <c r="X427">
        <v>59.9</v>
      </c>
      <c r="Y427">
        <v>0</v>
      </c>
      <c r="AF427" t="s">
        <v>1787</v>
      </c>
      <c r="AJ427" t="s">
        <v>1787</v>
      </c>
      <c r="AL427" t="s">
        <v>1727</v>
      </c>
      <c r="AM427">
        <v>0</v>
      </c>
      <c r="AN427">
        <v>99999</v>
      </c>
      <c r="AO427">
        <v>699</v>
      </c>
      <c r="AP427" t="b">
        <v>1</v>
      </c>
      <c r="AQ427" t="b">
        <v>1</v>
      </c>
      <c r="AR427" t="b">
        <v>0</v>
      </c>
      <c r="AS427">
        <v>1000</v>
      </c>
      <c r="AT427" t="s">
        <v>96</v>
      </c>
      <c r="AV427" t="b">
        <v>0</v>
      </c>
      <c r="AW427">
        <v>12</v>
      </c>
      <c r="AX427" t="s">
        <v>97</v>
      </c>
      <c r="AY427" t="s">
        <v>2191</v>
      </c>
    </row>
    <row r="428" spans="1:51" x14ac:dyDescent="0.25">
      <c r="A428" t="s">
        <v>3160</v>
      </c>
      <c r="B428" t="s">
        <v>124</v>
      </c>
      <c r="C428" t="s">
        <v>89</v>
      </c>
      <c r="D428">
        <v>99999</v>
      </c>
      <c r="F428">
        <v>5000</v>
      </c>
      <c r="G428" t="b">
        <v>0</v>
      </c>
      <c r="H428" t="s">
        <v>641</v>
      </c>
      <c r="K428" t="s">
        <v>228</v>
      </c>
      <c r="L428" t="s">
        <v>1725</v>
      </c>
      <c r="N428" t="s">
        <v>93</v>
      </c>
      <c r="P428">
        <v>274.8</v>
      </c>
      <c r="Q428">
        <v>99.9</v>
      </c>
      <c r="R428">
        <v>0</v>
      </c>
      <c r="S428">
        <v>50.1</v>
      </c>
      <c r="T428">
        <v>0</v>
      </c>
      <c r="U428">
        <v>0</v>
      </c>
      <c r="V428">
        <v>64.900000000000006</v>
      </c>
      <c r="W428">
        <v>59.9</v>
      </c>
      <c r="X428">
        <v>59.9</v>
      </c>
      <c r="Y428">
        <v>0</v>
      </c>
      <c r="AF428" t="s">
        <v>1789</v>
      </c>
      <c r="AJ428" t="s">
        <v>1789</v>
      </c>
      <c r="AL428" t="s">
        <v>1727</v>
      </c>
      <c r="AM428">
        <v>0</v>
      </c>
      <c r="AN428">
        <v>99999</v>
      </c>
      <c r="AO428">
        <v>699</v>
      </c>
      <c r="AP428" t="b">
        <v>1</v>
      </c>
      <c r="AQ428" t="b">
        <v>1</v>
      </c>
      <c r="AR428" t="b">
        <v>0</v>
      </c>
      <c r="AS428">
        <v>1000</v>
      </c>
      <c r="AT428" t="s">
        <v>96</v>
      </c>
      <c r="AV428" t="b">
        <v>0</v>
      </c>
      <c r="AW428">
        <v>12</v>
      </c>
      <c r="AX428" t="s">
        <v>97</v>
      </c>
      <c r="AY428" t="s">
        <v>2192</v>
      </c>
    </row>
    <row r="429" spans="1:51" x14ac:dyDescent="0.25">
      <c r="A429" t="s">
        <v>3160</v>
      </c>
      <c r="B429" t="s">
        <v>139</v>
      </c>
      <c r="C429" t="s">
        <v>89</v>
      </c>
      <c r="D429">
        <v>99999</v>
      </c>
      <c r="F429">
        <v>0</v>
      </c>
      <c r="G429" t="b">
        <v>0</v>
      </c>
      <c r="H429" t="s">
        <v>641</v>
      </c>
      <c r="K429" t="s">
        <v>228</v>
      </c>
      <c r="L429" t="s">
        <v>1753</v>
      </c>
      <c r="N429" t="s">
        <v>93</v>
      </c>
      <c r="P429">
        <v>259.8</v>
      </c>
      <c r="Q429">
        <v>84.9</v>
      </c>
      <c r="R429">
        <v>0</v>
      </c>
      <c r="S429">
        <v>50.1</v>
      </c>
      <c r="T429">
        <v>0</v>
      </c>
      <c r="U429">
        <v>0</v>
      </c>
      <c r="V429">
        <v>64.900000000000006</v>
      </c>
      <c r="W429">
        <v>59.9</v>
      </c>
      <c r="X429">
        <v>59.9</v>
      </c>
      <c r="Y429">
        <v>0</v>
      </c>
      <c r="AF429" t="s">
        <v>1791</v>
      </c>
      <c r="AJ429" t="s">
        <v>1791</v>
      </c>
      <c r="AL429" t="s">
        <v>1755</v>
      </c>
      <c r="AM429">
        <v>0</v>
      </c>
      <c r="AN429">
        <v>99999</v>
      </c>
      <c r="AO429">
        <v>899</v>
      </c>
      <c r="AP429" t="b">
        <v>1</v>
      </c>
      <c r="AQ429" t="b">
        <v>1</v>
      </c>
      <c r="AR429" t="b">
        <v>0</v>
      </c>
      <c r="AS429">
        <v>99999</v>
      </c>
      <c r="AT429" t="s">
        <v>96</v>
      </c>
      <c r="AV429" t="b">
        <v>0</v>
      </c>
      <c r="AW429">
        <v>12</v>
      </c>
      <c r="AX429" t="s">
        <v>97</v>
      </c>
      <c r="AY429" t="s">
        <v>2193</v>
      </c>
    </row>
    <row r="430" spans="1:51" x14ac:dyDescent="0.25">
      <c r="A430" t="s">
        <v>3160</v>
      </c>
      <c r="B430" t="s">
        <v>139</v>
      </c>
      <c r="C430" t="s">
        <v>89</v>
      </c>
      <c r="D430">
        <v>99999</v>
      </c>
      <c r="F430">
        <v>1000</v>
      </c>
      <c r="G430" t="b">
        <v>0</v>
      </c>
      <c r="H430" t="s">
        <v>641</v>
      </c>
      <c r="K430" t="s">
        <v>228</v>
      </c>
      <c r="L430" t="s">
        <v>1753</v>
      </c>
      <c r="N430" t="s">
        <v>93</v>
      </c>
      <c r="P430">
        <v>259.8</v>
      </c>
      <c r="Q430">
        <v>84.899999999999991</v>
      </c>
      <c r="R430">
        <v>0</v>
      </c>
      <c r="S430">
        <v>50.1</v>
      </c>
      <c r="T430">
        <v>0</v>
      </c>
      <c r="U430">
        <v>0</v>
      </c>
      <c r="V430">
        <v>64.900000000000006</v>
      </c>
      <c r="W430">
        <v>59.9</v>
      </c>
      <c r="X430">
        <v>59.9</v>
      </c>
      <c r="Y430">
        <v>0</v>
      </c>
      <c r="AF430" t="s">
        <v>1793</v>
      </c>
      <c r="AJ430" t="s">
        <v>1793</v>
      </c>
      <c r="AL430" t="s">
        <v>1755</v>
      </c>
      <c r="AM430">
        <v>0</v>
      </c>
      <c r="AN430">
        <v>99999</v>
      </c>
      <c r="AO430">
        <v>899</v>
      </c>
      <c r="AP430" t="b">
        <v>1</v>
      </c>
      <c r="AQ430" t="b">
        <v>1</v>
      </c>
      <c r="AR430" t="b">
        <v>0</v>
      </c>
      <c r="AS430">
        <v>99999</v>
      </c>
      <c r="AT430" t="s">
        <v>96</v>
      </c>
      <c r="AV430" t="b">
        <v>0</v>
      </c>
      <c r="AW430">
        <v>12</v>
      </c>
      <c r="AX430" t="s">
        <v>97</v>
      </c>
      <c r="AY430" t="s">
        <v>2194</v>
      </c>
    </row>
    <row r="431" spans="1:51" x14ac:dyDescent="0.25">
      <c r="A431" t="s">
        <v>3160</v>
      </c>
      <c r="B431" t="s">
        <v>139</v>
      </c>
      <c r="C431" t="s">
        <v>89</v>
      </c>
      <c r="D431">
        <v>99999</v>
      </c>
      <c r="F431">
        <v>10000</v>
      </c>
      <c r="G431" t="b">
        <v>0</v>
      </c>
      <c r="H431" t="s">
        <v>641</v>
      </c>
      <c r="K431" t="s">
        <v>228</v>
      </c>
      <c r="L431" t="s">
        <v>1753</v>
      </c>
      <c r="N431" t="s">
        <v>93</v>
      </c>
      <c r="P431">
        <v>324.8</v>
      </c>
      <c r="Q431">
        <v>149.9</v>
      </c>
      <c r="R431">
        <v>0</v>
      </c>
      <c r="S431">
        <v>50.1</v>
      </c>
      <c r="T431">
        <v>0</v>
      </c>
      <c r="U431">
        <v>0</v>
      </c>
      <c r="V431">
        <v>64.900000000000006</v>
      </c>
      <c r="W431">
        <v>59.9</v>
      </c>
      <c r="X431">
        <v>59.9</v>
      </c>
      <c r="Y431">
        <v>0</v>
      </c>
      <c r="AF431" t="s">
        <v>1795</v>
      </c>
      <c r="AJ431" t="s">
        <v>1795</v>
      </c>
      <c r="AL431" t="s">
        <v>1755</v>
      </c>
      <c r="AM431">
        <v>0</v>
      </c>
      <c r="AN431">
        <v>99999</v>
      </c>
      <c r="AO431">
        <v>899</v>
      </c>
      <c r="AP431" t="b">
        <v>1</v>
      </c>
      <c r="AQ431" t="b">
        <v>1</v>
      </c>
      <c r="AR431" t="b">
        <v>0</v>
      </c>
      <c r="AS431">
        <v>99999</v>
      </c>
      <c r="AT431" t="s">
        <v>96</v>
      </c>
      <c r="AV431" t="b">
        <v>0</v>
      </c>
      <c r="AW431">
        <v>12</v>
      </c>
      <c r="AX431" t="s">
        <v>97</v>
      </c>
      <c r="AY431" t="s">
        <v>2195</v>
      </c>
    </row>
    <row r="432" spans="1:51" x14ac:dyDescent="0.25">
      <c r="A432" t="s">
        <v>3160</v>
      </c>
      <c r="B432" t="s">
        <v>139</v>
      </c>
      <c r="C432" t="s">
        <v>89</v>
      </c>
      <c r="D432">
        <v>99999</v>
      </c>
      <c r="F432">
        <v>2000</v>
      </c>
      <c r="G432" t="b">
        <v>0</v>
      </c>
      <c r="H432" t="s">
        <v>641</v>
      </c>
      <c r="K432" t="s">
        <v>228</v>
      </c>
      <c r="L432" t="s">
        <v>1753</v>
      </c>
      <c r="N432" t="s">
        <v>93</v>
      </c>
      <c r="P432">
        <v>269.8</v>
      </c>
      <c r="Q432">
        <v>94.899999999999991</v>
      </c>
      <c r="R432">
        <v>0</v>
      </c>
      <c r="S432">
        <v>50.1</v>
      </c>
      <c r="T432">
        <v>0</v>
      </c>
      <c r="U432">
        <v>0</v>
      </c>
      <c r="V432">
        <v>64.900000000000006</v>
      </c>
      <c r="W432">
        <v>59.9</v>
      </c>
      <c r="X432">
        <v>59.9</v>
      </c>
      <c r="Y432">
        <v>0</v>
      </c>
      <c r="AF432" t="s">
        <v>1797</v>
      </c>
      <c r="AJ432" t="s">
        <v>1797</v>
      </c>
      <c r="AL432" t="s">
        <v>1755</v>
      </c>
      <c r="AM432">
        <v>0</v>
      </c>
      <c r="AN432">
        <v>99999</v>
      </c>
      <c r="AO432">
        <v>899</v>
      </c>
      <c r="AP432" t="b">
        <v>1</v>
      </c>
      <c r="AQ432" t="b">
        <v>1</v>
      </c>
      <c r="AR432" t="b">
        <v>0</v>
      </c>
      <c r="AS432">
        <v>99999</v>
      </c>
      <c r="AT432" t="s">
        <v>96</v>
      </c>
      <c r="AV432" t="b">
        <v>0</v>
      </c>
      <c r="AW432">
        <v>12</v>
      </c>
      <c r="AX432" t="s">
        <v>97</v>
      </c>
      <c r="AY432" t="s">
        <v>2196</v>
      </c>
    </row>
    <row r="433" spans="1:51" x14ac:dyDescent="0.25">
      <c r="A433" t="s">
        <v>3160</v>
      </c>
      <c r="B433" t="s">
        <v>139</v>
      </c>
      <c r="C433" t="s">
        <v>89</v>
      </c>
      <c r="D433">
        <v>99999</v>
      </c>
      <c r="F433">
        <v>3000</v>
      </c>
      <c r="G433" t="b">
        <v>0</v>
      </c>
      <c r="H433" t="s">
        <v>641</v>
      </c>
      <c r="K433" t="s">
        <v>228</v>
      </c>
      <c r="L433" t="s">
        <v>1753</v>
      </c>
      <c r="N433" t="s">
        <v>93</v>
      </c>
      <c r="P433">
        <v>279.8</v>
      </c>
      <c r="Q433">
        <v>104.89999999999999</v>
      </c>
      <c r="R433">
        <v>0</v>
      </c>
      <c r="S433">
        <v>50.1</v>
      </c>
      <c r="T433">
        <v>0</v>
      </c>
      <c r="U433">
        <v>0</v>
      </c>
      <c r="V433">
        <v>64.900000000000006</v>
      </c>
      <c r="W433">
        <v>59.9</v>
      </c>
      <c r="X433">
        <v>59.9</v>
      </c>
      <c r="Y433">
        <v>0</v>
      </c>
      <c r="AF433" t="s">
        <v>1799</v>
      </c>
      <c r="AJ433" t="s">
        <v>1799</v>
      </c>
      <c r="AL433" t="s">
        <v>1755</v>
      </c>
      <c r="AM433">
        <v>0</v>
      </c>
      <c r="AN433">
        <v>99999</v>
      </c>
      <c r="AO433">
        <v>899</v>
      </c>
      <c r="AP433" t="b">
        <v>1</v>
      </c>
      <c r="AQ433" t="b">
        <v>1</v>
      </c>
      <c r="AR433" t="b">
        <v>0</v>
      </c>
      <c r="AS433">
        <v>99999</v>
      </c>
      <c r="AT433" t="s">
        <v>96</v>
      </c>
      <c r="AV433" t="b">
        <v>0</v>
      </c>
      <c r="AW433">
        <v>12</v>
      </c>
      <c r="AX433" t="s">
        <v>97</v>
      </c>
      <c r="AY433" t="s">
        <v>2197</v>
      </c>
    </row>
    <row r="434" spans="1:51" x14ac:dyDescent="0.25">
      <c r="A434" t="s">
        <v>3160</v>
      </c>
      <c r="B434" t="s">
        <v>139</v>
      </c>
      <c r="C434" t="s">
        <v>89</v>
      </c>
      <c r="D434">
        <v>99999</v>
      </c>
      <c r="F434">
        <v>5000</v>
      </c>
      <c r="G434" t="b">
        <v>0</v>
      </c>
      <c r="H434" t="s">
        <v>641</v>
      </c>
      <c r="K434" t="s">
        <v>228</v>
      </c>
      <c r="L434" t="s">
        <v>1753</v>
      </c>
      <c r="N434" t="s">
        <v>93</v>
      </c>
      <c r="P434">
        <v>294.8</v>
      </c>
      <c r="Q434">
        <v>119.9</v>
      </c>
      <c r="R434">
        <v>0</v>
      </c>
      <c r="S434">
        <v>50.1</v>
      </c>
      <c r="T434">
        <v>0</v>
      </c>
      <c r="U434">
        <v>0</v>
      </c>
      <c r="V434">
        <v>64.900000000000006</v>
      </c>
      <c r="W434">
        <v>59.9</v>
      </c>
      <c r="X434">
        <v>59.9</v>
      </c>
      <c r="Y434">
        <v>0</v>
      </c>
      <c r="AF434" t="s">
        <v>1801</v>
      </c>
      <c r="AJ434" t="s">
        <v>1801</v>
      </c>
      <c r="AL434" t="s">
        <v>1755</v>
      </c>
      <c r="AM434">
        <v>0</v>
      </c>
      <c r="AN434">
        <v>99999</v>
      </c>
      <c r="AO434">
        <v>899</v>
      </c>
      <c r="AP434" t="b">
        <v>1</v>
      </c>
      <c r="AQ434" t="b">
        <v>1</v>
      </c>
      <c r="AR434" t="b">
        <v>0</v>
      </c>
      <c r="AS434">
        <v>99999</v>
      </c>
      <c r="AT434" t="s">
        <v>96</v>
      </c>
      <c r="AV434" t="b">
        <v>0</v>
      </c>
      <c r="AW434">
        <v>12</v>
      </c>
      <c r="AX434" t="s">
        <v>97</v>
      </c>
      <c r="AY434" t="s">
        <v>2198</v>
      </c>
    </row>
    <row r="435" spans="1:51" x14ac:dyDescent="0.25">
      <c r="A435" t="s">
        <v>3160</v>
      </c>
      <c r="B435" t="s">
        <v>88</v>
      </c>
      <c r="C435" t="s">
        <v>89</v>
      </c>
      <c r="D435">
        <v>99999</v>
      </c>
      <c r="F435">
        <v>10000</v>
      </c>
      <c r="G435" t="b">
        <v>0</v>
      </c>
      <c r="H435" t="s">
        <v>641</v>
      </c>
      <c r="K435" t="s">
        <v>253</v>
      </c>
      <c r="L435" t="s">
        <v>1725</v>
      </c>
      <c r="N435" t="s">
        <v>93</v>
      </c>
      <c r="P435">
        <v>289.8</v>
      </c>
      <c r="Q435">
        <v>129.9</v>
      </c>
      <c r="R435">
        <v>0</v>
      </c>
      <c r="S435">
        <v>50.1</v>
      </c>
      <c r="T435">
        <v>0</v>
      </c>
      <c r="U435">
        <v>0</v>
      </c>
      <c r="V435">
        <v>64.900000000000006</v>
      </c>
      <c r="W435">
        <v>44.9</v>
      </c>
      <c r="X435">
        <v>44.9</v>
      </c>
      <c r="Y435">
        <v>0</v>
      </c>
      <c r="AF435" t="s">
        <v>1726</v>
      </c>
      <c r="AJ435" t="s">
        <v>1726</v>
      </c>
      <c r="AL435" t="s">
        <v>1727</v>
      </c>
      <c r="AM435">
        <v>0</v>
      </c>
      <c r="AN435">
        <v>99999</v>
      </c>
      <c r="AO435">
        <v>699</v>
      </c>
      <c r="AP435" t="b">
        <v>1</v>
      </c>
      <c r="AQ435" t="b">
        <v>1</v>
      </c>
      <c r="AR435" t="b">
        <v>0</v>
      </c>
      <c r="AS435">
        <v>1000</v>
      </c>
      <c r="AT435" t="s">
        <v>96</v>
      </c>
      <c r="AV435" t="b">
        <v>0</v>
      </c>
      <c r="AW435">
        <v>12</v>
      </c>
      <c r="AX435" t="s">
        <v>97</v>
      </c>
      <c r="AY435" t="s">
        <v>2199</v>
      </c>
    </row>
    <row r="436" spans="1:51" x14ac:dyDescent="0.25">
      <c r="A436" t="s">
        <v>3160</v>
      </c>
      <c r="B436" t="s">
        <v>109</v>
      </c>
      <c r="C436" t="s">
        <v>89</v>
      </c>
      <c r="D436">
        <v>99999</v>
      </c>
      <c r="F436">
        <v>0</v>
      </c>
      <c r="G436" t="b">
        <v>0</v>
      </c>
      <c r="H436" t="s">
        <v>641</v>
      </c>
      <c r="K436" t="s">
        <v>253</v>
      </c>
      <c r="L436" t="s">
        <v>1729</v>
      </c>
      <c r="N436" t="s">
        <v>93</v>
      </c>
      <c r="P436">
        <v>219.8</v>
      </c>
      <c r="Q436">
        <v>59.9</v>
      </c>
      <c r="R436">
        <v>0</v>
      </c>
      <c r="S436">
        <v>50.1</v>
      </c>
      <c r="T436">
        <v>0</v>
      </c>
      <c r="U436">
        <v>0</v>
      </c>
      <c r="V436">
        <v>64.900000000000006</v>
      </c>
      <c r="W436">
        <v>44.9</v>
      </c>
      <c r="X436">
        <v>44.9</v>
      </c>
      <c r="Y436">
        <v>0</v>
      </c>
      <c r="AF436" t="s">
        <v>1730</v>
      </c>
      <c r="AJ436" t="s">
        <v>1730</v>
      </c>
      <c r="AL436" t="s">
        <v>1731</v>
      </c>
      <c r="AM436">
        <v>0</v>
      </c>
      <c r="AN436">
        <v>99999</v>
      </c>
      <c r="AO436">
        <v>599</v>
      </c>
      <c r="AP436" t="b">
        <v>1</v>
      </c>
      <c r="AQ436" t="b">
        <v>1</v>
      </c>
      <c r="AR436" t="b">
        <v>0</v>
      </c>
      <c r="AS436">
        <v>500</v>
      </c>
      <c r="AT436" t="s">
        <v>96</v>
      </c>
      <c r="AV436" t="b">
        <v>0</v>
      </c>
      <c r="AW436">
        <v>12</v>
      </c>
      <c r="AX436" t="s">
        <v>97</v>
      </c>
      <c r="AY436" t="s">
        <v>2200</v>
      </c>
    </row>
    <row r="437" spans="1:51" x14ac:dyDescent="0.25">
      <c r="A437" t="s">
        <v>3160</v>
      </c>
      <c r="B437" t="s">
        <v>109</v>
      </c>
      <c r="C437" t="s">
        <v>89</v>
      </c>
      <c r="D437">
        <v>99999</v>
      </c>
      <c r="F437">
        <v>1000</v>
      </c>
      <c r="G437" t="b">
        <v>0</v>
      </c>
      <c r="H437" t="s">
        <v>641</v>
      </c>
      <c r="K437" t="s">
        <v>253</v>
      </c>
      <c r="L437" t="s">
        <v>1729</v>
      </c>
      <c r="N437" t="s">
        <v>93</v>
      </c>
      <c r="P437">
        <v>219.8</v>
      </c>
      <c r="Q437">
        <v>59.9</v>
      </c>
      <c r="R437">
        <v>0</v>
      </c>
      <c r="S437">
        <v>50.1</v>
      </c>
      <c r="T437">
        <v>0</v>
      </c>
      <c r="U437">
        <v>0</v>
      </c>
      <c r="V437">
        <v>64.900000000000006</v>
      </c>
      <c r="W437">
        <v>44.9</v>
      </c>
      <c r="X437">
        <v>44.9</v>
      </c>
      <c r="Y437">
        <v>0</v>
      </c>
      <c r="AF437" t="s">
        <v>1733</v>
      </c>
      <c r="AJ437" t="s">
        <v>1733</v>
      </c>
      <c r="AL437" t="s">
        <v>1731</v>
      </c>
      <c r="AM437">
        <v>0</v>
      </c>
      <c r="AN437">
        <v>99999</v>
      </c>
      <c r="AO437">
        <v>599</v>
      </c>
      <c r="AP437" t="b">
        <v>1</v>
      </c>
      <c r="AQ437" t="b">
        <v>1</v>
      </c>
      <c r="AR437" t="b">
        <v>0</v>
      </c>
      <c r="AS437">
        <v>500</v>
      </c>
      <c r="AT437" t="s">
        <v>96</v>
      </c>
      <c r="AV437" t="b">
        <v>0</v>
      </c>
      <c r="AW437">
        <v>12</v>
      </c>
      <c r="AX437" t="s">
        <v>97</v>
      </c>
      <c r="AY437" t="s">
        <v>2201</v>
      </c>
    </row>
    <row r="438" spans="1:51" x14ac:dyDescent="0.25">
      <c r="A438" t="s">
        <v>3160</v>
      </c>
      <c r="B438" t="s">
        <v>109</v>
      </c>
      <c r="C438" t="s">
        <v>89</v>
      </c>
      <c r="D438">
        <v>99999</v>
      </c>
      <c r="F438">
        <v>10000</v>
      </c>
      <c r="G438" t="b">
        <v>0</v>
      </c>
      <c r="H438" t="s">
        <v>641</v>
      </c>
      <c r="K438" t="s">
        <v>253</v>
      </c>
      <c r="L438" t="s">
        <v>1729</v>
      </c>
      <c r="N438" t="s">
        <v>93</v>
      </c>
      <c r="P438">
        <v>284.8</v>
      </c>
      <c r="Q438">
        <v>124.9</v>
      </c>
      <c r="R438">
        <v>0</v>
      </c>
      <c r="S438">
        <v>50.1</v>
      </c>
      <c r="T438">
        <v>0</v>
      </c>
      <c r="U438">
        <v>0</v>
      </c>
      <c r="V438">
        <v>64.900000000000006</v>
      </c>
      <c r="W438">
        <v>44.9</v>
      </c>
      <c r="X438">
        <v>44.9</v>
      </c>
      <c r="Y438">
        <v>0</v>
      </c>
      <c r="AF438" t="s">
        <v>1735</v>
      </c>
      <c r="AJ438" t="s">
        <v>1735</v>
      </c>
      <c r="AL438" t="s">
        <v>1731</v>
      </c>
      <c r="AM438">
        <v>0</v>
      </c>
      <c r="AN438">
        <v>99999</v>
      </c>
      <c r="AO438">
        <v>599</v>
      </c>
      <c r="AP438" t="b">
        <v>1</v>
      </c>
      <c r="AQ438" t="b">
        <v>1</v>
      </c>
      <c r="AR438" t="b">
        <v>0</v>
      </c>
      <c r="AS438">
        <v>500</v>
      </c>
      <c r="AT438" t="s">
        <v>96</v>
      </c>
      <c r="AV438" t="b">
        <v>0</v>
      </c>
      <c r="AW438">
        <v>12</v>
      </c>
      <c r="AX438" t="s">
        <v>97</v>
      </c>
      <c r="AY438" t="s">
        <v>2202</v>
      </c>
    </row>
    <row r="439" spans="1:51" x14ac:dyDescent="0.25">
      <c r="A439" t="s">
        <v>3160</v>
      </c>
      <c r="B439" t="s">
        <v>109</v>
      </c>
      <c r="C439" t="s">
        <v>89</v>
      </c>
      <c r="D439">
        <v>99999</v>
      </c>
      <c r="F439">
        <v>2000</v>
      </c>
      <c r="G439" t="b">
        <v>0</v>
      </c>
      <c r="H439" t="s">
        <v>641</v>
      </c>
      <c r="K439" t="s">
        <v>253</v>
      </c>
      <c r="L439" t="s">
        <v>1729</v>
      </c>
      <c r="N439" t="s">
        <v>93</v>
      </c>
      <c r="P439">
        <v>229.8</v>
      </c>
      <c r="Q439">
        <v>69.900000000000006</v>
      </c>
      <c r="R439">
        <v>0</v>
      </c>
      <c r="S439">
        <v>50.1</v>
      </c>
      <c r="T439">
        <v>0</v>
      </c>
      <c r="U439">
        <v>0</v>
      </c>
      <c r="V439">
        <v>64.900000000000006</v>
      </c>
      <c r="W439">
        <v>44.9</v>
      </c>
      <c r="X439">
        <v>44.9</v>
      </c>
      <c r="Y439">
        <v>0</v>
      </c>
      <c r="AF439" t="s">
        <v>1737</v>
      </c>
      <c r="AJ439" t="s">
        <v>1737</v>
      </c>
      <c r="AL439" t="s">
        <v>1731</v>
      </c>
      <c r="AM439">
        <v>0</v>
      </c>
      <c r="AN439">
        <v>99999</v>
      </c>
      <c r="AO439">
        <v>599</v>
      </c>
      <c r="AP439" t="b">
        <v>1</v>
      </c>
      <c r="AQ439" t="b">
        <v>1</v>
      </c>
      <c r="AR439" t="b">
        <v>0</v>
      </c>
      <c r="AS439">
        <v>500</v>
      </c>
      <c r="AT439" t="s">
        <v>96</v>
      </c>
      <c r="AV439" t="b">
        <v>0</v>
      </c>
      <c r="AW439">
        <v>12</v>
      </c>
      <c r="AX439" t="s">
        <v>97</v>
      </c>
      <c r="AY439" t="s">
        <v>2203</v>
      </c>
    </row>
    <row r="440" spans="1:51" x14ac:dyDescent="0.25">
      <c r="A440" t="s">
        <v>3160</v>
      </c>
      <c r="B440" t="s">
        <v>109</v>
      </c>
      <c r="C440" t="s">
        <v>89</v>
      </c>
      <c r="D440">
        <v>99999</v>
      </c>
      <c r="F440">
        <v>3000</v>
      </c>
      <c r="G440" t="b">
        <v>0</v>
      </c>
      <c r="H440" t="s">
        <v>641</v>
      </c>
      <c r="K440" t="s">
        <v>253</v>
      </c>
      <c r="L440" t="s">
        <v>1729</v>
      </c>
      <c r="N440" t="s">
        <v>93</v>
      </c>
      <c r="P440">
        <v>239.8</v>
      </c>
      <c r="Q440">
        <v>79.899999999999991</v>
      </c>
      <c r="R440">
        <v>0</v>
      </c>
      <c r="S440">
        <v>50.1</v>
      </c>
      <c r="T440">
        <v>0</v>
      </c>
      <c r="U440">
        <v>0</v>
      </c>
      <c r="V440">
        <v>64.900000000000006</v>
      </c>
      <c r="W440">
        <v>44.9</v>
      </c>
      <c r="X440">
        <v>44.9</v>
      </c>
      <c r="Y440">
        <v>0</v>
      </c>
      <c r="AF440" t="s">
        <v>1739</v>
      </c>
      <c r="AJ440" t="s">
        <v>1739</v>
      </c>
      <c r="AL440" t="s">
        <v>1731</v>
      </c>
      <c r="AM440">
        <v>0</v>
      </c>
      <c r="AN440">
        <v>99999</v>
      </c>
      <c r="AO440">
        <v>599</v>
      </c>
      <c r="AP440" t="b">
        <v>1</v>
      </c>
      <c r="AQ440" t="b">
        <v>1</v>
      </c>
      <c r="AR440" t="b">
        <v>0</v>
      </c>
      <c r="AS440">
        <v>500</v>
      </c>
      <c r="AT440" t="s">
        <v>96</v>
      </c>
      <c r="AV440" t="b">
        <v>0</v>
      </c>
      <c r="AW440">
        <v>12</v>
      </c>
      <c r="AX440" t="s">
        <v>97</v>
      </c>
      <c r="AY440" t="s">
        <v>2204</v>
      </c>
    </row>
    <row r="441" spans="1:51" x14ac:dyDescent="0.25">
      <c r="A441" t="s">
        <v>3160</v>
      </c>
      <c r="B441" t="s">
        <v>109</v>
      </c>
      <c r="C441" t="s">
        <v>89</v>
      </c>
      <c r="D441">
        <v>99999</v>
      </c>
      <c r="F441">
        <v>5000</v>
      </c>
      <c r="G441" t="b">
        <v>0</v>
      </c>
      <c r="H441" t="s">
        <v>641</v>
      </c>
      <c r="K441" t="s">
        <v>253</v>
      </c>
      <c r="L441" t="s">
        <v>1729</v>
      </c>
      <c r="N441" t="s">
        <v>93</v>
      </c>
      <c r="P441">
        <v>254.8</v>
      </c>
      <c r="Q441">
        <v>94.9</v>
      </c>
      <c r="R441">
        <v>0</v>
      </c>
      <c r="S441">
        <v>50.1</v>
      </c>
      <c r="T441">
        <v>0</v>
      </c>
      <c r="U441">
        <v>0</v>
      </c>
      <c r="V441">
        <v>64.900000000000006</v>
      </c>
      <c r="W441">
        <v>44.9</v>
      </c>
      <c r="X441">
        <v>44.9</v>
      </c>
      <c r="Y441">
        <v>0</v>
      </c>
      <c r="AF441" t="s">
        <v>1741</v>
      </c>
      <c r="AJ441" t="s">
        <v>1741</v>
      </c>
      <c r="AL441" t="s">
        <v>1731</v>
      </c>
      <c r="AM441">
        <v>0</v>
      </c>
      <c r="AN441">
        <v>99999</v>
      </c>
      <c r="AO441">
        <v>599</v>
      </c>
      <c r="AP441" t="b">
        <v>1</v>
      </c>
      <c r="AQ441" t="b">
        <v>1</v>
      </c>
      <c r="AR441" t="b">
        <v>0</v>
      </c>
      <c r="AS441">
        <v>500</v>
      </c>
      <c r="AT441" t="s">
        <v>96</v>
      </c>
      <c r="AV441" t="b">
        <v>0</v>
      </c>
      <c r="AW441">
        <v>12</v>
      </c>
      <c r="AX441" t="s">
        <v>97</v>
      </c>
      <c r="AY441" t="s">
        <v>2205</v>
      </c>
    </row>
    <row r="442" spans="1:51" x14ac:dyDescent="0.25">
      <c r="A442" t="s">
        <v>3160</v>
      </c>
      <c r="B442" t="s">
        <v>124</v>
      </c>
      <c r="C442" t="s">
        <v>89</v>
      </c>
      <c r="D442">
        <v>99999</v>
      </c>
      <c r="F442">
        <v>0</v>
      </c>
      <c r="G442" t="b">
        <v>0</v>
      </c>
      <c r="H442" t="s">
        <v>641</v>
      </c>
      <c r="K442" t="s">
        <v>253</v>
      </c>
      <c r="L442" t="s">
        <v>1725</v>
      </c>
      <c r="N442" t="s">
        <v>93</v>
      </c>
      <c r="P442">
        <v>224.8</v>
      </c>
      <c r="Q442">
        <v>64.900000000000006</v>
      </c>
      <c r="R442">
        <v>0</v>
      </c>
      <c r="S442">
        <v>50.1</v>
      </c>
      <c r="T442">
        <v>0</v>
      </c>
      <c r="U442">
        <v>0</v>
      </c>
      <c r="V442">
        <v>64.900000000000006</v>
      </c>
      <c r="W442">
        <v>44.9</v>
      </c>
      <c r="X442">
        <v>44.9</v>
      </c>
      <c r="Y442">
        <v>0</v>
      </c>
      <c r="AF442" t="s">
        <v>1743</v>
      </c>
      <c r="AJ442" t="s">
        <v>1743</v>
      </c>
      <c r="AL442" t="s">
        <v>1727</v>
      </c>
      <c r="AM442">
        <v>0</v>
      </c>
      <c r="AN442">
        <v>99999</v>
      </c>
      <c r="AO442">
        <v>699</v>
      </c>
      <c r="AP442" t="b">
        <v>1</v>
      </c>
      <c r="AQ442" t="b">
        <v>1</v>
      </c>
      <c r="AR442" t="b">
        <v>0</v>
      </c>
      <c r="AS442">
        <v>1000</v>
      </c>
      <c r="AT442" t="s">
        <v>96</v>
      </c>
      <c r="AV442" t="b">
        <v>0</v>
      </c>
      <c r="AW442">
        <v>12</v>
      </c>
      <c r="AX442" t="s">
        <v>97</v>
      </c>
      <c r="AY442" t="s">
        <v>2206</v>
      </c>
    </row>
    <row r="443" spans="1:51" x14ac:dyDescent="0.25">
      <c r="A443" t="s">
        <v>3160</v>
      </c>
      <c r="B443" t="s">
        <v>124</v>
      </c>
      <c r="C443" t="s">
        <v>89</v>
      </c>
      <c r="D443">
        <v>99999</v>
      </c>
      <c r="F443">
        <v>1000</v>
      </c>
      <c r="G443" t="b">
        <v>0</v>
      </c>
      <c r="H443" t="s">
        <v>641</v>
      </c>
      <c r="K443" t="s">
        <v>253</v>
      </c>
      <c r="L443" t="s">
        <v>1725</v>
      </c>
      <c r="N443" t="s">
        <v>93</v>
      </c>
      <c r="P443">
        <v>224.8</v>
      </c>
      <c r="Q443">
        <v>64.899999999999991</v>
      </c>
      <c r="R443">
        <v>0</v>
      </c>
      <c r="S443">
        <v>50.1</v>
      </c>
      <c r="T443">
        <v>0</v>
      </c>
      <c r="U443">
        <v>0</v>
      </c>
      <c r="V443">
        <v>64.900000000000006</v>
      </c>
      <c r="W443">
        <v>44.9</v>
      </c>
      <c r="X443">
        <v>44.9</v>
      </c>
      <c r="Y443">
        <v>0</v>
      </c>
      <c r="AF443" t="s">
        <v>1745</v>
      </c>
      <c r="AJ443" t="s">
        <v>1745</v>
      </c>
      <c r="AL443" t="s">
        <v>1727</v>
      </c>
      <c r="AM443">
        <v>0</v>
      </c>
      <c r="AN443">
        <v>99999</v>
      </c>
      <c r="AO443">
        <v>699</v>
      </c>
      <c r="AP443" t="b">
        <v>1</v>
      </c>
      <c r="AQ443" t="b">
        <v>1</v>
      </c>
      <c r="AR443" t="b">
        <v>0</v>
      </c>
      <c r="AS443">
        <v>1000</v>
      </c>
      <c r="AT443" t="s">
        <v>96</v>
      </c>
      <c r="AV443" t="b">
        <v>0</v>
      </c>
      <c r="AW443">
        <v>12</v>
      </c>
      <c r="AX443" t="s">
        <v>97</v>
      </c>
      <c r="AY443" t="s">
        <v>2207</v>
      </c>
    </row>
    <row r="444" spans="1:51" x14ac:dyDescent="0.25">
      <c r="A444" t="s">
        <v>3160</v>
      </c>
      <c r="B444" t="s">
        <v>124</v>
      </c>
      <c r="C444" t="s">
        <v>89</v>
      </c>
      <c r="D444">
        <v>99999</v>
      </c>
      <c r="F444">
        <v>2000</v>
      </c>
      <c r="G444" t="b">
        <v>0</v>
      </c>
      <c r="H444" t="s">
        <v>641</v>
      </c>
      <c r="K444" t="s">
        <v>253</v>
      </c>
      <c r="L444" t="s">
        <v>1725</v>
      </c>
      <c r="N444" t="s">
        <v>93</v>
      </c>
      <c r="P444">
        <v>234.8</v>
      </c>
      <c r="Q444">
        <v>74.899999999999991</v>
      </c>
      <c r="R444">
        <v>0</v>
      </c>
      <c r="S444">
        <v>50.1</v>
      </c>
      <c r="T444">
        <v>0</v>
      </c>
      <c r="U444">
        <v>0</v>
      </c>
      <c r="V444">
        <v>64.900000000000006</v>
      </c>
      <c r="W444">
        <v>44.9</v>
      </c>
      <c r="X444">
        <v>44.9</v>
      </c>
      <c r="Y444">
        <v>0</v>
      </c>
      <c r="AF444" t="s">
        <v>1747</v>
      </c>
      <c r="AJ444" t="s">
        <v>1747</v>
      </c>
      <c r="AL444" t="s">
        <v>1727</v>
      </c>
      <c r="AM444">
        <v>0</v>
      </c>
      <c r="AN444">
        <v>99999</v>
      </c>
      <c r="AO444">
        <v>699</v>
      </c>
      <c r="AP444" t="b">
        <v>1</v>
      </c>
      <c r="AQ444" t="b">
        <v>1</v>
      </c>
      <c r="AR444" t="b">
        <v>0</v>
      </c>
      <c r="AS444">
        <v>1000</v>
      </c>
      <c r="AT444" t="s">
        <v>96</v>
      </c>
      <c r="AV444" t="b">
        <v>0</v>
      </c>
      <c r="AW444">
        <v>12</v>
      </c>
      <c r="AX444" t="s">
        <v>97</v>
      </c>
      <c r="AY444" t="s">
        <v>2208</v>
      </c>
    </row>
    <row r="445" spans="1:51" x14ac:dyDescent="0.25">
      <c r="A445" t="s">
        <v>3160</v>
      </c>
      <c r="B445" t="s">
        <v>124</v>
      </c>
      <c r="C445" t="s">
        <v>89</v>
      </c>
      <c r="D445">
        <v>99999</v>
      </c>
      <c r="F445">
        <v>3000</v>
      </c>
      <c r="G445" t="b">
        <v>0</v>
      </c>
      <c r="H445" t="s">
        <v>641</v>
      </c>
      <c r="K445" t="s">
        <v>253</v>
      </c>
      <c r="L445" t="s">
        <v>1725</v>
      </c>
      <c r="N445" t="s">
        <v>93</v>
      </c>
      <c r="P445">
        <v>244.8</v>
      </c>
      <c r="Q445">
        <v>84.899999999999991</v>
      </c>
      <c r="R445">
        <v>0</v>
      </c>
      <c r="S445">
        <v>50.1</v>
      </c>
      <c r="T445">
        <v>0</v>
      </c>
      <c r="U445">
        <v>0</v>
      </c>
      <c r="V445">
        <v>64.900000000000006</v>
      </c>
      <c r="W445">
        <v>44.9</v>
      </c>
      <c r="X445">
        <v>44.9</v>
      </c>
      <c r="Y445">
        <v>0</v>
      </c>
      <c r="AF445" t="s">
        <v>1749</v>
      </c>
      <c r="AJ445" t="s">
        <v>1749</v>
      </c>
      <c r="AL445" t="s">
        <v>1727</v>
      </c>
      <c r="AM445">
        <v>0</v>
      </c>
      <c r="AN445">
        <v>99999</v>
      </c>
      <c r="AO445">
        <v>699</v>
      </c>
      <c r="AP445" t="b">
        <v>1</v>
      </c>
      <c r="AQ445" t="b">
        <v>1</v>
      </c>
      <c r="AR445" t="b">
        <v>0</v>
      </c>
      <c r="AS445">
        <v>1000</v>
      </c>
      <c r="AT445" t="s">
        <v>96</v>
      </c>
      <c r="AV445" t="b">
        <v>0</v>
      </c>
      <c r="AW445">
        <v>12</v>
      </c>
      <c r="AX445" t="s">
        <v>97</v>
      </c>
      <c r="AY445" t="s">
        <v>2209</v>
      </c>
    </row>
    <row r="446" spans="1:51" x14ac:dyDescent="0.25">
      <c r="A446" t="s">
        <v>3160</v>
      </c>
      <c r="B446" t="s">
        <v>124</v>
      </c>
      <c r="C446" t="s">
        <v>89</v>
      </c>
      <c r="D446">
        <v>99999</v>
      </c>
      <c r="F446">
        <v>5000</v>
      </c>
      <c r="G446" t="b">
        <v>0</v>
      </c>
      <c r="H446" t="s">
        <v>641</v>
      </c>
      <c r="K446" t="s">
        <v>253</v>
      </c>
      <c r="L446" t="s">
        <v>1725</v>
      </c>
      <c r="N446" t="s">
        <v>93</v>
      </c>
      <c r="P446">
        <v>259.8</v>
      </c>
      <c r="Q446">
        <v>99.9</v>
      </c>
      <c r="R446">
        <v>0</v>
      </c>
      <c r="S446">
        <v>50.1</v>
      </c>
      <c r="T446">
        <v>0</v>
      </c>
      <c r="U446">
        <v>0</v>
      </c>
      <c r="V446">
        <v>64.900000000000006</v>
      </c>
      <c r="W446">
        <v>44.9</v>
      </c>
      <c r="X446">
        <v>44.9</v>
      </c>
      <c r="Y446">
        <v>0</v>
      </c>
      <c r="AF446" t="s">
        <v>1751</v>
      </c>
      <c r="AJ446" t="s">
        <v>1751</v>
      </c>
      <c r="AL446" t="s">
        <v>1727</v>
      </c>
      <c r="AM446">
        <v>0</v>
      </c>
      <c r="AN446">
        <v>99999</v>
      </c>
      <c r="AO446">
        <v>699</v>
      </c>
      <c r="AP446" t="b">
        <v>1</v>
      </c>
      <c r="AQ446" t="b">
        <v>1</v>
      </c>
      <c r="AR446" t="b">
        <v>0</v>
      </c>
      <c r="AS446">
        <v>1000</v>
      </c>
      <c r="AT446" t="s">
        <v>96</v>
      </c>
      <c r="AV446" t="b">
        <v>0</v>
      </c>
      <c r="AW446">
        <v>12</v>
      </c>
      <c r="AX446" t="s">
        <v>97</v>
      </c>
      <c r="AY446" t="s">
        <v>2210</v>
      </c>
    </row>
    <row r="447" spans="1:51" x14ac:dyDescent="0.25">
      <c r="A447" t="s">
        <v>3160</v>
      </c>
      <c r="B447" t="s">
        <v>139</v>
      </c>
      <c r="C447" t="s">
        <v>89</v>
      </c>
      <c r="D447">
        <v>99999</v>
      </c>
      <c r="F447">
        <v>0</v>
      </c>
      <c r="G447" t="b">
        <v>0</v>
      </c>
      <c r="H447" t="s">
        <v>641</v>
      </c>
      <c r="K447" t="s">
        <v>253</v>
      </c>
      <c r="L447" t="s">
        <v>1753</v>
      </c>
      <c r="N447" t="s">
        <v>93</v>
      </c>
      <c r="P447">
        <v>244.8</v>
      </c>
      <c r="Q447">
        <v>84.9</v>
      </c>
      <c r="R447">
        <v>0</v>
      </c>
      <c r="S447">
        <v>50.1</v>
      </c>
      <c r="T447">
        <v>0</v>
      </c>
      <c r="U447">
        <v>0</v>
      </c>
      <c r="V447">
        <v>64.900000000000006</v>
      </c>
      <c r="W447">
        <v>44.9</v>
      </c>
      <c r="X447">
        <v>44.9</v>
      </c>
      <c r="Y447">
        <v>0</v>
      </c>
      <c r="AF447" t="s">
        <v>1754</v>
      </c>
      <c r="AJ447" t="s">
        <v>1754</v>
      </c>
      <c r="AL447" t="s">
        <v>1755</v>
      </c>
      <c r="AM447">
        <v>0</v>
      </c>
      <c r="AN447">
        <v>99999</v>
      </c>
      <c r="AO447">
        <v>899</v>
      </c>
      <c r="AP447" t="b">
        <v>1</v>
      </c>
      <c r="AQ447" t="b">
        <v>1</v>
      </c>
      <c r="AR447" t="b">
        <v>0</v>
      </c>
      <c r="AS447">
        <v>99999</v>
      </c>
      <c r="AT447" t="s">
        <v>96</v>
      </c>
      <c r="AV447" t="b">
        <v>0</v>
      </c>
      <c r="AW447">
        <v>12</v>
      </c>
      <c r="AX447" t="s">
        <v>97</v>
      </c>
      <c r="AY447" t="s">
        <v>2211</v>
      </c>
    </row>
    <row r="448" spans="1:51" x14ac:dyDescent="0.25">
      <c r="A448" t="s">
        <v>3160</v>
      </c>
      <c r="B448" t="s">
        <v>139</v>
      </c>
      <c r="C448" t="s">
        <v>89</v>
      </c>
      <c r="D448">
        <v>99999</v>
      </c>
      <c r="F448">
        <v>1000</v>
      </c>
      <c r="G448" t="b">
        <v>0</v>
      </c>
      <c r="H448" t="s">
        <v>641</v>
      </c>
      <c r="K448" t="s">
        <v>253</v>
      </c>
      <c r="L448" t="s">
        <v>1753</v>
      </c>
      <c r="N448" t="s">
        <v>93</v>
      </c>
      <c r="P448">
        <v>244.8</v>
      </c>
      <c r="Q448">
        <v>84.899999999999991</v>
      </c>
      <c r="R448">
        <v>0</v>
      </c>
      <c r="S448">
        <v>50.1</v>
      </c>
      <c r="T448">
        <v>0</v>
      </c>
      <c r="U448">
        <v>0</v>
      </c>
      <c r="V448">
        <v>64.900000000000006</v>
      </c>
      <c r="W448">
        <v>44.9</v>
      </c>
      <c r="X448">
        <v>44.9</v>
      </c>
      <c r="Y448">
        <v>0</v>
      </c>
      <c r="AF448" t="s">
        <v>1757</v>
      </c>
      <c r="AJ448" t="s">
        <v>1757</v>
      </c>
      <c r="AL448" t="s">
        <v>1755</v>
      </c>
      <c r="AM448">
        <v>0</v>
      </c>
      <c r="AN448">
        <v>99999</v>
      </c>
      <c r="AO448">
        <v>899</v>
      </c>
      <c r="AP448" t="b">
        <v>1</v>
      </c>
      <c r="AQ448" t="b">
        <v>1</v>
      </c>
      <c r="AR448" t="b">
        <v>0</v>
      </c>
      <c r="AS448">
        <v>99999</v>
      </c>
      <c r="AT448" t="s">
        <v>96</v>
      </c>
      <c r="AV448" t="b">
        <v>0</v>
      </c>
      <c r="AW448">
        <v>12</v>
      </c>
      <c r="AX448" t="s">
        <v>97</v>
      </c>
      <c r="AY448" t="s">
        <v>2212</v>
      </c>
    </row>
    <row r="449" spans="1:51" x14ac:dyDescent="0.25">
      <c r="A449" t="s">
        <v>3160</v>
      </c>
      <c r="B449" t="s">
        <v>139</v>
      </c>
      <c r="C449" t="s">
        <v>89</v>
      </c>
      <c r="D449">
        <v>99999</v>
      </c>
      <c r="F449">
        <v>10000</v>
      </c>
      <c r="G449" t="b">
        <v>0</v>
      </c>
      <c r="H449" t="s">
        <v>641</v>
      </c>
      <c r="K449" t="s">
        <v>253</v>
      </c>
      <c r="L449" t="s">
        <v>1753</v>
      </c>
      <c r="N449" t="s">
        <v>93</v>
      </c>
      <c r="P449">
        <v>309.8</v>
      </c>
      <c r="Q449">
        <v>149.9</v>
      </c>
      <c r="R449">
        <v>0</v>
      </c>
      <c r="S449">
        <v>50.1</v>
      </c>
      <c r="T449">
        <v>0</v>
      </c>
      <c r="U449">
        <v>0</v>
      </c>
      <c r="V449">
        <v>64.900000000000006</v>
      </c>
      <c r="W449">
        <v>44.9</v>
      </c>
      <c r="X449">
        <v>44.9</v>
      </c>
      <c r="Y449">
        <v>0</v>
      </c>
      <c r="AF449" t="s">
        <v>1759</v>
      </c>
      <c r="AJ449" t="s">
        <v>1759</v>
      </c>
      <c r="AL449" t="s">
        <v>1755</v>
      </c>
      <c r="AM449">
        <v>0</v>
      </c>
      <c r="AN449">
        <v>99999</v>
      </c>
      <c r="AO449">
        <v>899</v>
      </c>
      <c r="AP449" t="b">
        <v>1</v>
      </c>
      <c r="AQ449" t="b">
        <v>1</v>
      </c>
      <c r="AR449" t="b">
        <v>0</v>
      </c>
      <c r="AS449">
        <v>99999</v>
      </c>
      <c r="AT449" t="s">
        <v>96</v>
      </c>
      <c r="AV449" t="b">
        <v>0</v>
      </c>
      <c r="AW449">
        <v>12</v>
      </c>
      <c r="AX449" t="s">
        <v>97</v>
      </c>
      <c r="AY449" t="s">
        <v>2213</v>
      </c>
    </row>
    <row r="450" spans="1:51" x14ac:dyDescent="0.25">
      <c r="A450" t="s">
        <v>3160</v>
      </c>
      <c r="B450" t="s">
        <v>139</v>
      </c>
      <c r="C450" t="s">
        <v>89</v>
      </c>
      <c r="D450">
        <v>99999</v>
      </c>
      <c r="F450">
        <v>2000</v>
      </c>
      <c r="G450" t="b">
        <v>0</v>
      </c>
      <c r="H450" t="s">
        <v>641</v>
      </c>
      <c r="K450" t="s">
        <v>253</v>
      </c>
      <c r="L450" t="s">
        <v>1753</v>
      </c>
      <c r="N450" t="s">
        <v>93</v>
      </c>
      <c r="P450">
        <v>254.8</v>
      </c>
      <c r="Q450">
        <v>94.899999999999991</v>
      </c>
      <c r="R450">
        <v>0</v>
      </c>
      <c r="S450">
        <v>50.1</v>
      </c>
      <c r="T450">
        <v>0</v>
      </c>
      <c r="U450">
        <v>0</v>
      </c>
      <c r="V450">
        <v>64.900000000000006</v>
      </c>
      <c r="W450">
        <v>44.9</v>
      </c>
      <c r="X450">
        <v>44.9</v>
      </c>
      <c r="Y450">
        <v>0</v>
      </c>
      <c r="AF450" t="s">
        <v>1761</v>
      </c>
      <c r="AJ450" t="s">
        <v>1761</v>
      </c>
      <c r="AL450" t="s">
        <v>1755</v>
      </c>
      <c r="AM450">
        <v>0</v>
      </c>
      <c r="AN450">
        <v>99999</v>
      </c>
      <c r="AO450">
        <v>899</v>
      </c>
      <c r="AP450" t="b">
        <v>1</v>
      </c>
      <c r="AQ450" t="b">
        <v>1</v>
      </c>
      <c r="AR450" t="b">
        <v>0</v>
      </c>
      <c r="AS450">
        <v>99999</v>
      </c>
      <c r="AT450" t="s">
        <v>96</v>
      </c>
      <c r="AV450" t="b">
        <v>0</v>
      </c>
      <c r="AW450">
        <v>12</v>
      </c>
      <c r="AX450" t="s">
        <v>97</v>
      </c>
      <c r="AY450" t="s">
        <v>2214</v>
      </c>
    </row>
    <row r="451" spans="1:51" x14ac:dyDescent="0.25">
      <c r="A451" t="s">
        <v>3160</v>
      </c>
      <c r="B451" t="s">
        <v>139</v>
      </c>
      <c r="C451" t="s">
        <v>89</v>
      </c>
      <c r="D451">
        <v>99999</v>
      </c>
      <c r="F451">
        <v>3000</v>
      </c>
      <c r="G451" t="b">
        <v>0</v>
      </c>
      <c r="H451" t="s">
        <v>641</v>
      </c>
      <c r="K451" t="s">
        <v>253</v>
      </c>
      <c r="L451" t="s">
        <v>1753</v>
      </c>
      <c r="N451" t="s">
        <v>93</v>
      </c>
      <c r="P451">
        <v>264.8</v>
      </c>
      <c r="Q451">
        <v>104.89999999999999</v>
      </c>
      <c r="R451">
        <v>0</v>
      </c>
      <c r="S451">
        <v>50.1</v>
      </c>
      <c r="T451">
        <v>0</v>
      </c>
      <c r="U451">
        <v>0</v>
      </c>
      <c r="V451">
        <v>64.900000000000006</v>
      </c>
      <c r="W451">
        <v>44.9</v>
      </c>
      <c r="X451">
        <v>44.9</v>
      </c>
      <c r="Y451">
        <v>0</v>
      </c>
      <c r="AF451" t="s">
        <v>1763</v>
      </c>
      <c r="AJ451" t="s">
        <v>1763</v>
      </c>
      <c r="AL451" t="s">
        <v>1755</v>
      </c>
      <c r="AM451">
        <v>0</v>
      </c>
      <c r="AN451">
        <v>99999</v>
      </c>
      <c r="AO451">
        <v>899</v>
      </c>
      <c r="AP451" t="b">
        <v>1</v>
      </c>
      <c r="AQ451" t="b">
        <v>1</v>
      </c>
      <c r="AR451" t="b">
        <v>0</v>
      </c>
      <c r="AS451">
        <v>99999</v>
      </c>
      <c r="AT451" t="s">
        <v>96</v>
      </c>
      <c r="AV451" t="b">
        <v>0</v>
      </c>
      <c r="AW451">
        <v>12</v>
      </c>
      <c r="AX451" t="s">
        <v>97</v>
      </c>
      <c r="AY451" t="s">
        <v>2215</v>
      </c>
    </row>
    <row r="452" spans="1:51" x14ac:dyDescent="0.25">
      <c r="A452" t="s">
        <v>3160</v>
      </c>
      <c r="B452" t="s">
        <v>139</v>
      </c>
      <c r="C452" t="s">
        <v>89</v>
      </c>
      <c r="D452">
        <v>99999</v>
      </c>
      <c r="F452">
        <v>5000</v>
      </c>
      <c r="G452" t="b">
        <v>0</v>
      </c>
      <c r="H452" t="s">
        <v>641</v>
      </c>
      <c r="K452" t="s">
        <v>253</v>
      </c>
      <c r="L452" t="s">
        <v>1753</v>
      </c>
      <c r="N452" t="s">
        <v>93</v>
      </c>
      <c r="P452">
        <v>279.8</v>
      </c>
      <c r="Q452">
        <v>119.9</v>
      </c>
      <c r="R452">
        <v>0</v>
      </c>
      <c r="S452">
        <v>50.1</v>
      </c>
      <c r="T452">
        <v>0</v>
      </c>
      <c r="U452">
        <v>0</v>
      </c>
      <c r="V452">
        <v>64.900000000000006</v>
      </c>
      <c r="W452">
        <v>44.9</v>
      </c>
      <c r="X452">
        <v>44.9</v>
      </c>
      <c r="Y452">
        <v>0</v>
      </c>
      <c r="AF452" t="s">
        <v>1765</v>
      </c>
      <c r="AJ452" t="s">
        <v>1765</v>
      </c>
      <c r="AL452" t="s">
        <v>1755</v>
      </c>
      <c r="AM452">
        <v>0</v>
      </c>
      <c r="AN452">
        <v>99999</v>
      </c>
      <c r="AO452">
        <v>899</v>
      </c>
      <c r="AP452" t="b">
        <v>1</v>
      </c>
      <c r="AQ452" t="b">
        <v>1</v>
      </c>
      <c r="AR452" t="b">
        <v>0</v>
      </c>
      <c r="AS452">
        <v>99999</v>
      </c>
      <c r="AT452" t="s">
        <v>96</v>
      </c>
      <c r="AV452" t="b">
        <v>0</v>
      </c>
      <c r="AW452">
        <v>12</v>
      </c>
      <c r="AX452" t="s">
        <v>97</v>
      </c>
      <c r="AY452" t="s">
        <v>2216</v>
      </c>
    </row>
    <row r="453" spans="1:51" x14ac:dyDescent="0.25">
      <c r="A453" t="s">
        <v>3160</v>
      </c>
      <c r="B453" t="s">
        <v>88</v>
      </c>
      <c r="C453" t="s">
        <v>89</v>
      </c>
      <c r="D453">
        <v>99999</v>
      </c>
      <c r="F453">
        <v>10000</v>
      </c>
      <c r="G453" t="b">
        <v>0</v>
      </c>
      <c r="H453" t="s">
        <v>762</v>
      </c>
      <c r="K453" t="s">
        <v>91</v>
      </c>
      <c r="L453" t="s">
        <v>1725</v>
      </c>
      <c r="N453" t="s">
        <v>93</v>
      </c>
      <c r="P453">
        <v>394.8</v>
      </c>
      <c r="Q453">
        <v>129.9</v>
      </c>
      <c r="R453">
        <v>0</v>
      </c>
      <c r="S453">
        <v>50.1</v>
      </c>
      <c r="T453">
        <v>0</v>
      </c>
      <c r="U453">
        <v>0</v>
      </c>
      <c r="V453">
        <v>169.9</v>
      </c>
      <c r="W453">
        <v>44.9</v>
      </c>
      <c r="X453">
        <v>44.9</v>
      </c>
      <c r="Y453">
        <v>0</v>
      </c>
      <c r="AF453" t="s">
        <v>1726</v>
      </c>
      <c r="AJ453" t="s">
        <v>1726</v>
      </c>
      <c r="AL453" t="s">
        <v>1727</v>
      </c>
      <c r="AM453">
        <v>0</v>
      </c>
      <c r="AN453">
        <v>99999</v>
      </c>
      <c r="AO453">
        <v>699</v>
      </c>
      <c r="AP453" t="b">
        <v>1</v>
      </c>
      <c r="AQ453" t="b">
        <v>1</v>
      </c>
      <c r="AR453" t="b">
        <v>0</v>
      </c>
      <c r="AS453">
        <v>1000</v>
      </c>
      <c r="AT453" t="s">
        <v>96</v>
      </c>
      <c r="AV453" t="b">
        <v>0</v>
      </c>
      <c r="AW453">
        <v>12</v>
      </c>
      <c r="AX453" t="s">
        <v>97</v>
      </c>
      <c r="AY453" t="s">
        <v>2217</v>
      </c>
    </row>
    <row r="454" spans="1:51" x14ac:dyDescent="0.25">
      <c r="A454" t="s">
        <v>3160</v>
      </c>
      <c r="B454" t="s">
        <v>109</v>
      </c>
      <c r="C454" t="s">
        <v>89</v>
      </c>
      <c r="D454">
        <v>99999</v>
      </c>
      <c r="F454">
        <v>0</v>
      </c>
      <c r="G454" t="b">
        <v>0</v>
      </c>
      <c r="H454" t="s">
        <v>762</v>
      </c>
      <c r="K454" t="s">
        <v>91</v>
      </c>
      <c r="L454" t="s">
        <v>1729</v>
      </c>
      <c r="N454" t="s">
        <v>93</v>
      </c>
      <c r="P454">
        <v>324.8</v>
      </c>
      <c r="Q454">
        <v>59.9</v>
      </c>
      <c r="R454">
        <v>0</v>
      </c>
      <c r="S454">
        <v>50.1</v>
      </c>
      <c r="T454">
        <v>0</v>
      </c>
      <c r="U454">
        <v>0</v>
      </c>
      <c r="V454">
        <v>169.9</v>
      </c>
      <c r="W454">
        <v>44.9</v>
      </c>
      <c r="X454">
        <v>44.9</v>
      </c>
      <c r="Y454">
        <v>0</v>
      </c>
      <c r="AF454" t="s">
        <v>1730</v>
      </c>
      <c r="AJ454" t="s">
        <v>1730</v>
      </c>
      <c r="AL454" t="s">
        <v>1731</v>
      </c>
      <c r="AM454">
        <v>0</v>
      </c>
      <c r="AN454">
        <v>99999</v>
      </c>
      <c r="AO454">
        <v>599</v>
      </c>
      <c r="AP454" t="b">
        <v>1</v>
      </c>
      <c r="AQ454" t="b">
        <v>1</v>
      </c>
      <c r="AR454" t="b">
        <v>0</v>
      </c>
      <c r="AS454">
        <v>500</v>
      </c>
      <c r="AT454" t="s">
        <v>96</v>
      </c>
      <c r="AV454" t="b">
        <v>0</v>
      </c>
      <c r="AW454">
        <v>12</v>
      </c>
      <c r="AX454" t="s">
        <v>97</v>
      </c>
      <c r="AY454" t="s">
        <v>2218</v>
      </c>
    </row>
    <row r="455" spans="1:51" x14ac:dyDescent="0.25">
      <c r="A455" t="s">
        <v>3160</v>
      </c>
      <c r="B455" t="s">
        <v>109</v>
      </c>
      <c r="C455" t="s">
        <v>89</v>
      </c>
      <c r="D455">
        <v>99999</v>
      </c>
      <c r="F455">
        <v>1000</v>
      </c>
      <c r="G455" t="b">
        <v>0</v>
      </c>
      <c r="H455" t="s">
        <v>762</v>
      </c>
      <c r="K455" t="s">
        <v>91</v>
      </c>
      <c r="L455" t="s">
        <v>1729</v>
      </c>
      <c r="N455" t="s">
        <v>93</v>
      </c>
      <c r="P455">
        <v>324.8</v>
      </c>
      <c r="Q455">
        <v>59.9</v>
      </c>
      <c r="R455">
        <v>0</v>
      </c>
      <c r="S455">
        <v>50.1</v>
      </c>
      <c r="T455">
        <v>0</v>
      </c>
      <c r="U455">
        <v>0</v>
      </c>
      <c r="V455">
        <v>169.9</v>
      </c>
      <c r="W455">
        <v>44.9</v>
      </c>
      <c r="X455">
        <v>44.9</v>
      </c>
      <c r="Y455">
        <v>0</v>
      </c>
      <c r="AF455" t="s">
        <v>1733</v>
      </c>
      <c r="AJ455" t="s">
        <v>1733</v>
      </c>
      <c r="AL455" t="s">
        <v>1731</v>
      </c>
      <c r="AM455">
        <v>0</v>
      </c>
      <c r="AN455">
        <v>99999</v>
      </c>
      <c r="AO455">
        <v>599</v>
      </c>
      <c r="AP455" t="b">
        <v>1</v>
      </c>
      <c r="AQ455" t="b">
        <v>1</v>
      </c>
      <c r="AR455" t="b">
        <v>0</v>
      </c>
      <c r="AS455">
        <v>500</v>
      </c>
      <c r="AT455" t="s">
        <v>96</v>
      </c>
      <c r="AV455" t="b">
        <v>0</v>
      </c>
      <c r="AW455">
        <v>12</v>
      </c>
      <c r="AX455" t="s">
        <v>97</v>
      </c>
      <c r="AY455" t="s">
        <v>2219</v>
      </c>
    </row>
    <row r="456" spans="1:51" x14ac:dyDescent="0.25">
      <c r="A456" t="s">
        <v>3160</v>
      </c>
      <c r="B456" t="s">
        <v>109</v>
      </c>
      <c r="C456" t="s">
        <v>89</v>
      </c>
      <c r="D456">
        <v>99999</v>
      </c>
      <c r="F456">
        <v>10000</v>
      </c>
      <c r="G456" t="b">
        <v>0</v>
      </c>
      <c r="H456" t="s">
        <v>762</v>
      </c>
      <c r="K456" t="s">
        <v>91</v>
      </c>
      <c r="L456" t="s">
        <v>1729</v>
      </c>
      <c r="N456" t="s">
        <v>93</v>
      </c>
      <c r="P456">
        <v>389.8</v>
      </c>
      <c r="Q456">
        <v>124.9</v>
      </c>
      <c r="R456">
        <v>0</v>
      </c>
      <c r="S456">
        <v>50.1</v>
      </c>
      <c r="T456">
        <v>0</v>
      </c>
      <c r="U456">
        <v>0</v>
      </c>
      <c r="V456">
        <v>169.9</v>
      </c>
      <c r="W456">
        <v>44.9</v>
      </c>
      <c r="X456">
        <v>44.9</v>
      </c>
      <c r="Y456">
        <v>0</v>
      </c>
      <c r="AF456" t="s">
        <v>1735</v>
      </c>
      <c r="AJ456" t="s">
        <v>1735</v>
      </c>
      <c r="AL456" t="s">
        <v>1731</v>
      </c>
      <c r="AM456">
        <v>0</v>
      </c>
      <c r="AN456">
        <v>99999</v>
      </c>
      <c r="AO456">
        <v>599</v>
      </c>
      <c r="AP456" t="b">
        <v>1</v>
      </c>
      <c r="AQ456" t="b">
        <v>1</v>
      </c>
      <c r="AR456" t="b">
        <v>0</v>
      </c>
      <c r="AS456">
        <v>500</v>
      </c>
      <c r="AT456" t="s">
        <v>96</v>
      </c>
      <c r="AV456" t="b">
        <v>0</v>
      </c>
      <c r="AW456">
        <v>12</v>
      </c>
      <c r="AX456" t="s">
        <v>97</v>
      </c>
      <c r="AY456" t="s">
        <v>2220</v>
      </c>
    </row>
    <row r="457" spans="1:51" x14ac:dyDescent="0.25">
      <c r="A457" t="s">
        <v>3160</v>
      </c>
      <c r="B457" t="s">
        <v>109</v>
      </c>
      <c r="C457" t="s">
        <v>89</v>
      </c>
      <c r="D457">
        <v>99999</v>
      </c>
      <c r="F457">
        <v>2000</v>
      </c>
      <c r="G457" t="b">
        <v>0</v>
      </c>
      <c r="H457" t="s">
        <v>762</v>
      </c>
      <c r="K457" t="s">
        <v>91</v>
      </c>
      <c r="L457" t="s">
        <v>1729</v>
      </c>
      <c r="N457" t="s">
        <v>93</v>
      </c>
      <c r="P457">
        <v>334.8</v>
      </c>
      <c r="Q457">
        <v>69.900000000000006</v>
      </c>
      <c r="R457">
        <v>0</v>
      </c>
      <c r="S457">
        <v>50.1</v>
      </c>
      <c r="T457">
        <v>0</v>
      </c>
      <c r="U457">
        <v>0</v>
      </c>
      <c r="V457">
        <v>169.9</v>
      </c>
      <c r="W457">
        <v>44.9</v>
      </c>
      <c r="X457">
        <v>44.9</v>
      </c>
      <c r="Y457">
        <v>0</v>
      </c>
      <c r="AF457" t="s">
        <v>1737</v>
      </c>
      <c r="AJ457" t="s">
        <v>1737</v>
      </c>
      <c r="AL457" t="s">
        <v>1731</v>
      </c>
      <c r="AM457">
        <v>0</v>
      </c>
      <c r="AN457">
        <v>99999</v>
      </c>
      <c r="AO457">
        <v>599</v>
      </c>
      <c r="AP457" t="b">
        <v>1</v>
      </c>
      <c r="AQ457" t="b">
        <v>1</v>
      </c>
      <c r="AR457" t="b">
        <v>0</v>
      </c>
      <c r="AS457">
        <v>500</v>
      </c>
      <c r="AT457" t="s">
        <v>96</v>
      </c>
      <c r="AV457" t="b">
        <v>0</v>
      </c>
      <c r="AW457">
        <v>12</v>
      </c>
      <c r="AX457" t="s">
        <v>97</v>
      </c>
      <c r="AY457" t="s">
        <v>2221</v>
      </c>
    </row>
    <row r="458" spans="1:51" x14ac:dyDescent="0.25">
      <c r="A458" t="s">
        <v>3160</v>
      </c>
      <c r="B458" t="s">
        <v>109</v>
      </c>
      <c r="C458" t="s">
        <v>89</v>
      </c>
      <c r="D458">
        <v>99999</v>
      </c>
      <c r="F458">
        <v>3000</v>
      </c>
      <c r="G458" t="b">
        <v>0</v>
      </c>
      <c r="H458" t="s">
        <v>762</v>
      </c>
      <c r="K458" t="s">
        <v>91</v>
      </c>
      <c r="L458" t="s">
        <v>1729</v>
      </c>
      <c r="N458" t="s">
        <v>93</v>
      </c>
      <c r="P458">
        <v>344.8</v>
      </c>
      <c r="Q458">
        <v>79.899999999999991</v>
      </c>
      <c r="R458">
        <v>0</v>
      </c>
      <c r="S458">
        <v>50.1</v>
      </c>
      <c r="T458">
        <v>0</v>
      </c>
      <c r="U458">
        <v>0</v>
      </c>
      <c r="V458">
        <v>169.9</v>
      </c>
      <c r="W458">
        <v>44.9</v>
      </c>
      <c r="X458">
        <v>44.9</v>
      </c>
      <c r="Y458">
        <v>0</v>
      </c>
      <c r="AF458" t="s">
        <v>1739</v>
      </c>
      <c r="AJ458" t="s">
        <v>1739</v>
      </c>
      <c r="AL458" t="s">
        <v>1731</v>
      </c>
      <c r="AM458">
        <v>0</v>
      </c>
      <c r="AN458">
        <v>99999</v>
      </c>
      <c r="AO458">
        <v>599</v>
      </c>
      <c r="AP458" t="b">
        <v>1</v>
      </c>
      <c r="AQ458" t="b">
        <v>1</v>
      </c>
      <c r="AR458" t="b">
        <v>0</v>
      </c>
      <c r="AS458">
        <v>500</v>
      </c>
      <c r="AT458" t="s">
        <v>96</v>
      </c>
      <c r="AV458" t="b">
        <v>0</v>
      </c>
      <c r="AW458">
        <v>12</v>
      </c>
      <c r="AX458" t="s">
        <v>97</v>
      </c>
      <c r="AY458" t="s">
        <v>2222</v>
      </c>
    </row>
    <row r="459" spans="1:51" x14ac:dyDescent="0.25">
      <c r="A459" t="s">
        <v>3160</v>
      </c>
      <c r="B459" t="s">
        <v>109</v>
      </c>
      <c r="C459" t="s">
        <v>89</v>
      </c>
      <c r="D459">
        <v>99999</v>
      </c>
      <c r="F459">
        <v>5000</v>
      </c>
      <c r="G459" t="b">
        <v>0</v>
      </c>
      <c r="H459" t="s">
        <v>762</v>
      </c>
      <c r="K459" t="s">
        <v>91</v>
      </c>
      <c r="L459" t="s">
        <v>1729</v>
      </c>
      <c r="N459" t="s">
        <v>93</v>
      </c>
      <c r="P459">
        <v>359.8</v>
      </c>
      <c r="Q459">
        <v>94.9</v>
      </c>
      <c r="R459">
        <v>0</v>
      </c>
      <c r="S459">
        <v>50.1</v>
      </c>
      <c r="T459">
        <v>0</v>
      </c>
      <c r="U459">
        <v>0</v>
      </c>
      <c r="V459">
        <v>169.9</v>
      </c>
      <c r="W459">
        <v>44.9</v>
      </c>
      <c r="X459">
        <v>44.9</v>
      </c>
      <c r="Y459">
        <v>0</v>
      </c>
      <c r="AF459" t="s">
        <v>1741</v>
      </c>
      <c r="AJ459" t="s">
        <v>1741</v>
      </c>
      <c r="AL459" t="s">
        <v>1731</v>
      </c>
      <c r="AM459">
        <v>0</v>
      </c>
      <c r="AN459">
        <v>99999</v>
      </c>
      <c r="AO459">
        <v>599</v>
      </c>
      <c r="AP459" t="b">
        <v>1</v>
      </c>
      <c r="AQ459" t="b">
        <v>1</v>
      </c>
      <c r="AR459" t="b">
        <v>0</v>
      </c>
      <c r="AS459">
        <v>500</v>
      </c>
      <c r="AT459" t="s">
        <v>96</v>
      </c>
      <c r="AV459" t="b">
        <v>0</v>
      </c>
      <c r="AW459">
        <v>12</v>
      </c>
      <c r="AX459" t="s">
        <v>97</v>
      </c>
      <c r="AY459" t="s">
        <v>2223</v>
      </c>
    </row>
    <row r="460" spans="1:51" x14ac:dyDescent="0.25">
      <c r="A460" t="s">
        <v>3160</v>
      </c>
      <c r="B460" t="s">
        <v>124</v>
      </c>
      <c r="C460" t="s">
        <v>89</v>
      </c>
      <c r="D460">
        <v>99999</v>
      </c>
      <c r="F460">
        <v>0</v>
      </c>
      <c r="G460" t="b">
        <v>0</v>
      </c>
      <c r="H460" t="s">
        <v>762</v>
      </c>
      <c r="K460" t="s">
        <v>91</v>
      </c>
      <c r="L460" t="s">
        <v>1725</v>
      </c>
      <c r="N460" t="s">
        <v>93</v>
      </c>
      <c r="P460">
        <v>329.8</v>
      </c>
      <c r="Q460">
        <v>64.900000000000006</v>
      </c>
      <c r="R460">
        <v>0</v>
      </c>
      <c r="S460">
        <v>50.1</v>
      </c>
      <c r="T460">
        <v>0</v>
      </c>
      <c r="U460">
        <v>0</v>
      </c>
      <c r="V460">
        <v>169.9</v>
      </c>
      <c r="W460">
        <v>44.9</v>
      </c>
      <c r="X460">
        <v>44.9</v>
      </c>
      <c r="Y460">
        <v>0</v>
      </c>
      <c r="AF460" t="s">
        <v>1743</v>
      </c>
      <c r="AJ460" t="s">
        <v>1743</v>
      </c>
      <c r="AL460" t="s">
        <v>1727</v>
      </c>
      <c r="AM460">
        <v>0</v>
      </c>
      <c r="AN460">
        <v>99999</v>
      </c>
      <c r="AO460">
        <v>699</v>
      </c>
      <c r="AP460" t="b">
        <v>1</v>
      </c>
      <c r="AQ460" t="b">
        <v>1</v>
      </c>
      <c r="AR460" t="b">
        <v>0</v>
      </c>
      <c r="AS460">
        <v>1000</v>
      </c>
      <c r="AT460" t="s">
        <v>96</v>
      </c>
      <c r="AV460" t="b">
        <v>0</v>
      </c>
      <c r="AW460">
        <v>12</v>
      </c>
      <c r="AX460" t="s">
        <v>97</v>
      </c>
      <c r="AY460" t="s">
        <v>2224</v>
      </c>
    </row>
    <row r="461" spans="1:51" x14ac:dyDescent="0.25">
      <c r="A461" t="s">
        <v>3160</v>
      </c>
      <c r="B461" t="s">
        <v>124</v>
      </c>
      <c r="C461" t="s">
        <v>89</v>
      </c>
      <c r="D461">
        <v>99999</v>
      </c>
      <c r="F461">
        <v>1000</v>
      </c>
      <c r="G461" t="b">
        <v>0</v>
      </c>
      <c r="H461" t="s">
        <v>762</v>
      </c>
      <c r="K461" t="s">
        <v>91</v>
      </c>
      <c r="L461" t="s">
        <v>1725</v>
      </c>
      <c r="N461" t="s">
        <v>93</v>
      </c>
      <c r="P461">
        <v>329.8</v>
      </c>
      <c r="Q461">
        <v>64.899999999999991</v>
      </c>
      <c r="R461">
        <v>0</v>
      </c>
      <c r="S461">
        <v>50.1</v>
      </c>
      <c r="T461">
        <v>0</v>
      </c>
      <c r="U461">
        <v>0</v>
      </c>
      <c r="V461">
        <v>169.9</v>
      </c>
      <c r="W461">
        <v>44.9</v>
      </c>
      <c r="X461">
        <v>44.9</v>
      </c>
      <c r="Y461">
        <v>0</v>
      </c>
      <c r="AF461" t="s">
        <v>1745</v>
      </c>
      <c r="AJ461" t="s">
        <v>1745</v>
      </c>
      <c r="AL461" t="s">
        <v>1727</v>
      </c>
      <c r="AM461">
        <v>0</v>
      </c>
      <c r="AN461">
        <v>99999</v>
      </c>
      <c r="AO461">
        <v>699</v>
      </c>
      <c r="AP461" t="b">
        <v>1</v>
      </c>
      <c r="AQ461" t="b">
        <v>1</v>
      </c>
      <c r="AR461" t="b">
        <v>0</v>
      </c>
      <c r="AS461">
        <v>1000</v>
      </c>
      <c r="AT461" t="s">
        <v>96</v>
      </c>
      <c r="AV461" t="b">
        <v>0</v>
      </c>
      <c r="AW461">
        <v>12</v>
      </c>
      <c r="AX461" t="s">
        <v>97</v>
      </c>
      <c r="AY461" t="s">
        <v>2225</v>
      </c>
    </row>
    <row r="462" spans="1:51" x14ac:dyDescent="0.25">
      <c r="A462" t="s">
        <v>3160</v>
      </c>
      <c r="B462" t="s">
        <v>124</v>
      </c>
      <c r="C462" t="s">
        <v>89</v>
      </c>
      <c r="D462">
        <v>99999</v>
      </c>
      <c r="F462">
        <v>2000</v>
      </c>
      <c r="G462" t="b">
        <v>0</v>
      </c>
      <c r="H462" t="s">
        <v>762</v>
      </c>
      <c r="K462" t="s">
        <v>91</v>
      </c>
      <c r="L462" t="s">
        <v>1725</v>
      </c>
      <c r="N462" t="s">
        <v>93</v>
      </c>
      <c r="P462">
        <v>339.8</v>
      </c>
      <c r="Q462">
        <v>74.899999999999991</v>
      </c>
      <c r="R462">
        <v>0</v>
      </c>
      <c r="S462">
        <v>50.1</v>
      </c>
      <c r="T462">
        <v>0</v>
      </c>
      <c r="U462">
        <v>0</v>
      </c>
      <c r="V462">
        <v>169.9</v>
      </c>
      <c r="W462">
        <v>44.9</v>
      </c>
      <c r="X462">
        <v>44.9</v>
      </c>
      <c r="Y462">
        <v>0</v>
      </c>
      <c r="AF462" t="s">
        <v>1747</v>
      </c>
      <c r="AJ462" t="s">
        <v>1747</v>
      </c>
      <c r="AL462" t="s">
        <v>1727</v>
      </c>
      <c r="AM462">
        <v>0</v>
      </c>
      <c r="AN462">
        <v>99999</v>
      </c>
      <c r="AO462">
        <v>699</v>
      </c>
      <c r="AP462" t="b">
        <v>1</v>
      </c>
      <c r="AQ462" t="b">
        <v>1</v>
      </c>
      <c r="AR462" t="b">
        <v>0</v>
      </c>
      <c r="AS462">
        <v>1000</v>
      </c>
      <c r="AT462" t="s">
        <v>96</v>
      </c>
      <c r="AV462" t="b">
        <v>0</v>
      </c>
      <c r="AW462">
        <v>12</v>
      </c>
      <c r="AX462" t="s">
        <v>97</v>
      </c>
      <c r="AY462" t="s">
        <v>2226</v>
      </c>
    </row>
    <row r="463" spans="1:51" x14ac:dyDescent="0.25">
      <c r="A463" t="s">
        <v>3160</v>
      </c>
      <c r="B463" t="s">
        <v>124</v>
      </c>
      <c r="C463" t="s">
        <v>89</v>
      </c>
      <c r="D463">
        <v>99999</v>
      </c>
      <c r="F463">
        <v>3000</v>
      </c>
      <c r="G463" t="b">
        <v>0</v>
      </c>
      <c r="H463" t="s">
        <v>762</v>
      </c>
      <c r="K463" t="s">
        <v>91</v>
      </c>
      <c r="L463" t="s">
        <v>1725</v>
      </c>
      <c r="N463" t="s">
        <v>93</v>
      </c>
      <c r="P463">
        <v>349.8</v>
      </c>
      <c r="Q463">
        <v>84.899999999999991</v>
      </c>
      <c r="R463">
        <v>0</v>
      </c>
      <c r="S463">
        <v>50.1</v>
      </c>
      <c r="T463">
        <v>0</v>
      </c>
      <c r="U463">
        <v>0</v>
      </c>
      <c r="V463">
        <v>169.9</v>
      </c>
      <c r="W463">
        <v>44.9</v>
      </c>
      <c r="X463">
        <v>44.9</v>
      </c>
      <c r="Y463">
        <v>0</v>
      </c>
      <c r="AF463" t="s">
        <v>1749</v>
      </c>
      <c r="AJ463" t="s">
        <v>1749</v>
      </c>
      <c r="AL463" t="s">
        <v>1727</v>
      </c>
      <c r="AM463">
        <v>0</v>
      </c>
      <c r="AN463">
        <v>99999</v>
      </c>
      <c r="AO463">
        <v>699</v>
      </c>
      <c r="AP463" t="b">
        <v>1</v>
      </c>
      <c r="AQ463" t="b">
        <v>1</v>
      </c>
      <c r="AR463" t="b">
        <v>0</v>
      </c>
      <c r="AS463">
        <v>1000</v>
      </c>
      <c r="AT463" t="s">
        <v>96</v>
      </c>
      <c r="AV463" t="b">
        <v>0</v>
      </c>
      <c r="AW463">
        <v>12</v>
      </c>
      <c r="AX463" t="s">
        <v>97</v>
      </c>
      <c r="AY463" t="s">
        <v>2227</v>
      </c>
    </row>
    <row r="464" spans="1:51" x14ac:dyDescent="0.25">
      <c r="A464" t="s">
        <v>3160</v>
      </c>
      <c r="B464" t="s">
        <v>124</v>
      </c>
      <c r="C464" t="s">
        <v>89</v>
      </c>
      <c r="D464">
        <v>99999</v>
      </c>
      <c r="F464">
        <v>5000</v>
      </c>
      <c r="G464" t="b">
        <v>0</v>
      </c>
      <c r="H464" t="s">
        <v>762</v>
      </c>
      <c r="K464" t="s">
        <v>91</v>
      </c>
      <c r="L464" t="s">
        <v>1725</v>
      </c>
      <c r="N464" t="s">
        <v>93</v>
      </c>
      <c r="P464">
        <v>364.8</v>
      </c>
      <c r="Q464">
        <v>99.9</v>
      </c>
      <c r="R464">
        <v>0</v>
      </c>
      <c r="S464">
        <v>50.1</v>
      </c>
      <c r="T464">
        <v>0</v>
      </c>
      <c r="U464">
        <v>0</v>
      </c>
      <c r="V464">
        <v>169.9</v>
      </c>
      <c r="W464">
        <v>44.9</v>
      </c>
      <c r="X464">
        <v>44.9</v>
      </c>
      <c r="Y464">
        <v>0</v>
      </c>
      <c r="AF464" t="s">
        <v>1751</v>
      </c>
      <c r="AJ464" t="s">
        <v>1751</v>
      </c>
      <c r="AL464" t="s">
        <v>1727</v>
      </c>
      <c r="AM464">
        <v>0</v>
      </c>
      <c r="AN464">
        <v>99999</v>
      </c>
      <c r="AO464">
        <v>699</v>
      </c>
      <c r="AP464" t="b">
        <v>1</v>
      </c>
      <c r="AQ464" t="b">
        <v>1</v>
      </c>
      <c r="AR464" t="b">
        <v>0</v>
      </c>
      <c r="AS464">
        <v>1000</v>
      </c>
      <c r="AT464" t="s">
        <v>96</v>
      </c>
      <c r="AV464" t="b">
        <v>0</v>
      </c>
      <c r="AW464">
        <v>12</v>
      </c>
      <c r="AX464" t="s">
        <v>97</v>
      </c>
      <c r="AY464" t="s">
        <v>2228</v>
      </c>
    </row>
    <row r="465" spans="1:51" x14ac:dyDescent="0.25">
      <c r="A465" t="s">
        <v>3160</v>
      </c>
      <c r="B465" t="s">
        <v>139</v>
      </c>
      <c r="C465" t="s">
        <v>89</v>
      </c>
      <c r="D465">
        <v>99999</v>
      </c>
      <c r="F465">
        <v>0</v>
      </c>
      <c r="G465" t="b">
        <v>0</v>
      </c>
      <c r="H465" t="s">
        <v>762</v>
      </c>
      <c r="K465" t="s">
        <v>91</v>
      </c>
      <c r="L465" t="s">
        <v>1753</v>
      </c>
      <c r="N465" t="s">
        <v>93</v>
      </c>
      <c r="P465">
        <v>349.8</v>
      </c>
      <c r="Q465">
        <v>84.9</v>
      </c>
      <c r="R465">
        <v>0</v>
      </c>
      <c r="S465">
        <v>50.1</v>
      </c>
      <c r="T465">
        <v>0</v>
      </c>
      <c r="U465">
        <v>0</v>
      </c>
      <c r="V465">
        <v>169.9</v>
      </c>
      <c r="W465">
        <v>44.9</v>
      </c>
      <c r="X465">
        <v>44.9</v>
      </c>
      <c r="Y465">
        <v>0</v>
      </c>
      <c r="AF465" t="s">
        <v>1754</v>
      </c>
      <c r="AJ465" t="s">
        <v>1754</v>
      </c>
      <c r="AL465" t="s">
        <v>1755</v>
      </c>
      <c r="AM465">
        <v>0</v>
      </c>
      <c r="AN465">
        <v>99999</v>
      </c>
      <c r="AO465">
        <v>899</v>
      </c>
      <c r="AP465" t="b">
        <v>1</v>
      </c>
      <c r="AQ465" t="b">
        <v>1</v>
      </c>
      <c r="AR465" t="b">
        <v>0</v>
      </c>
      <c r="AS465">
        <v>99999</v>
      </c>
      <c r="AT465" t="s">
        <v>96</v>
      </c>
      <c r="AV465" t="b">
        <v>0</v>
      </c>
      <c r="AW465">
        <v>12</v>
      </c>
      <c r="AX465" t="s">
        <v>97</v>
      </c>
      <c r="AY465" t="s">
        <v>2229</v>
      </c>
    </row>
    <row r="466" spans="1:51" x14ac:dyDescent="0.25">
      <c r="A466" t="s">
        <v>3160</v>
      </c>
      <c r="B466" t="s">
        <v>139</v>
      </c>
      <c r="C466" t="s">
        <v>89</v>
      </c>
      <c r="D466">
        <v>99999</v>
      </c>
      <c r="F466">
        <v>1000</v>
      </c>
      <c r="G466" t="b">
        <v>0</v>
      </c>
      <c r="H466" t="s">
        <v>762</v>
      </c>
      <c r="K466" t="s">
        <v>91</v>
      </c>
      <c r="L466" t="s">
        <v>1753</v>
      </c>
      <c r="N466" t="s">
        <v>93</v>
      </c>
      <c r="P466">
        <v>349.8</v>
      </c>
      <c r="Q466">
        <v>84.899999999999991</v>
      </c>
      <c r="R466">
        <v>0</v>
      </c>
      <c r="S466">
        <v>50.1</v>
      </c>
      <c r="T466">
        <v>0</v>
      </c>
      <c r="U466">
        <v>0</v>
      </c>
      <c r="V466">
        <v>169.9</v>
      </c>
      <c r="W466">
        <v>44.9</v>
      </c>
      <c r="X466">
        <v>44.9</v>
      </c>
      <c r="Y466">
        <v>0</v>
      </c>
      <c r="AF466" t="s">
        <v>1757</v>
      </c>
      <c r="AJ466" t="s">
        <v>1757</v>
      </c>
      <c r="AL466" t="s">
        <v>1755</v>
      </c>
      <c r="AM466">
        <v>0</v>
      </c>
      <c r="AN466">
        <v>99999</v>
      </c>
      <c r="AO466">
        <v>899</v>
      </c>
      <c r="AP466" t="b">
        <v>1</v>
      </c>
      <c r="AQ466" t="b">
        <v>1</v>
      </c>
      <c r="AR466" t="b">
        <v>0</v>
      </c>
      <c r="AS466">
        <v>99999</v>
      </c>
      <c r="AT466" t="s">
        <v>96</v>
      </c>
      <c r="AV466" t="b">
        <v>0</v>
      </c>
      <c r="AW466">
        <v>12</v>
      </c>
      <c r="AX466" t="s">
        <v>97</v>
      </c>
      <c r="AY466" t="s">
        <v>2230</v>
      </c>
    </row>
    <row r="467" spans="1:51" x14ac:dyDescent="0.25">
      <c r="A467" t="s">
        <v>3160</v>
      </c>
      <c r="B467" t="s">
        <v>139</v>
      </c>
      <c r="C467" t="s">
        <v>89</v>
      </c>
      <c r="D467">
        <v>99999</v>
      </c>
      <c r="F467">
        <v>10000</v>
      </c>
      <c r="G467" t="b">
        <v>0</v>
      </c>
      <c r="H467" t="s">
        <v>762</v>
      </c>
      <c r="K467" t="s">
        <v>91</v>
      </c>
      <c r="L467" t="s">
        <v>1753</v>
      </c>
      <c r="N467" t="s">
        <v>93</v>
      </c>
      <c r="P467">
        <v>414.8</v>
      </c>
      <c r="Q467">
        <v>149.9</v>
      </c>
      <c r="R467">
        <v>0</v>
      </c>
      <c r="S467">
        <v>50.1</v>
      </c>
      <c r="T467">
        <v>0</v>
      </c>
      <c r="U467">
        <v>0</v>
      </c>
      <c r="V467">
        <v>169.9</v>
      </c>
      <c r="W467">
        <v>44.9</v>
      </c>
      <c r="X467">
        <v>44.9</v>
      </c>
      <c r="Y467">
        <v>0</v>
      </c>
      <c r="AF467" t="s">
        <v>1759</v>
      </c>
      <c r="AJ467" t="s">
        <v>1759</v>
      </c>
      <c r="AL467" t="s">
        <v>1755</v>
      </c>
      <c r="AM467">
        <v>0</v>
      </c>
      <c r="AN467">
        <v>99999</v>
      </c>
      <c r="AO467">
        <v>899</v>
      </c>
      <c r="AP467" t="b">
        <v>1</v>
      </c>
      <c r="AQ467" t="b">
        <v>1</v>
      </c>
      <c r="AR467" t="b">
        <v>0</v>
      </c>
      <c r="AS467">
        <v>99999</v>
      </c>
      <c r="AT467" t="s">
        <v>96</v>
      </c>
      <c r="AV467" t="b">
        <v>0</v>
      </c>
      <c r="AW467">
        <v>12</v>
      </c>
      <c r="AX467" t="s">
        <v>97</v>
      </c>
      <c r="AY467" t="s">
        <v>2231</v>
      </c>
    </row>
    <row r="468" spans="1:51" x14ac:dyDescent="0.25">
      <c r="A468" t="s">
        <v>3160</v>
      </c>
      <c r="B468" t="s">
        <v>139</v>
      </c>
      <c r="C468" t="s">
        <v>89</v>
      </c>
      <c r="D468">
        <v>99999</v>
      </c>
      <c r="F468">
        <v>2000</v>
      </c>
      <c r="G468" t="b">
        <v>0</v>
      </c>
      <c r="H468" t="s">
        <v>762</v>
      </c>
      <c r="K468" t="s">
        <v>91</v>
      </c>
      <c r="L468" t="s">
        <v>1753</v>
      </c>
      <c r="N468" t="s">
        <v>93</v>
      </c>
      <c r="P468">
        <v>359.8</v>
      </c>
      <c r="Q468">
        <v>94.899999999999991</v>
      </c>
      <c r="R468">
        <v>0</v>
      </c>
      <c r="S468">
        <v>50.1</v>
      </c>
      <c r="T468">
        <v>0</v>
      </c>
      <c r="U468">
        <v>0</v>
      </c>
      <c r="V468">
        <v>169.9</v>
      </c>
      <c r="W468">
        <v>44.9</v>
      </c>
      <c r="X468">
        <v>44.9</v>
      </c>
      <c r="Y468">
        <v>0</v>
      </c>
      <c r="AF468" t="s">
        <v>1761</v>
      </c>
      <c r="AJ468" t="s">
        <v>1761</v>
      </c>
      <c r="AL468" t="s">
        <v>1755</v>
      </c>
      <c r="AM468">
        <v>0</v>
      </c>
      <c r="AN468">
        <v>99999</v>
      </c>
      <c r="AO468">
        <v>899</v>
      </c>
      <c r="AP468" t="b">
        <v>1</v>
      </c>
      <c r="AQ468" t="b">
        <v>1</v>
      </c>
      <c r="AR468" t="b">
        <v>0</v>
      </c>
      <c r="AS468">
        <v>99999</v>
      </c>
      <c r="AT468" t="s">
        <v>96</v>
      </c>
      <c r="AV468" t="b">
        <v>0</v>
      </c>
      <c r="AW468">
        <v>12</v>
      </c>
      <c r="AX468" t="s">
        <v>97</v>
      </c>
      <c r="AY468" t="s">
        <v>2232</v>
      </c>
    </row>
    <row r="469" spans="1:51" x14ac:dyDescent="0.25">
      <c r="A469" t="s">
        <v>3160</v>
      </c>
      <c r="B469" t="s">
        <v>139</v>
      </c>
      <c r="C469" t="s">
        <v>89</v>
      </c>
      <c r="D469">
        <v>99999</v>
      </c>
      <c r="F469">
        <v>3000</v>
      </c>
      <c r="G469" t="b">
        <v>0</v>
      </c>
      <c r="H469" t="s">
        <v>762</v>
      </c>
      <c r="K469" t="s">
        <v>91</v>
      </c>
      <c r="L469" t="s">
        <v>1753</v>
      </c>
      <c r="N469" t="s">
        <v>93</v>
      </c>
      <c r="P469">
        <v>369.8</v>
      </c>
      <c r="Q469">
        <v>104.89999999999999</v>
      </c>
      <c r="R469">
        <v>0</v>
      </c>
      <c r="S469">
        <v>50.1</v>
      </c>
      <c r="T469">
        <v>0</v>
      </c>
      <c r="U469">
        <v>0</v>
      </c>
      <c r="V469">
        <v>169.9</v>
      </c>
      <c r="W469">
        <v>44.9</v>
      </c>
      <c r="X469">
        <v>44.9</v>
      </c>
      <c r="Y469">
        <v>0</v>
      </c>
      <c r="AF469" t="s">
        <v>1763</v>
      </c>
      <c r="AJ469" t="s">
        <v>1763</v>
      </c>
      <c r="AL469" t="s">
        <v>1755</v>
      </c>
      <c r="AM469">
        <v>0</v>
      </c>
      <c r="AN469">
        <v>99999</v>
      </c>
      <c r="AO469">
        <v>899</v>
      </c>
      <c r="AP469" t="b">
        <v>1</v>
      </c>
      <c r="AQ469" t="b">
        <v>1</v>
      </c>
      <c r="AR469" t="b">
        <v>0</v>
      </c>
      <c r="AS469">
        <v>99999</v>
      </c>
      <c r="AT469" t="s">
        <v>96</v>
      </c>
      <c r="AV469" t="b">
        <v>0</v>
      </c>
      <c r="AW469">
        <v>12</v>
      </c>
      <c r="AX469" t="s">
        <v>97</v>
      </c>
      <c r="AY469" t="s">
        <v>2233</v>
      </c>
    </row>
    <row r="470" spans="1:51" x14ac:dyDescent="0.25">
      <c r="A470" t="s">
        <v>3160</v>
      </c>
      <c r="B470" t="s">
        <v>139</v>
      </c>
      <c r="C470" t="s">
        <v>89</v>
      </c>
      <c r="D470">
        <v>99999</v>
      </c>
      <c r="F470">
        <v>5000</v>
      </c>
      <c r="G470" t="b">
        <v>0</v>
      </c>
      <c r="H470" t="s">
        <v>762</v>
      </c>
      <c r="K470" t="s">
        <v>91</v>
      </c>
      <c r="L470" t="s">
        <v>1753</v>
      </c>
      <c r="N470" t="s">
        <v>93</v>
      </c>
      <c r="P470">
        <v>384.8</v>
      </c>
      <c r="Q470">
        <v>119.9</v>
      </c>
      <c r="R470">
        <v>0</v>
      </c>
      <c r="S470">
        <v>50.1</v>
      </c>
      <c r="T470">
        <v>0</v>
      </c>
      <c r="U470">
        <v>0</v>
      </c>
      <c r="V470">
        <v>169.9</v>
      </c>
      <c r="W470">
        <v>44.9</v>
      </c>
      <c r="X470">
        <v>44.9</v>
      </c>
      <c r="Y470">
        <v>0</v>
      </c>
      <c r="AF470" t="s">
        <v>1765</v>
      </c>
      <c r="AJ470" t="s">
        <v>1765</v>
      </c>
      <c r="AL470" t="s">
        <v>1755</v>
      </c>
      <c r="AM470">
        <v>0</v>
      </c>
      <c r="AN470">
        <v>99999</v>
      </c>
      <c r="AO470">
        <v>899</v>
      </c>
      <c r="AP470" t="b">
        <v>1</v>
      </c>
      <c r="AQ470" t="b">
        <v>1</v>
      </c>
      <c r="AR470" t="b">
        <v>0</v>
      </c>
      <c r="AS470">
        <v>99999</v>
      </c>
      <c r="AT470" t="s">
        <v>96</v>
      </c>
      <c r="AV470" t="b">
        <v>0</v>
      </c>
      <c r="AW470">
        <v>12</v>
      </c>
      <c r="AX470" t="s">
        <v>97</v>
      </c>
      <c r="AY470" t="s">
        <v>2234</v>
      </c>
    </row>
    <row r="471" spans="1:51" x14ac:dyDescent="0.25">
      <c r="A471" t="s">
        <v>3160</v>
      </c>
      <c r="B471" t="s">
        <v>88</v>
      </c>
      <c r="C471" t="s">
        <v>89</v>
      </c>
      <c r="D471">
        <v>99999</v>
      </c>
      <c r="F471">
        <v>10000</v>
      </c>
      <c r="G471" t="b">
        <v>0</v>
      </c>
      <c r="H471" t="s">
        <v>762</v>
      </c>
      <c r="K471" t="s">
        <v>154</v>
      </c>
      <c r="L471" t="s">
        <v>1725</v>
      </c>
      <c r="N471" t="s">
        <v>93</v>
      </c>
      <c r="P471">
        <v>419.8</v>
      </c>
      <c r="Q471">
        <v>129.9</v>
      </c>
      <c r="R471">
        <v>0</v>
      </c>
      <c r="S471">
        <v>50.1</v>
      </c>
      <c r="T471">
        <v>0</v>
      </c>
      <c r="U471">
        <v>0</v>
      </c>
      <c r="V471">
        <v>169.9</v>
      </c>
      <c r="W471">
        <v>69.900000000000006</v>
      </c>
      <c r="X471">
        <v>69.900000000000006</v>
      </c>
      <c r="Y471">
        <v>0</v>
      </c>
      <c r="AF471" t="s">
        <v>1767</v>
      </c>
      <c r="AJ471" t="s">
        <v>1767</v>
      </c>
      <c r="AL471" t="s">
        <v>1727</v>
      </c>
      <c r="AM471">
        <v>0</v>
      </c>
      <c r="AN471">
        <v>99999</v>
      </c>
      <c r="AO471">
        <v>699</v>
      </c>
      <c r="AP471" t="b">
        <v>1</v>
      </c>
      <c r="AQ471" t="b">
        <v>1</v>
      </c>
      <c r="AR471" t="b">
        <v>0</v>
      </c>
      <c r="AS471">
        <v>1000</v>
      </c>
      <c r="AT471" t="s">
        <v>96</v>
      </c>
      <c r="AV471" t="b">
        <v>0</v>
      </c>
      <c r="AW471">
        <v>12</v>
      </c>
      <c r="AX471" t="s">
        <v>97</v>
      </c>
      <c r="AY471" t="s">
        <v>2235</v>
      </c>
    </row>
    <row r="472" spans="1:51" x14ac:dyDescent="0.25">
      <c r="A472" t="s">
        <v>3160</v>
      </c>
      <c r="B472" t="s">
        <v>109</v>
      </c>
      <c r="C472" t="s">
        <v>89</v>
      </c>
      <c r="D472">
        <v>99999</v>
      </c>
      <c r="F472">
        <v>0</v>
      </c>
      <c r="G472" t="b">
        <v>0</v>
      </c>
      <c r="H472" t="s">
        <v>762</v>
      </c>
      <c r="K472" t="s">
        <v>154</v>
      </c>
      <c r="L472" t="s">
        <v>1729</v>
      </c>
      <c r="N472" t="s">
        <v>93</v>
      </c>
      <c r="P472">
        <v>349.8</v>
      </c>
      <c r="Q472">
        <v>59.9</v>
      </c>
      <c r="R472">
        <v>0</v>
      </c>
      <c r="S472">
        <v>50.1</v>
      </c>
      <c r="T472">
        <v>0</v>
      </c>
      <c r="U472">
        <v>0</v>
      </c>
      <c r="V472">
        <v>169.9</v>
      </c>
      <c r="W472">
        <v>69.900000000000006</v>
      </c>
      <c r="X472">
        <v>69.900000000000006</v>
      </c>
      <c r="Y472">
        <v>0</v>
      </c>
      <c r="AF472" t="s">
        <v>1769</v>
      </c>
      <c r="AJ472" t="s">
        <v>1769</v>
      </c>
      <c r="AL472" t="s">
        <v>1731</v>
      </c>
      <c r="AM472">
        <v>0</v>
      </c>
      <c r="AN472">
        <v>99999</v>
      </c>
      <c r="AO472">
        <v>599</v>
      </c>
      <c r="AP472" t="b">
        <v>1</v>
      </c>
      <c r="AQ472" t="b">
        <v>1</v>
      </c>
      <c r="AR472" t="b">
        <v>0</v>
      </c>
      <c r="AS472">
        <v>500</v>
      </c>
      <c r="AT472" t="s">
        <v>96</v>
      </c>
      <c r="AV472" t="b">
        <v>0</v>
      </c>
      <c r="AW472">
        <v>12</v>
      </c>
      <c r="AX472" t="s">
        <v>97</v>
      </c>
      <c r="AY472" t="s">
        <v>2236</v>
      </c>
    </row>
    <row r="473" spans="1:51" x14ac:dyDescent="0.25">
      <c r="A473" t="s">
        <v>3160</v>
      </c>
      <c r="B473" t="s">
        <v>109</v>
      </c>
      <c r="C473" t="s">
        <v>89</v>
      </c>
      <c r="D473">
        <v>99999</v>
      </c>
      <c r="F473">
        <v>1000</v>
      </c>
      <c r="G473" t="b">
        <v>0</v>
      </c>
      <c r="H473" t="s">
        <v>762</v>
      </c>
      <c r="K473" t="s">
        <v>154</v>
      </c>
      <c r="L473" t="s">
        <v>1729</v>
      </c>
      <c r="N473" t="s">
        <v>93</v>
      </c>
      <c r="P473">
        <v>349.8</v>
      </c>
      <c r="Q473">
        <v>59.9</v>
      </c>
      <c r="R473">
        <v>0</v>
      </c>
      <c r="S473">
        <v>50.1</v>
      </c>
      <c r="T473">
        <v>0</v>
      </c>
      <c r="U473">
        <v>0</v>
      </c>
      <c r="V473">
        <v>169.9</v>
      </c>
      <c r="W473">
        <v>69.900000000000006</v>
      </c>
      <c r="X473">
        <v>69.900000000000006</v>
      </c>
      <c r="Y473">
        <v>0</v>
      </c>
      <c r="AF473" t="s">
        <v>1771</v>
      </c>
      <c r="AJ473" t="s">
        <v>1771</v>
      </c>
      <c r="AL473" t="s">
        <v>1731</v>
      </c>
      <c r="AM473">
        <v>0</v>
      </c>
      <c r="AN473">
        <v>99999</v>
      </c>
      <c r="AO473">
        <v>599</v>
      </c>
      <c r="AP473" t="b">
        <v>1</v>
      </c>
      <c r="AQ473" t="b">
        <v>1</v>
      </c>
      <c r="AR473" t="b">
        <v>0</v>
      </c>
      <c r="AS473">
        <v>500</v>
      </c>
      <c r="AT473" t="s">
        <v>96</v>
      </c>
      <c r="AV473" t="b">
        <v>0</v>
      </c>
      <c r="AW473">
        <v>12</v>
      </c>
      <c r="AX473" t="s">
        <v>97</v>
      </c>
      <c r="AY473" t="s">
        <v>2237</v>
      </c>
    </row>
    <row r="474" spans="1:51" x14ac:dyDescent="0.25">
      <c r="A474" t="s">
        <v>3160</v>
      </c>
      <c r="B474" t="s">
        <v>109</v>
      </c>
      <c r="C474" t="s">
        <v>89</v>
      </c>
      <c r="D474">
        <v>99999</v>
      </c>
      <c r="F474">
        <v>10000</v>
      </c>
      <c r="G474" t="b">
        <v>0</v>
      </c>
      <c r="H474" t="s">
        <v>762</v>
      </c>
      <c r="K474" t="s">
        <v>154</v>
      </c>
      <c r="L474" t="s">
        <v>1729</v>
      </c>
      <c r="N474" t="s">
        <v>93</v>
      </c>
      <c r="P474">
        <v>414.8</v>
      </c>
      <c r="Q474">
        <v>124.9</v>
      </c>
      <c r="R474">
        <v>0</v>
      </c>
      <c r="S474">
        <v>50.1</v>
      </c>
      <c r="T474">
        <v>0</v>
      </c>
      <c r="U474">
        <v>0</v>
      </c>
      <c r="V474">
        <v>169.9</v>
      </c>
      <c r="W474">
        <v>69.900000000000006</v>
      </c>
      <c r="X474">
        <v>69.900000000000006</v>
      </c>
      <c r="Y474">
        <v>0</v>
      </c>
      <c r="AF474" t="s">
        <v>1773</v>
      </c>
      <c r="AJ474" t="s">
        <v>1773</v>
      </c>
      <c r="AL474" t="s">
        <v>1731</v>
      </c>
      <c r="AM474">
        <v>0</v>
      </c>
      <c r="AN474">
        <v>99999</v>
      </c>
      <c r="AO474">
        <v>599</v>
      </c>
      <c r="AP474" t="b">
        <v>1</v>
      </c>
      <c r="AQ474" t="b">
        <v>1</v>
      </c>
      <c r="AR474" t="b">
        <v>0</v>
      </c>
      <c r="AS474">
        <v>500</v>
      </c>
      <c r="AT474" t="s">
        <v>96</v>
      </c>
      <c r="AV474" t="b">
        <v>0</v>
      </c>
      <c r="AW474">
        <v>12</v>
      </c>
      <c r="AX474" t="s">
        <v>97</v>
      </c>
      <c r="AY474" t="s">
        <v>2238</v>
      </c>
    </row>
    <row r="475" spans="1:51" x14ac:dyDescent="0.25">
      <c r="A475" t="s">
        <v>3160</v>
      </c>
      <c r="B475" t="s">
        <v>109</v>
      </c>
      <c r="C475" t="s">
        <v>89</v>
      </c>
      <c r="D475">
        <v>99999</v>
      </c>
      <c r="F475">
        <v>2000</v>
      </c>
      <c r="G475" t="b">
        <v>0</v>
      </c>
      <c r="H475" t="s">
        <v>762</v>
      </c>
      <c r="K475" t="s">
        <v>154</v>
      </c>
      <c r="L475" t="s">
        <v>1729</v>
      </c>
      <c r="N475" t="s">
        <v>93</v>
      </c>
      <c r="P475">
        <v>359.8</v>
      </c>
      <c r="Q475">
        <v>69.900000000000006</v>
      </c>
      <c r="R475">
        <v>0</v>
      </c>
      <c r="S475">
        <v>50.1</v>
      </c>
      <c r="T475">
        <v>0</v>
      </c>
      <c r="U475">
        <v>0</v>
      </c>
      <c r="V475">
        <v>169.9</v>
      </c>
      <c r="W475">
        <v>69.900000000000006</v>
      </c>
      <c r="X475">
        <v>69.900000000000006</v>
      </c>
      <c r="Y475">
        <v>0</v>
      </c>
      <c r="AF475" t="s">
        <v>1775</v>
      </c>
      <c r="AJ475" t="s">
        <v>1775</v>
      </c>
      <c r="AL475" t="s">
        <v>1731</v>
      </c>
      <c r="AM475">
        <v>0</v>
      </c>
      <c r="AN475">
        <v>99999</v>
      </c>
      <c r="AO475">
        <v>599</v>
      </c>
      <c r="AP475" t="b">
        <v>1</v>
      </c>
      <c r="AQ475" t="b">
        <v>1</v>
      </c>
      <c r="AR475" t="b">
        <v>0</v>
      </c>
      <c r="AS475">
        <v>500</v>
      </c>
      <c r="AT475" t="s">
        <v>96</v>
      </c>
      <c r="AV475" t="b">
        <v>0</v>
      </c>
      <c r="AW475">
        <v>12</v>
      </c>
      <c r="AX475" t="s">
        <v>97</v>
      </c>
      <c r="AY475" t="s">
        <v>2239</v>
      </c>
    </row>
    <row r="476" spans="1:51" x14ac:dyDescent="0.25">
      <c r="A476" t="s">
        <v>3160</v>
      </c>
      <c r="B476" t="s">
        <v>109</v>
      </c>
      <c r="C476" t="s">
        <v>89</v>
      </c>
      <c r="D476">
        <v>99999</v>
      </c>
      <c r="F476">
        <v>3000</v>
      </c>
      <c r="G476" t="b">
        <v>0</v>
      </c>
      <c r="H476" t="s">
        <v>762</v>
      </c>
      <c r="K476" t="s">
        <v>154</v>
      </c>
      <c r="L476" t="s">
        <v>1729</v>
      </c>
      <c r="N476" t="s">
        <v>93</v>
      </c>
      <c r="P476">
        <v>369.8</v>
      </c>
      <c r="Q476">
        <v>79.899999999999991</v>
      </c>
      <c r="R476">
        <v>0</v>
      </c>
      <c r="S476">
        <v>50.1</v>
      </c>
      <c r="T476">
        <v>0</v>
      </c>
      <c r="U476">
        <v>0</v>
      </c>
      <c r="V476">
        <v>169.9</v>
      </c>
      <c r="W476">
        <v>69.900000000000006</v>
      </c>
      <c r="X476">
        <v>69.900000000000006</v>
      </c>
      <c r="Y476">
        <v>0</v>
      </c>
      <c r="AF476" t="s">
        <v>1777</v>
      </c>
      <c r="AJ476" t="s">
        <v>1777</v>
      </c>
      <c r="AL476" t="s">
        <v>1731</v>
      </c>
      <c r="AM476">
        <v>0</v>
      </c>
      <c r="AN476">
        <v>99999</v>
      </c>
      <c r="AO476">
        <v>599</v>
      </c>
      <c r="AP476" t="b">
        <v>1</v>
      </c>
      <c r="AQ476" t="b">
        <v>1</v>
      </c>
      <c r="AR476" t="b">
        <v>0</v>
      </c>
      <c r="AS476">
        <v>500</v>
      </c>
      <c r="AT476" t="s">
        <v>96</v>
      </c>
      <c r="AV476" t="b">
        <v>0</v>
      </c>
      <c r="AW476">
        <v>12</v>
      </c>
      <c r="AX476" t="s">
        <v>97</v>
      </c>
      <c r="AY476" t="s">
        <v>2240</v>
      </c>
    </row>
    <row r="477" spans="1:51" x14ac:dyDescent="0.25">
      <c r="A477" t="s">
        <v>3160</v>
      </c>
      <c r="B477" t="s">
        <v>109</v>
      </c>
      <c r="C477" t="s">
        <v>89</v>
      </c>
      <c r="D477">
        <v>99999</v>
      </c>
      <c r="F477">
        <v>5000</v>
      </c>
      <c r="G477" t="b">
        <v>0</v>
      </c>
      <c r="H477" t="s">
        <v>762</v>
      </c>
      <c r="K477" t="s">
        <v>154</v>
      </c>
      <c r="L477" t="s">
        <v>1729</v>
      </c>
      <c r="N477" t="s">
        <v>93</v>
      </c>
      <c r="P477">
        <v>384.8</v>
      </c>
      <c r="Q477">
        <v>94.9</v>
      </c>
      <c r="R477">
        <v>0</v>
      </c>
      <c r="S477">
        <v>50.1</v>
      </c>
      <c r="T477">
        <v>0</v>
      </c>
      <c r="U477">
        <v>0</v>
      </c>
      <c r="V477">
        <v>169.9</v>
      </c>
      <c r="W477">
        <v>69.900000000000006</v>
      </c>
      <c r="X477">
        <v>69.900000000000006</v>
      </c>
      <c r="Y477">
        <v>0</v>
      </c>
      <c r="AF477" t="s">
        <v>1779</v>
      </c>
      <c r="AJ477" t="s">
        <v>1779</v>
      </c>
      <c r="AL477" t="s">
        <v>1731</v>
      </c>
      <c r="AM477">
        <v>0</v>
      </c>
      <c r="AN477">
        <v>99999</v>
      </c>
      <c r="AO477">
        <v>599</v>
      </c>
      <c r="AP477" t="b">
        <v>1</v>
      </c>
      <c r="AQ477" t="b">
        <v>1</v>
      </c>
      <c r="AR477" t="b">
        <v>0</v>
      </c>
      <c r="AS477">
        <v>500</v>
      </c>
      <c r="AT477" t="s">
        <v>96</v>
      </c>
      <c r="AV477" t="b">
        <v>0</v>
      </c>
      <c r="AW477">
        <v>12</v>
      </c>
      <c r="AX477" t="s">
        <v>97</v>
      </c>
      <c r="AY477" t="s">
        <v>2241</v>
      </c>
    </row>
    <row r="478" spans="1:51" x14ac:dyDescent="0.25">
      <c r="A478" t="s">
        <v>3160</v>
      </c>
      <c r="B478" t="s">
        <v>124</v>
      </c>
      <c r="C478" t="s">
        <v>89</v>
      </c>
      <c r="D478">
        <v>99999</v>
      </c>
      <c r="F478">
        <v>0</v>
      </c>
      <c r="G478" t="b">
        <v>0</v>
      </c>
      <c r="H478" t="s">
        <v>762</v>
      </c>
      <c r="K478" t="s">
        <v>154</v>
      </c>
      <c r="L478" t="s">
        <v>1725</v>
      </c>
      <c r="N478" t="s">
        <v>93</v>
      </c>
      <c r="P478">
        <v>354.8</v>
      </c>
      <c r="Q478">
        <v>64.900000000000006</v>
      </c>
      <c r="R478">
        <v>0</v>
      </c>
      <c r="S478">
        <v>50.1</v>
      </c>
      <c r="T478">
        <v>0</v>
      </c>
      <c r="U478">
        <v>0</v>
      </c>
      <c r="V478">
        <v>169.9</v>
      </c>
      <c r="W478">
        <v>69.900000000000006</v>
      </c>
      <c r="X478">
        <v>69.900000000000006</v>
      </c>
      <c r="Y478">
        <v>0</v>
      </c>
      <c r="AF478" t="s">
        <v>1781</v>
      </c>
      <c r="AJ478" t="s">
        <v>1781</v>
      </c>
      <c r="AL478" t="s">
        <v>1727</v>
      </c>
      <c r="AM478">
        <v>0</v>
      </c>
      <c r="AN478">
        <v>99999</v>
      </c>
      <c r="AO478">
        <v>699</v>
      </c>
      <c r="AP478" t="b">
        <v>1</v>
      </c>
      <c r="AQ478" t="b">
        <v>1</v>
      </c>
      <c r="AR478" t="b">
        <v>0</v>
      </c>
      <c r="AS478">
        <v>1000</v>
      </c>
      <c r="AT478" t="s">
        <v>96</v>
      </c>
      <c r="AV478" t="b">
        <v>0</v>
      </c>
      <c r="AW478">
        <v>12</v>
      </c>
      <c r="AX478" t="s">
        <v>97</v>
      </c>
      <c r="AY478" t="s">
        <v>2242</v>
      </c>
    </row>
    <row r="479" spans="1:51" x14ac:dyDescent="0.25">
      <c r="A479" t="s">
        <v>3160</v>
      </c>
      <c r="B479" t="s">
        <v>124</v>
      </c>
      <c r="C479" t="s">
        <v>89</v>
      </c>
      <c r="D479">
        <v>99999</v>
      </c>
      <c r="F479">
        <v>1000</v>
      </c>
      <c r="G479" t="b">
        <v>0</v>
      </c>
      <c r="H479" t="s">
        <v>762</v>
      </c>
      <c r="K479" t="s">
        <v>154</v>
      </c>
      <c r="L479" t="s">
        <v>1725</v>
      </c>
      <c r="N479" t="s">
        <v>93</v>
      </c>
      <c r="P479">
        <v>354.8</v>
      </c>
      <c r="Q479">
        <v>64.899999999999991</v>
      </c>
      <c r="R479">
        <v>0</v>
      </c>
      <c r="S479">
        <v>50.1</v>
      </c>
      <c r="T479">
        <v>0</v>
      </c>
      <c r="U479">
        <v>0</v>
      </c>
      <c r="V479">
        <v>169.9</v>
      </c>
      <c r="W479">
        <v>69.900000000000006</v>
      </c>
      <c r="X479">
        <v>69.900000000000006</v>
      </c>
      <c r="Y479">
        <v>0</v>
      </c>
      <c r="AF479" t="s">
        <v>1783</v>
      </c>
      <c r="AJ479" t="s">
        <v>1783</v>
      </c>
      <c r="AL479" t="s">
        <v>1727</v>
      </c>
      <c r="AM479">
        <v>0</v>
      </c>
      <c r="AN479">
        <v>99999</v>
      </c>
      <c r="AO479">
        <v>699</v>
      </c>
      <c r="AP479" t="b">
        <v>1</v>
      </c>
      <c r="AQ479" t="b">
        <v>1</v>
      </c>
      <c r="AR479" t="b">
        <v>0</v>
      </c>
      <c r="AS479">
        <v>1000</v>
      </c>
      <c r="AT479" t="s">
        <v>96</v>
      </c>
      <c r="AV479" t="b">
        <v>0</v>
      </c>
      <c r="AW479">
        <v>12</v>
      </c>
      <c r="AX479" t="s">
        <v>97</v>
      </c>
      <c r="AY479" t="s">
        <v>2243</v>
      </c>
    </row>
    <row r="480" spans="1:51" x14ac:dyDescent="0.25">
      <c r="A480" t="s">
        <v>3160</v>
      </c>
      <c r="B480" t="s">
        <v>124</v>
      </c>
      <c r="C480" t="s">
        <v>89</v>
      </c>
      <c r="D480">
        <v>99999</v>
      </c>
      <c r="F480">
        <v>2000</v>
      </c>
      <c r="G480" t="b">
        <v>0</v>
      </c>
      <c r="H480" t="s">
        <v>762</v>
      </c>
      <c r="K480" t="s">
        <v>154</v>
      </c>
      <c r="L480" t="s">
        <v>1725</v>
      </c>
      <c r="N480" t="s">
        <v>93</v>
      </c>
      <c r="P480">
        <v>364.8</v>
      </c>
      <c r="Q480">
        <v>74.899999999999991</v>
      </c>
      <c r="R480">
        <v>0</v>
      </c>
      <c r="S480">
        <v>50.1</v>
      </c>
      <c r="T480">
        <v>0</v>
      </c>
      <c r="U480">
        <v>0</v>
      </c>
      <c r="V480">
        <v>169.9</v>
      </c>
      <c r="W480">
        <v>69.900000000000006</v>
      </c>
      <c r="X480">
        <v>69.900000000000006</v>
      </c>
      <c r="Y480">
        <v>0</v>
      </c>
      <c r="AF480" t="s">
        <v>1785</v>
      </c>
      <c r="AJ480" t="s">
        <v>1785</v>
      </c>
      <c r="AL480" t="s">
        <v>1727</v>
      </c>
      <c r="AM480">
        <v>0</v>
      </c>
      <c r="AN480">
        <v>99999</v>
      </c>
      <c r="AO480">
        <v>699</v>
      </c>
      <c r="AP480" t="b">
        <v>1</v>
      </c>
      <c r="AQ480" t="b">
        <v>1</v>
      </c>
      <c r="AR480" t="b">
        <v>0</v>
      </c>
      <c r="AS480">
        <v>1000</v>
      </c>
      <c r="AT480" t="s">
        <v>96</v>
      </c>
      <c r="AV480" t="b">
        <v>0</v>
      </c>
      <c r="AW480">
        <v>12</v>
      </c>
      <c r="AX480" t="s">
        <v>97</v>
      </c>
      <c r="AY480" t="s">
        <v>2244</v>
      </c>
    </row>
    <row r="481" spans="1:51" x14ac:dyDescent="0.25">
      <c r="A481" t="s">
        <v>3160</v>
      </c>
      <c r="B481" t="s">
        <v>124</v>
      </c>
      <c r="C481" t="s">
        <v>89</v>
      </c>
      <c r="D481">
        <v>99999</v>
      </c>
      <c r="F481">
        <v>3000</v>
      </c>
      <c r="G481" t="b">
        <v>0</v>
      </c>
      <c r="H481" t="s">
        <v>762</v>
      </c>
      <c r="K481" t="s">
        <v>154</v>
      </c>
      <c r="L481" t="s">
        <v>1725</v>
      </c>
      <c r="N481" t="s">
        <v>93</v>
      </c>
      <c r="P481">
        <v>374.8</v>
      </c>
      <c r="Q481">
        <v>84.899999999999991</v>
      </c>
      <c r="R481">
        <v>0</v>
      </c>
      <c r="S481">
        <v>50.1</v>
      </c>
      <c r="T481">
        <v>0</v>
      </c>
      <c r="U481">
        <v>0</v>
      </c>
      <c r="V481">
        <v>169.9</v>
      </c>
      <c r="W481">
        <v>69.900000000000006</v>
      </c>
      <c r="X481">
        <v>69.900000000000006</v>
      </c>
      <c r="Y481">
        <v>0</v>
      </c>
      <c r="AF481" t="s">
        <v>1787</v>
      </c>
      <c r="AJ481" t="s">
        <v>1787</v>
      </c>
      <c r="AL481" t="s">
        <v>1727</v>
      </c>
      <c r="AM481">
        <v>0</v>
      </c>
      <c r="AN481">
        <v>99999</v>
      </c>
      <c r="AO481">
        <v>699</v>
      </c>
      <c r="AP481" t="b">
        <v>1</v>
      </c>
      <c r="AQ481" t="b">
        <v>1</v>
      </c>
      <c r="AR481" t="b">
        <v>0</v>
      </c>
      <c r="AS481">
        <v>1000</v>
      </c>
      <c r="AT481" t="s">
        <v>96</v>
      </c>
      <c r="AV481" t="b">
        <v>0</v>
      </c>
      <c r="AW481">
        <v>12</v>
      </c>
      <c r="AX481" t="s">
        <v>97</v>
      </c>
      <c r="AY481" t="s">
        <v>2245</v>
      </c>
    </row>
    <row r="482" spans="1:51" x14ac:dyDescent="0.25">
      <c r="A482" t="s">
        <v>3160</v>
      </c>
      <c r="B482" t="s">
        <v>124</v>
      </c>
      <c r="C482" t="s">
        <v>89</v>
      </c>
      <c r="D482">
        <v>99999</v>
      </c>
      <c r="F482">
        <v>5000</v>
      </c>
      <c r="G482" t="b">
        <v>0</v>
      </c>
      <c r="H482" t="s">
        <v>762</v>
      </c>
      <c r="K482" t="s">
        <v>154</v>
      </c>
      <c r="L482" t="s">
        <v>1725</v>
      </c>
      <c r="N482" t="s">
        <v>93</v>
      </c>
      <c r="P482">
        <v>389.8</v>
      </c>
      <c r="Q482">
        <v>99.9</v>
      </c>
      <c r="R482">
        <v>0</v>
      </c>
      <c r="S482">
        <v>50.1</v>
      </c>
      <c r="T482">
        <v>0</v>
      </c>
      <c r="U482">
        <v>0</v>
      </c>
      <c r="V482">
        <v>169.9</v>
      </c>
      <c r="W482">
        <v>69.900000000000006</v>
      </c>
      <c r="X482">
        <v>69.900000000000006</v>
      </c>
      <c r="Y482">
        <v>0</v>
      </c>
      <c r="AF482" t="s">
        <v>1789</v>
      </c>
      <c r="AJ482" t="s">
        <v>1789</v>
      </c>
      <c r="AL482" t="s">
        <v>1727</v>
      </c>
      <c r="AM482">
        <v>0</v>
      </c>
      <c r="AN482">
        <v>99999</v>
      </c>
      <c r="AO482">
        <v>699</v>
      </c>
      <c r="AP482" t="b">
        <v>1</v>
      </c>
      <c r="AQ482" t="b">
        <v>1</v>
      </c>
      <c r="AR482" t="b">
        <v>0</v>
      </c>
      <c r="AS482">
        <v>1000</v>
      </c>
      <c r="AT482" t="s">
        <v>96</v>
      </c>
      <c r="AV482" t="b">
        <v>0</v>
      </c>
      <c r="AW482">
        <v>12</v>
      </c>
      <c r="AX482" t="s">
        <v>97</v>
      </c>
      <c r="AY482" t="s">
        <v>2246</v>
      </c>
    </row>
    <row r="483" spans="1:51" x14ac:dyDescent="0.25">
      <c r="A483" t="s">
        <v>3160</v>
      </c>
      <c r="B483" t="s">
        <v>139</v>
      </c>
      <c r="C483" t="s">
        <v>89</v>
      </c>
      <c r="D483">
        <v>99999</v>
      </c>
      <c r="F483">
        <v>0</v>
      </c>
      <c r="G483" t="b">
        <v>0</v>
      </c>
      <c r="H483" t="s">
        <v>762</v>
      </c>
      <c r="K483" t="s">
        <v>154</v>
      </c>
      <c r="L483" t="s">
        <v>1753</v>
      </c>
      <c r="N483" t="s">
        <v>93</v>
      </c>
      <c r="P483">
        <v>374.8</v>
      </c>
      <c r="Q483">
        <v>84.9</v>
      </c>
      <c r="R483">
        <v>0</v>
      </c>
      <c r="S483">
        <v>50.1</v>
      </c>
      <c r="T483">
        <v>0</v>
      </c>
      <c r="U483">
        <v>0</v>
      </c>
      <c r="V483">
        <v>169.9</v>
      </c>
      <c r="W483">
        <v>69.900000000000006</v>
      </c>
      <c r="X483">
        <v>69.900000000000006</v>
      </c>
      <c r="Y483">
        <v>0</v>
      </c>
      <c r="AF483" t="s">
        <v>1791</v>
      </c>
      <c r="AJ483" t="s">
        <v>1791</v>
      </c>
      <c r="AL483" t="s">
        <v>1755</v>
      </c>
      <c r="AM483">
        <v>0</v>
      </c>
      <c r="AN483">
        <v>99999</v>
      </c>
      <c r="AO483">
        <v>899</v>
      </c>
      <c r="AP483" t="b">
        <v>1</v>
      </c>
      <c r="AQ483" t="b">
        <v>1</v>
      </c>
      <c r="AR483" t="b">
        <v>0</v>
      </c>
      <c r="AS483">
        <v>99999</v>
      </c>
      <c r="AT483" t="s">
        <v>96</v>
      </c>
      <c r="AV483" t="b">
        <v>0</v>
      </c>
      <c r="AW483">
        <v>12</v>
      </c>
      <c r="AX483" t="s">
        <v>97</v>
      </c>
      <c r="AY483" t="s">
        <v>2247</v>
      </c>
    </row>
    <row r="484" spans="1:51" x14ac:dyDescent="0.25">
      <c r="A484" t="s">
        <v>3160</v>
      </c>
      <c r="B484" t="s">
        <v>139</v>
      </c>
      <c r="C484" t="s">
        <v>89</v>
      </c>
      <c r="D484">
        <v>99999</v>
      </c>
      <c r="F484">
        <v>1000</v>
      </c>
      <c r="G484" t="b">
        <v>0</v>
      </c>
      <c r="H484" t="s">
        <v>762</v>
      </c>
      <c r="K484" t="s">
        <v>154</v>
      </c>
      <c r="L484" t="s">
        <v>1753</v>
      </c>
      <c r="N484" t="s">
        <v>93</v>
      </c>
      <c r="P484">
        <v>374.8</v>
      </c>
      <c r="Q484">
        <v>84.899999999999991</v>
      </c>
      <c r="R484">
        <v>0</v>
      </c>
      <c r="S484">
        <v>50.1</v>
      </c>
      <c r="T484">
        <v>0</v>
      </c>
      <c r="U484">
        <v>0</v>
      </c>
      <c r="V484">
        <v>169.9</v>
      </c>
      <c r="W484">
        <v>69.900000000000006</v>
      </c>
      <c r="X484">
        <v>69.900000000000006</v>
      </c>
      <c r="Y484">
        <v>0</v>
      </c>
      <c r="AF484" t="s">
        <v>1793</v>
      </c>
      <c r="AJ484" t="s">
        <v>1793</v>
      </c>
      <c r="AL484" t="s">
        <v>1755</v>
      </c>
      <c r="AM484">
        <v>0</v>
      </c>
      <c r="AN484">
        <v>99999</v>
      </c>
      <c r="AO484">
        <v>899</v>
      </c>
      <c r="AP484" t="b">
        <v>1</v>
      </c>
      <c r="AQ484" t="b">
        <v>1</v>
      </c>
      <c r="AR484" t="b">
        <v>0</v>
      </c>
      <c r="AS484">
        <v>99999</v>
      </c>
      <c r="AT484" t="s">
        <v>96</v>
      </c>
      <c r="AV484" t="b">
        <v>0</v>
      </c>
      <c r="AW484">
        <v>12</v>
      </c>
      <c r="AX484" t="s">
        <v>97</v>
      </c>
      <c r="AY484" t="s">
        <v>2248</v>
      </c>
    </row>
    <row r="485" spans="1:51" x14ac:dyDescent="0.25">
      <c r="A485" t="s">
        <v>3160</v>
      </c>
      <c r="B485" t="s">
        <v>139</v>
      </c>
      <c r="C485" t="s">
        <v>89</v>
      </c>
      <c r="D485">
        <v>99999</v>
      </c>
      <c r="F485">
        <v>10000</v>
      </c>
      <c r="G485" t="b">
        <v>0</v>
      </c>
      <c r="H485" t="s">
        <v>762</v>
      </c>
      <c r="K485" t="s">
        <v>154</v>
      </c>
      <c r="L485" t="s">
        <v>1753</v>
      </c>
      <c r="N485" t="s">
        <v>93</v>
      </c>
      <c r="P485">
        <v>439.8</v>
      </c>
      <c r="Q485">
        <v>149.9</v>
      </c>
      <c r="R485">
        <v>0</v>
      </c>
      <c r="S485">
        <v>50.1</v>
      </c>
      <c r="T485">
        <v>0</v>
      </c>
      <c r="U485">
        <v>0</v>
      </c>
      <c r="V485">
        <v>169.9</v>
      </c>
      <c r="W485">
        <v>69.900000000000006</v>
      </c>
      <c r="X485">
        <v>69.900000000000006</v>
      </c>
      <c r="Y485">
        <v>0</v>
      </c>
      <c r="AF485" t="s">
        <v>1795</v>
      </c>
      <c r="AJ485" t="s">
        <v>1795</v>
      </c>
      <c r="AL485" t="s">
        <v>1755</v>
      </c>
      <c r="AM485">
        <v>0</v>
      </c>
      <c r="AN485">
        <v>99999</v>
      </c>
      <c r="AO485">
        <v>899</v>
      </c>
      <c r="AP485" t="b">
        <v>1</v>
      </c>
      <c r="AQ485" t="b">
        <v>1</v>
      </c>
      <c r="AR485" t="b">
        <v>0</v>
      </c>
      <c r="AS485">
        <v>99999</v>
      </c>
      <c r="AT485" t="s">
        <v>96</v>
      </c>
      <c r="AV485" t="b">
        <v>0</v>
      </c>
      <c r="AW485">
        <v>12</v>
      </c>
      <c r="AX485" t="s">
        <v>97</v>
      </c>
      <c r="AY485" t="s">
        <v>2249</v>
      </c>
    </row>
    <row r="486" spans="1:51" x14ac:dyDescent="0.25">
      <c r="A486" t="s">
        <v>3160</v>
      </c>
      <c r="B486" t="s">
        <v>139</v>
      </c>
      <c r="C486" t="s">
        <v>89</v>
      </c>
      <c r="D486">
        <v>99999</v>
      </c>
      <c r="F486">
        <v>2000</v>
      </c>
      <c r="G486" t="b">
        <v>0</v>
      </c>
      <c r="H486" t="s">
        <v>762</v>
      </c>
      <c r="K486" t="s">
        <v>154</v>
      </c>
      <c r="L486" t="s">
        <v>1753</v>
      </c>
      <c r="N486" t="s">
        <v>93</v>
      </c>
      <c r="P486">
        <v>384.8</v>
      </c>
      <c r="Q486">
        <v>94.899999999999991</v>
      </c>
      <c r="R486">
        <v>0</v>
      </c>
      <c r="S486">
        <v>50.1</v>
      </c>
      <c r="T486">
        <v>0</v>
      </c>
      <c r="U486">
        <v>0</v>
      </c>
      <c r="V486">
        <v>169.9</v>
      </c>
      <c r="W486">
        <v>69.900000000000006</v>
      </c>
      <c r="X486">
        <v>69.900000000000006</v>
      </c>
      <c r="Y486">
        <v>0</v>
      </c>
      <c r="AF486" t="s">
        <v>1797</v>
      </c>
      <c r="AJ486" t="s">
        <v>1797</v>
      </c>
      <c r="AL486" t="s">
        <v>1755</v>
      </c>
      <c r="AM486">
        <v>0</v>
      </c>
      <c r="AN486">
        <v>99999</v>
      </c>
      <c r="AO486">
        <v>899</v>
      </c>
      <c r="AP486" t="b">
        <v>1</v>
      </c>
      <c r="AQ486" t="b">
        <v>1</v>
      </c>
      <c r="AR486" t="b">
        <v>0</v>
      </c>
      <c r="AS486">
        <v>99999</v>
      </c>
      <c r="AT486" t="s">
        <v>96</v>
      </c>
      <c r="AV486" t="b">
        <v>0</v>
      </c>
      <c r="AW486">
        <v>12</v>
      </c>
      <c r="AX486" t="s">
        <v>97</v>
      </c>
      <c r="AY486" t="s">
        <v>2250</v>
      </c>
    </row>
    <row r="487" spans="1:51" x14ac:dyDescent="0.25">
      <c r="A487" t="s">
        <v>3160</v>
      </c>
      <c r="B487" t="s">
        <v>139</v>
      </c>
      <c r="C487" t="s">
        <v>89</v>
      </c>
      <c r="D487">
        <v>99999</v>
      </c>
      <c r="F487">
        <v>3000</v>
      </c>
      <c r="G487" t="b">
        <v>0</v>
      </c>
      <c r="H487" t="s">
        <v>762</v>
      </c>
      <c r="K487" t="s">
        <v>154</v>
      </c>
      <c r="L487" t="s">
        <v>1753</v>
      </c>
      <c r="N487" t="s">
        <v>93</v>
      </c>
      <c r="P487">
        <v>394.8</v>
      </c>
      <c r="Q487">
        <v>104.89999999999999</v>
      </c>
      <c r="R487">
        <v>0</v>
      </c>
      <c r="S487">
        <v>50.1</v>
      </c>
      <c r="T487">
        <v>0</v>
      </c>
      <c r="U487">
        <v>0</v>
      </c>
      <c r="V487">
        <v>169.9</v>
      </c>
      <c r="W487">
        <v>69.900000000000006</v>
      </c>
      <c r="X487">
        <v>69.900000000000006</v>
      </c>
      <c r="Y487">
        <v>0</v>
      </c>
      <c r="AF487" t="s">
        <v>1799</v>
      </c>
      <c r="AJ487" t="s">
        <v>1799</v>
      </c>
      <c r="AL487" t="s">
        <v>1755</v>
      </c>
      <c r="AM487">
        <v>0</v>
      </c>
      <c r="AN487">
        <v>99999</v>
      </c>
      <c r="AO487">
        <v>899</v>
      </c>
      <c r="AP487" t="b">
        <v>1</v>
      </c>
      <c r="AQ487" t="b">
        <v>1</v>
      </c>
      <c r="AR487" t="b">
        <v>0</v>
      </c>
      <c r="AS487">
        <v>99999</v>
      </c>
      <c r="AT487" t="s">
        <v>96</v>
      </c>
      <c r="AV487" t="b">
        <v>0</v>
      </c>
      <c r="AW487">
        <v>12</v>
      </c>
      <c r="AX487" t="s">
        <v>97</v>
      </c>
      <c r="AY487" t="s">
        <v>2251</v>
      </c>
    </row>
    <row r="488" spans="1:51" x14ac:dyDescent="0.25">
      <c r="A488" t="s">
        <v>3160</v>
      </c>
      <c r="B488" t="s">
        <v>139</v>
      </c>
      <c r="C488" t="s">
        <v>89</v>
      </c>
      <c r="D488">
        <v>99999</v>
      </c>
      <c r="F488">
        <v>5000</v>
      </c>
      <c r="G488" t="b">
        <v>0</v>
      </c>
      <c r="H488" t="s">
        <v>762</v>
      </c>
      <c r="K488" t="s">
        <v>154</v>
      </c>
      <c r="L488" t="s">
        <v>1753</v>
      </c>
      <c r="N488" t="s">
        <v>93</v>
      </c>
      <c r="P488">
        <v>409.8</v>
      </c>
      <c r="Q488">
        <v>119.9</v>
      </c>
      <c r="R488">
        <v>0</v>
      </c>
      <c r="S488">
        <v>50.1</v>
      </c>
      <c r="T488">
        <v>0</v>
      </c>
      <c r="U488">
        <v>0</v>
      </c>
      <c r="V488">
        <v>169.9</v>
      </c>
      <c r="W488">
        <v>69.900000000000006</v>
      </c>
      <c r="X488">
        <v>69.900000000000006</v>
      </c>
      <c r="Y488">
        <v>0</v>
      </c>
      <c r="AF488" t="s">
        <v>1801</v>
      </c>
      <c r="AJ488" t="s">
        <v>1801</v>
      </c>
      <c r="AL488" t="s">
        <v>1755</v>
      </c>
      <c r="AM488">
        <v>0</v>
      </c>
      <c r="AN488">
        <v>99999</v>
      </c>
      <c r="AO488">
        <v>899</v>
      </c>
      <c r="AP488" t="b">
        <v>1</v>
      </c>
      <c r="AQ488" t="b">
        <v>1</v>
      </c>
      <c r="AR488" t="b">
        <v>0</v>
      </c>
      <c r="AS488">
        <v>99999</v>
      </c>
      <c r="AT488" t="s">
        <v>96</v>
      </c>
      <c r="AV488" t="b">
        <v>0</v>
      </c>
      <c r="AW488">
        <v>12</v>
      </c>
      <c r="AX488" t="s">
        <v>97</v>
      </c>
      <c r="AY488" t="s">
        <v>2252</v>
      </c>
    </row>
    <row r="489" spans="1:51" x14ac:dyDescent="0.25">
      <c r="A489" t="s">
        <v>3160</v>
      </c>
      <c r="B489" t="s">
        <v>88</v>
      </c>
      <c r="C489" t="s">
        <v>89</v>
      </c>
      <c r="D489">
        <v>99999</v>
      </c>
      <c r="F489">
        <v>10000</v>
      </c>
      <c r="G489" t="b">
        <v>0</v>
      </c>
      <c r="H489" t="s">
        <v>762</v>
      </c>
      <c r="K489" t="s">
        <v>203</v>
      </c>
      <c r="L489" t="s">
        <v>1725</v>
      </c>
      <c r="N489" t="s">
        <v>93</v>
      </c>
      <c r="P489">
        <v>399.8</v>
      </c>
      <c r="Q489">
        <v>129.9</v>
      </c>
      <c r="R489">
        <v>0</v>
      </c>
      <c r="S489">
        <v>50.1</v>
      </c>
      <c r="T489">
        <v>0</v>
      </c>
      <c r="U489">
        <v>0</v>
      </c>
      <c r="V489">
        <v>169.9</v>
      </c>
      <c r="W489">
        <v>49.9</v>
      </c>
      <c r="X489">
        <v>49.9</v>
      </c>
      <c r="Y489">
        <v>0</v>
      </c>
      <c r="AF489" t="s">
        <v>1767</v>
      </c>
      <c r="AJ489" t="s">
        <v>1767</v>
      </c>
      <c r="AL489" t="s">
        <v>1727</v>
      </c>
      <c r="AM489">
        <v>0</v>
      </c>
      <c r="AN489">
        <v>99999</v>
      </c>
      <c r="AO489">
        <v>699</v>
      </c>
      <c r="AP489" t="b">
        <v>1</v>
      </c>
      <c r="AQ489" t="b">
        <v>1</v>
      </c>
      <c r="AR489" t="b">
        <v>0</v>
      </c>
      <c r="AS489">
        <v>1000</v>
      </c>
      <c r="AT489" t="s">
        <v>96</v>
      </c>
      <c r="AV489" t="b">
        <v>0</v>
      </c>
      <c r="AW489">
        <v>12</v>
      </c>
      <c r="AX489" t="s">
        <v>97</v>
      </c>
      <c r="AY489" t="s">
        <v>2253</v>
      </c>
    </row>
    <row r="490" spans="1:51" x14ac:dyDescent="0.25">
      <c r="A490" t="s">
        <v>3160</v>
      </c>
      <c r="B490" t="s">
        <v>109</v>
      </c>
      <c r="C490" t="s">
        <v>89</v>
      </c>
      <c r="D490">
        <v>99999</v>
      </c>
      <c r="F490">
        <v>0</v>
      </c>
      <c r="G490" t="b">
        <v>0</v>
      </c>
      <c r="H490" t="s">
        <v>762</v>
      </c>
      <c r="K490" t="s">
        <v>203</v>
      </c>
      <c r="L490" t="s">
        <v>1729</v>
      </c>
      <c r="N490" t="s">
        <v>93</v>
      </c>
      <c r="P490">
        <v>329.8</v>
      </c>
      <c r="Q490">
        <v>59.9</v>
      </c>
      <c r="R490">
        <v>0</v>
      </c>
      <c r="S490">
        <v>50.1</v>
      </c>
      <c r="T490">
        <v>0</v>
      </c>
      <c r="U490">
        <v>0</v>
      </c>
      <c r="V490">
        <v>169.9</v>
      </c>
      <c r="W490">
        <v>49.9</v>
      </c>
      <c r="X490">
        <v>49.9</v>
      </c>
      <c r="Y490">
        <v>0</v>
      </c>
      <c r="AF490" t="s">
        <v>1769</v>
      </c>
      <c r="AJ490" t="s">
        <v>1769</v>
      </c>
      <c r="AL490" t="s">
        <v>1731</v>
      </c>
      <c r="AM490">
        <v>0</v>
      </c>
      <c r="AN490">
        <v>99999</v>
      </c>
      <c r="AO490">
        <v>599</v>
      </c>
      <c r="AP490" t="b">
        <v>1</v>
      </c>
      <c r="AQ490" t="b">
        <v>1</v>
      </c>
      <c r="AR490" t="b">
        <v>0</v>
      </c>
      <c r="AS490">
        <v>500</v>
      </c>
      <c r="AT490" t="s">
        <v>96</v>
      </c>
      <c r="AV490" t="b">
        <v>0</v>
      </c>
      <c r="AW490">
        <v>12</v>
      </c>
      <c r="AX490" t="s">
        <v>97</v>
      </c>
      <c r="AY490" t="s">
        <v>2254</v>
      </c>
    </row>
    <row r="491" spans="1:51" x14ac:dyDescent="0.25">
      <c r="A491" t="s">
        <v>3160</v>
      </c>
      <c r="B491" t="s">
        <v>109</v>
      </c>
      <c r="C491" t="s">
        <v>89</v>
      </c>
      <c r="D491">
        <v>99999</v>
      </c>
      <c r="F491">
        <v>1000</v>
      </c>
      <c r="G491" t="b">
        <v>0</v>
      </c>
      <c r="H491" t="s">
        <v>762</v>
      </c>
      <c r="K491" t="s">
        <v>203</v>
      </c>
      <c r="L491" t="s">
        <v>1729</v>
      </c>
      <c r="N491" t="s">
        <v>93</v>
      </c>
      <c r="P491">
        <v>329.8</v>
      </c>
      <c r="Q491">
        <v>59.9</v>
      </c>
      <c r="R491">
        <v>0</v>
      </c>
      <c r="S491">
        <v>50.1</v>
      </c>
      <c r="T491">
        <v>0</v>
      </c>
      <c r="U491">
        <v>0</v>
      </c>
      <c r="V491">
        <v>169.9</v>
      </c>
      <c r="W491">
        <v>49.9</v>
      </c>
      <c r="X491">
        <v>49.9</v>
      </c>
      <c r="Y491">
        <v>0</v>
      </c>
      <c r="AF491" t="s">
        <v>1771</v>
      </c>
      <c r="AJ491" t="s">
        <v>1771</v>
      </c>
      <c r="AL491" t="s">
        <v>1731</v>
      </c>
      <c r="AM491">
        <v>0</v>
      </c>
      <c r="AN491">
        <v>99999</v>
      </c>
      <c r="AO491">
        <v>599</v>
      </c>
      <c r="AP491" t="b">
        <v>1</v>
      </c>
      <c r="AQ491" t="b">
        <v>1</v>
      </c>
      <c r="AR491" t="b">
        <v>0</v>
      </c>
      <c r="AS491">
        <v>500</v>
      </c>
      <c r="AT491" t="s">
        <v>96</v>
      </c>
      <c r="AV491" t="b">
        <v>0</v>
      </c>
      <c r="AW491">
        <v>12</v>
      </c>
      <c r="AX491" t="s">
        <v>97</v>
      </c>
      <c r="AY491" t="s">
        <v>2255</v>
      </c>
    </row>
    <row r="492" spans="1:51" x14ac:dyDescent="0.25">
      <c r="A492" t="s">
        <v>3160</v>
      </c>
      <c r="B492" t="s">
        <v>109</v>
      </c>
      <c r="C492" t="s">
        <v>89</v>
      </c>
      <c r="D492">
        <v>99999</v>
      </c>
      <c r="F492">
        <v>10000</v>
      </c>
      <c r="G492" t="b">
        <v>0</v>
      </c>
      <c r="H492" t="s">
        <v>762</v>
      </c>
      <c r="K492" t="s">
        <v>203</v>
      </c>
      <c r="L492" t="s">
        <v>1729</v>
      </c>
      <c r="N492" t="s">
        <v>93</v>
      </c>
      <c r="P492">
        <v>394.8</v>
      </c>
      <c r="Q492">
        <v>124.9</v>
      </c>
      <c r="R492">
        <v>0</v>
      </c>
      <c r="S492">
        <v>50.1</v>
      </c>
      <c r="T492">
        <v>0</v>
      </c>
      <c r="U492">
        <v>0</v>
      </c>
      <c r="V492">
        <v>169.9</v>
      </c>
      <c r="W492">
        <v>49.9</v>
      </c>
      <c r="X492">
        <v>49.9</v>
      </c>
      <c r="Y492">
        <v>0</v>
      </c>
      <c r="AF492" t="s">
        <v>1773</v>
      </c>
      <c r="AJ492" t="s">
        <v>1773</v>
      </c>
      <c r="AL492" t="s">
        <v>1731</v>
      </c>
      <c r="AM492">
        <v>0</v>
      </c>
      <c r="AN492">
        <v>99999</v>
      </c>
      <c r="AO492">
        <v>599</v>
      </c>
      <c r="AP492" t="b">
        <v>1</v>
      </c>
      <c r="AQ492" t="b">
        <v>1</v>
      </c>
      <c r="AR492" t="b">
        <v>0</v>
      </c>
      <c r="AS492">
        <v>500</v>
      </c>
      <c r="AT492" t="s">
        <v>96</v>
      </c>
      <c r="AV492" t="b">
        <v>0</v>
      </c>
      <c r="AW492">
        <v>12</v>
      </c>
      <c r="AX492" t="s">
        <v>97</v>
      </c>
      <c r="AY492" t="s">
        <v>2256</v>
      </c>
    </row>
    <row r="493" spans="1:51" x14ac:dyDescent="0.25">
      <c r="A493" t="s">
        <v>3160</v>
      </c>
      <c r="B493" t="s">
        <v>109</v>
      </c>
      <c r="C493" t="s">
        <v>89</v>
      </c>
      <c r="D493">
        <v>99999</v>
      </c>
      <c r="F493">
        <v>2000</v>
      </c>
      <c r="G493" t="b">
        <v>0</v>
      </c>
      <c r="H493" t="s">
        <v>762</v>
      </c>
      <c r="K493" t="s">
        <v>203</v>
      </c>
      <c r="L493" t="s">
        <v>1729</v>
      </c>
      <c r="N493" t="s">
        <v>93</v>
      </c>
      <c r="P493">
        <v>339.8</v>
      </c>
      <c r="Q493">
        <v>69.900000000000006</v>
      </c>
      <c r="R493">
        <v>0</v>
      </c>
      <c r="S493">
        <v>50.1</v>
      </c>
      <c r="T493">
        <v>0</v>
      </c>
      <c r="U493">
        <v>0</v>
      </c>
      <c r="V493">
        <v>169.9</v>
      </c>
      <c r="W493">
        <v>49.9</v>
      </c>
      <c r="X493">
        <v>49.9</v>
      </c>
      <c r="Y493">
        <v>0</v>
      </c>
      <c r="AF493" t="s">
        <v>1775</v>
      </c>
      <c r="AJ493" t="s">
        <v>1775</v>
      </c>
      <c r="AL493" t="s">
        <v>1731</v>
      </c>
      <c r="AM493">
        <v>0</v>
      </c>
      <c r="AN493">
        <v>99999</v>
      </c>
      <c r="AO493">
        <v>599</v>
      </c>
      <c r="AP493" t="b">
        <v>1</v>
      </c>
      <c r="AQ493" t="b">
        <v>1</v>
      </c>
      <c r="AR493" t="b">
        <v>0</v>
      </c>
      <c r="AS493">
        <v>500</v>
      </c>
      <c r="AT493" t="s">
        <v>96</v>
      </c>
      <c r="AV493" t="b">
        <v>0</v>
      </c>
      <c r="AW493">
        <v>12</v>
      </c>
      <c r="AX493" t="s">
        <v>97</v>
      </c>
      <c r="AY493" t="s">
        <v>2257</v>
      </c>
    </row>
    <row r="494" spans="1:51" x14ac:dyDescent="0.25">
      <c r="A494" t="s">
        <v>3160</v>
      </c>
      <c r="B494" t="s">
        <v>109</v>
      </c>
      <c r="C494" t="s">
        <v>89</v>
      </c>
      <c r="D494">
        <v>99999</v>
      </c>
      <c r="F494">
        <v>3000</v>
      </c>
      <c r="G494" t="b">
        <v>0</v>
      </c>
      <c r="H494" t="s">
        <v>762</v>
      </c>
      <c r="K494" t="s">
        <v>203</v>
      </c>
      <c r="L494" t="s">
        <v>1729</v>
      </c>
      <c r="N494" t="s">
        <v>93</v>
      </c>
      <c r="P494">
        <v>349.8</v>
      </c>
      <c r="Q494">
        <v>79.899999999999991</v>
      </c>
      <c r="R494">
        <v>0</v>
      </c>
      <c r="S494">
        <v>50.1</v>
      </c>
      <c r="T494">
        <v>0</v>
      </c>
      <c r="U494">
        <v>0</v>
      </c>
      <c r="V494">
        <v>169.9</v>
      </c>
      <c r="W494">
        <v>49.9</v>
      </c>
      <c r="X494">
        <v>49.9</v>
      </c>
      <c r="Y494">
        <v>0</v>
      </c>
      <c r="AF494" t="s">
        <v>1777</v>
      </c>
      <c r="AJ494" t="s">
        <v>1777</v>
      </c>
      <c r="AL494" t="s">
        <v>1731</v>
      </c>
      <c r="AM494">
        <v>0</v>
      </c>
      <c r="AN494">
        <v>99999</v>
      </c>
      <c r="AO494">
        <v>599</v>
      </c>
      <c r="AP494" t="b">
        <v>1</v>
      </c>
      <c r="AQ494" t="b">
        <v>1</v>
      </c>
      <c r="AR494" t="b">
        <v>0</v>
      </c>
      <c r="AS494">
        <v>500</v>
      </c>
      <c r="AT494" t="s">
        <v>96</v>
      </c>
      <c r="AV494" t="b">
        <v>0</v>
      </c>
      <c r="AW494">
        <v>12</v>
      </c>
      <c r="AX494" t="s">
        <v>97</v>
      </c>
      <c r="AY494" t="s">
        <v>2258</v>
      </c>
    </row>
    <row r="495" spans="1:51" x14ac:dyDescent="0.25">
      <c r="A495" t="s">
        <v>3160</v>
      </c>
      <c r="B495" t="s">
        <v>109</v>
      </c>
      <c r="C495" t="s">
        <v>89</v>
      </c>
      <c r="D495">
        <v>99999</v>
      </c>
      <c r="F495">
        <v>5000</v>
      </c>
      <c r="G495" t="b">
        <v>0</v>
      </c>
      <c r="H495" t="s">
        <v>762</v>
      </c>
      <c r="K495" t="s">
        <v>203</v>
      </c>
      <c r="L495" t="s">
        <v>1729</v>
      </c>
      <c r="N495" t="s">
        <v>93</v>
      </c>
      <c r="P495">
        <v>364.8</v>
      </c>
      <c r="Q495">
        <v>94.9</v>
      </c>
      <c r="R495">
        <v>0</v>
      </c>
      <c r="S495">
        <v>50.1</v>
      </c>
      <c r="T495">
        <v>0</v>
      </c>
      <c r="U495">
        <v>0</v>
      </c>
      <c r="V495">
        <v>169.9</v>
      </c>
      <c r="W495">
        <v>49.9</v>
      </c>
      <c r="X495">
        <v>49.9</v>
      </c>
      <c r="Y495">
        <v>0</v>
      </c>
      <c r="AF495" t="s">
        <v>1779</v>
      </c>
      <c r="AJ495" t="s">
        <v>1779</v>
      </c>
      <c r="AL495" t="s">
        <v>1731</v>
      </c>
      <c r="AM495">
        <v>0</v>
      </c>
      <c r="AN495">
        <v>99999</v>
      </c>
      <c r="AO495">
        <v>599</v>
      </c>
      <c r="AP495" t="b">
        <v>1</v>
      </c>
      <c r="AQ495" t="b">
        <v>1</v>
      </c>
      <c r="AR495" t="b">
        <v>0</v>
      </c>
      <c r="AS495">
        <v>500</v>
      </c>
      <c r="AT495" t="s">
        <v>96</v>
      </c>
      <c r="AV495" t="b">
        <v>0</v>
      </c>
      <c r="AW495">
        <v>12</v>
      </c>
      <c r="AX495" t="s">
        <v>97</v>
      </c>
      <c r="AY495" t="s">
        <v>2259</v>
      </c>
    </row>
    <row r="496" spans="1:51" x14ac:dyDescent="0.25">
      <c r="A496" t="s">
        <v>3160</v>
      </c>
      <c r="B496" t="s">
        <v>124</v>
      </c>
      <c r="C496" t="s">
        <v>89</v>
      </c>
      <c r="D496">
        <v>99999</v>
      </c>
      <c r="F496">
        <v>0</v>
      </c>
      <c r="G496" t="b">
        <v>0</v>
      </c>
      <c r="H496" t="s">
        <v>762</v>
      </c>
      <c r="K496" t="s">
        <v>203</v>
      </c>
      <c r="L496" t="s">
        <v>1725</v>
      </c>
      <c r="N496" t="s">
        <v>93</v>
      </c>
      <c r="P496">
        <v>334.8</v>
      </c>
      <c r="Q496">
        <v>64.900000000000006</v>
      </c>
      <c r="R496">
        <v>0</v>
      </c>
      <c r="S496">
        <v>50.1</v>
      </c>
      <c r="T496">
        <v>0</v>
      </c>
      <c r="U496">
        <v>0</v>
      </c>
      <c r="V496">
        <v>169.9</v>
      </c>
      <c r="W496">
        <v>49.9</v>
      </c>
      <c r="X496">
        <v>49.9</v>
      </c>
      <c r="Y496">
        <v>0</v>
      </c>
      <c r="AF496" t="s">
        <v>1781</v>
      </c>
      <c r="AJ496" t="s">
        <v>1781</v>
      </c>
      <c r="AL496" t="s">
        <v>1727</v>
      </c>
      <c r="AM496">
        <v>0</v>
      </c>
      <c r="AN496">
        <v>99999</v>
      </c>
      <c r="AO496">
        <v>699</v>
      </c>
      <c r="AP496" t="b">
        <v>1</v>
      </c>
      <c r="AQ496" t="b">
        <v>1</v>
      </c>
      <c r="AR496" t="b">
        <v>0</v>
      </c>
      <c r="AS496">
        <v>1000</v>
      </c>
      <c r="AT496" t="s">
        <v>96</v>
      </c>
      <c r="AV496" t="b">
        <v>0</v>
      </c>
      <c r="AW496">
        <v>12</v>
      </c>
      <c r="AX496" t="s">
        <v>97</v>
      </c>
      <c r="AY496" t="s">
        <v>2260</v>
      </c>
    </row>
    <row r="497" spans="1:51" x14ac:dyDescent="0.25">
      <c r="A497" t="s">
        <v>3160</v>
      </c>
      <c r="B497" t="s">
        <v>124</v>
      </c>
      <c r="C497" t="s">
        <v>89</v>
      </c>
      <c r="D497">
        <v>99999</v>
      </c>
      <c r="F497">
        <v>1000</v>
      </c>
      <c r="G497" t="b">
        <v>0</v>
      </c>
      <c r="H497" t="s">
        <v>762</v>
      </c>
      <c r="K497" t="s">
        <v>203</v>
      </c>
      <c r="L497" t="s">
        <v>1725</v>
      </c>
      <c r="N497" t="s">
        <v>93</v>
      </c>
      <c r="P497">
        <v>334.8</v>
      </c>
      <c r="Q497">
        <v>64.899999999999991</v>
      </c>
      <c r="R497">
        <v>0</v>
      </c>
      <c r="S497">
        <v>50.1</v>
      </c>
      <c r="T497">
        <v>0</v>
      </c>
      <c r="U497">
        <v>0</v>
      </c>
      <c r="V497">
        <v>169.9</v>
      </c>
      <c r="W497">
        <v>49.9</v>
      </c>
      <c r="X497">
        <v>49.9</v>
      </c>
      <c r="Y497">
        <v>0</v>
      </c>
      <c r="AF497" t="s">
        <v>1783</v>
      </c>
      <c r="AJ497" t="s">
        <v>1783</v>
      </c>
      <c r="AL497" t="s">
        <v>1727</v>
      </c>
      <c r="AM497">
        <v>0</v>
      </c>
      <c r="AN497">
        <v>99999</v>
      </c>
      <c r="AO497">
        <v>699</v>
      </c>
      <c r="AP497" t="b">
        <v>1</v>
      </c>
      <c r="AQ497" t="b">
        <v>1</v>
      </c>
      <c r="AR497" t="b">
        <v>0</v>
      </c>
      <c r="AS497">
        <v>1000</v>
      </c>
      <c r="AT497" t="s">
        <v>96</v>
      </c>
      <c r="AV497" t="b">
        <v>0</v>
      </c>
      <c r="AW497">
        <v>12</v>
      </c>
      <c r="AX497" t="s">
        <v>97</v>
      </c>
      <c r="AY497" t="s">
        <v>2261</v>
      </c>
    </row>
    <row r="498" spans="1:51" x14ac:dyDescent="0.25">
      <c r="A498" t="s">
        <v>3160</v>
      </c>
      <c r="B498" t="s">
        <v>124</v>
      </c>
      <c r="C498" t="s">
        <v>89</v>
      </c>
      <c r="D498">
        <v>99999</v>
      </c>
      <c r="F498">
        <v>2000</v>
      </c>
      <c r="G498" t="b">
        <v>0</v>
      </c>
      <c r="H498" t="s">
        <v>762</v>
      </c>
      <c r="K498" t="s">
        <v>203</v>
      </c>
      <c r="L498" t="s">
        <v>1725</v>
      </c>
      <c r="N498" t="s">
        <v>93</v>
      </c>
      <c r="P498">
        <v>344.8</v>
      </c>
      <c r="Q498">
        <v>74.899999999999991</v>
      </c>
      <c r="R498">
        <v>0</v>
      </c>
      <c r="S498">
        <v>50.1</v>
      </c>
      <c r="T498">
        <v>0</v>
      </c>
      <c r="U498">
        <v>0</v>
      </c>
      <c r="V498">
        <v>169.9</v>
      </c>
      <c r="W498">
        <v>49.9</v>
      </c>
      <c r="X498">
        <v>49.9</v>
      </c>
      <c r="Y498">
        <v>0</v>
      </c>
      <c r="AF498" t="s">
        <v>1785</v>
      </c>
      <c r="AJ498" t="s">
        <v>1785</v>
      </c>
      <c r="AL498" t="s">
        <v>1727</v>
      </c>
      <c r="AM498">
        <v>0</v>
      </c>
      <c r="AN498">
        <v>99999</v>
      </c>
      <c r="AO498">
        <v>699</v>
      </c>
      <c r="AP498" t="b">
        <v>1</v>
      </c>
      <c r="AQ498" t="b">
        <v>1</v>
      </c>
      <c r="AR498" t="b">
        <v>0</v>
      </c>
      <c r="AS498">
        <v>1000</v>
      </c>
      <c r="AT498" t="s">
        <v>96</v>
      </c>
      <c r="AV498" t="b">
        <v>0</v>
      </c>
      <c r="AW498">
        <v>12</v>
      </c>
      <c r="AX498" t="s">
        <v>97</v>
      </c>
      <c r="AY498" t="s">
        <v>2262</v>
      </c>
    </row>
    <row r="499" spans="1:51" x14ac:dyDescent="0.25">
      <c r="A499" t="s">
        <v>3160</v>
      </c>
      <c r="B499" t="s">
        <v>124</v>
      </c>
      <c r="C499" t="s">
        <v>89</v>
      </c>
      <c r="D499">
        <v>99999</v>
      </c>
      <c r="F499">
        <v>3000</v>
      </c>
      <c r="G499" t="b">
        <v>0</v>
      </c>
      <c r="H499" t="s">
        <v>762</v>
      </c>
      <c r="K499" t="s">
        <v>203</v>
      </c>
      <c r="L499" t="s">
        <v>1725</v>
      </c>
      <c r="N499" t="s">
        <v>93</v>
      </c>
      <c r="P499">
        <v>354.8</v>
      </c>
      <c r="Q499">
        <v>84.899999999999991</v>
      </c>
      <c r="R499">
        <v>0</v>
      </c>
      <c r="S499">
        <v>50.1</v>
      </c>
      <c r="T499">
        <v>0</v>
      </c>
      <c r="U499">
        <v>0</v>
      </c>
      <c r="V499">
        <v>169.9</v>
      </c>
      <c r="W499">
        <v>49.9</v>
      </c>
      <c r="X499">
        <v>49.9</v>
      </c>
      <c r="Y499">
        <v>0</v>
      </c>
      <c r="AF499" t="s">
        <v>1787</v>
      </c>
      <c r="AJ499" t="s">
        <v>1787</v>
      </c>
      <c r="AL499" t="s">
        <v>1727</v>
      </c>
      <c r="AM499">
        <v>0</v>
      </c>
      <c r="AN499">
        <v>99999</v>
      </c>
      <c r="AO499">
        <v>699</v>
      </c>
      <c r="AP499" t="b">
        <v>1</v>
      </c>
      <c r="AQ499" t="b">
        <v>1</v>
      </c>
      <c r="AR499" t="b">
        <v>0</v>
      </c>
      <c r="AS499">
        <v>1000</v>
      </c>
      <c r="AT499" t="s">
        <v>96</v>
      </c>
      <c r="AV499" t="b">
        <v>0</v>
      </c>
      <c r="AW499">
        <v>12</v>
      </c>
      <c r="AX499" t="s">
        <v>97</v>
      </c>
      <c r="AY499" t="s">
        <v>2263</v>
      </c>
    </row>
    <row r="500" spans="1:51" x14ac:dyDescent="0.25">
      <c r="A500" t="s">
        <v>3160</v>
      </c>
      <c r="B500" t="s">
        <v>124</v>
      </c>
      <c r="C500" t="s">
        <v>89</v>
      </c>
      <c r="D500">
        <v>99999</v>
      </c>
      <c r="F500">
        <v>5000</v>
      </c>
      <c r="G500" t="b">
        <v>0</v>
      </c>
      <c r="H500" t="s">
        <v>762</v>
      </c>
      <c r="K500" t="s">
        <v>203</v>
      </c>
      <c r="L500" t="s">
        <v>1725</v>
      </c>
      <c r="N500" t="s">
        <v>93</v>
      </c>
      <c r="P500">
        <v>369.8</v>
      </c>
      <c r="Q500">
        <v>99.9</v>
      </c>
      <c r="R500">
        <v>0</v>
      </c>
      <c r="S500">
        <v>50.1</v>
      </c>
      <c r="T500">
        <v>0</v>
      </c>
      <c r="U500">
        <v>0</v>
      </c>
      <c r="V500">
        <v>169.9</v>
      </c>
      <c r="W500">
        <v>49.9</v>
      </c>
      <c r="X500">
        <v>49.9</v>
      </c>
      <c r="Y500">
        <v>0</v>
      </c>
      <c r="AF500" t="s">
        <v>1789</v>
      </c>
      <c r="AJ500" t="s">
        <v>1789</v>
      </c>
      <c r="AL500" t="s">
        <v>1727</v>
      </c>
      <c r="AM500">
        <v>0</v>
      </c>
      <c r="AN500">
        <v>99999</v>
      </c>
      <c r="AO500">
        <v>699</v>
      </c>
      <c r="AP500" t="b">
        <v>1</v>
      </c>
      <c r="AQ500" t="b">
        <v>1</v>
      </c>
      <c r="AR500" t="b">
        <v>0</v>
      </c>
      <c r="AS500">
        <v>1000</v>
      </c>
      <c r="AT500" t="s">
        <v>96</v>
      </c>
      <c r="AV500" t="b">
        <v>0</v>
      </c>
      <c r="AW500">
        <v>12</v>
      </c>
      <c r="AX500" t="s">
        <v>97</v>
      </c>
      <c r="AY500" t="s">
        <v>2264</v>
      </c>
    </row>
    <row r="501" spans="1:51" x14ac:dyDescent="0.25">
      <c r="A501" t="s">
        <v>3160</v>
      </c>
      <c r="B501" t="s">
        <v>139</v>
      </c>
      <c r="C501" t="s">
        <v>89</v>
      </c>
      <c r="D501">
        <v>99999</v>
      </c>
      <c r="F501">
        <v>0</v>
      </c>
      <c r="G501" t="b">
        <v>0</v>
      </c>
      <c r="H501" t="s">
        <v>762</v>
      </c>
      <c r="K501" t="s">
        <v>203</v>
      </c>
      <c r="L501" t="s">
        <v>1753</v>
      </c>
      <c r="N501" t="s">
        <v>93</v>
      </c>
      <c r="P501">
        <v>354.8</v>
      </c>
      <c r="Q501">
        <v>84.9</v>
      </c>
      <c r="R501">
        <v>0</v>
      </c>
      <c r="S501">
        <v>50.1</v>
      </c>
      <c r="T501">
        <v>0</v>
      </c>
      <c r="U501">
        <v>0</v>
      </c>
      <c r="V501">
        <v>169.9</v>
      </c>
      <c r="W501">
        <v>49.9</v>
      </c>
      <c r="X501">
        <v>49.9</v>
      </c>
      <c r="Y501">
        <v>0</v>
      </c>
      <c r="AF501" t="s">
        <v>1791</v>
      </c>
      <c r="AJ501" t="s">
        <v>1791</v>
      </c>
      <c r="AL501" t="s">
        <v>1755</v>
      </c>
      <c r="AM501">
        <v>0</v>
      </c>
      <c r="AN501">
        <v>99999</v>
      </c>
      <c r="AO501">
        <v>899</v>
      </c>
      <c r="AP501" t="b">
        <v>1</v>
      </c>
      <c r="AQ501" t="b">
        <v>1</v>
      </c>
      <c r="AR501" t="b">
        <v>0</v>
      </c>
      <c r="AS501">
        <v>99999</v>
      </c>
      <c r="AT501" t="s">
        <v>96</v>
      </c>
      <c r="AV501" t="b">
        <v>0</v>
      </c>
      <c r="AW501">
        <v>12</v>
      </c>
      <c r="AX501" t="s">
        <v>97</v>
      </c>
      <c r="AY501" t="s">
        <v>2265</v>
      </c>
    </row>
    <row r="502" spans="1:51" x14ac:dyDescent="0.25">
      <c r="A502" t="s">
        <v>3160</v>
      </c>
      <c r="B502" t="s">
        <v>139</v>
      </c>
      <c r="C502" t="s">
        <v>89</v>
      </c>
      <c r="D502">
        <v>99999</v>
      </c>
      <c r="F502">
        <v>1000</v>
      </c>
      <c r="G502" t="b">
        <v>0</v>
      </c>
      <c r="H502" t="s">
        <v>762</v>
      </c>
      <c r="K502" t="s">
        <v>203</v>
      </c>
      <c r="L502" t="s">
        <v>1753</v>
      </c>
      <c r="N502" t="s">
        <v>93</v>
      </c>
      <c r="P502">
        <v>354.8</v>
      </c>
      <c r="Q502">
        <v>84.899999999999991</v>
      </c>
      <c r="R502">
        <v>0</v>
      </c>
      <c r="S502">
        <v>50.1</v>
      </c>
      <c r="T502">
        <v>0</v>
      </c>
      <c r="U502">
        <v>0</v>
      </c>
      <c r="V502">
        <v>169.9</v>
      </c>
      <c r="W502">
        <v>49.9</v>
      </c>
      <c r="X502">
        <v>49.9</v>
      </c>
      <c r="Y502">
        <v>0</v>
      </c>
      <c r="AF502" t="s">
        <v>1793</v>
      </c>
      <c r="AJ502" t="s">
        <v>1793</v>
      </c>
      <c r="AL502" t="s">
        <v>1755</v>
      </c>
      <c r="AM502">
        <v>0</v>
      </c>
      <c r="AN502">
        <v>99999</v>
      </c>
      <c r="AO502">
        <v>899</v>
      </c>
      <c r="AP502" t="b">
        <v>1</v>
      </c>
      <c r="AQ502" t="b">
        <v>1</v>
      </c>
      <c r="AR502" t="b">
        <v>0</v>
      </c>
      <c r="AS502">
        <v>99999</v>
      </c>
      <c r="AT502" t="s">
        <v>96</v>
      </c>
      <c r="AV502" t="b">
        <v>0</v>
      </c>
      <c r="AW502">
        <v>12</v>
      </c>
      <c r="AX502" t="s">
        <v>97</v>
      </c>
      <c r="AY502" t="s">
        <v>2266</v>
      </c>
    </row>
    <row r="503" spans="1:51" x14ac:dyDescent="0.25">
      <c r="A503" t="s">
        <v>3160</v>
      </c>
      <c r="B503" t="s">
        <v>139</v>
      </c>
      <c r="C503" t="s">
        <v>89</v>
      </c>
      <c r="D503">
        <v>99999</v>
      </c>
      <c r="F503">
        <v>10000</v>
      </c>
      <c r="G503" t="b">
        <v>0</v>
      </c>
      <c r="H503" t="s">
        <v>762</v>
      </c>
      <c r="K503" t="s">
        <v>203</v>
      </c>
      <c r="L503" t="s">
        <v>1753</v>
      </c>
      <c r="N503" t="s">
        <v>93</v>
      </c>
      <c r="P503">
        <v>419.8</v>
      </c>
      <c r="Q503">
        <v>149.9</v>
      </c>
      <c r="R503">
        <v>0</v>
      </c>
      <c r="S503">
        <v>50.1</v>
      </c>
      <c r="T503">
        <v>0</v>
      </c>
      <c r="U503">
        <v>0</v>
      </c>
      <c r="V503">
        <v>169.9</v>
      </c>
      <c r="W503">
        <v>49.9</v>
      </c>
      <c r="X503">
        <v>49.9</v>
      </c>
      <c r="Y503">
        <v>0</v>
      </c>
      <c r="AF503" t="s">
        <v>1795</v>
      </c>
      <c r="AJ503" t="s">
        <v>1795</v>
      </c>
      <c r="AL503" t="s">
        <v>1755</v>
      </c>
      <c r="AM503">
        <v>0</v>
      </c>
      <c r="AN503">
        <v>99999</v>
      </c>
      <c r="AO503">
        <v>899</v>
      </c>
      <c r="AP503" t="b">
        <v>1</v>
      </c>
      <c r="AQ503" t="b">
        <v>1</v>
      </c>
      <c r="AR503" t="b">
        <v>0</v>
      </c>
      <c r="AS503">
        <v>99999</v>
      </c>
      <c r="AT503" t="s">
        <v>96</v>
      </c>
      <c r="AV503" t="b">
        <v>0</v>
      </c>
      <c r="AW503">
        <v>12</v>
      </c>
      <c r="AX503" t="s">
        <v>97</v>
      </c>
      <c r="AY503" t="s">
        <v>2267</v>
      </c>
    </row>
    <row r="504" spans="1:51" x14ac:dyDescent="0.25">
      <c r="A504" t="s">
        <v>3160</v>
      </c>
      <c r="B504" t="s">
        <v>139</v>
      </c>
      <c r="C504" t="s">
        <v>89</v>
      </c>
      <c r="D504">
        <v>99999</v>
      </c>
      <c r="F504">
        <v>2000</v>
      </c>
      <c r="G504" t="b">
        <v>0</v>
      </c>
      <c r="H504" t="s">
        <v>762</v>
      </c>
      <c r="K504" t="s">
        <v>203</v>
      </c>
      <c r="L504" t="s">
        <v>1753</v>
      </c>
      <c r="N504" t="s">
        <v>93</v>
      </c>
      <c r="P504">
        <v>364.8</v>
      </c>
      <c r="Q504">
        <v>94.899999999999991</v>
      </c>
      <c r="R504">
        <v>0</v>
      </c>
      <c r="S504">
        <v>50.1</v>
      </c>
      <c r="T504">
        <v>0</v>
      </c>
      <c r="U504">
        <v>0</v>
      </c>
      <c r="V504">
        <v>169.9</v>
      </c>
      <c r="W504">
        <v>49.9</v>
      </c>
      <c r="X504">
        <v>49.9</v>
      </c>
      <c r="Y504">
        <v>0</v>
      </c>
      <c r="AF504" t="s">
        <v>1797</v>
      </c>
      <c r="AJ504" t="s">
        <v>1797</v>
      </c>
      <c r="AL504" t="s">
        <v>1755</v>
      </c>
      <c r="AM504">
        <v>0</v>
      </c>
      <c r="AN504">
        <v>99999</v>
      </c>
      <c r="AO504">
        <v>899</v>
      </c>
      <c r="AP504" t="b">
        <v>1</v>
      </c>
      <c r="AQ504" t="b">
        <v>1</v>
      </c>
      <c r="AR504" t="b">
        <v>0</v>
      </c>
      <c r="AS504">
        <v>99999</v>
      </c>
      <c r="AT504" t="s">
        <v>96</v>
      </c>
      <c r="AV504" t="b">
        <v>0</v>
      </c>
      <c r="AW504">
        <v>12</v>
      </c>
      <c r="AX504" t="s">
        <v>97</v>
      </c>
      <c r="AY504" t="s">
        <v>2268</v>
      </c>
    </row>
    <row r="505" spans="1:51" x14ac:dyDescent="0.25">
      <c r="A505" t="s">
        <v>3160</v>
      </c>
      <c r="B505" t="s">
        <v>139</v>
      </c>
      <c r="C505" t="s">
        <v>89</v>
      </c>
      <c r="D505">
        <v>99999</v>
      </c>
      <c r="F505">
        <v>3000</v>
      </c>
      <c r="G505" t="b">
        <v>0</v>
      </c>
      <c r="H505" t="s">
        <v>762</v>
      </c>
      <c r="K505" t="s">
        <v>203</v>
      </c>
      <c r="L505" t="s">
        <v>1753</v>
      </c>
      <c r="N505" t="s">
        <v>93</v>
      </c>
      <c r="P505">
        <v>374.8</v>
      </c>
      <c r="Q505">
        <v>104.89999999999999</v>
      </c>
      <c r="R505">
        <v>0</v>
      </c>
      <c r="S505">
        <v>50.1</v>
      </c>
      <c r="T505">
        <v>0</v>
      </c>
      <c r="U505">
        <v>0</v>
      </c>
      <c r="V505">
        <v>169.9</v>
      </c>
      <c r="W505">
        <v>49.9</v>
      </c>
      <c r="X505">
        <v>49.9</v>
      </c>
      <c r="Y505">
        <v>0</v>
      </c>
      <c r="AF505" t="s">
        <v>1799</v>
      </c>
      <c r="AJ505" t="s">
        <v>1799</v>
      </c>
      <c r="AL505" t="s">
        <v>1755</v>
      </c>
      <c r="AM505">
        <v>0</v>
      </c>
      <c r="AN505">
        <v>99999</v>
      </c>
      <c r="AO505">
        <v>899</v>
      </c>
      <c r="AP505" t="b">
        <v>1</v>
      </c>
      <c r="AQ505" t="b">
        <v>1</v>
      </c>
      <c r="AR505" t="b">
        <v>0</v>
      </c>
      <c r="AS505">
        <v>99999</v>
      </c>
      <c r="AT505" t="s">
        <v>96</v>
      </c>
      <c r="AV505" t="b">
        <v>0</v>
      </c>
      <c r="AW505">
        <v>12</v>
      </c>
      <c r="AX505" t="s">
        <v>97</v>
      </c>
      <c r="AY505" t="s">
        <v>2269</v>
      </c>
    </row>
    <row r="506" spans="1:51" x14ac:dyDescent="0.25">
      <c r="A506" t="s">
        <v>3160</v>
      </c>
      <c r="B506" t="s">
        <v>139</v>
      </c>
      <c r="C506" t="s">
        <v>89</v>
      </c>
      <c r="D506">
        <v>99999</v>
      </c>
      <c r="F506">
        <v>5000</v>
      </c>
      <c r="G506" t="b">
        <v>0</v>
      </c>
      <c r="H506" t="s">
        <v>762</v>
      </c>
      <c r="K506" t="s">
        <v>203</v>
      </c>
      <c r="L506" t="s">
        <v>1753</v>
      </c>
      <c r="N506" t="s">
        <v>93</v>
      </c>
      <c r="P506">
        <v>389.8</v>
      </c>
      <c r="Q506">
        <v>119.9</v>
      </c>
      <c r="R506">
        <v>0</v>
      </c>
      <c r="S506">
        <v>50.1</v>
      </c>
      <c r="T506">
        <v>0</v>
      </c>
      <c r="U506">
        <v>0</v>
      </c>
      <c r="V506">
        <v>169.9</v>
      </c>
      <c r="W506">
        <v>49.9</v>
      </c>
      <c r="X506">
        <v>49.9</v>
      </c>
      <c r="Y506">
        <v>0</v>
      </c>
      <c r="AF506" t="s">
        <v>1801</v>
      </c>
      <c r="AJ506" t="s">
        <v>1801</v>
      </c>
      <c r="AL506" t="s">
        <v>1755</v>
      </c>
      <c r="AM506">
        <v>0</v>
      </c>
      <c r="AN506">
        <v>99999</v>
      </c>
      <c r="AO506">
        <v>899</v>
      </c>
      <c r="AP506" t="b">
        <v>1</v>
      </c>
      <c r="AQ506" t="b">
        <v>1</v>
      </c>
      <c r="AR506" t="b">
        <v>0</v>
      </c>
      <c r="AS506">
        <v>99999</v>
      </c>
      <c r="AT506" t="s">
        <v>96</v>
      </c>
      <c r="AV506" t="b">
        <v>0</v>
      </c>
      <c r="AW506">
        <v>12</v>
      </c>
      <c r="AX506" t="s">
        <v>97</v>
      </c>
      <c r="AY506" t="s">
        <v>2270</v>
      </c>
    </row>
    <row r="507" spans="1:51" x14ac:dyDescent="0.25">
      <c r="A507" t="s">
        <v>3160</v>
      </c>
      <c r="B507" t="s">
        <v>88</v>
      </c>
      <c r="C507" t="s">
        <v>89</v>
      </c>
      <c r="D507">
        <v>99999</v>
      </c>
      <c r="F507">
        <v>10000</v>
      </c>
      <c r="G507" t="b">
        <v>0</v>
      </c>
      <c r="H507" t="s">
        <v>762</v>
      </c>
      <c r="K507" t="s">
        <v>228</v>
      </c>
      <c r="L507" t="s">
        <v>1725</v>
      </c>
      <c r="N507" t="s">
        <v>93</v>
      </c>
      <c r="P507">
        <v>409.8</v>
      </c>
      <c r="Q507">
        <v>129.9</v>
      </c>
      <c r="R507">
        <v>0</v>
      </c>
      <c r="S507">
        <v>50.1</v>
      </c>
      <c r="T507">
        <v>0</v>
      </c>
      <c r="U507">
        <v>0</v>
      </c>
      <c r="V507">
        <v>169.9</v>
      </c>
      <c r="W507">
        <v>59.9</v>
      </c>
      <c r="X507">
        <v>59.9</v>
      </c>
      <c r="Y507">
        <v>0</v>
      </c>
      <c r="AF507" t="s">
        <v>1767</v>
      </c>
      <c r="AJ507" t="s">
        <v>1767</v>
      </c>
      <c r="AL507" t="s">
        <v>1727</v>
      </c>
      <c r="AM507">
        <v>0</v>
      </c>
      <c r="AN507">
        <v>99999</v>
      </c>
      <c r="AO507">
        <v>699</v>
      </c>
      <c r="AP507" t="b">
        <v>1</v>
      </c>
      <c r="AQ507" t="b">
        <v>1</v>
      </c>
      <c r="AR507" t="b">
        <v>0</v>
      </c>
      <c r="AS507">
        <v>1000</v>
      </c>
      <c r="AT507" t="s">
        <v>96</v>
      </c>
      <c r="AV507" t="b">
        <v>0</v>
      </c>
      <c r="AW507">
        <v>12</v>
      </c>
      <c r="AX507" t="s">
        <v>97</v>
      </c>
      <c r="AY507" t="s">
        <v>2271</v>
      </c>
    </row>
    <row r="508" spans="1:51" x14ac:dyDescent="0.25">
      <c r="A508" t="s">
        <v>3160</v>
      </c>
      <c r="B508" t="s">
        <v>109</v>
      </c>
      <c r="C508" t="s">
        <v>89</v>
      </c>
      <c r="D508">
        <v>99999</v>
      </c>
      <c r="F508">
        <v>0</v>
      </c>
      <c r="G508" t="b">
        <v>0</v>
      </c>
      <c r="H508" t="s">
        <v>762</v>
      </c>
      <c r="K508" t="s">
        <v>228</v>
      </c>
      <c r="L508" t="s">
        <v>1729</v>
      </c>
      <c r="N508" t="s">
        <v>93</v>
      </c>
      <c r="P508">
        <v>339.8</v>
      </c>
      <c r="Q508">
        <v>59.9</v>
      </c>
      <c r="R508">
        <v>0</v>
      </c>
      <c r="S508">
        <v>50.1</v>
      </c>
      <c r="T508">
        <v>0</v>
      </c>
      <c r="U508">
        <v>0</v>
      </c>
      <c r="V508">
        <v>169.9</v>
      </c>
      <c r="W508">
        <v>59.9</v>
      </c>
      <c r="X508">
        <v>59.9</v>
      </c>
      <c r="Y508">
        <v>0</v>
      </c>
      <c r="AF508" t="s">
        <v>1769</v>
      </c>
      <c r="AJ508" t="s">
        <v>1769</v>
      </c>
      <c r="AL508" t="s">
        <v>1731</v>
      </c>
      <c r="AM508">
        <v>0</v>
      </c>
      <c r="AN508">
        <v>99999</v>
      </c>
      <c r="AO508">
        <v>599</v>
      </c>
      <c r="AP508" t="b">
        <v>1</v>
      </c>
      <c r="AQ508" t="b">
        <v>1</v>
      </c>
      <c r="AR508" t="b">
        <v>0</v>
      </c>
      <c r="AS508">
        <v>500</v>
      </c>
      <c r="AT508" t="s">
        <v>96</v>
      </c>
      <c r="AV508" t="b">
        <v>0</v>
      </c>
      <c r="AW508">
        <v>12</v>
      </c>
      <c r="AX508" t="s">
        <v>97</v>
      </c>
      <c r="AY508" t="s">
        <v>2272</v>
      </c>
    </row>
    <row r="509" spans="1:51" x14ac:dyDescent="0.25">
      <c r="A509" t="s">
        <v>3160</v>
      </c>
      <c r="B509" t="s">
        <v>109</v>
      </c>
      <c r="C509" t="s">
        <v>89</v>
      </c>
      <c r="D509">
        <v>99999</v>
      </c>
      <c r="F509">
        <v>1000</v>
      </c>
      <c r="G509" t="b">
        <v>0</v>
      </c>
      <c r="H509" t="s">
        <v>762</v>
      </c>
      <c r="K509" t="s">
        <v>228</v>
      </c>
      <c r="L509" t="s">
        <v>1729</v>
      </c>
      <c r="N509" t="s">
        <v>93</v>
      </c>
      <c r="P509">
        <v>339.8</v>
      </c>
      <c r="Q509">
        <v>59.9</v>
      </c>
      <c r="R509">
        <v>0</v>
      </c>
      <c r="S509">
        <v>50.1</v>
      </c>
      <c r="T509">
        <v>0</v>
      </c>
      <c r="U509">
        <v>0</v>
      </c>
      <c r="V509">
        <v>169.9</v>
      </c>
      <c r="W509">
        <v>59.9</v>
      </c>
      <c r="X509">
        <v>59.9</v>
      </c>
      <c r="Y509">
        <v>0</v>
      </c>
      <c r="AF509" t="s">
        <v>1771</v>
      </c>
      <c r="AJ509" t="s">
        <v>1771</v>
      </c>
      <c r="AL509" t="s">
        <v>1731</v>
      </c>
      <c r="AM509">
        <v>0</v>
      </c>
      <c r="AN509">
        <v>99999</v>
      </c>
      <c r="AO509">
        <v>599</v>
      </c>
      <c r="AP509" t="b">
        <v>1</v>
      </c>
      <c r="AQ509" t="b">
        <v>1</v>
      </c>
      <c r="AR509" t="b">
        <v>0</v>
      </c>
      <c r="AS509">
        <v>500</v>
      </c>
      <c r="AT509" t="s">
        <v>96</v>
      </c>
      <c r="AV509" t="b">
        <v>0</v>
      </c>
      <c r="AW509">
        <v>12</v>
      </c>
      <c r="AX509" t="s">
        <v>97</v>
      </c>
      <c r="AY509" t="s">
        <v>2273</v>
      </c>
    </row>
    <row r="510" spans="1:51" x14ac:dyDescent="0.25">
      <c r="A510" t="s">
        <v>3160</v>
      </c>
      <c r="B510" t="s">
        <v>109</v>
      </c>
      <c r="C510" t="s">
        <v>89</v>
      </c>
      <c r="D510">
        <v>99999</v>
      </c>
      <c r="F510">
        <v>10000</v>
      </c>
      <c r="G510" t="b">
        <v>0</v>
      </c>
      <c r="H510" t="s">
        <v>762</v>
      </c>
      <c r="K510" t="s">
        <v>228</v>
      </c>
      <c r="L510" t="s">
        <v>1729</v>
      </c>
      <c r="N510" t="s">
        <v>93</v>
      </c>
      <c r="P510">
        <v>404.8</v>
      </c>
      <c r="Q510">
        <v>124.9</v>
      </c>
      <c r="R510">
        <v>0</v>
      </c>
      <c r="S510">
        <v>50.1</v>
      </c>
      <c r="T510">
        <v>0</v>
      </c>
      <c r="U510">
        <v>0</v>
      </c>
      <c r="V510">
        <v>169.9</v>
      </c>
      <c r="W510">
        <v>59.9</v>
      </c>
      <c r="X510">
        <v>59.9</v>
      </c>
      <c r="Y510">
        <v>0</v>
      </c>
      <c r="AF510" t="s">
        <v>1773</v>
      </c>
      <c r="AJ510" t="s">
        <v>1773</v>
      </c>
      <c r="AL510" t="s">
        <v>1731</v>
      </c>
      <c r="AM510">
        <v>0</v>
      </c>
      <c r="AN510">
        <v>99999</v>
      </c>
      <c r="AO510">
        <v>599</v>
      </c>
      <c r="AP510" t="b">
        <v>1</v>
      </c>
      <c r="AQ510" t="b">
        <v>1</v>
      </c>
      <c r="AR510" t="b">
        <v>0</v>
      </c>
      <c r="AS510">
        <v>500</v>
      </c>
      <c r="AT510" t="s">
        <v>96</v>
      </c>
      <c r="AV510" t="b">
        <v>0</v>
      </c>
      <c r="AW510">
        <v>12</v>
      </c>
      <c r="AX510" t="s">
        <v>97</v>
      </c>
      <c r="AY510" t="s">
        <v>2274</v>
      </c>
    </row>
    <row r="511" spans="1:51" x14ac:dyDescent="0.25">
      <c r="A511" t="s">
        <v>3160</v>
      </c>
      <c r="B511" t="s">
        <v>109</v>
      </c>
      <c r="C511" t="s">
        <v>89</v>
      </c>
      <c r="D511">
        <v>99999</v>
      </c>
      <c r="F511">
        <v>2000</v>
      </c>
      <c r="G511" t="b">
        <v>0</v>
      </c>
      <c r="H511" t="s">
        <v>762</v>
      </c>
      <c r="K511" t="s">
        <v>228</v>
      </c>
      <c r="L511" t="s">
        <v>1729</v>
      </c>
      <c r="N511" t="s">
        <v>93</v>
      </c>
      <c r="P511">
        <v>349.8</v>
      </c>
      <c r="Q511">
        <v>69.900000000000006</v>
      </c>
      <c r="R511">
        <v>0</v>
      </c>
      <c r="S511">
        <v>50.1</v>
      </c>
      <c r="T511">
        <v>0</v>
      </c>
      <c r="U511">
        <v>0</v>
      </c>
      <c r="V511">
        <v>169.9</v>
      </c>
      <c r="W511">
        <v>59.9</v>
      </c>
      <c r="X511">
        <v>59.9</v>
      </c>
      <c r="Y511">
        <v>0</v>
      </c>
      <c r="AF511" t="s">
        <v>1775</v>
      </c>
      <c r="AJ511" t="s">
        <v>1775</v>
      </c>
      <c r="AL511" t="s">
        <v>1731</v>
      </c>
      <c r="AM511">
        <v>0</v>
      </c>
      <c r="AN511">
        <v>99999</v>
      </c>
      <c r="AO511">
        <v>599</v>
      </c>
      <c r="AP511" t="b">
        <v>1</v>
      </c>
      <c r="AQ511" t="b">
        <v>1</v>
      </c>
      <c r="AR511" t="b">
        <v>0</v>
      </c>
      <c r="AS511">
        <v>500</v>
      </c>
      <c r="AT511" t="s">
        <v>96</v>
      </c>
      <c r="AV511" t="b">
        <v>0</v>
      </c>
      <c r="AW511">
        <v>12</v>
      </c>
      <c r="AX511" t="s">
        <v>97</v>
      </c>
      <c r="AY511" t="s">
        <v>2275</v>
      </c>
    </row>
    <row r="512" spans="1:51" x14ac:dyDescent="0.25">
      <c r="A512" t="s">
        <v>3160</v>
      </c>
      <c r="B512" t="s">
        <v>109</v>
      </c>
      <c r="C512" t="s">
        <v>89</v>
      </c>
      <c r="D512">
        <v>99999</v>
      </c>
      <c r="F512">
        <v>3000</v>
      </c>
      <c r="G512" t="b">
        <v>0</v>
      </c>
      <c r="H512" t="s">
        <v>762</v>
      </c>
      <c r="K512" t="s">
        <v>228</v>
      </c>
      <c r="L512" t="s">
        <v>1729</v>
      </c>
      <c r="N512" t="s">
        <v>93</v>
      </c>
      <c r="P512">
        <v>359.8</v>
      </c>
      <c r="Q512">
        <v>79.899999999999991</v>
      </c>
      <c r="R512">
        <v>0</v>
      </c>
      <c r="S512">
        <v>50.1</v>
      </c>
      <c r="T512">
        <v>0</v>
      </c>
      <c r="U512">
        <v>0</v>
      </c>
      <c r="V512">
        <v>169.9</v>
      </c>
      <c r="W512">
        <v>59.9</v>
      </c>
      <c r="X512">
        <v>59.9</v>
      </c>
      <c r="Y512">
        <v>0</v>
      </c>
      <c r="AF512" t="s">
        <v>1777</v>
      </c>
      <c r="AJ512" t="s">
        <v>1777</v>
      </c>
      <c r="AL512" t="s">
        <v>1731</v>
      </c>
      <c r="AM512">
        <v>0</v>
      </c>
      <c r="AN512">
        <v>99999</v>
      </c>
      <c r="AO512">
        <v>599</v>
      </c>
      <c r="AP512" t="b">
        <v>1</v>
      </c>
      <c r="AQ512" t="b">
        <v>1</v>
      </c>
      <c r="AR512" t="b">
        <v>0</v>
      </c>
      <c r="AS512">
        <v>500</v>
      </c>
      <c r="AT512" t="s">
        <v>96</v>
      </c>
      <c r="AV512" t="b">
        <v>0</v>
      </c>
      <c r="AW512">
        <v>12</v>
      </c>
      <c r="AX512" t="s">
        <v>97</v>
      </c>
      <c r="AY512" t="s">
        <v>2276</v>
      </c>
    </row>
    <row r="513" spans="1:51" x14ac:dyDescent="0.25">
      <c r="A513" t="s">
        <v>3160</v>
      </c>
      <c r="B513" t="s">
        <v>109</v>
      </c>
      <c r="C513" t="s">
        <v>89</v>
      </c>
      <c r="D513">
        <v>99999</v>
      </c>
      <c r="F513">
        <v>5000</v>
      </c>
      <c r="G513" t="b">
        <v>0</v>
      </c>
      <c r="H513" t="s">
        <v>762</v>
      </c>
      <c r="K513" t="s">
        <v>228</v>
      </c>
      <c r="L513" t="s">
        <v>1729</v>
      </c>
      <c r="N513" t="s">
        <v>93</v>
      </c>
      <c r="P513">
        <v>374.8</v>
      </c>
      <c r="Q513">
        <v>94.9</v>
      </c>
      <c r="R513">
        <v>0</v>
      </c>
      <c r="S513">
        <v>50.1</v>
      </c>
      <c r="T513">
        <v>0</v>
      </c>
      <c r="U513">
        <v>0</v>
      </c>
      <c r="V513">
        <v>169.9</v>
      </c>
      <c r="W513">
        <v>59.9</v>
      </c>
      <c r="X513">
        <v>59.9</v>
      </c>
      <c r="Y513">
        <v>0</v>
      </c>
      <c r="AF513" t="s">
        <v>1779</v>
      </c>
      <c r="AJ513" t="s">
        <v>1779</v>
      </c>
      <c r="AL513" t="s">
        <v>1731</v>
      </c>
      <c r="AM513">
        <v>0</v>
      </c>
      <c r="AN513">
        <v>99999</v>
      </c>
      <c r="AO513">
        <v>599</v>
      </c>
      <c r="AP513" t="b">
        <v>1</v>
      </c>
      <c r="AQ513" t="b">
        <v>1</v>
      </c>
      <c r="AR513" t="b">
        <v>0</v>
      </c>
      <c r="AS513">
        <v>500</v>
      </c>
      <c r="AT513" t="s">
        <v>96</v>
      </c>
      <c r="AV513" t="b">
        <v>0</v>
      </c>
      <c r="AW513">
        <v>12</v>
      </c>
      <c r="AX513" t="s">
        <v>97</v>
      </c>
      <c r="AY513" t="s">
        <v>2277</v>
      </c>
    </row>
    <row r="514" spans="1:51" x14ac:dyDescent="0.25">
      <c r="A514" t="s">
        <v>3160</v>
      </c>
      <c r="B514" t="s">
        <v>124</v>
      </c>
      <c r="C514" t="s">
        <v>89</v>
      </c>
      <c r="D514">
        <v>99999</v>
      </c>
      <c r="F514">
        <v>0</v>
      </c>
      <c r="G514" t="b">
        <v>0</v>
      </c>
      <c r="H514" t="s">
        <v>762</v>
      </c>
      <c r="K514" t="s">
        <v>228</v>
      </c>
      <c r="L514" t="s">
        <v>1725</v>
      </c>
      <c r="N514" t="s">
        <v>93</v>
      </c>
      <c r="P514">
        <v>344.8</v>
      </c>
      <c r="Q514">
        <v>64.900000000000006</v>
      </c>
      <c r="R514">
        <v>0</v>
      </c>
      <c r="S514">
        <v>50.1</v>
      </c>
      <c r="T514">
        <v>0</v>
      </c>
      <c r="U514">
        <v>0</v>
      </c>
      <c r="V514">
        <v>169.9</v>
      </c>
      <c r="W514">
        <v>59.9</v>
      </c>
      <c r="X514">
        <v>59.9</v>
      </c>
      <c r="Y514">
        <v>0</v>
      </c>
      <c r="AF514" t="s">
        <v>1781</v>
      </c>
      <c r="AJ514" t="s">
        <v>1781</v>
      </c>
      <c r="AL514" t="s">
        <v>1727</v>
      </c>
      <c r="AM514">
        <v>0</v>
      </c>
      <c r="AN514">
        <v>99999</v>
      </c>
      <c r="AO514">
        <v>699</v>
      </c>
      <c r="AP514" t="b">
        <v>1</v>
      </c>
      <c r="AQ514" t="b">
        <v>1</v>
      </c>
      <c r="AR514" t="b">
        <v>0</v>
      </c>
      <c r="AS514">
        <v>1000</v>
      </c>
      <c r="AT514" t="s">
        <v>96</v>
      </c>
      <c r="AV514" t="b">
        <v>0</v>
      </c>
      <c r="AW514">
        <v>12</v>
      </c>
      <c r="AX514" t="s">
        <v>97</v>
      </c>
      <c r="AY514" t="s">
        <v>2278</v>
      </c>
    </row>
    <row r="515" spans="1:51" x14ac:dyDescent="0.25">
      <c r="A515" t="s">
        <v>3160</v>
      </c>
      <c r="B515" t="s">
        <v>124</v>
      </c>
      <c r="C515" t="s">
        <v>89</v>
      </c>
      <c r="D515">
        <v>99999</v>
      </c>
      <c r="F515">
        <v>1000</v>
      </c>
      <c r="G515" t="b">
        <v>0</v>
      </c>
      <c r="H515" t="s">
        <v>762</v>
      </c>
      <c r="K515" t="s">
        <v>228</v>
      </c>
      <c r="L515" t="s">
        <v>1725</v>
      </c>
      <c r="N515" t="s">
        <v>93</v>
      </c>
      <c r="P515">
        <v>344.8</v>
      </c>
      <c r="Q515">
        <v>64.899999999999991</v>
      </c>
      <c r="R515">
        <v>0</v>
      </c>
      <c r="S515">
        <v>50.1</v>
      </c>
      <c r="T515">
        <v>0</v>
      </c>
      <c r="U515">
        <v>0</v>
      </c>
      <c r="V515">
        <v>169.9</v>
      </c>
      <c r="W515">
        <v>59.9</v>
      </c>
      <c r="X515">
        <v>59.9</v>
      </c>
      <c r="Y515">
        <v>0</v>
      </c>
      <c r="AF515" t="s">
        <v>1783</v>
      </c>
      <c r="AJ515" t="s">
        <v>1783</v>
      </c>
      <c r="AL515" t="s">
        <v>1727</v>
      </c>
      <c r="AM515">
        <v>0</v>
      </c>
      <c r="AN515">
        <v>99999</v>
      </c>
      <c r="AO515">
        <v>699</v>
      </c>
      <c r="AP515" t="b">
        <v>1</v>
      </c>
      <c r="AQ515" t="b">
        <v>1</v>
      </c>
      <c r="AR515" t="b">
        <v>0</v>
      </c>
      <c r="AS515">
        <v>1000</v>
      </c>
      <c r="AT515" t="s">
        <v>96</v>
      </c>
      <c r="AV515" t="b">
        <v>0</v>
      </c>
      <c r="AW515">
        <v>12</v>
      </c>
      <c r="AX515" t="s">
        <v>97</v>
      </c>
      <c r="AY515" t="s">
        <v>2279</v>
      </c>
    </row>
    <row r="516" spans="1:51" x14ac:dyDescent="0.25">
      <c r="A516" t="s">
        <v>3160</v>
      </c>
      <c r="B516" t="s">
        <v>124</v>
      </c>
      <c r="C516" t="s">
        <v>89</v>
      </c>
      <c r="D516">
        <v>99999</v>
      </c>
      <c r="F516">
        <v>2000</v>
      </c>
      <c r="G516" t="b">
        <v>0</v>
      </c>
      <c r="H516" t="s">
        <v>762</v>
      </c>
      <c r="K516" t="s">
        <v>228</v>
      </c>
      <c r="L516" t="s">
        <v>1725</v>
      </c>
      <c r="N516" t="s">
        <v>93</v>
      </c>
      <c r="P516">
        <v>354.8</v>
      </c>
      <c r="Q516">
        <v>74.899999999999991</v>
      </c>
      <c r="R516">
        <v>0</v>
      </c>
      <c r="S516">
        <v>50.1</v>
      </c>
      <c r="T516">
        <v>0</v>
      </c>
      <c r="U516">
        <v>0</v>
      </c>
      <c r="V516">
        <v>169.9</v>
      </c>
      <c r="W516">
        <v>59.9</v>
      </c>
      <c r="X516">
        <v>59.9</v>
      </c>
      <c r="Y516">
        <v>0</v>
      </c>
      <c r="AF516" t="s">
        <v>1785</v>
      </c>
      <c r="AJ516" t="s">
        <v>1785</v>
      </c>
      <c r="AL516" t="s">
        <v>1727</v>
      </c>
      <c r="AM516">
        <v>0</v>
      </c>
      <c r="AN516">
        <v>99999</v>
      </c>
      <c r="AO516">
        <v>699</v>
      </c>
      <c r="AP516" t="b">
        <v>1</v>
      </c>
      <c r="AQ516" t="b">
        <v>1</v>
      </c>
      <c r="AR516" t="b">
        <v>0</v>
      </c>
      <c r="AS516">
        <v>1000</v>
      </c>
      <c r="AT516" t="s">
        <v>96</v>
      </c>
      <c r="AV516" t="b">
        <v>0</v>
      </c>
      <c r="AW516">
        <v>12</v>
      </c>
      <c r="AX516" t="s">
        <v>97</v>
      </c>
      <c r="AY516" t="s">
        <v>2280</v>
      </c>
    </row>
    <row r="517" spans="1:51" x14ac:dyDescent="0.25">
      <c r="A517" t="s">
        <v>3160</v>
      </c>
      <c r="B517" t="s">
        <v>124</v>
      </c>
      <c r="C517" t="s">
        <v>89</v>
      </c>
      <c r="D517">
        <v>99999</v>
      </c>
      <c r="F517">
        <v>3000</v>
      </c>
      <c r="G517" t="b">
        <v>0</v>
      </c>
      <c r="H517" t="s">
        <v>762</v>
      </c>
      <c r="K517" t="s">
        <v>228</v>
      </c>
      <c r="L517" t="s">
        <v>1725</v>
      </c>
      <c r="N517" t="s">
        <v>93</v>
      </c>
      <c r="P517">
        <v>364.8</v>
      </c>
      <c r="Q517">
        <v>84.899999999999991</v>
      </c>
      <c r="R517">
        <v>0</v>
      </c>
      <c r="S517">
        <v>50.1</v>
      </c>
      <c r="T517">
        <v>0</v>
      </c>
      <c r="U517">
        <v>0</v>
      </c>
      <c r="V517">
        <v>169.9</v>
      </c>
      <c r="W517">
        <v>59.9</v>
      </c>
      <c r="X517">
        <v>59.9</v>
      </c>
      <c r="Y517">
        <v>0</v>
      </c>
      <c r="AF517" t="s">
        <v>1787</v>
      </c>
      <c r="AJ517" t="s">
        <v>1787</v>
      </c>
      <c r="AL517" t="s">
        <v>1727</v>
      </c>
      <c r="AM517">
        <v>0</v>
      </c>
      <c r="AN517">
        <v>99999</v>
      </c>
      <c r="AO517">
        <v>699</v>
      </c>
      <c r="AP517" t="b">
        <v>1</v>
      </c>
      <c r="AQ517" t="b">
        <v>1</v>
      </c>
      <c r="AR517" t="b">
        <v>0</v>
      </c>
      <c r="AS517">
        <v>1000</v>
      </c>
      <c r="AT517" t="s">
        <v>96</v>
      </c>
      <c r="AV517" t="b">
        <v>0</v>
      </c>
      <c r="AW517">
        <v>12</v>
      </c>
      <c r="AX517" t="s">
        <v>97</v>
      </c>
      <c r="AY517" t="s">
        <v>2281</v>
      </c>
    </row>
    <row r="518" spans="1:51" x14ac:dyDescent="0.25">
      <c r="A518" t="s">
        <v>3160</v>
      </c>
      <c r="B518" t="s">
        <v>124</v>
      </c>
      <c r="C518" t="s">
        <v>89</v>
      </c>
      <c r="D518">
        <v>99999</v>
      </c>
      <c r="F518">
        <v>5000</v>
      </c>
      <c r="G518" t="b">
        <v>0</v>
      </c>
      <c r="H518" t="s">
        <v>762</v>
      </c>
      <c r="K518" t="s">
        <v>228</v>
      </c>
      <c r="L518" t="s">
        <v>1725</v>
      </c>
      <c r="N518" t="s">
        <v>93</v>
      </c>
      <c r="P518">
        <v>379.8</v>
      </c>
      <c r="Q518">
        <v>99.9</v>
      </c>
      <c r="R518">
        <v>0</v>
      </c>
      <c r="S518">
        <v>50.1</v>
      </c>
      <c r="T518">
        <v>0</v>
      </c>
      <c r="U518">
        <v>0</v>
      </c>
      <c r="V518">
        <v>169.9</v>
      </c>
      <c r="W518">
        <v>59.9</v>
      </c>
      <c r="X518">
        <v>59.9</v>
      </c>
      <c r="Y518">
        <v>0</v>
      </c>
      <c r="AF518" t="s">
        <v>1789</v>
      </c>
      <c r="AJ518" t="s">
        <v>1789</v>
      </c>
      <c r="AL518" t="s">
        <v>1727</v>
      </c>
      <c r="AM518">
        <v>0</v>
      </c>
      <c r="AN518">
        <v>99999</v>
      </c>
      <c r="AO518">
        <v>699</v>
      </c>
      <c r="AP518" t="b">
        <v>1</v>
      </c>
      <c r="AQ518" t="b">
        <v>1</v>
      </c>
      <c r="AR518" t="b">
        <v>0</v>
      </c>
      <c r="AS518">
        <v>1000</v>
      </c>
      <c r="AT518" t="s">
        <v>96</v>
      </c>
      <c r="AV518" t="b">
        <v>0</v>
      </c>
      <c r="AW518">
        <v>12</v>
      </c>
      <c r="AX518" t="s">
        <v>97</v>
      </c>
      <c r="AY518" t="s">
        <v>2282</v>
      </c>
    </row>
    <row r="519" spans="1:51" x14ac:dyDescent="0.25">
      <c r="A519" t="s">
        <v>3160</v>
      </c>
      <c r="B519" t="s">
        <v>139</v>
      </c>
      <c r="C519" t="s">
        <v>89</v>
      </c>
      <c r="D519">
        <v>99999</v>
      </c>
      <c r="F519">
        <v>0</v>
      </c>
      <c r="G519" t="b">
        <v>0</v>
      </c>
      <c r="H519" t="s">
        <v>762</v>
      </c>
      <c r="K519" t="s">
        <v>228</v>
      </c>
      <c r="L519" t="s">
        <v>1753</v>
      </c>
      <c r="N519" t="s">
        <v>93</v>
      </c>
      <c r="P519">
        <v>364.8</v>
      </c>
      <c r="Q519">
        <v>84.9</v>
      </c>
      <c r="R519">
        <v>0</v>
      </c>
      <c r="S519">
        <v>50.1</v>
      </c>
      <c r="T519">
        <v>0</v>
      </c>
      <c r="U519">
        <v>0</v>
      </c>
      <c r="V519">
        <v>169.9</v>
      </c>
      <c r="W519">
        <v>59.9</v>
      </c>
      <c r="X519">
        <v>59.9</v>
      </c>
      <c r="Y519">
        <v>0</v>
      </c>
      <c r="AF519" t="s">
        <v>1791</v>
      </c>
      <c r="AJ519" t="s">
        <v>1791</v>
      </c>
      <c r="AL519" t="s">
        <v>1755</v>
      </c>
      <c r="AM519">
        <v>0</v>
      </c>
      <c r="AN519">
        <v>99999</v>
      </c>
      <c r="AO519">
        <v>899</v>
      </c>
      <c r="AP519" t="b">
        <v>1</v>
      </c>
      <c r="AQ519" t="b">
        <v>1</v>
      </c>
      <c r="AR519" t="b">
        <v>0</v>
      </c>
      <c r="AS519">
        <v>99999</v>
      </c>
      <c r="AT519" t="s">
        <v>96</v>
      </c>
      <c r="AV519" t="b">
        <v>0</v>
      </c>
      <c r="AW519">
        <v>12</v>
      </c>
      <c r="AX519" t="s">
        <v>97</v>
      </c>
      <c r="AY519" t="s">
        <v>2283</v>
      </c>
    </row>
    <row r="520" spans="1:51" x14ac:dyDescent="0.25">
      <c r="A520" t="s">
        <v>3160</v>
      </c>
      <c r="B520" t="s">
        <v>139</v>
      </c>
      <c r="C520" t="s">
        <v>89</v>
      </c>
      <c r="D520">
        <v>99999</v>
      </c>
      <c r="F520">
        <v>1000</v>
      </c>
      <c r="G520" t="b">
        <v>0</v>
      </c>
      <c r="H520" t="s">
        <v>762</v>
      </c>
      <c r="K520" t="s">
        <v>228</v>
      </c>
      <c r="L520" t="s">
        <v>1753</v>
      </c>
      <c r="N520" t="s">
        <v>93</v>
      </c>
      <c r="P520">
        <v>364.8</v>
      </c>
      <c r="Q520">
        <v>84.899999999999991</v>
      </c>
      <c r="R520">
        <v>0</v>
      </c>
      <c r="S520">
        <v>50.1</v>
      </c>
      <c r="T520">
        <v>0</v>
      </c>
      <c r="U520">
        <v>0</v>
      </c>
      <c r="V520">
        <v>169.9</v>
      </c>
      <c r="W520">
        <v>59.9</v>
      </c>
      <c r="X520">
        <v>59.9</v>
      </c>
      <c r="Y520">
        <v>0</v>
      </c>
      <c r="AF520" t="s">
        <v>1793</v>
      </c>
      <c r="AJ520" t="s">
        <v>1793</v>
      </c>
      <c r="AL520" t="s">
        <v>1755</v>
      </c>
      <c r="AM520">
        <v>0</v>
      </c>
      <c r="AN520">
        <v>99999</v>
      </c>
      <c r="AO520">
        <v>899</v>
      </c>
      <c r="AP520" t="b">
        <v>1</v>
      </c>
      <c r="AQ520" t="b">
        <v>1</v>
      </c>
      <c r="AR520" t="b">
        <v>0</v>
      </c>
      <c r="AS520">
        <v>99999</v>
      </c>
      <c r="AT520" t="s">
        <v>96</v>
      </c>
      <c r="AV520" t="b">
        <v>0</v>
      </c>
      <c r="AW520">
        <v>12</v>
      </c>
      <c r="AX520" t="s">
        <v>97</v>
      </c>
      <c r="AY520" t="s">
        <v>2284</v>
      </c>
    </row>
    <row r="521" spans="1:51" x14ac:dyDescent="0.25">
      <c r="A521" t="s">
        <v>3160</v>
      </c>
      <c r="B521" t="s">
        <v>139</v>
      </c>
      <c r="C521" t="s">
        <v>89</v>
      </c>
      <c r="D521">
        <v>99999</v>
      </c>
      <c r="F521">
        <v>10000</v>
      </c>
      <c r="G521" t="b">
        <v>0</v>
      </c>
      <c r="H521" t="s">
        <v>762</v>
      </c>
      <c r="K521" t="s">
        <v>228</v>
      </c>
      <c r="L521" t="s">
        <v>1753</v>
      </c>
      <c r="N521" t="s">
        <v>93</v>
      </c>
      <c r="P521">
        <v>429.8</v>
      </c>
      <c r="Q521">
        <v>149.9</v>
      </c>
      <c r="R521">
        <v>0</v>
      </c>
      <c r="S521">
        <v>50.1</v>
      </c>
      <c r="T521">
        <v>0</v>
      </c>
      <c r="U521">
        <v>0</v>
      </c>
      <c r="V521">
        <v>169.9</v>
      </c>
      <c r="W521">
        <v>59.9</v>
      </c>
      <c r="X521">
        <v>59.9</v>
      </c>
      <c r="Y521">
        <v>0</v>
      </c>
      <c r="AF521" t="s">
        <v>1795</v>
      </c>
      <c r="AJ521" t="s">
        <v>1795</v>
      </c>
      <c r="AL521" t="s">
        <v>1755</v>
      </c>
      <c r="AM521">
        <v>0</v>
      </c>
      <c r="AN521">
        <v>99999</v>
      </c>
      <c r="AO521">
        <v>899</v>
      </c>
      <c r="AP521" t="b">
        <v>1</v>
      </c>
      <c r="AQ521" t="b">
        <v>1</v>
      </c>
      <c r="AR521" t="b">
        <v>0</v>
      </c>
      <c r="AS521">
        <v>99999</v>
      </c>
      <c r="AT521" t="s">
        <v>96</v>
      </c>
      <c r="AV521" t="b">
        <v>0</v>
      </c>
      <c r="AW521">
        <v>12</v>
      </c>
      <c r="AX521" t="s">
        <v>97</v>
      </c>
      <c r="AY521" t="s">
        <v>2285</v>
      </c>
    </row>
    <row r="522" spans="1:51" x14ac:dyDescent="0.25">
      <c r="A522" t="s">
        <v>3160</v>
      </c>
      <c r="B522" t="s">
        <v>139</v>
      </c>
      <c r="C522" t="s">
        <v>89</v>
      </c>
      <c r="D522">
        <v>99999</v>
      </c>
      <c r="F522">
        <v>2000</v>
      </c>
      <c r="G522" t="b">
        <v>0</v>
      </c>
      <c r="H522" t="s">
        <v>762</v>
      </c>
      <c r="K522" t="s">
        <v>228</v>
      </c>
      <c r="L522" t="s">
        <v>1753</v>
      </c>
      <c r="N522" t="s">
        <v>93</v>
      </c>
      <c r="P522">
        <v>374.8</v>
      </c>
      <c r="Q522">
        <v>94.899999999999991</v>
      </c>
      <c r="R522">
        <v>0</v>
      </c>
      <c r="S522">
        <v>50.1</v>
      </c>
      <c r="T522">
        <v>0</v>
      </c>
      <c r="U522">
        <v>0</v>
      </c>
      <c r="V522">
        <v>169.9</v>
      </c>
      <c r="W522">
        <v>59.9</v>
      </c>
      <c r="X522">
        <v>59.9</v>
      </c>
      <c r="Y522">
        <v>0</v>
      </c>
      <c r="AF522" t="s">
        <v>1797</v>
      </c>
      <c r="AJ522" t="s">
        <v>1797</v>
      </c>
      <c r="AL522" t="s">
        <v>1755</v>
      </c>
      <c r="AM522">
        <v>0</v>
      </c>
      <c r="AN522">
        <v>99999</v>
      </c>
      <c r="AO522">
        <v>899</v>
      </c>
      <c r="AP522" t="b">
        <v>1</v>
      </c>
      <c r="AQ522" t="b">
        <v>1</v>
      </c>
      <c r="AR522" t="b">
        <v>0</v>
      </c>
      <c r="AS522">
        <v>99999</v>
      </c>
      <c r="AT522" t="s">
        <v>96</v>
      </c>
      <c r="AV522" t="b">
        <v>0</v>
      </c>
      <c r="AW522">
        <v>12</v>
      </c>
      <c r="AX522" t="s">
        <v>97</v>
      </c>
      <c r="AY522" t="s">
        <v>2286</v>
      </c>
    </row>
    <row r="523" spans="1:51" x14ac:dyDescent="0.25">
      <c r="A523" t="s">
        <v>3160</v>
      </c>
      <c r="B523" t="s">
        <v>139</v>
      </c>
      <c r="C523" t="s">
        <v>89</v>
      </c>
      <c r="D523">
        <v>99999</v>
      </c>
      <c r="F523">
        <v>3000</v>
      </c>
      <c r="G523" t="b">
        <v>0</v>
      </c>
      <c r="H523" t="s">
        <v>762</v>
      </c>
      <c r="K523" t="s">
        <v>228</v>
      </c>
      <c r="L523" t="s">
        <v>1753</v>
      </c>
      <c r="N523" t="s">
        <v>93</v>
      </c>
      <c r="P523">
        <v>384.8</v>
      </c>
      <c r="Q523">
        <v>104.89999999999999</v>
      </c>
      <c r="R523">
        <v>0</v>
      </c>
      <c r="S523">
        <v>50.1</v>
      </c>
      <c r="T523">
        <v>0</v>
      </c>
      <c r="U523">
        <v>0</v>
      </c>
      <c r="V523">
        <v>169.9</v>
      </c>
      <c r="W523">
        <v>59.9</v>
      </c>
      <c r="X523">
        <v>59.9</v>
      </c>
      <c r="Y523">
        <v>0</v>
      </c>
      <c r="AF523" t="s">
        <v>1799</v>
      </c>
      <c r="AJ523" t="s">
        <v>1799</v>
      </c>
      <c r="AL523" t="s">
        <v>1755</v>
      </c>
      <c r="AM523">
        <v>0</v>
      </c>
      <c r="AN523">
        <v>99999</v>
      </c>
      <c r="AO523">
        <v>899</v>
      </c>
      <c r="AP523" t="b">
        <v>1</v>
      </c>
      <c r="AQ523" t="b">
        <v>1</v>
      </c>
      <c r="AR523" t="b">
        <v>0</v>
      </c>
      <c r="AS523">
        <v>99999</v>
      </c>
      <c r="AT523" t="s">
        <v>96</v>
      </c>
      <c r="AV523" t="b">
        <v>0</v>
      </c>
      <c r="AW523">
        <v>12</v>
      </c>
      <c r="AX523" t="s">
        <v>97</v>
      </c>
      <c r="AY523" t="s">
        <v>2287</v>
      </c>
    </row>
    <row r="524" spans="1:51" x14ac:dyDescent="0.25">
      <c r="A524" t="s">
        <v>3160</v>
      </c>
      <c r="B524" t="s">
        <v>139</v>
      </c>
      <c r="C524" t="s">
        <v>89</v>
      </c>
      <c r="D524">
        <v>99999</v>
      </c>
      <c r="F524">
        <v>5000</v>
      </c>
      <c r="G524" t="b">
        <v>0</v>
      </c>
      <c r="H524" t="s">
        <v>762</v>
      </c>
      <c r="K524" t="s">
        <v>228</v>
      </c>
      <c r="L524" t="s">
        <v>1753</v>
      </c>
      <c r="N524" t="s">
        <v>93</v>
      </c>
      <c r="P524">
        <v>399.8</v>
      </c>
      <c r="Q524">
        <v>119.9</v>
      </c>
      <c r="R524">
        <v>0</v>
      </c>
      <c r="S524">
        <v>50.1</v>
      </c>
      <c r="T524">
        <v>0</v>
      </c>
      <c r="U524">
        <v>0</v>
      </c>
      <c r="V524">
        <v>169.9</v>
      </c>
      <c r="W524">
        <v>59.9</v>
      </c>
      <c r="X524">
        <v>59.9</v>
      </c>
      <c r="Y524">
        <v>0</v>
      </c>
      <c r="AF524" t="s">
        <v>1801</v>
      </c>
      <c r="AJ524" t="s">
        <v>1801</v>
      </c>
      <c r="AL524" t="s">
        <v>1755</v>
      </c>
      <c r="AM524">
        <v>0</v>
      </c>
      <c r="AN524">
        <v>99999</v>
      </c>
      <c r="AO524">
        <v>899</v>
      </c>
      <c r="AP524" t="b">
        <v>1</v>
      </c>
      <c r="AQ524" t="b">
        <v>1</v>
      </c>
      <c r="AR524" t="b">
        <v>0</v>
      </c>
      <c r="AS524">
        <v>99999</v>
      </c>
      <c r="AT524" t="s">
        <v>96</v>
      </c>
      <c r="AV524" t="b">
        <v>0</v>
      </c>
      <c r="AW524">
        <v>12</v>
      </c>
      <c r="AX524" t="s">
        <v>97</v>
      </c>
      <c r="AY524" t="s">
        <v>2288</v>
      </c>
    </row>
    <row r="525" spans="1:51" x14ac:dyDescent="0.25">
      <c r="A525" t="s">
        <v>3160</v>
      </c>
      <c r="B525" t="s">
        <v>88</v>
      </c>
      <c r="C525" t="s">
        <v>89</v>
      </c>
      <c r="D525">
        <v>99999</v>
      </c>
      <c r="F525">
        <v>10000</v>
      </c>
      <c r="G525" t="b">
        <v>0</v>
      </c>
      <c r="H525" t="s">
        <v>762</v>
      </c>
      <c r="K525" t="s">
        <v>253</v>
      </c>
      <c r="L525" t="s">
        <v>1725</v>
      </c>
      <c r="N525" t="s">
        <v>93</v>
      </c>
      <c r="P525">
        <v>394.8</v>
      </c>
      <c r="Q525">
        <v>129.9</v>
      </c>
      <c r="R525">
        <v>0</v>
      </c>
      <c r="S525">
        <v>50.1</v>
      </c>
      <c r="T525">
        <v>0</v>
      </c>
      <c r="U525">
        <v>0</v>
      </c>
      <c r="V525">
        <v>169.9</v>
      </c>
      <c r="W525">
        <v>44.9</v>
      </c>
      <c r="X525">
        <v>44.9</v>
      </c>
      <c r="Y525">
        <v>0</v>
      </c>
      <c r="AF525" t="s">
        <v>1726</v>
      </c>
      <c r="AJ525" t="s">
        <v>1726</v>
      </c>
      <c r="AL525" t="s">
        <v>1727</v>
      </c>
      <c r="AM525">
        <v>0</v>
      </c>
      <c r="AN525">
        <v>99999</v>
      </c>
      <c r="AO525">
        <v>699</v>
      </c>
      <c r="AP525" t="b">
        <v>1</v>
      </c>
      <c r="AQ525" t="b">
        <v>1</v>
      </c>
      <c r="AR525" t="b">
        <v>0</v>
      </c>
      <c r="AS525">
        <v>1000</v>
      </c>
      <c r="AT525" t="s">
        <v>96</v>
      </c>
      <c r="AV525" t="b">
        <v>0</v>
      </c>
      <c r="AW525">
        <v>12</v>
      </c>
      <c r="AX525" t="s">
        <v>97</v>
      </c>
      <c r="AY525" t="s">
        <v>2289</v>
      </c>
    </row>
    <row r="526" spans="1:51" x14ac:dyDescent="0.25">
      <c r="A526" t="s">
        <v>3160</v>
      </c>
      <c r="B526" t="s">
        <v>109</v>
      </c>
      <c r="C526" t="s">
        <v>89</v>
      </c>
      <c r="D526">
        <v>99999</v>
      </c>
      <c r="F526">
        <v>0</v>
      </c>
      <c r="G526" t="b">
        <v>0</v>
      </c>
      <c r="H526" t="s">
        <v>762</v>
      </c>
      <c r="K526" t="s">
        <v>253</v>
      </c>
      <c r="L526" t="s">
        <v>1729</v>
      </c>
      <c r="N526" t="s">
        <v>93</v>
      </c>
      <c r="P526">
        <v>324.8</v>
      </c>
      <c r="Q526">
        <v>59.9</v>
      </c>
      <c r="R526">
        <v>0</v>
      </c>
      <c r="S526">
        <v>50.1</v>
      </c>
      <c r="T526">
        <v>0</v>
      </c>
      <c r="U526">
        <v>0</v>
      </c>
      <c r="V526">
        <v>169.9</v>
      </c>
      <c r="W526">
        <v>44.9</v>
      </c>
      <c r="X526">
        <v>44.9</v>
      </c>
      <c r="Y526">
        <v>0</v>
      </c>
      <c r="AF526" t="s">
        <v>1730</v>
      </c>
      <c r="AJ526" t="s">
        <v>1730</v>
      </c>
      <c r="AL526" t="s">
        <v>1731</v>
      </c>
      <c r="AM526">
        <v>0</v>
      </c>
      <c r="AN526">
        <v>99999</v>
      </c>
      <c r="AO526">
        <v>599</v>
      </c>
      <c r="AP526" t="b">
        <v>1</v>
      </c>
      <c r="AQ526" t="b">
        <v>1</v>
      </c>
      <c r="AR526" t="b">
        <v>0</v>
      </c>
      <c r="AS526">
        <v>500</v>
      </c>
      <c r="AT526" t="s">
        <v>96</v>
      </c>
      <c r="AV526" t="b">
        <v>0</v>
      </c>
      <c r="AW526">
        <v>12</v>
      </c>
      <c r="AX526" t="s">
        <v>97</v>
      </c>
      <c r="AY526" t="s">
        <v>2290</v>
      </c>
    </row>
    <row r="527" spans="1:51" x14ac:dyDescent="0.25">
      <c r="A527" t="s">
        <v>3160</v>
      </c>
      <c r="B527" t="s">
        <v>109</v>
      </c>
      <c r="C527" t="s">
        <v>89</v>
      </c>
      <c r="D527">
        <v>99999</v>
      </c>
      <c r="F527">
        <v>1000</v>
      </c>
      <c r="G527" t="b">
        <v>0</v>
      </c>
      <c r="H527" t="s">
        <v>762</v>
      </c>
      <c r="K527" t="s">
        <v>253</v>
      </c>
      <c r="L527" t="s">
        <v>1729</v>
      </c>
      <c r="N527" t="s">
        <v>93</v>
      </c>
      <c r="P527">
        <v>324.8</v>
      </c>
      <c r="Q527">
        <v>59.9</v>
      </c>
      <c r="R527">
        <v>0</v>
      </c>
      <c r="S527">
        <v>50.1</v>
      </c>
      <c r="T527">
        <v>0</v>
      </c>
      <c r="U527">
        <v>0</v>
      </c>
      <c r="V527">
        <v>169.9</v>
      </c>
      <c r="W527">
        <v>44.9</v>
      </c>
      <c r="X527">
        <v>44.9</v>
      </c>
      <c r="Y527">
        <v>0</v>
      </c>
      <c r="AF527" t="s">
        <v>1733</v>
      </c>
      <c r="AJ527" t="s">
        <v>1733</v>
      </c>
      <c r="AL527" t="s">
        <v>1731</v>
      </c>
      <c r="AM527">
        <v>0</v>
      </c>
      <c r="AN527">
        <v>99999</v>
      </c>
      <c r="AO527">
        <v>599</v>
      </c>
      <c r="AP527" t="b">
        <v>1</v>
      </c>
      <c r="AQ527" t="b">
        <v>1</v>
      </c>
      <c r="AR527" t="b">
        <v>0</v>
      </c>
      <c r="AS527">
        <v>500</v>
      </c>
      <c r="AT527" t="s">
        <v>96</v>
      </c>
      <c r="AV527" t="b">
        <v>0</v>
      </c>
      <c r="AW527">
        <v>12</v>
      </c>
      <c r="AX527" t="s">
        <v>97</v>
      </c>
      <c r="AY527" t="s">
        <v>2291</v>
      </c>
    </row>
    <row r="528" spans="1:51" x14ac:dyDescent="0.25">
      <c r="A528" t="s">
        <v>3160</v>
      </c>
      <c r="B528" t="s">
        <v>109</v>
      </c>
      <c r="C528" t="s">
        <v>89</v>
      </c>
      <c r="D528">
        <v>99999</v>
      </c>
      <c r="F528">
        <v>10000</v>
      </c>
      <c r="G528" t="b">
        <v>0</v>
      </c>
      <c r="H528" t="s">
        <v>762</v>
      </c>
      <c r="K528" t="s">
        <v>253</v>
      </c>
      <c r="L528" t="s">
        <v>1729</v>
      </c>
      <c r="N528" t="s">
        <v>93</v>
      </c>
      <c r="P528">
        <v>389.8</v>
      </c>
      <c r="Q528">
        <v>124.9</v>
      </c>
      <c r="R528">
        <v>0</v>
      </c>
      <c r="S528">
        <v>50.1</v>
      </c>
      <c r="T528">
        <v>0</v>
      </c>
      <c r="U528">
        <v>0</v>
      </c>
      <c r="V528">
        <v>169.9</v>
      </c>
      <c r="W528">
        <v>44.9</v>
      </c>
      <c r="X528">
        <v>44.9</v>
      </c>
      <c r="Y528">
        <v>0</v>
      </c>
      <c r="AF528" t="s">
        <v>1735</v>
      </c>
      <c r="AJ528" t="s">
        <v>1735</v>
      </c>
      <c r="AL528" t="s">
        <v>1731</v>
      </c>
      <c r="AM528">
        <v>0</v>
      </c>
      <c r="AN528">
        <v>99999</v>
      </c>
      <c r="AO528">
        <v>599</v>
      </c>
      <c r="AP528" t="b">
        <v>1</v>
      </c>
      <c r="AQ528" t="b">
        <v>1</v>
      </c>
      <c r="AR528" t="b">
        <v>0</v>
      </c>
      <c r="AS528">
        <v>500</v>
      </c>
      <c r="AT528" t="s">
        <v>96</v>
      </c>
      <c r="AV528" t="b">
        <v>0</v>
      </c>
      <c r="AW528">
        <v>12</v>
      </c>
      <c r="AX528" t="s">
        <v>97</v>
      </c>
      <c r="AY528" t="s">
        <v>2292</v>
      </c>
    </row>
    <row r="529" spans="1:51" x14ac:dyDescent="0.25">
      <c r="A529" t="s">
        <v>3160</v>
      </c>
      <c r="B529" t="s">
        <v>109</v>
      </c>
      <c r="C529" t="s">
        <v>89</v>
      </c>
      <c r="D529">
        <v>99999</v>
      </c>
      <c r="F529">
        <v>2000</v>
      </c>
      <c r="G529" t="b">
        <v>0</v>
      </c>
      <c r="H529" t="s">
        <v>762</v>
      </c>
      <c r="K529" t="s">
        <v>253</v>
      </c>
      <c r="L529" t="s">
        <v>1729</v>
      </c>
      <c r="N529" t="s">
        <v>93</v>
      </c>
      <c r="P529">
        <v>334.8</v>
      </c>
      <c r="Q529">
        <v>69.900000000000006</v>
      </c>
      <c r="R529">
        <v>0</v>
      </c>
      <c r="S529">
        <v>50.1</v>
      </c>
      <c r="T529">
        <v>0</v>
      </c>
      <c r="U529">
        <v>0</v>
      </c>
      <c r="V529">
        <v>169.9</v>
      </c>
      <c r="W529">
        <v>44.9</v>
      </c>
      <c r="X529">
        <v>44.9</v>
      </c>
      <c r="Y529">
        <v>0</v>
      </c>
      <c r="AF529" t="s">
        <v>1737</v>
      </c>
      <c r="AJ529" t="s">
        <v>1737</v>
      </c>
      <c r="AL529" t="s">
        <v>1731</v>
      </c>
      <c r="AM529">
        <v>0</v>
      </c>
      <c r="AN529">
        <v>99999</v>
      </c>
      <c r="AO529">
        <v>599</v>
      </c>
      <c r="AP529" t="b">
        <v>1</v>
      </c>
      <c r="AQ529" t="b">
        <v>1</v>
      </c>
      <c r="AR529" t="b">
        <v>0</v>
      </c>
      <c r="AS529">
        <v>500</v>
      </c>
      <c r="AT529" t="s">
        <v>96</v>
      </c>
      <c r="AV529" t="b">
        <v>0</v>
      </c>
      <c r="AW529">
        <v>12</v>
      </c>
      <c r="AX529" t="s">
        <v>97</v>
      </c>
      <c r="AY529" t="s">
        <v>2293</v>
      </c>
    </row>
    <row r="530" spans="1:51" x14ac:dyDescent="0.25">
      <c r="A530" t="s">
        <v>3160</v>
      </c>
      <c r="B530" t="s">
        <v>109</v>
      </c>
      <c r="C530" t="s">
        <v>89</v>
      </c>
      <c r="D530">
        <v>99999</v>
      </c>
      <c r="F530">
        <v>3000</v>
      </c>
      <c r="G530" t="b">
        <v>0</v>
      </c>
      <c r="H530" t="s">
        <v>762</v>
      </c>
      <c r="K530" t="s">
        <v>253</v>
      </c>
      <c r="L530" t="s">
        <v>1729</v>
      </c>
      <c r="N530" t="s">
        <v>93</v>
      </c>
      <c r="P530">
        <v>344.8</v>
      </c>
      <c r="Q530">
        <v>79.899999999999991</v>
      </c>
      <c r="R530">
        <v>0</v>
      </c>
      <c r="S530">
        <v>50.1</v>
      </c>
      <c r="T530">
        <v>0</v>
      </c>
      <c r="U530">
        <v>0</v>
      </c>
      <c r="V530">
        <v>169.9</v>
      </c>
      <c r="W530">
        <v>44.9</v>
      </c>
      <c r="X530">
        <v>44.9</v>
      </c>
      <c r="Y530">
        <v>0</v>
      </c>
      <c r="AF530" t="s">
        <v>1739</v>
      </c>
      <c r="AJ530" t="s">
        <v>1739</v>
      </c>
      <c r="AL530" t="s">
        <v>1731</v>
      </c>
      <c r="AM530">
        <v>0</v>
      </c>
      <c r="AN530">
        <v>99999</v>
      </c>
      <c r="AO530">
        <v>599</v>
      </c>
      <c r="AP530" t="b">
        <v>1</v>
      </c>
      <c r="AQ530" t="b">
        <v>1</v>
      </c>
      <c r="AR530" t="b">
        <v>0</v>
      </c>
      <c r="AS530">
        <v>500</v>
      </c>
      <c r="AT530" t="s">
        <v>96</v>
      </c>
      <c r="AV530" t="b">
        <v>0</v>
      </c>
      <c r="AW530">
        <v>12</v>
      </c>
      <c r="AX530" t="s">
        <v>97</v>
      </c>
      <c r="AY530" t="s">
        <v>2294</v>
      </c>
    </row>
    <row r="531" spans="1:51" x14ac:dyDescent="0.25">
      <c r="A531" t="s">
        <v>3160</v>
      </c>
      <c r="B531" t="s">
        <v>109</v>
      </c>
      <c r="C531" t="s">
        <v>89</v>
      </c>
      <c r="D531">
        <v>99999</v>
      </c>
      <c r="F531">
        <v>5000</v>
      </c>
      <c r="G531" t="b">
        <v>0</v>
      </c>
      <c r="H531" t="s">
        <v>762</v>
      </c>
      <c r="K531" t="s">
        <v>253</v>
      </c>
      <c r="L531" t="s">
        <v>1729</v>
      </c>
      <c r="N531" t="s">
        <v>93</v>
      </c>
      <c r="P531">
        <v>359.8</v>
      </c>
      <c r="Q531">
        <v>94.9</v>
      </c>
      <c r="R531">
        <v>0</v>
      </c>
      <c r="S531">
        <v>50.1</v>
      </c>
      <c r="T531">
        <v>0</v>
      </c>
      <c r="U531">
        <v>0</v>
      </c>
      <c r="V531">
        <v>169.9</v>
      </c>
      <c r="W531">
        <v>44.9</v>
      </c>
      <c r="X531">
        <v>44.9</v>
      </c>
      <c r="Y531">
        <v>0</v>
      </c>
      <c r="AF531" t="s">
        <v>1741</v>
      </c>
      <c r="AJ531" t="s">
        <v>1741</v>
      </c>
      <c r="AL531" t="s">
        <v>1731</v>
      </c>
      <c r="AM531">
        <v>0</v>
      </c>
      <c r="AN531">
        <v>99999</v>
      </c>
      <c r="AO531">
        <v>599</v>
      </c>
      <c r="AP531" t="b">
        <v>1</v>
      </c>
      <c r="AQ531" t="b">
        <v>1</v>
      </c>
      <c r="AR531" t="b">
        <v>0</v>
      </c>
      <c r="AS531">
        <v>500</v>
      </c>
      <c r="AT531" t="s">
        <v>96</v>
      </c>
      <c r="AV531" t="b">
        <v>0</v>
      </c>
      <c r="AW531">
        <v>12</v>
      </c>
      <c r="AX531" t="s">
        <v>97</v>
      </c>
      <c r="AY531" t="s">
        <v>2295</v>
      </c>
    </row>
    <row r="532" spans="1:51" x14ac:dyDescent="0.25">
      <c r="A532" t="s">
        <v>3160</v>
      </c>
      <c r="B532" t="s">
        <v>124</v>
      </c>
      <c r="C532" t="s">
        <v>89</v>
      </c>
      <c r="D532">
        <v>99999</v>
      </c>
      <c r="F532">
        <v>0</v>
      </c>
      <c r="G532" t="b">
        <v>0</v>
      </c>
      <c r="H532" t="s">
        <v>762</v>
      </c>
      <c r="K532" t="s">
        <v>253</v>
      </c>
      <c r="L532" t="s">
        <v>1725</v>
      </c>
      <c r="N532" t="s">
        <v>93</v>
      </c>
      <c r="P532">
        <v>329.8</v>
      </c>
      <c r="Q532">
        <v>64.900000000000006</v>
      </c>
      <c r="R532">
        <v>0</v>
      </c>
      <c r="S532">
        <v>50.1</v>
      </c>
      <c r="T532">
        <v>0</v>
      </c>
      <c r="U532">
        <v>0</v>
      </c>
      <c r="V532">
        <v>169.9</v>
      </c>
      <c r="W532">
        <v>44.9</v>
      </c>
      <c r="X532">
        <v>44.9</v>
      </c>
      <c r="Y532">
        <v>0</v>
      </c>
      <c r="AF532" t="s">
        <v>1743</v>
      </c>
      <c r="AJ532" t="s">
        <v>1743</v>
      </c>
      <c r="AL532" t="s">
        <v>1727</v>
      </c>
      <c r="AM532">
        <v>0</v>
      </c>
      <c r="AN532">
        <v>99999</v>
      </c>
      <c r="AO532">
        <v>699</v>
      </c>
      <c r="AP532" t="b">
        <v>1</v>
      </c>
      <c r="AQ532" t="b">
        <v>1</v>
      </c>
      <c r="AR532" t="b">
        <v>0</v>
      </c>
      <c r="AS532">
        <v>1000</v>
      </c>
      <c r="AT532" t="s">
        <v>96</v>
      </c>
      <c r="AV532" t="b">
        <v>0</v>
      </c>
      <c r="AW532">
        <v>12</v>
      </c>
      <c r="AX532" t="s">
        <v>97</v>
      </c>
      <c r="AY532" t="s">
        <v>2296</v>
      </c>
    </row>
    <row r="533" spans="1:51" x14ac:dyDescent="0.25">
      <c r="A533" t="s">
        <v>3160</v>
      </c>
      <c r="B533" t="s">
        <v>124</v>
      </c>
      <c r="C533" t="s">
        <v>89</v>
      </c>
      <c r="D533">
        <v>99999</v>
      </c>
      <c r="F533">
        <v>1000</v>
      </c>
      <c r="G533" t="b">
        <v>0</v>
      </c>
      <c r="H533" t="s">
        <v>762</v>
      </c>
      <c r="K533" t="s">
        <v>253</v>
      </c>
      <c r="L533" t="s">
        <v>1725</v>
      </c>
      <c r="N533" t="s">
        <v>93</v>
      </c>
      <c r="P533">
        <v>329.8</v>
      </c>
      <c r="Q533">
        <v>64.899999999999991</v>
      </c>
      <c r="R533">
        <v>0</v>
      </c>
      <c r="S533">
        <v>50.1</v>
      </c>
      <c r="T533">
        <v>0</v>
      </c>
      <c r="U533">
        <v>0</v>
      </c>
      <c r="V533">
        <v>169.9</v>
      </c>
      <c r="W533">
        <v>44.9</v>
      </c>
      <c r="X533">
        <v>44.9</v>
      </c>
      <c r="Y533">
        <v>0</v>
      </c>
      <c r="AF533" t="s">
        <v>1745</v>
      </c>
      <c r="AJ533" t="s">
        <v>1745</v>
      </c>
      <c r="AL533" t="s">
        <v>1727</v>
      </c>
      <c r="AM533">
        <v>0</v>
      </c>
      <c r="AN533">
        <v>99999</v>
      </c>
      <c r="AO533">
        <v>699</v>
      </c>
      <c r="AP533" t="b">
        <v>1</v>
      </c>
      <c r="AQ533" t="b">
        <v>1</v>
      </c>
      <c r="AR533" t="b">
        <v>0</v>
      </c>
      <c r="AS533">
        <v>1000</v>
      </c>
      <c r="AT533" t="s">
        <v>96</v>
      </c>
      <c r="AV533" t="b">
        <v>0</v>
      </c>
      <c r="AW533">
        <v>12</v>
      </c>
      <c r="AX533" t="s">
        <v>97</v>
      </c>
      <c r="AY533" t="s">
        <v>2297</v>
      </c>
    </row>
    <row r="534" spans="1:51" x14ac:dyDescent="0.25">
      <c r="A534" t="s">
        <v>3160</v>
      </c>
      <c r="B534" t="s">
        <v>124</v>
      </c>
      <c r="C534" t="s">
        <v>89</v>
      </c>
      <c r="D534">
        <v>99999</v>
      </c>
      <c r="F534">
        <v>2000</v>
      </c>
      <c r="G534" t="b">
        <v>0</v>
      </c>
      <c r="H534" t="s">
        <v>762</v>
      </c>
      <c r="K534" t="s">
        <v>253</v>
      </c>
      <c r="L534" t="s">
        <v>1725</v>
      </c>
      <c r="N534" t="s">
        <v>93</v>
      </c>
      <c r="P534">
        <v>339.8</v>
      </c>
      <c r="Q534">
        <v>74.899999999999991</v>
      </c>
      <c r="R534">
        <v>0</v>
      </c>
      <c r="S534">
        <v>50.1</v>
      </c>
      <c r="T534">
        <v>0</v>
      </c>
      <c r="U534">
        <v>0</v>
      </c>
      <c r="V534">
        <v>169.9</v>
      </c>
      <c r="W534">
        <v>44.9</v>
      </c>
      <c r="X534">
        <v>44.9</v>
      </c>
      <c r="Y534">
        <v>0</v>
      </c>
      <c r="AF534" t="s">
        <v>1747</v>
      </c>
      <c r="AJ534" t="s">
        <v>1747</v>
      </c>
      <c r="AL534" t="s">
        <v>1727</v>
      </c>
      <c r="AM534">
        <v>0</v>
      </c>
      <c r="AN534">
        <v>99999</v>
      </c>
      <c r="AO534">
        <v>699</v>
      </c>
      <c r="AP534" t="b">
        <v>1</v>
      </c>
      <c r="AQ534" t="b">
        <v>1</v>
      </c>
      <c r="AR534" t="b">
        <v>0</v>
      </c>
      <c r="AS534">
        <v>1000</v>
      </c>
      <c r="AT534" t="s">
        <v>96</v>
      </c>
      <c r="AV534" t="b">
        <v>0</v>
      </c>
      <c r="AW534">
        <v>12</v>
      </c>
      <c r="AX534" t="s">
        <v>97</v>
      </c>
      <c r="AY534" t="s">
        <v>2298</v>
      </c>
    </row>
    <row r="535" spans="1:51" x14ac:dyDescent="0.25">
      <c r="A535" t="s">
        <v>3160</v>
      </c>
      <c r="B535" t="s">
        <v>124</v>
      </c>
      <c r="C535" t="s">
        <v>89</v>
      </c>
      <c r="D535">
        <v>99999</v>
      </c>
      <c r="F535">
        <v>3000</v>
      </c>
      <c r="G535" t="b">
        <v>0</v>
      </c>
      <c r="H535" t="s">
        <v>762</v>
      </c>
      <c r="K535" t="s">
        <v>253</v>
      </c>
      <c r="L535" t="s">
        <v>1725</v>
      </c>
      <c r="N535" t="s">
        <v>93</v>
      </c>
      <c r="P535">
        <v>349.8</v>
      </c>
      <c r="Q535">
        <v>84.899999999999991</v>
      </c>
      <c r="R535">
        <v>0</v>
      </c>
      <c r="S535">
        <v>50.1</v>
      </c>
      <c r="T535">
        <v>0</v>
      </c>
      <c r="U535">
        <v>0</v>
      </c>
      <c r="V535">
        <v>169.9</v>
      </c>
      <c r="W535">
        <v>44.9</v>
      </c>
      <c r="X535">
        <v>44.9</v>
      </c>
      <c r="Y535">
        <v>0</v>
      </c>
      <c r="AF535" t="s">
        <v>1749</v>
      </c>
      <c r="AJ535" t="s">
        <v>1749</v>
      </c>
      <c r="AL535" t="s">
        <v>1727</v>
      </c>
      <c r="AM535">
        <v>0</v>
      </c>
      <c r="AN535">
        <v>99999</v>
      </c>
      <c r="AO535">
        <v>699</v>
      </c>
      <c r="AP535" t="b">
        <v>1</v>
      </c>
      <c r="AQ535" t="b">
        <v>1</v>
      </c>
      <c r="AR535" t="b">
        <v>0</v>
      </c>
      <c r="AS535">
        <v>1000</v>
      </c>
      <c r="AT535" t="s">
        <v>96</v>
      </c>
      <c r="AV535" t="b">
        <v>0</v>
      </c>
      <c r="AW535">
        <v>12</v>
      </c>
      <c r="AX535" t="s">
        <v>97</v>
      </c>
      <c r="AY535" t="s">
        <v>2299</v>
      </c>
    </row>
    <row r="536" spans="1:51" x14ac:dyDescent="0.25">
      <c r="A536" t="s">
        <v>3160</v>
      </c>
      <c r="B536" t="s">
        <v>124</v>
      </c>
      <c r="C536" t="s">
        <v>89</v>
      </c>
      <c r="D536">
        <v>99999</v>
      </c>
      <c r="F536">
        <v>5000</v>
      </c>
      <c r="G536" t="b">
        <v>0</v>
      </c>
      <c r="H536" t="s">
        <v>762</v>
      </c>
      <c r="K536" t="s">
        <v>253</v>
      </c>
      <c r="L536" t="s">
        <v>1725</v>
      </c>
      <c r="N536" t="s">
        <v>93</v>
      </c>
      <c r="P536">
        <v>364.8</v>
      </c>
      <c r="Q536">
        <v>99.9</v>
      </c>
      <c r="R536">
        <v>0</v>
      </c>
      <c r="S536">
        <v>50.1</v>
      </c>
      <c r="T536">
        <v>0</v>
      </c>
      <c r="U536">
        <v>0</v>
      </c>
      <c r="V536">
        <v>169.9</v>
      </c>
      <c r="W536">
        <v>44.9</v>
      </c>
      <c r="X536">
        <v>44.9</v>
      </c>
      <c r="Y536">
        <v>0</v>
      </c>
      <c r="AF536" t="s">
        <v>1751</v>
      </c>
      <c r="AJ536" t="s">
        <v>1751</v>
      </c>
      <c r="AL536" t="s">
        <v>1727</v>
      </c>
      <c r="AM536">
        <v>0</v>
      </c>
      <c r="AN536">
        <v>99999</v>
      </c>
      <c r="AO536">
        <v>699</v>
      </c>
      <c r="AP536" t="b">
        <v>1</v>
      </c>
      <c r="AQ536" t="b">
        <v>1</v>
      </c>
      <c r="AR536" t="b">
        <v>0</v>
      </c>
      <c r="AS536">
        <v>1000</v>
      </c>
      <c r="AT536" t="s">
        <v>96</v>
      </c>
      <c r="AV536" t="b">
        <v>0</v>
      </c>
      <c r="AW536">
        <v>12</v>
      </c>
      <c r="AX536" t="s">
        <v>97</v>
      </c>
      <c r="AY536" t="s">
        <v>2300</v>
      </c>
    </row>
    <row r="537" spans="1:51" x14ac:dyDescent="0.25">
      <c r="A537" t="s">
        <v>3160</v>
      </c>
      <c r="B537" t="s">
        <v>139</v>
      </c>
      <c r="C537" t="s">
        <v>89</v>
      </c>
      <c r="D537">
        <v>99999</v>
      </c>
      <c r="F537">
        <v>0</v>
      </c>
      <c r="G537" t="b">
        <v>0</v>
      </c>
      <c r="H537" t="s">
        <v>762</v>
      </c>
      <c r="K537" t="s">
        <v>253</v>
      </c>
      <c r="L537" t="s">
        <v>1753</v>
      </c>
      <c r="N537" t="s">
        <v>93</v>
      </c>
      <c r="P537">
        <v>349.8</v>
      </c>
      <c r="Q537">
        <v>84.9</v>
      </c>
      <c r="R537">
        <v>0</v>
      </c>
      <c r="S537">
        <v>50.1</v>
      </c>
      <c r="T537">
        <v>0</v>
      </c>
      <c r="U537">
        <v>0</v>
      </c>
      <c r="V537">
        <v>169.9</v>
      </c>
      <c r="W537">
        <v>44.9</v>
      </c>
      <c r="X537">
        <v>44.9</v>
      </c>
      <c r="Y537">
        <v>0</v>
      </c>
      <c r="AF537" t="s">
        <v>1754</v>
      </c>
      <c r="AJ537" t="s">
        <v>1754</v>
      </c>
      <c r="AL537" t="s">
        <v>1755</v>
      </c>
      <c r="AM537">
        <v>0</v>
      </c>
      <c r="AN537">
        <v>99999</v>
      </c>
      <c r="AO537">
        <v>899</v>
      </c>
      <c r="AP537" t="b">
        <v>1</v>
      </c>
      <c r="AQ537" t="b">
        <v>1</v>
      </c>
      <c r="AR537" t="b">
        <v>0</v>
      </c>
      <c r="AS537">
        <v>99999</v>
      </c>
      <c r="AT537" t="s">
        <v>96</v>
      </c>
      <c r="AV537" t="b">
        <v>0</v>
      </c>
      <c r="AW537">
        <v>12</v>
      </c>
      <c r="AX537" t="s">
        <v>97</v>
      </c>
      <c r="AY537" t="s">
        <v>2301</v>
      </c>
    </row>
    <row r="538" spans="1:51" x14ac:dyDescent="0.25">
      <c r="A538" t="s">
        <v>3160</v>
      </c>
      <c r="B538" t="s">
        <v>139</v>
      </c>
      <c r="C538" t="s">
        <v>89</v>
      </c>
      <c r="D538">
        <v>99999</v>
      </c>
      <c r="F538">
        <v>1000</v>
      </c>
      <c r="G538" t="b">
        <v>0</v>
      </c>
      <c r="H538" t="s">
        <v>762</v>
      </c>
      <c r="K538" t="s">
        <v>253</v>
      </c>
      <c r="L538" t="s">
        <v>1753</v>
      </c>
      <c r="N538" t="s">
        <v>93</v>
      </c>
      <c r="P538">
        <v>349.8</v>
      </c>
      <c r="Q538">
        <v>84.899999999999991</v>
      </c>
      <c r="R538">
        <v>0</v>
      </c>
      <c r="S538">
        <v>50.1</v>
      </c>
      <c r="T538">
        <v>0</v>
      </c>
      <c r="U538">
        <v>0</v>
      </c>
      <c r="V538">
        <v>169.9</v>
      </c>
      <c r="W538">
        <v>44.9</v>
      </c>
      <c r="X538">
        <v>44.9</v>
      </c>
      <c r="Y538">
        <v>0</v>
      </c>
      <c r="AF538" t="s">
        <v>1757</v>
      </c>
      <c r="AJ538" t="s">
        <v>1757</v>
      </c>
      <c r="AL538" t="s">
        <v>1755</v>
      </c>
      <c r="AM538">
        <v>0</v>
      </c>
      <c r="AN538">
        <v>99999</v>
      </c>
      <c r="AO538">
        <v>899</v>
      </c>
      <c r="AP538" t="b">
        <v>1</v>
      </c>
      <c r="AQ538" t="b">
        <v>1</v>
      </c>
      <c r="AR538" t="b">
        <v>0</v>
      </c>
      <c r="AS538">
        <v>99999</v>
      </c>
      <c r="AT538" t="s">
        <v>96</v>
      </c>
      <c r="AV538" t="b">
        <v>0</v>
      </c>
      <c r="AW538">
        <v>12</v>
      </c>
      <c r="AX538" t="s">
        <v>97</v>
      </c>
      <c r="AY538" t="s">
        <v>2302</v>
      </c>
    </row>
    <row r="539" spans="1:51" x14ac:dyDescent="0.25">
      <c r="A539" t="s">
        <v>3160</v>
      </c>
      <c r="B539" t="s">
        <v>139</v>
      </c>
      <c r="C539" t="s">
        <v>89</v>
      </c>
      <c r="D539">
        <v>99999</v>
      </c>
      <c r="F539">
        <v>10000</v>
      </c>
      <c r="G539" t="b">
        <v>0</v>
      </c>
      <c r="H539" t="s">
        <v>762</v>
      </c>
      <c r="K539" t="s">
        <v>253</v>
      </c>
      <c r="L539" t="s">
        <v>1753</v>
      </c>
      <c r="N539" t="s">
        <v>93</v>
      </c>
      <c r="P539">
        <v>414.8</v>
      </c>
      <c r="Q539">
        <v>149.9</v>
      </c>
      <c r="R539">
        <v>0</v>
      </c>
      <c r="S539">
        <v>50.1</v>
      </c>
      <c r="T539">
        <v>0</v>
      </c>
      <c r="U539">
        <v>0</v>
      </c>
      <c r="V539">
        <v>169.9</v>
      </c>
      <c r="W539">
        <v>44.9</v>
      </c>
      <c r="X539">
        <v>44.9</v>
      </c>
      <c r="Y539">
        <v>0</v>
      </c>
      <c r="AF539" t="s">
        <v>1759</v>
      </c>
      <c r="AJ539" t="s">
        <v>1759</v>
      </c>
      <c r="AL539" t="s">
        <v>1755</v>
      </c>
      <c r="AM539">
        <v>0</v>
      </c>
      <c r="AN539">
        <v>99999</v>
      </c>
      <c r="AO539">
        <v>899</v>
      </c>
      <c r="AP539" t="b">
        <v>1</v>
      </c>
      <c r="AQ539" t="b">
        <v>1</v>
      </c>
      <c r="AR539" t="b">
        <v>0</v>
      </c>
      <c r="AS539">
        <v>99999</v>
      </c>
      <c r="AT539" t="s">
        <v>96</v>
      </c>
      <c r="AV539" t="b">
        <v>0</v>
      </c>
      <c r="AW539">
        <v>12</v>
      </c>
      <c r="AX539" t="s">
        <v>97</v>
      </c>
      <c r="AY539" t="s">
        <v>2303</v>
      </c>
    </row>
    <row r="540" spans="1:51" x14ac:dyDescent="0.25">
      <c r="A540" t="s">
        <v>3160</v>
      </c>
      <c r="B540" t="s">
        <v>139</v>
      </c>
      <c r="C540" t="s">
        <v>89</v>
      </c>
      <c r="D540">
        <v>99999</v>
      </c>
      <c r="F540">
        <v>2000</v>
      </c>
      <c r="G540" t="b">
        <v>0</v>
      </c>
      <c r="H540" t="s">
        <v>762</v>
      </c>
      <c r="K540" t="s">
        <v>253</v>
      </c>
      <c r="L540" t="s">
        <v>1753</v>
      </c>
      <c r="N540" t="s">
        <v>93</v>
      </c>
      <c r="P540">
        <v>359.8</v>
      </c>
      <c r="Q540">
        <v>94.899999999999991</v>
      </c>
      <c r="R540">
        <v>0</v>
      </c>
      <c r="S540">
        <v>50.1</v>
      </c>
      <c r="T540">
        <v>0</v>
      </c>
      <c r="U540">
        <v>0</v>
      </c>
      <c r="V540">
        <v>169.9</v>
      </c>
      <c r="W540">
        <v>44.9</v>
      </c>
      <c r="X540">
        <v>44.9</v>
      </c>
      <c r="Y540">
        <v>0</v>
      </c>
      <c r="AF540" t="s">
        <v>1761</v>
      </c>
      <c r="AJ540" t="s">
        <v>1761</v>
      </c>
      <c r="AL540" t="s">
        <v>1755</v>
      </c>
      <c r="AM540">
        <v>0</v>
      </c>
      <c r="AN540">
        <v>99999</v>
      </c>
      <c r="AO540">
        <v>899</v>
      </c>
      <c r="AP540" t="b">
        <v>1</v>
      </c>
      <c r="AQ540" t="b">
        <v>1</v>
      </c>
      <c r="AR540" t="b">
        <v>0</v>
      </c>
      <c r="AS540">
        <v>99999</v>
      </c>
      <c r="AT540" t="s">
        <v>96</v>
      </c>
      <c r="AV540" t="b">
        <v>0</v>
      </c>
      <c r="AW540">
        <v>12</v>
      </c>
      <c r="AX540" t="s">
        <v>97</v>
      </c>
      <c r="AY540" t="s">
        <v>2304</v>
      </c>
    </row>
    <row r="541" spans="1:51" x14ac:dyDescent="0.25">
      <c r="A541" t="s">
        <v>3160</v>
      </c>
      <c r="B541" t="s">
        <v>139</v>
      </c>
      <c r="C541" t="s">
        <v>89</v>
      </c>
      <c r="D541">
        <v>99999</v>
      </c>
      <c r="F541">
        <v>3000</v>
      </c>
      <c r="G541" t="b">
        <v>0</v>
      </c>
      <c r="H541" t="s">
        <v>762</v>
      </c>
      <c r="K541" t="s">
        <v>253</v>
      </c>
      <c r="L541" t="s">
        <v>1753</v>
      </c>
      <c r="N541" t="s">
        <v>93</v>
      </c>
      <c r="P541">
        <v>369.8</v>
      </c>
      <c r="Q541">
        <v>104.89999999999999</v>
      </c>
      <c r="R541">
        <v>0</v>
      </c>
      <c r="S541">
        <v>50.1</v>
      </c>
      <c r="T541">
        <v>0</v>
      </c>
      <c r="U541">
        <v>0</v>
      </c>
      <c r="V541">
        <v>169.9</v>
      </c>
      <c r="W541">
        <v>44.9</v>
      </c>
      <c r="X541">
        <v>44.9</v>
      </c>
      <c r="Y541">
        <v>0</v>
      </c>
      <c r="AF541" t="s">
        <v>1763</v>
      </c>
      <c r="AJ541" t="s">
        <v>1763</v>
      </c>
      <c r="AL541" t="s">
        <v>1755</v>
      </c>
      <c r="AM541">
        <v>0</v>
      </c>
      <c r="AN541">
        <v>99999</v>
      </c>
      <c r="AO541">
        <v>899</v>
      </c>
      <c r="AP541" t="b">
        <v>1</v>
      </c>
      <c r="AQ541" t="b">
        <v>1</v>
      </c>
      <c r="AR541" t="b">
        <v>0</v>
      </c>
      <c r="AS541">
        <v>99999</v>
      </c>
      <c r="AT541" t="s">
        <v>96</v>
      </c>
      <c r="AV541" t="b">
        <v>0</v>
      </c>
      <c r="AW541">
        <v>12</v>
      </c>
      <c r="AX541" t="s">
        <v>97</v>
      </c>
      <c r="AY541" t="s">
        <v>2305</v>
      </c>
    </row>
    <row r="542" spans="1:51" x14ac:dyDescent="0.25">
      <c r="A542" t="s">
        <v>3160</v>
      </c>
      <c r="B542" t="s">
        <v>139</v>
      </c>
      <c r="C542" t="s">
        <v>89</v>
      </c>
      <c r="D542">
        <v>99999</v>
      </c>
      <c r="F542">
        <v>5000</v>
      </c>
      <c r="G542" t="b">
        <v>0</v>
      </c>
      <c r="H542" t="s">
        <v>762</v>
      </c>
      <c r="K542" t="s">
        <v>253</v>
      </c>
      <c r="L542" t="s">
        <v>1753</v>
      </c>
      <c r="N542" t="s">
        <v>93</v>
      </c>
      <c r="P542">
        <v>384.8</v>
      </c>
      <c r="Q542">
        <v>119.9</v>
      </c>
      <c r="R542">
        <v>0</v>
      </c>
      <c r="S542">
        <v>50.1</v>
      </c>
      <c r="T542">
        <v>0</v>
      </c>
      <c r="U542">
        <v>0</v>
      </c>
      <c r="V542">
        <v>169.9</v>
      </c>
      <c r="W542">
        <v>44.9</v>
      </c>
      <c r="X542">
        <v>44.9</v>
      </c>
      <c r="Y542">
        <v>0</v>
      </c>
      <c r="AF542" t="s">
        <v>1765</v>
      </c>
      <c r="AJ542" t="s">
        <v>1765</v>
      </c>
      <c r="AL542" t="s">
        <v>1755</v>
      </c>
      <c r="AM542">
        <v>0</v>
      </c>
      <c r="AN542">
        <v>99999</v>
      </c>
      <c r="AO542">
        <v>899</v>
      </c>
      <c r="AP542" t="b">
        <v>1</v>
      </c>
      <c r="AQ542" t="b">
        <v>1</v>
      </c>
      <c r="AR542" t="b">
        <v>0</v>
      </c>
      <c r="AS542">
        <v>99999</v>
      </c>
      <c r="AT542" t="s">
        <v>96</v>
      </c>
      <c r="AV542" t="b">
        <v>0</v>
      </c>
      <c r="AW542">
        <v>12</v>
      </c>
      <c r="AX542" t="s">
        <v>97</v>
      </c>
      <c r="AY542" t="s">
        <v>2306</v>
      </c>
    </row>
    <row r="543" spans="1:51" x14ac:dyDescent="0.25">
      <c r="A543" t="s">
        <v>3160</v>
      </c>
      <c r="B543" t="s">
        <v>88</v>
      </c>
      <c r="C543" t="s">
        <v>89</v>
      </c>
      <c r="D543">
        <v>99999</v>
      </c>
      <c r="F543">
        <v>10000</v>
      </c>
      <c r="G543" t="b">
        <v>0</v>
      </c>
      <c r="H543" t="s">
        <v>883</v>
      </c>
      <c r="K543" t="s">
        <v>91</v>
      </c>
      <c r="L543" t="s">
        <v>1725</v>
      </c>
      <c r="N543" t="s">
        <v>93</v>
      </c>
      <c r="P543">
        <v>349.8</v>
      </c>
      <c r="Q543">
        <v>129.9</v>
      </c>
      <c r="R543">
        <v>0</v>
      </c>
      <c r="S543">
        <v>50.1</v>
      </c>
      <c r="T543">
        <v>0</v>
      </c>
      <c r="U543">
        <v>0</v>
      </c>
      <c r="V543">
        <v>124.9</v>
      </c>
      <c r="W543">
        <v>44.9</v>
      </c>
      <c r="X543">
        <v>44.9</v>
      </c>
      <c r="Y543">
        <v>0</v>
      </c>
      <c r="AF543" t="s">
        <v>1726</v>
      </c>
      <c r="AJ543" t="s">
        <v>1726</v>
      </c>
      <c r="AL543" t="s">
        <v>1727</v>
      </c>
      <c r="AM543">
        <v>0</v>
      </c>
      <c r="AN543">
        <v>99999</v>
      </c>
      <c r="AO543">
        <v>699</v>
      </c>
      <c r="AP543" t="b">
        <v>1</v>
      </c>
      <c r="AQ543" t="b">
        <v>1</v>
      </c>
      <c r="AR543" t="b">
        <v>0</v>
      </c>
      <c r="AS543">
        <v>1000</v>
      </c>
      <c r="AT543" t="s">
        <v>96</v>
      </c>
      <c r="AV543" t="b">
        <v>0</v>
      </c>
      <c r="AW543">
        <v>12</v>
      </c>
      <c r="AX543" t="s">
        <v>97</v>
      </c>
      <c r="AY543" t="s">
        <v>2307</v>
      </c>
    </row>
    <row r="544" spans="1:51" x14ac:dyDescent="0.25">
      <c r="A544" t="s">
        <v>3160</v>
      </c>
      <c r="B544" t="s">
        <v>109</v>
      </c>
      <c r="C544" t="s">
        <v>89</v>
      </c>
      <c r="D544">
        <v>99999</v>
      </c>
      <c r="F544">
        <v>0</v>
      </c>
      <c r="G544" t="b">
        <v>0</v>
      </c>
      <c r="H544" t="s">
        <v>883</v>
      </c>
      <c r="K544" t="s">
        <v>91</v>
      </c>
      <c r="L544" t="s">
        <v>1729</v>
      </c>
      <c r="N544" t="s">
        <v>93</v>
      </c>
      <c r="P544">
        <v>279.8</v>
      </c>
      <c r="Q544">
        <v>59.9</v>
      </c>
      <c r="R544">
        <v>0</v>
      </c>
      <c r="S544">
        <v>50.1</v>
      </c>
      <c r="T544">
        <v>0</v>
      </c>
      <c r="U544">
        <v>0</v>
      </c>
      <c r="V544">
        <v>124.9</v>
      </c>
      <c r="W544">
        <v>44.9</v>
      </c>
      <c r="X544">
        <v>44.9</v>
      </c>
      <c r="Y544">
        <v>0</v>
      </c>
      <c r="AF544" t="s">
        <v>1730</v>
      </c>
      <c r="AJ544" t="s">
        <v>1730</v>
      </c>
      <c r="AL544" t="s">
        <v>1731</v>
      </c>
      <c r="AM544">
        <v>0</v>
      </c>
      <c r="AN544">
        <v>99999</v>
      </c>
      <c r="AO544">
        <v>599</v>
      </c>
      <c r="AP544" t="b">
        <v>1</v>
      </c>
      <c r="AQ544" t="b">
        <v>1</v>
      </c>
      <c r="AR544" t="b">
        <v>0</v>
      </c>
      <c r="AS544">
        <v>500</v>
      </c>
      <c r="AT544" t="s">
        <v>96</v>
      </c>
      <c r="AV544" t="b">
        <v>0</v>
      </c>
      <c r="AW544">
        <v>12</v>
      </c>
      <c r="AX544" t="s">
        <v>97</v>
      </c>
      <c r="AY544" t="s">
        <v>2308</v>
      </c>
    </row>
    <row r="545" spans="1:51" x14ac:dyDescent="0.25">
      <c r="A545" t="s">
        <v>3160</v>
      </c>
      <c r="B545" t="s">
        <v>109</v>
      </c>
      <c r="C545" t="s">
        <v>89</v>
      </c>
      <c r="D545">
        <v>99999</v>
      </c>
      <c r="F545">
        <v>1000</v>
      </c>
      <c r="G545" t="b">
        <v>0</v>
      </c>
      <c r="H545" t="s">
        <v>883</v>
      </c>
      <c r="K545" t="s">
        <v>91</v>
      </c>
      <c r="L545" t="s">
        <v>1729</v>
      </c>
      <c r="N545" t="s">
        <v>93</v>
      </c>
      <c r="P545">
        <v>279.8</v>
      </c>
      <c r="Q545">
        <v>59.9</v>
      </c>
      <c r="R545">
        <v>0</v>
      </c>
      <c r="S545">
        <v>50.1</v>
      </c>
      <c r="T545">
        <v>0</v>
      </c>
      <c r="U545">
        <v>0</v>
      </c>
      <c r="V545">
        <v>124.9</v>
      </c>
      <c r="W545">
        <v>44.9</v>
      </c>
      <c r="X545">
        <v>44.9</v>
      </c>
      <c r="Y545">
        <v>0</v>
      </c>
      <c r="AF545" t="s">
        <v>1733</v>
      </c>
      <c r="AJ545" t="s">
        <v>1733</v>
      </c>
      <c r="AL545" t="s">
        <v>1731</v>
      </c>
      <c r="AM545">
        <v>0</v>
      </c>
      <c r="AN545">
        <v>99999</v>
      </c>
      <c r="AO545">
        <v>599</v>
      </c>
      <c r="AP545" t="b">
        <v>1</v>
      </c>
      <c r="AQ545" t="b">
        <v>1</v>
      </c>
      <c r="AR545" t="b">
        <v>0</v>
      </c>
      <c r="AS545">
        <v>500</v>
      </c>
      <c r="AT545" t="s">
        <v>96</v>
      </c>
      <c r="AV545" t="b">
        <v>0</v>
      </c>
      <c r="AW545">
        <v>12</v>
      </c>
      <c r="AX545" t="s">
        <v>97</v>
      </c>
      <c r="AY545" t="s">
        <v>2309</v>
      </c>
    </row>
    <row r="546" spans="1:51" x14ac:dyDescent="0.25">
      <c r="A546" t="s">
        <v>3160</v>
      </c>
      <c r="B546" t="s">
        <v>109</v>
      </c>
      <c r="C546" t="s">
        <v>89</v>
      </c>
      <c r="D546">
        <v>99999</v>
      </c>
      <c r="F546">
        <v>10000</v>
      </c>
      <c r="G546" t="b">
        <v>0</v>
      </c>
      <c r="H546" t="s">
        <v>883</v>
      </c>
      <c r="K546" t="s">
        <v>91</v>
      </c>
      <c r="L546" t="s">
        <v>1729</v>
      </c>
      <c r="N546" t="s">
        <v>93</v>
      </c>
      <c r="P546">
        <v>344.8</v>
      </c>
      <c r="Q546">
        <v>124.9</v>
      </c>
      <c r="R546">
        <v>0</v>
      </c>
      <c r="S546">
        <v>50.1</v>
      </c>
      <c r="T546">
        <v>0</v>
      </c>
      <c r="U546">
        <v>0</v>
      </c>
      <c r="V546">
        <v>124.9</v>
      </c>
      <c r="W546">
        <v>44.9</v>
      </c>
      <c r="X546">
        <v>44.9</v>
      </c>
      <c r="Y546">
        <v>0</v>
      </c>
      <c r="AF546" t="s">
        <v>1735</v>
      </c>
      <c r="AJ546" t="s">
        <v>1735</v>
      </c>
      <c r="AL546" t="s">
        <v>1731</v>
      </c>
      <c r="AM546">
        <v>0</v>
      </c>
      <c r="AN546">
        <v>99999</v>
      </c>
      <c r="AO546">
        <v>599</v>
      </c>
      <c r="AP546" t="b">
        <v>1</v>
      </c>
      <c r="AQ546" t="b">
        <v>1</v>
      </c>
      <c r="AR546" t="b">
        <v>0</v>
      </c>
      <c r="AS546">
        <v>500</v>
      </c>
      <c r="AT546" t="s">
        <v>96</v>
      </c>
      <c r="AV546" t="b">
        <v>0</v>
      </c>
      <c r="AW546">
        <v>12</v>
      </c>
      <c r="AX546" t="s">
        <v>97</v>
      </c>
      <c r="AY546" t="s">
        <v>2310</v>
      </c>
    </row>
    <row r="547" spans="1:51" x14ac:dyDescent="0.25">
      <c r="A547" t="s">
        <v>3160</v>
      </c>
      <c r="B547" t="s">
        <v>109</v>
      </c>
      <c r="C547" t="s">
        <v>89</v>
      </c>
      <c r="D547">
        <v>99999</v>
      </c>
      <c r="F547">
        <v>2000</v>
      </c>
      <c r="G547" t="b">
        <v>0</v>
      </c>
      <c r="H547" t="s">
        <v>883</v>
      </c>
      <c r="K547" t="s">
        <v>91</v>
      </c>
      <c r="L547" t="s">
        <v>1729</v>
      </c>
      <c r="N547" t="s">
        <v>93</v>
      </c>
      <c r="P547">
        <v>289.8</v>
      </c>
      <c r="Q547">
        <v>69.900000000000006</v>
      </c>
      <c r="R547">
        <v>0</v>
      </c>
      <c r="S547">
        <v>50.1</v>
      </c>
      <c r="T547">
        <v>0</v>
      </c>
      <c r="U547">
        <v>0</v>
      </c>
      <c r="V547">
        <v>124.9</v>
      </c>
      <c r="W547">
        <v>44.9</v>
      </c>
      <c r="X547">
        <v>44.9</v>
      </c>
      <c r="Y547">
        <v>0</v>
      </c>
      <c r="AF547" t="s">
        <v>1737</v>
      </c>
      <c r="AJ547" t="s">
        <v>1737</v>
      </c>
      <c r="AL547" t="s">
        <v>1731</v>
      </c>
      <c r="AM547">
        <v>0</v>
      </c>
      <c r="AN547">
        <v>99999</v>
      </c>
      <c r="AO547">
        <v>599</v>
      </c>
      <c r="AP547" t="b">
        <v>1</v>
      </c>
      <c r="AQ547" t="b">
        <v>1</v>
      </c>
      <c r="AR547" t="b">
        <v>0</v>
      </c>
      <c r="AS547">
        <v>500</v>
      </c>
      <c r="AT547" t="s">
        <v>96</v>
      </c>
      <c r="AV547" t="b">
        <v>0</v>
      </c>
      <c r="AW547">
        <v>12</v>
      </c>
      <c r="AX547" t="s">
        <v>97</v>
      </c>
      <c r="AY547" t="s">
        <v>2311</v>
      </c>
    </row>
    <row r="548" spans="1:51" x14ac:dyDescent="0.25">
      <c r="A548" t="s">
        <v>3160</v>
      </c>
      <c r="B548" t="s">
        <v>109</v>
      </c>
      <c r="C548" t="s">
        <v>89</v>
      </c>
      <c r="D548">
        <v>99999</v>
      </c>
      <c r="F548">
        <v>3000</v>
      </c>
      <c r="G548" t="b">
        <v>0</v>
      </c>
      <c r="H548" t="s">
        <v>883</v>
      </c>
      <c r="K548" t="s">
        <v>91</v>
      </c>
      <c r="L548" t="s">
        <v>1729</v>
      </c>
      <c r="N548" t="s">
        <v>93</v>
      </c>
      <c r="P548">
        <v>299.8</v>
      </c>
      <c r="Q548">
        <v>79.899999999999991</v>
      </c>
      <c r="R548">
        <v>0</v>
      </c>
      <c r="S548">
        <v>50.1</v>
      </c>
      <c r="T548">
        <v>0</v>
      </c>
      <c r="U548">
        <v>0</v>
      </c>
      <c r="V548">
        <v>124.9</v>
      </c>
      <c r="W548">
        <v>44.9</v>
      </c>
      <c r="X548">
        <v>44.9</v>
      </c>
      <c r="Y548">
        <v>0</v>
      </c>
      <c r="AF548" t="s">
        <v>1739</v>
      </c>
      <c r="AJ548" t="s">
        <v>1739</v>
      </c>
      <c r="AL548" t="s">
        <v>1731</v>
      </c>
      <c r="AM548">
        <v>0</v>
      </c>
      <c r="AN548">
        <v>99999</v>
      </c>
      <c r="AO548">
        <v>599</v>
      </c>
      <c r="AP548" t="b">
        <v>1</v>
      </c>
      <c r="AQ548" t="b">
        <v>1</v>
      </c>
      <c r="AR548" t="b">
        <v>0</v>
      </c>
      <c r="AS548">
        <v>500</v>
      </c>
      <c r="AT548" t="s">
        <v>96</v>
      </c>
      <c r="AV548" t="b">
        <v>0</v>
      </c>
      <c r="AW548">
        <v>12</v>
      </c>
      <c r="AX548" t="s">
        <v>97</v>
      </c>
      <c r="AY548" t="s">
        <v>2312</v>
      </c>
    </row>
    <row r="549" spans="1:51" x14ac:dyDescent="0.25">
      <c r="A549" t="s">
        <v>3160</v>
      </c>
      <c r="B549" t="s">
        <v>109</v>
      </c>
      <c r="C549" t="s">
        <v>89</v>
      </c>
      <c r="D549">
        <v>99999</v>
      </c>
      <c r="F549">
        <v>5000</v>
      </c>
      <c r="G549" t="b">
        <v>0</v>
      </c>
      <c r="H549" t="s">
        <v>883</v>
      </c>
      <c r="K549" t="s">
        <v>91</v>
      </c>
      <c r="L549" t="s">
        <v>1729</v>
      </c>
      <c r="N549" t="s">
        <v>93</v>
      </c>
      <c r="P549">
        <v>314.8</v>
      </c>
      <c r="Q549">
        <v>94.9</v>
      </c>
      <c r="R549">
        <v>0</v>
      </c>
      <c r="S549">
        <v>50.1</v>
      </c>
      <c r="T549">
        <v>0</v>
      </c>
      <c r="U549">
        <v>0</v>
      </c>
      <c r="V549">
        <v>124.9</v>
      </c>
      <c r="W549">
        <v>44.9</v>
      </c>
      <c r="X549">
        <v>44.9</v>
      </c>
      <c r="Y549">
        <v>0</v>
      </c>
      <c r="AF549" t="s">
        <v>1741</v>
      </c>
      <c r="AJ549" t="s">
        <v>1741</v>
      </c>
      <c r="AL549" t="s">
        <v>1731</v>
      </c>
      <c r="AM549">
        <v>0</v>
      </c>
      <c r="AN549">
        <v>99999</v>
      </c>
      <c r="AO549">
        <v>599</v>
      </c>
      <c r="AP549" t="b">
        <v>1</v>
      </c>
      <c r="AQ549" t="b">
        <v>1</v>
      </c>
      <c r="AR549" t="b">
        <v>0</v>
      </c>
      <c r="AS549">
        <v>500</v>
      </c>
      <c r="AT549" t="s">
        <v>96</v>
      </c>
      <c r="AV549" t="b">
        <v>0</v>
      </c>
      <c r="AW549">
        <v>12</v>
      </c>
      <c r="AX549" t="s">
        <v>97</v>
      </c>
      <c r="AY549" t="s">
        <v>2313</v>
      </c>
    </row>
    <row r="550" spans="1:51" x14ac:dyDescent="0.25">
      <c r="A550" t="s">
        <v>3160</v>
      </c>
      <c r="B550" t="s">
        <v>124</v>
      </c>
      <c r="C550" t="s">
        <v>89</v>
      </c>
      <c r="D550">
        <v>99999</v>
      </c>
      <c r="F550">
        <v>0</v>
      </c>
      <c r="G550" t="b">
        <v>0</v>
      </c>
      <c r="H550" t="s">
        <v>883</v>
      </c>
      <c r="K550" t="s">
        <v>91</v>
      </c>
      <c r="L550" t="s">
        <v>1725</v>
      </c>
      <c r="N550" t="s">
        <v>93</v>
      </c>
      <c r="P550">
        <v>284.8</v>
      </c>
      <c r="Q550">
        <v>64.900000000000006</v>
      </c>
      <c r="R550">
        <v>0</v>
      </c>
      <c r="S550">
        <v>50.1</v>
      </c>
      <c r="T550">
        <v>0</v>
      </c>
      <c r="U550">
        <v>0</v>
      </c>
      <c r="V550">
        <v>124.9</v>
      </c>
      <c r="W550">
        <v>44.9</v>
      </c>
      <c r="X550">
        <v>44.9</v>
      </c>
      <c r="Y550">
        <v>0</v>
      </c>
      <c r="AF550" t="s">
        <v>1743</v>
      </c>
      <c r="AJ550" t="s">
        <v>1743</v>
      </c>
      <c r="AL550" t="s">
        <v>1727</v>
      </c>
      <c r="AM550">
        <v>0</v>
      </c>
      <c r="AN550">
        <v>99999</v>
      </c>
      <c r="AO550">
        <v>699</v>
      </c>
      <c r="AP550" t="b">
        <v>1</v>
      </c>
      <c r="AQ550" t="b">
        <v>1</v>
      </c>
      <c r="AR550" t="b">
        <v>0</v>
      </c>
      <c r="AS550">
        <v>1000</v>
      </c>
      <c r="AT550" t="s">
        <v>96</v>
      </c>
      <c r="AV550" t="b">
        <v>0</v>
      </c>
      <c r="AW550">
        <v>12</v>
      </c>
      <c r="AX550" t="s">
        <v>97</v>
      </c>
      <c r="AY550" t="s">
        <v>2314</v>
      </c>
    </row>
    <row r="551" spans="1:51" x14ac:dyDescent="0.25">
      <c r="A551" t="s">
        <v>3160</v>
      </c>
      <c r="B551" t="s">
        <v>124</v>
      </c>
      <c r="C551" t="s">
        <v>89</v>
      </c>
      <c r="D551">
        <v>99999</v>
      </c>
      <c r="F551">
        <v>1000</v>
      </c>
      <c r="G551" t="b">
        <v>0</v>
      </c>
      <c r="H551" t="s">
        <v>883</v>
      </c>
      <c r="K551" t="s">
        <v>91</v>
      </c>
      <c r="L551" t="s">
        <v>1725</v>
      </c>
      <c r="N551" t="s">
        <v>93</v>
      </c>
      <c r="P551">
        <v>284.8</v>
      </c>
      <c r="Q551">
        <v>64.899999999999991</v>
      </c>
      <c r="R551">
        <v>0</v>
      </c>
      <c r="S551">
        <v>50.1</v>
      </c>
      <c r="T551">
        <v>0</v>
      </c>
      <c r="U551">
        <v>0</v>
      </c>
      <c r="V551">
        <v>124.9</v>
      </c>
      <c r="W551">
        <v>44.9</v>
      </c>
      <c r="X551">
        <v>44.9</v>
      </c>
      <c r="Y551">
        <v>0</v>
      </c>
      <c r="AF551" t="s">
        <v>1745</v>
      </c>
      <c r="AJ551" t="s">
        <v>1745</v>
      </c>
      <c r="AL551" t="s">
        <v>1727</v>
      </c>
      <c r="AM551">
        <v>0</v>
      </c>
      <c r="AN551">
        <v>99999</v>
      </c>
      <c r="AO551">
        <v>699</v>
      </c>
      <c r="AP551" t="b">
        <v>1</v>
      </c>
      <c r="AQ551" t="b">
        <v>1</v>
      </c>
      <c r="AR551" t="b">
        <v>0</v>
      </c>
      <c r="AS551">
        <v>1000</v>
      </c>
      <c r="AT551" t="s">
        <v>96</v>
      </c>
      <c r="AV551" t="b">
        <v>0</v>
      </c>
      <c r="AW551">
        <v>12</v>
      </c>
      <c r="AX551" t="s">
        <v>97</v>
      </c>
      <c r="AY551" t="s">
        <v>2315</v>
      </c>
    </row>
    <row r="552" spans="1:51" x14ac:dyDescent="0.25">
      <c r="A552" t="s">
        <v>3160</v>
      </c>
      <c r="B552" t="s">
        <v>124</v>
      </c>
      <c r="C552" t="s">
        <v>89</v>
      </c>
      <c r="D552">
        <v>99999</v>
      </c>
      <c r="F552">
        <v>2000</v>
      </c>
      <c r="G552" t="b">
        <v>0</v>
      </c>
      <c r="H552" t="s">
        <v>883</v>
      </c>
      <c r="K552" t="s">
        <v>91</v>
      </c>
      <c r="L552" t="s">
        <v>1725</v>
      </c>
      <c r="N552" t="s">
        <v>93</v>
      </c>
      <c r="P552">
        <v>294.8</v>
      </c>
      <c r="Q552">
        <v>74.899999999999991</v>
      </c>
      <c r="R552">
        <v>0</v>
      </c>
      <c r="S552">
        <v>50.1</v>
      </c>
      <c r="T552">
        <v>0</v>
      </c>
      <c r="U552">
        <v>0</v>
      </c>
      <c r="V552">
        <v>124.9</v>
      </c>
      <c r="W552">
        <v>44.9</v>
      </c>
      <c r="X552">
        <v>44.9</v>
      </c>
      <c r="Y552">
        <v>0</v>
      </c>
      <c r="AF552" t="s">
        <v>1747</v>
      </c>
      <c r="AJ552" t="s">
        <v>1747</v>
      </c>
      <c r="AL552" t="s">
        <v>1727</v>
      </c>
      <c r="AM552">
        <v>0</v>
      </c>
      <c r="AN552">
        <v>99999</v>
      </c>
      <c r="AO552">
        <v>699</v>
      </c>
      <c r="AP552" t="b">
        <v>1</v>
      </c>
      <c r="AQ552" t="b">
        <v>1</v>
      </c>
      <c r="AR552" t="b">
        <v>0</v>
      </c>
      <c r="AS552">
        <v>1000</v>
      </c>
      <c r="AT552" t="s">
        <v>96</v>
      </c>
      <c r="AV552" t="b">
        <v>0</v>
      </c>
      <c r="AW552">
        <v>12</v>
      </c>
      <c r="AX552" t="s">
        <v>97</v>
      </c>
      <c r="AY552" t="s">
        <v>2316</v>
      </c>
    </row>
    <row r="553" spans="1:51" x14ac:dyDescent="0.25">
      <c r="A553" t="s">
        <v>3160</v>
      </c>
      <c r="B553" t="s">
        <v>124</v>
      </c>
      <c r="C553" t="s">
        <v>89</v>
      </c>
      <c r="D553">
        <v>99999</v>
      </c>
      <c r="F553">
        <v>3000</v>
      </c>
      <c r="G553" t="b">
        <v>0</v>
      </c>
      <c r="H553" t="s">
        <v>883</v>
      </c>
      <c r="K553" t="s">
        <v>91</v>
      </c>
      <c r="L553" t="s">
        <v>1725</v>
      </c>
      <c r="N553" t="s">
        <v>93</v>
      </c>
      <c r="P553">
        <v>304.8</v>
      </c>
      <c r="Q553">
        <v>84.899999999999991</v>
      </c>
      <c r="R553">
        <v>0</v>
      </c>
      <c r="S553">
        <v>50.1</v>
      </c>
      <c r="T553">
        <v>0</v>
      </c>
      <c r="U553">
        <v>0</v>
      </c>
      <c r="V553">
        <v>124.9</v>
      </c>
      <c r="W553">
        <v>44.9</v>
      </c>
      <c r="X553">
        <v>44.9</v>
      </c>
      <c r="Y553">
        <v>0</v>
      </c>
      <c r="AF553" t="s">
        <v>1749</v>
      </c>
      <c r="AJ553" t="s">
        <v>1749</v>
      </c>
      <c r="AL553" t="s">
        <v>1727</v>
      </c>
      <c r="AM553">
        <v>0</v>
      </c>
      <c r="AN553">
        <v>99999</v>
      </c>
      <c r="AO553">
        <v>699</v>
      </c>
      <c r="AP553" t="b">
        <v>1</v>
      </c>
      <c r="AQ553" t="b">
        <v>1</v>
      </c>
      <c r="AR553" t="b">
        <v>0</v>
      </c>
      <c r="AS553">
        <v>1000</v>
      </c>
      <c r="AT553" t="s">
        <v>96</v>
      </c>
      <c r="AV553" t="b">
        <v>0</v>
      </c>
      <c r="AW553">
        <v>12</v>
      </c>
      <c r="AX553" t="s">
        <v>97</v>
      </c>
      <c r="AY553" t="s">
        <v>2317</v>
      </c>
    </row>
    <row r="554" spans="1:51" x14ac:dyDescent="0.25">
      <c r="A554" t="s">
        <v>3160</v>
      </c>
      <c r="B554" t="s">
        <v>124</v>
      </c>
      <c r="C554" t="s">
        <v>89</v>
      </c>
      <c r="D554">
        <v>99999</v>
      </c>
      <c r="F554">
        <v>5000</v>
      </c>
      <c r="G554" t="b">
        <v>0</v>
      </c>
      <c r="H554" t="s">
        <v>883</v>
      </c>
      <c r="K554" t="s">
        <v>91</v>
      </c>
      <c r="L554" t="s">
        <v>1725</v>
      </c>
      <c r="N554" t="s">
        <v>93</v>
      </c>
      <c r="P554">
        <v>319.8</v>
      </c>
      <c r="Q554">
        <v>99.9</v>
      </c>
      <c r="R554">
        <v>0</v>
      </c>
      <c r="S554">
        <v>50.1</v>
      </c>
      <c r="T554">
        <v>0</v>
      </c>
      <c r="U554">
        <v>0</v>
      </c>
      <c r="V554">
        <v>124.9</v>
      </c>
      <c r="W554">
        <v>44.9</v>
      </c>
      <c r="X554">
        <v>44.9</v>
      </c>
      <c r="Y554">
        <v>0</v>
      </c>
      <c r="AF554" t="s">
        <v>1751</v>
      </c>
      <c r="AJ554" t="s">
        <v>1751</v>
      </c>
      <c r="AL554" t="s">
        <v>1727</v>
      </c>
      <c r="AM554">
        <v>0</v>
      </c>
      <c r="AN554">
        <v>99999</v>
      </c>
      <c r="AO554">
        <v>699</v>
      </c>
      <c r="AP554" t="b">
        <v>1</v>
      </c>
      <c r="AQ554" t="b">
        <v>1</v>
      </c>
      <c r="AR554" t="b">
        <v>0</v>
      </c>
      <c r="AS554">
        <v>1000</v>
      </c>
      <c r="AT554" t="s">
        <v>96</v>
      </c>
      <c r="AV554" t="b">
        <v>0</v>
      </c>
      <c r="AW554">
        <v>12</v>
      </c>
      <c r="AX554" t="s">
        <v>97</v>
      </c>
      <c r="AY554" t="s">
        <v>2318</v>
      </c>
    </row>
    <row r="555" spans="1:51" x14ac:dyDescent="0.25">
      <c r="A555" t="s">
        <v>3160</v>
      </c>
      <c r="B555" t="s">
        <v>139</v>
      </c>
      <c r="C555" t="s">
        <v>89</v>
      </c>
      <c r="D555">
        <v>99999</v>
      </c>
      <c r="F555">
        <v>0</v>
      </c>
      <c r="G555" t="b">
        <v>0</v>
      </c>
      <c r="H555" t="s">
        <v>883</v>
      </c>
      <c r="K555" t="s">
        <v>91</v>
      </c>
      <c r="L555" t="s">
        <v>1753</v>
      </c>
      <c r="N555" t="s">
        <v>93</v>
      </c>
      <c r="P555">
        <v>304.8</v>
      </c>
      <c r="Q555">
        <v>84.9</v>
      </c>
      <c r="R555">
        <v>0</v>
      </c>
      <c r="S555">
        <v>50.1</v>
      </c>
      <c r="T555">
        <v>0</v>
      </c>
      <c r="U555">
        <v>0</v>
      </c>
      <c r="V555">
        <v>124.9</v>
      </c>
      <c r="W555">
        <v>44.9</v>
      </c>
      <c r="X555">
        <v>44.9</v>
      </c>
      <c r="Y555">
        <v>0</v>
      </c>
      <c r="AF555" t="s">
        <v>1754</v>
      </c>
      <c r="AJ555" t="s">
        <v>1754</v>
      </c>
      <c r="AL555" t="s">
        <v>1755</v>
      </c>
      <c r="AM555">
        <v>0</v>
      </c>
      <c r="AN555">
        <v>99999</v>
      </c>
      <c r="AO555">
        <v>899</v>
      </c>
      <c r="AP555" t="b">
        <v>1</v>
      </c>
      <c r="AQ555" t="b">
        <v>1</v>
      </c>
      <c r="AR555" t="b">
        <v>0</v>
      </c>
      <c r="AS555">
        <v>99999</v>
      </c>
      <c r="AT555" t="s">
        <v>96</v>
      </c>
      <c r="AV555" t="b">
        <v>0</v>
      </c>
      <c r="AW555">
        <v>12</v>
      </c>
      <c r="AX555" t="s">
        <v>97</v>
      </c>
      <c r="AY555" t="s">
        <v>2319</v>
      </c>
    </row>
    <row r="556" spans="1:51" x14ac:dyDescent="0.25">
      <c r="A556" t="s">
        <v>3160</v>
      </c>
      <c r="B556" t="s">
        <v>139</v>
      </c>
      <c r="C556" t="s">
        <v>89</v>
      </c>
      <c r="D556">
        <v>99999</v>
      </c>
      <c r="F556">
        <v>1000</v>
      </c>
      <c r="G556" t="b">
        <v>0</v>
      </c>
      <c r="H556" t="s">
        <v>883</v>
      </c>
      <c r="K556" t="s">
        <v>91</v>
      </c>
      <c r="L556" t="s">
        <v>1753</v>
      </c>
      <c r="N556" t="s">
        <v>93</v>
      </c>
      <c r="P556">
        <v>304.8</v>
      </c>
      <c r="Q556">
        <v>84.899999999999991</v>
      </c>
      <c r="R556">
        <v>0</v>
      </c>
      <c r="S556">
        <v>50.1</v>
      </c>
      <c r="T556">
        <v>0</v>
      </c>
      <c r="U556">
        <v>0</v>
      </c>
      <c r="V556">
        <v>124.9</v>
      </c>
      <c r="W556">
        <v>44.9</v>
      </c>
      <c r="X556">
        <v>44.9</v>
      </c>
      <c r="Y556">
        <v>0</v>
      </c>
      <c r="AF556" t="s">
        <v>1757</v>
      </c>
      <c r="AJ556" t="s">
        <v>1757</v>
      </c>
      <c r="AL556" t="s">
        <v>1755</v>
      </c>
      <c r="AM556">
        <v>0</v>
      </c>
      <c r="AN556">
        <v>99999</v>
      </c>
      <c r="AO556">
        <v>899</v>
      </c>
      <c r="AP556" t="b">
        <v>1</v>
      </c>
      <c r="AQ556" t="b">
        <v>1</v>
      </c>
      <c r="AR556" t="b">
        <v>0</v>
      </c>
      <c r="AS556">
        <v>99999</v>
      </c>
      <c r="AT556" t="s">
        <v>96</v>
      </c>
      <c r="AV556" t="b">
        <v>0</v>
      </c>
      <c r="AW556">
        <v>12</v>
      </c>
      <c r="AX556" t="s">
        <v>97</v>
      </c>
      <c r="AY556" t="s">
        <v>2320</v>
      </c>
    </row>
    <row r="557" spans="1:51" x14ac:dyDescent="0.25">
      <c r="A557" t="s">
        <v>3160</v>
      </c>
      <c r="B557" t="s">
        <v>139</v>
      </c>
      <c r="C557" t="s">
        <v>89</v>
      </c>
      <c r="D557">
        <v>99999</v>
      </c>
      <c r="F557">
        <v>10000</v>
      </c>
      <c r="G557" t="b">
        <v>0</v>
      </c>
      <c r="H557" t="s">
        <v>883</v>
      </c>
      <c r="K557" t="s">
        <v>91</v>
      </c>
      <c r="L557" t="s">
        <v>1753</v>
      </c>
      <c r="N557" t="s">
        <v>93</v>
      </c>
      <c r="P557">
        <v>369.8</v>
      </c>
      <c r="Q557">
        <v>149.9</v>
      </c>
      <c r="R557">
        <v>0</v>
      </c>
      <c r="S557">
        <v>50.1</v>
      </c>
      <c r="T557">
        <v>0</v>
      </c>
      <c r="U557">
        <v>0</v>
      </c>
      <c r="V557">
        <v>124.9</v>
      </c>
      <c r="W557">
        <v>44.9</v>
      </c>
      <c r="X557">
        <v>44.9</v>
      </c>
      <c r="Y557">
        <v>0</v>
      </c>
      <c r="AF557" t="s">
        <v>1759</v>
      </c>
      <c r="AJ557" t="s">
        <v>1759</v>
      </c>
      <c r="AL557" t="s">
        <v>1755</v>
      </c>
      <c r="AM557">
        <v>0</v>
      </c>
      <c r="AN557">
        <v>99999</v>
      </c>
      <c r="AO557">
        <v>899</v>
      </c>
      <c r="AP557" t="b">
        <v>1</v>
      </c>
      <c r="AQ557" t="b">
        <v>1</v>
      </c>
      <c r="AR557" t="b">
        <v>0</v>
      </c>
      <c r="AS557">
        <v>99999</v>
      </c>
      <c r="AT557" t="s">
        <v>96</v>
      </c>
      <c r="AV557" t="b">
        <v>0</v>
      </c>
      <c r="AW557">
        <v>12</v>
      </c>
      <c r="AX557" t="s">
        <v>97</v>
      </c>
      <c r="AY557" t="s">
        <v>2321</v>
      </c>
    </row>
    <row r="558" spans="1:51" x14ac:dyDescent="0.25">
      <c r="A558" t="s">
        <v>3160</v>
      </c>
      <c r="B558" t="s">
        <v>139</v>
      </c>
      <c r="C558" t="s">
        <v>89</v>
      </c>
      <c r="D558">
        <v>99999</v>
      </c>
      <c r="F558">
        <v>2000</v>
      </c>
      <c r="G558" t="b">
        <v>0</v>
      </c>
      <c r="H558" t="s">
        <v>883</v>
      </c>
      <c r="K558" t="s">
        <v>91</v>
      </c>
      <c r="L558" t="s">
        <v>1753</v>
      </c>
      <c r="N558" t="s">
        <v>93</v>
      </c>
      <c r="P558">
        <v>314.8</v>
      </c>
      <c r="Q558">
        <v>94.899999999999991</v>
      </c>
      <c r="R558">
        <v>0</v>
      </c>
      <c r="S558">
        <v>50.1</v>
      </c>
      <c r="T558">
        <v>0</v>
      </c>
      <c r="U558">
        <v>0</v>
      </c>
      <c r="V558">
        <v>124.9</v>
      </c>
      <c r="W558">
        <v>44.9</v>
      </c>
      <c r="X558">
        <v>44.9</v>
      </c>
      <c r="Y558">
        <v>0</v>
      </c>
      <c r="AF558" t="s">
        <v>1761</v>
      </c>
      <c r="AJ558" t="s">
        <v>1761</v>
      </c>
      <c r="AL558" t="s">
        <v>1755</v>
      </c>
      <c r="AM558">
        <v>0</v>
      </c>
      <c r="AN558">
        <v>99999</v>
      </c>
      <c r="AO558">
        <v>899</v>
      </c>
      <c r="AP558" t="b">
        <v>1</v>
      </c>
      <c r="AQ558" t="b">
        <v>1</v>
      </c>
      <c r="AR558" t="b">
        <v>0</v>
      </c>
      <c r="AS558">
        <v>99999</v>
      </c>
      <c r="AT558" t="s">
        <v>96</v>
      </c>
      <c r="AV558" t="b">
        <v>0</v>
      </c>
      <c r="AW558">
        <v>12</v>
      </c>
      <c r="AX558" t="s">
        <v>97</v>
      </c>
      <c r="AY558" t="s">
        <v>2322</v>
      </c>
    </row>
    <row r="559" spans="1:51" x14ac:dyDescent="0.25">
      <c r="A559" t="s">
        <v>3160</v>
      </c>
      <c r="B559" t="s">
        <v>139</v>
      </c>
      <c r="C559" t="s">
        <v>89</v>
      </c>
      <c r="D559">
        <v>99999</v>
      </c>
      <c r="F559">
        <v>3000</v>
      </c>
      <c r="G559" t="b">
        <v>0</v>
      </c>
      <c r="H559" t="s">
        <v>883</v>
      </c>
      <c r="K559" t="s">
        <v>91</v>
      </c>
      <c r="L559" t="s">
        <v>1753</v>
      </c>
      <c r="N559" t="s">
        <v>93</v>
      </c>
      <c r="P559">
        <v>324.8</v>
      </c>
      <c r="Q559">
        <v>104.89999999999999</v>
      </c>
      <c r="R559">
        <v>0</v>
      </c>
      <c r="S559">
        <v>50.1</v>
      </c>
      <c r="T559">
        <v>0</v>
      </c>
      <c r="U559">
        <v>0</v>
      </c>
      <c r="V559">
        <v>124.9</v>
      </c>
      <c r="W559">
        <v>44.9</v>
      </c>
      <c r="X559">
        <v>44.9</v>
      </c>
      <c r="Y559">
        <v>0</v>
      </c>
      <c r="AF559" t="s">
        <v>1763</v>
      </c>
      <c r="AJ559" t="s">
        <v>1763</v>
      </c>
      <c r="AL559" t="s">
        <v>1755</v>
      </c>
      <c r="AM559">
        <v>0</v>
      </c>
      <c r="AN559">
        <v>99999</v>
      </c>
      <c r="AO559">
        <v>899</v>
      </c>
      <c r="AP559" t="b">
        <v>1</v>
      </c>
      <c r="AQ559" t="b">
        <v>1</v>
      </c>
      <c r="AR559" t="b">
        <v>0</v>
      </c>
      <c r="AS559">
        <v>99999</v>
      </c>
      <c r="AT559" t="s">
        <v>96</v>
      </c>
      <c r="AV559" t="b">
        <v>0</v>
      </c>
      <c r="AW559">
        <v>12</v>
      </c>
      <c r="AX559" t="s">
        <v>97</v>
      </c>
      <c r="AY559" t="s">
        <v>2323</v>
      </c>
    </row>
    <row r="560" spans="1:51" x14ac:dyDescent="0.25">
      <c r="A560" t="s">
        <v>3160</v>
      </c>
      <c r="B560" t="s">
        <v>139</v>
      </c>
      <c r="C560" t="s">
        <v>89</v>
      </c>
      <c r="D560">
        <v>99999</v>
      </c>
      <c r="F560">
        <v>5000</v>
      </c>
      <c r="G560" t="b">
        <v>0</v>
      </c>
      <c r="H560" t="s">
        <v>883</v>
      </c>
      <c r="K560" t="s">
        <v>91</v>
      </c>
      <c r="L560" t="s">
        <v>1753</v>
      </c>
      <c r="N560" t="s">
        <v>93</v>
      </c>
      <c r="P560">
        <v>339.8</v>
      </c>
      <c r="Q560">
        <v>119.9</v>
      </c>
      <c r="R560">
        <v>0</v>
      </c>
      <c r="S560">
        <v>50.1</v>
      </c>
      <c r="T560">
        <v>0</v>
      </c>
      <c r="U560">
        <v>0</v>
      </c>
      <c r="V560">
        <v>124.9</v>
      </c>
      <c r="W560">
        <v>44.9</v>
      </c>
      <c r="X560">
        <v>44.9</v>
      </c>
      <c r="Y560">
        <v>0</v>
      </c>
      <c r="AF560" t="s">
        <v>1765</v>
      </c>
      <c r="AJ560" t="s">
        <v>1765</v>
      </c>
      <c r="AL560" t="s">
        <v>1755</v>
      </c>
      <c r="AM560">
        <v>0</v>
      </c>
      <c r="AN560">
        <v>99999</v>
      </c>
      <c r="AO560">
        <v>899</v>
      </c>
      <c r="AP560" t="b">
        <v>1</v>
      </c>
      <c r="AQ560" t="b">
        <v>1</v>
      </c>
      <c r="AR560" t="b">
        <v>0</v>
      </c>
      <c r="AS560">
        <v>99999</v>
      </c>
      <c r="AT560" t="s">
        <v>96</v>
      </c>
      <c r="AV560" t="b">
        <v>0</v>
      </c>
      <c r="AW560">
        <v>12</v>
      </c>
      <c r="AX560" t="s">
        <v>97</v>
      </c>
      <c r="AY560" t="s">
        <v>2324</v>
      </c>
    </row>
    <row r="561" spans="1:51" x14ac:dyDescent="0.25">
      <c r="A561" t="s">
        <v>3160</v>
      </c>
      <c r="B561" t="s">
        <v>88</v>
      </c>
      <c r="C561" t="s">
        <v>89</v>
      </c>
      <c r="D561">
        <v>99999</v>
      </c>
      <c r="F561">
        <v>10000</v>
      </c>
      <c r="G561" t="b">
        <v>0</v>
      </c>
      <c r="H561" t="s">
        <v>883</v>
      </c>
      <c r="K561" t="s">
        <v>154</v>
      </c>
      <c r="L561" t="s">
        <v>1725</v>
      </c>
      <c r="N561" t="s">
        <v>93</v>
      </c>
      <c r="P561">
        <v>374.8</v>
      </c>
      <c r="Q561">
        <v>129.9</v>
      </c>
      <c r="R561">
        <v>0</v>
      </c>
      <c r="S561">
        <v>50.1</v>
      </c>
      <c r="T561">
        <v>0</v>
      </c>
      <c r="U561">
        <v>0</v>
      </c>
      <c r="V561">
        <v>124.9</v>
      </c>
      <c r="W561">
        <v>69.900000000000006</v>
      </c>
      <c r="X561">
        <v>69.900000000000006</v>
      </c>
      <c r="Y561">
        <v>0</v>
      </c>
      <c r="AF561" t="s">
        <v>1767</v>
      </c>
      <c r="AJ561" t="s">
        <v>1767</v>
      </c>
      <c r="AL561" t="s">
        <v>1727</v>
      </c>
      <c r="AM561">
        <v>0</v>
      </c>
      <c r="AN561">
        <v>99999</v>
      </c>
      <c r="AO561">
        <v>699</v>
      </c>
      <c r="AP561" t="b">
        <v>1</v>
      </c>
      <c r="AQ561" t="b">
        <v>1</v>
      </c>
      <c r="AR561" t="b">
        <v>0</v>
      </c>
      <c r="AS561">
        <v>1000</v>
      </c>
      <c r="AT561" t="s">
        <v>96</v>
      </c>
      <c r="AV561" t="b">
        <v>0</v>
      </c>
      <c r="AW561">
        <v>12</v>
      </c>
      <c r="AX561" t="s">
        <v>97</v>
      </c>
      <c r="AY561" t="s">
        <v>2325</v>
      </c>
    </row>
    <row r="562" spans="1:51" x14ac:dyDescent="0.25">
      <c r="A562" t="s">
        <v>3160</v>
      </c>
      <c r="B562" t="s">
        <v>109</v>
      </c>
      <c r="C562" t="s">
        <v>89</v>
      </c>
      <c r="D562">
        <v>99999</v>
      </c>
      <c r="F562">
        <v>0</v>
      </c>
      <c r="G562" t="b">
        <v>0</v>
      </c>
      <c r="H562" t="s">
        <v>883</v>
      </c>
      <c r="K562" t="s">
        <v>154</v>
      </c>
      <c r="L562" t="s">
        <v>1729</v>
      </c>
      <c r="N562" t="s">
        <v>93</v>
      </c>
      <c r="P562">
        <v>304.8</v>
      </c>
      <c r="Q562">
        <v>59.9</v>
      </c>
      <c r="R562">
        <v>0</v>
      </c>
      <c r="S562">
        <v>50.1</v>
      </c>
      <c r="T562">
        <v>0</v>
      </c>
      <c r="U562">
        <v>0</v>
      </c>
      <c r="V562">
        <v>124.9</v>
      </c>
      <c r="W562">
        <v>69.900000000000006</v>
      </c>
      <c r="X562">
        <v>69.900000000000006</v>
      </c>
      <c r="Y562">
        <v>0</v>
      </c>
      <c r="AF562" t="s">
        <v>1769</v>
      </c>
      <c r="AJ562" t="s">
        <v>1769</v>
      </c>
      <c r="AL562" t="s">
        <v>1731</v>
      </c>
      <c r="AM562">
        <v>0</v>
      </c>
      <c r="AN562">
        <v>99999</v>
      </c>
      <c r="AO562">
        <v>599</v>
      </c>
      <c r="AP562" t="b">
        <v>1</v>
      </c>
      <c r="AQ562" t="b">
        <v>1</v>
      </c>
      <c r="AR562" t="b">
        <v>0</v>
      </c>
      <c r="AS562">
        <v>500</v>
      </c>
      <c r="AT562" t="s">
        <v>96</v>
      </c>
      <c r="AV562" t="b">
        <v>0</v>
      </c>
      <c r="AW562">
        <v>12</v>
      </c>
      <c r="AX562" t="s">
        <v>97</v>
      </c>
      <c r="AY562" t="s">
        <v>2326</v>
      </c>
    </row>
    <row r="563" spans="1:51" x14ac:dyDescent="0.25">
      <c r="A563" t="s">
        <v>3160</v>
      </c>
      <c r="B563" t="s">
        <v>109</v>
      </c>
      <c r="C563" t="s">
        <v>89</v>
      </c>
      <c r="D563">
        <v>99999</v>
      </c>
      <c r="F563">
        <v>1000</v>
      </c>
      <c r="G563" t="b">
        <v>0</v>
      </c>
      <c r="H563" t="s">
        <v>883</v>
      </c>
      <c r="K563" t="s">
        <v>154</v>
      </c>
      <c r="L563" t="s">
        <v>1729</v>
      </c>
      <c r="N563" t="s">
        <v>93</v>
      </c>
      <c r="P563">
        <v>304.8</v>
      </c>
      <c r="Q563">
        <v>59.9</v>
      </c>
      <c r="R563">
        <v>0</v>
      </c>
      <c r="S563">
        <v>50.1</v>
      </c>
      <c r="T563">
        <v>0</v>
      </c>
      <c r="U563">
        <v>0</v>
      </c>
      <c r="V563">
        <v>124.9</v>
      </c>
      <c r="W563">
        <v>69.900000000000006</v>
      </c>
      <c r="X563">
        <v>69.900000000000006</v>
      </c>
      <c r="Y563">
        <v>0</v>
      </c>
      <c r="AF563" t="s">
        <v>1771</v>
      </c>
      <c r="AJ563" t="s">
        <v>1771</v>
      </c>
      <c r="AL563" t="s">
        <v>1731</v>
      </c>
      <c r="AM563">
        <v>0</v>
      </c>
      <c r="AN563">
        <v>99999</v>
      </c>
      <c r="AO563">
        <v>599</v>
      </c>
      <c r="AP563" t="b">
        <v>1</v>
      </c>
      <c r="AQ563" t="b">
        <v>1</v>
      </c>
      <c r="AR563" t="b">
        <v>0</v>
      </c>
      <c r="AS563">
        <v>500</v>
      </c>
      <c r="AT563" t="s">
        <v>96</v>
      </c>
      <c r="AV563" t="b">
        <v>0</v>
      </c>
      <c r="AW563">
        <v>12</v>
      </c>
      <c r="AX563" t="s">
        <v>97</v>
      </c>
      <c r="AY563" t="s">
        <v>2327</v>
      </c>
    </row>
    <row r="564" spans="1:51" x14ac:dyDescent="0.25">
      <c r="A564" t="s">
        <v>3160</v>
      </c>
      <c r="B564" t="s">
        <v>109</v>
      </c>
      <c r="C564" t="s">
        <v>89</v>
      </c>
      <c r="D564">
        <v>99999</v>
      </c>
      <c r="F564">
        <v>10000</v>
      </c>
      <c r="G564" t="b">
        <v>0</v>
      </c>
      <c r="H564" t="s">
        <v>883</v>
      </c>
      <c r="K564" t="s">
        <v>154</v>
      </c>
      <c r="L564" t="s">
        <v>1729</v>
      </c>
      <c r="N564" t="s">
        <v>93</v>
      </c>
      <c r="P564">
        <v>369.8</v>
      </c>
      <c r="Q564">
        <v>124.9</v>
      </c>
      <c r="R564">
        <v>0</v>
      </c>
      <c r="S564">
        <v>50.1</v>
      </c>
      <c r="T564">
        <v>0</v>
      </c>
      <c r="U564">
        <v>0</v>
      </c>
      <c r="V564">
        <v>124.9</v>
      </c>
      <c r="W564">
        <v>69.900000000000006</v>
      </c>
      <c r="X564">
        <v>69.900000000000006</v>
      </c>
      <c r="Y564">
        <v>0</v>
      </c>
      <c r="AF564" t="s">
        <v>1773</v>
      </c>
      <c r="AJ564" t="s">
        <v>1773</v>
      </c>
      <c r="AL564" t="s">
        <v>1731</v>
      </c>
      <c r="AM564">
        <v>0</v>
      </c>
      <c r="AN564">
        <v>99999</v>
      </c>
      <c r="AO564">
        <v>599</v>
      </c>
      <c r="AP564" t="b">
        <v>1</v>
      </c>
      <c r="AQ564" t="b">
        <v>1</v>
      </c>
      <c r="AR564" t="b">
        <v>0</v>
      </c>
      <c r="AS564">
        <v>500</v>
      </c>
      <c r="AT564" t="s">
        <v>96</v>
      </c>
      <c r="AV564" t="b">
        <v>0</v>
      </c>
      <c r="AW564">
        <v>12</v>
      </c>
      <c r="AX564" t="s">
        <v>97</v>
      </c>
      <c r="AY564" t="s">
        <v>2328</v>
      </c>
    </row>
    <row r="565" spans="1:51" x14ac:dyDescent="0.25">
      <c r="A565" t="s">
        <v>3160</v>
      </c>
      <c r="B565" t="s">
        <v>109</v>
      </c>
      <c r="C565" t="s">
        <v>89</v>
      </c>
      <c r="D565">
        <v>99999</v>
      </c>
      <c r="F565">
        <v>2000</v>
      </c>
      <c r="G565" t="b">
        <v>0</v>
      </c>
      <c r="H565" t="s">
        <v>883</v>
      </c>
      <c r="K565" t="s">
        <v>154</v>
      </c>
      <c r="L565" t="s">
        <v>1729</v>
      </c>
      <c r="N565" t="s">
        <v>93</v>
      </c>
      <c r="P565">
        <v>314.8</v>
      </c>
      <c r="Q565">
        <v>69.900000000000006</v>
      </c>
      <c r="R565">
        <v>0</v>
      </c>
      <c r="S565">
        <v>50.1</v>
      </c>
      <c r="T565">
        <v>0</v>
      </c>
      <c r="U565">
        <v>0</v>
      </c>
      <c r="V565">
        <v>124.9</v>
      </c>
      <c r="W565">
        <v>69.900000000000006</v>
      </c>
      <c r="X565">
        <v>69.900000000000006</v>
      </c>
      <c r="Y565">
        <v>0</v>
      </c>
      <c r="AF565" t="s">
        <v>1775</v>
      </c>
      <c r="AJ565" t="s">
        <v>1775</v>
      </c>
      <c r="AL565" t="s">
        <v>1731</v>
      </c>
      <c r="AM565">
        <v>0</v>
      </c>
      <c r="AN565">
        <v>99999</v>
      </c>
      <c r="AO565">
        <v>599</v>
      </c>
      <c r="AP565" t="b">
        <v>1</v>
      </c>
      <c r="AQ565" t="b">
        <v>1</v>
      </c>
      <c r="AR565" t="b">
        <v>0</v>
      </c>
      <c r="AS565">
        <v>500</v>
      </c>
      <c r="AT565" t="s">
        <v>96</v>
      </c>
      <c r="AV565" t="b">
        <v>0</v>
      </c>
      <c r="AW565">
        <v>12</v>
      </c>
      <c r="AX565" t="s">
        <v>97</v>
      </c>
      <c r="AY565" t="s">
        <v>2329</v>
      </c>
    </row>
    <row r="566" spans="1:51" x14ac:dyDescent="0.25">
      <c r="A566" t="s">
        <v>3160</v>
      </c>
      <c r="B566" t="s">
        <v>109</v>
      </c>
      <c r="C566" t="s">
        <v>89</v>
      </c>
      <c r="D566">
        <v>99999</v>
      </c>
      <c r="F566">
        <v>3000</v>
      </c>
      <c r="G566" t="b">
        <v>0</v>
      </c>
      <c r="H566" t="s">
        <v>883</v>
      </c>
      <c r="K566" t="s">
        <v>154</v>
      </c>
      <c r="L566" t="s">
        <v>1729</v>
      </c>
      <c r="N566" t="s">
        <v>93</v>
      </c>
      <c r="P566">
        <v>324.8</v>
      </c>
      <c r="Q566">
        <v>79.899999999999991</v>
      </c>
      <c r="R566">
        <v>0</v>
      </c>
      <c r="S566">
        <v>50.1</v>
      </c>
      <c r="T566">
        <v>0</v>
      </c>
      <c r="U566">
        <v>0</v>
      </c>
      <c r="V566">
        <v>124.9</v>
      </c>
      <c r="W566">
        <v>69.900000000000006</v>
      </c>
      <c r="X566">
        <v>69.900000000000006</v>
      </c>
      <c r="Y566">
        <v>0</v>
      </c>
      <c r="AF566" t="s">
        <v>1777</v>
      </c>
      <c r="AJ566" t="s">
        <v>1777</v>
      </c>
      <c r="AL566" t="s">
        <v>1731</v>
      </c>
      <c r="AM566">
        <v>0</v>
      </c>
      <c r="AN566">
        <v>99999</v>
      </c>
      <c r="AO566">
        <v>599</v>
      </c>
      <c r="AP566" t="b">
        <v>1</v>
      </c>
      <c r="AQ566" t="b">
        <v>1</v>
      </c>
      <c r="AR566" t="b">
        <v>0</v>
      </c>
      <c r="AS566">
        <v>500</v>
      </c>
      <c r="AT566" t="s">
        <v>96</v>
      </c>
      <c r="AV566" t="b">
        <v>0</v>
      </c>
      <c r="AW566">
        <v>12</v>
      </c>
      <c r="AX566" t="s">
        <v>97</v>
      </c>
      <c r="AY566" t="s">
        <v>2330</v>
      </c>
    </row>
    <row r="567" spans="1:51" x14ac:dyDescent="0.25">
      <c r="A567" t="s">
        <v>3160</v>
      </c>
      <c r="B567" t="s">
        <v>109</v>
      </c>
      <c r="C567" t="s">
        <v>89</v>
      </c>
      <c r="D567">
        <v>99999</v>
      </c>
      <c r="F567">
        <v>5000</v>
      </c>
      <c r="G567" t="b">
        <v>0</v>
      </c>
      <c r="H567" t="s">
        <v>883</v>
      </c>
      <c r="K567" t="s">
        <v>154</v>
      </c>
      <c r="L567" t="s">
        <v>1729</v>
      </c>
      <c r="N567" t="s">
        <v>93</v>
      </c>
      <c r="P567">
        <v>339.8</v>
      </c>
      <c r="Q567">
        <v>94.9</v>
      </c>
      <c r="R567">
        <v>0</v>
      </c>
      <c r="S567">
        <v>50.1</v>
      </c>
      <c r="T567">
        <v>0</v>
      </c>
      <c r="U567">
        <v>0</v>
      </c>
      <c r="V567">
        <v>124.9</v>
      </c>
      <c r="W567">
        <v>69.900000000000006</v>
      </c>
      <c r="X567">
        <v>69.900000000000006</v>
      </c>
      <c r="Y567">
        <v>0</v>
      </c>
      <c r="AF567" t="s">
        <v>1779</v>
      </c>
      <c r="AJ567" t="s">
        <v>1779</v>
      </c>
      <c r="AL567" t="s">
        <v>1731</v>
      </c>
      <c r="AM567">
        <v>0</v>
      </c>
      <c r="AN567">
        <v>99999</v>
      </c>
      <c r="AO567">
        <v>599</v>
      </c>
      <c r="AP567" t="b">
        <v>1</v>
      </c>
      <c r="AQ567" t="b">
        <v>1</v>
      </c>
      <c r="AR567" t="b">
        <v>0</v>
      </c>
      <c r="AS567">
        <v>500</v>
      </c>
      <c r="AT567" t="s">
        <v>96</v>
      </c>
      <c r="AV567" t="b">
        <v>0</v>
      </c>
      <c r="AW567">
        <v>12</v>
      </c>
      <c r="AX567" t="s">
        <v>97</v>
      </c>
      <c r="AY567" t="s">
        <v>2331</v>
      </c>
    </row>
    <row r="568" spans="1:51" x14ac:dyDescent="0.25">
      <c r="A568" t="s">
        <v>3160</v>
      </c>
      <c r="B568" t="s">
        <v>124</v>
      </c>
      <c r="C568" t="s">
        <v>89</v>
      </c>
      <c r="D568">
        <v>99999</v>
      </c>
      <c r="F568">
        <v>0</v>
      </c>
      <c r="G568" t="b">
        <v>0</v>
      </c>
      <c r="H568" t="s">
        <v>883</v>
      </c>
      <c r="K568" t="s">
        <v>154</v>
      </c>
      <c r="L568" t="s">
        <v>1725</v>
      </c>
      <c r="N568" t="s">
        <v>93</v>
      </c>
      <c r="P568">
        <v>309.8</v>
      </c>
      <c r="Q568">
        <v>64.900000000000006</v>
      </c>
      <c r="R568">
        <v>0</v>
      </c>
      <c r="S568">
        <v>50.1</v>
      </c>
      <c r="T568">
        <v>0</v>
      </c>
      <c r="U568">
        <v>0</v>
      </c>
      <c r="V568">
        <v>124.9</v>
      </c>
      <c r="W568">
        <v>69.900000000000006</v>
      </c>
      <c r="X568">
        <v>69.900000000000006</v>
      </c>
      <c r="Y568">
        <v>0</v>
      </c>
      <c r="AF568" t="s">
        <v>1781</v>
      </c>
      <c r="AJ568" t="s">
        <v>1781</v>
      </c>
      <c r="AL568" t="s">
        <v>1727</v>
      </c>
      <c r="AM568">
        <v>0</v>
      </c>
      <c r="AN568">
        <v>99999</v>
      </c>
      <c r="AO568">
        <v>699</v>
      </c>
      <c r="AP568" t="b">
        <v>1</v>
      </c>
      <c r="AQ568" t="b">
        <v>1</v>
      </c>
      <c r="AR568" t="b">
        <v>0</v>
      </c>
      <c r="AS568">
        <v>1000</v>
      </c>
      <c r="AT568" t="s">
        <v>96</v>
      </c>
      <c r="AV568" t="b">
        <v>0</v>
      </c>
      <c r="AW568">
        <v>12</v>
      </c>
      <c r="AX568" t="s">
        <v>97</v>
      </c>
      <c r="AY568" t="s">
        <v>2332</v>
      </c>
    </row>
    <row r="569" spans="1:51" x14ac:dyDescent="0.25">
      <c r="A569" t="s">
        <v>3160</v>
      </c>
      <c r="B569" t="s">
        <v>124</v>
      </c>
      <c r="C569" t="s">
        <v>89</v>
      </c>
      <c r="D569">
        <v>99999</v>
      </c>
      <c r="F569">
        <v>1000</v>
      </c>
      <c r="G569" t="b">
        <v>0</v>
      </c>
      <c r="H569" t="s">
        <v>883</v>
      </c>
      <c r="K569" t="s">
        <v>154</v>
      </c>
      <c r="L569" t="s">
        <v>1725</v>
      </c>
      <c r="N569" t="s">
        <v>93</v>
      </c>
      <c r="P569">
        <v>309.8</v>
      </c>
      <c r="Q569">
        <v>64.899999999999991</v>
      </c>
      <c r="R569">
        <v>0</v>
      </c>
      <c r="S569">
        <v>50.1</v>
      </c>
      <c r="T569">
        <v>0</v>
      </c>
      <c r="U569">
        <v>0</v>
      </c>
      <c r="V569">
        <v>124.9</v>
      </c>
      <c r="W569">
        <v>69.900000000000006</v>
      </c>
      <c r="X569">
        <v>69.900000000000006</v>
      </c>
      <c r="Y569">
        <v>0</v>
      </c>
      <c r="AF569" t="s">
        <v>1783</v>
      </c>
      <c r="AJ569" t="s">
        <v>1783</v>
      </c>
      <c r="AL569" t="s">
        <v>1727</v>
      </c>
      <c r="AM569">
        <v>0</v>
      </c>
      <c r="AN569">
        <v>99999</v>
      </c>
      <c r="AO569">
        <v>699</v>
      </c>
      <c r="AP569" t="b">
        <v>1</v>
      </c>
      <c r="AQ569" t="b">
        <v>1</v>
      </c>
      <c r="AR569" t="b">
        <v>0</v>
      </c>
      <c r="AS569">
        <v>1000</v>
      </c>
      <c r="AT569" t="s">
        <v>96</v>
      </c>
      <c r="AV569" t="b">
        <v>0</v>
      </c>
      <c r="AW569">
        <v>12</v>
      </c>
      <c r="AX569" t="s">
        <v>97</v>
      </c>
      <c r="AY569" t="s">
        <v>2333</v>
      </c>
    </row>
    <row r="570" spans="1:51" x14ac:dyDescent="0.25">
      <c r="A570" t="s">
        <v>3160</v>
      </c>
      <c r="B570" t="s">
        <v>124</v>
      </c>
      <c r="C570" t="s">
        <v>89</v>
      </c>
      <c r="D570">
        <v>99999</v>
      </c>
      <c r="F570">
        <v>2000</v>
      </c>
      <c r="G570" t="b">
        <v>0</v>
      </c>
      <c r="H570" t="s">
        <v>883</v>
      </c>
      <c r="K570" t="s">
        <v>154</v>
      </c>
      <c r="L570" t="s">
        <v>1725</v>
      </c>
      <c r="N570" t="s">
        <v>93</v>
      </c>
      <c r="P570">
        <v>319.8</v>
      </c>
      <c r="Q570">
        <v>74.899999999999991</v>
      </c>
      <c r="R570">
        <v>0</v>
      </c>
      <c r="S570">
        <v>50.1</v>
      </c>
      <c r="T570">
        <v>0</v>
      </c>
      <c r="U570">
        <v>0</v>
      </c>
      <c r="V570">
        <v>124.9</v>
      </c>
      <c r="W570">
        <v>69.900000000000006</v>
      </c>
      <c r="X570">
        <v>69.900000000000006</v>
      </c>
      <c r="Y570">
        <v>0</v>
      </c>
      <c r="AF570" t="s">
        <v>1785</v>
      </c>
      <c r="AJ570" t="s">
        <v>1785</v>
      </c>
      <c r="AL570" t="s">
        <v>1727</v>
      </c>
      <c r="AM570">
        <v>0</v>
      </c>
      <c r="AN570">
        <v>99999</v>
      </c>
      <c r="AO570">
        <v>699</v>
      </c>
      <c r="AP570" t="b">
        <v>1</v>
      </c>
      <c r="AQ570" t="b">
        <v>1</v>
      </c>
      <c r="AR570" t="b">
        <v>0</v>
      </c>
      <c r="AS570">
        <v>1000</v>
      </c>
      <c r="AT570" t="s">
        <v>96</v>
      </c>
      <c r="AV570" t="b">
        <v>0</v>
      </c>
      <c r="AW570">
        <v>12</v>
      </c>
      <c r="AX570" t="s">
        <v>97</v>
      </c>
      <c r="AY570" t="s">
        <v>2334</v>
      </c>
    </row>
    <row r="571" spans="1:51" x14ac:dyDescent="0.25">
      <c r="A571" t="s">
        <v>3160</v>
      </c>
      <c r="B571" t="s">
        <v>124</v>
      </c>
      <c r="C571" t="s">
        <v>89</v>
      </c>
      <c r="D571">
        <v>99999</v>
      </c>
      <c r="F571">
        <v>3000</v>
      </c>
      <c r="G571" t="b">
        <v>0</v>
      </c>
      <c r="H571" t="s">
        <v>883</v>
      </c>
      <c r="K571" t="s">
        <v>154</v>
      </c>
      <c r="L571" t="s">
        <v>1725</v>
      </c>
      <c r="N571" t="s">
        <v>93</v>
      </c>
      <c r="P571">
        <v>329.8</v>
      </c>
      <c r="Q571">
        <v>84.899999999999991</v>
      </c>
      <c r="R571">
        <v>0</v>
      </c>
      <c r="S571">
        <v>50.1</v>
      </c>
      <c r="T571">
        <v>0</v>
      </c>
      <c r="U571">
        <v>0</v>
      </c>
      <c r="V571">
        <v>124.9</v>
      </c>
      <c r="W571">
        <v>69.900000000000006</v>
      </c>
      <c r="X571">
        <v>69.900000000000006</v>
      </c>
      <c r="Y571">
        <v>0</v>
      </c>
      <c r="AF571" t="s">
        <v>1787</v>
      </c>
      <c r="AJ571" t="s">
        <v>1787</v>
      </c>
      <c r="AL571" t="s">
        <v>1727</v>
      </c>
      <c r="AM571">
        <v>0</v>
      </c>
      <c r="AN571">
        <v>99999</v>
      </c>
      <c r="AO571">
        <v>699</v>
      </c>
      <c r="AP571" t="b">
        <v>1</v>
      </c>
      <c r="AQ571" t="b">
        <v>1</v>
      </c>
      <c r="AR571" t="b">
        <v>0</v>
      </c>
      <c r="AS571">
        <v>1000</v>
      </c>
      <c r="AT571" t="s">
        <v>96</v>
      </c>
      <c r="AV571" t="b">
        <v>0</v>
      </c>
      <c r="AW571">
        <v>12</v>
      </c>
      <c r="AX571" t="s">
        <v>97</v>
      </c>
      <c r="AY571" t="s">
        <v>2335</v>
      </c>
    </row>
    <row r="572" spans="1:51" x14ac:dyDescent="0.25">
      <c r="A572" t="s">
        <v>3160</v>
      </c>
      <c r="B572" t="s">
        <v>124</v>
      </c>
      <c r="C572" t="s">
        <v>89</v>
      </c>
      <c r="D572">
        <v>99999</v>
      </c>
      <c r="F572">
        <v>5000</v>
      </c>
      <c r="G572" t="b">
        <v>0</v>
      </c>
      <c r="H572" t="s">
        <v>883</v>
      </c>
      <c r="K572" t="s">
        <v>154</v>
      </c>
      <c r="L572" t="s">
        <v>1725</v>
      </c>
      <c r="N572" t="s">
        <v>93</v>
      </c>
      <c r="P572">
        <v>344.8</v>
      </c>
      <c r="Q572">
        <v>99.9</v>
      </c>
      <c r="R572">
        <v>0</v>
      </c>
      <c r="S572">
        <v>50.1</v>
      </c>
      <c r="T572">
        <v>0</v>
      </c>
      <c r="U572">
        <v>0</v>
      </c>
      <c r="V572">
        <v>124.9</v>
      </c>
      <c r="W572">
        <v>69.900000000000006</v>
      </c>
      <c r="X572">
        <v>69.900000000000006</v>
      </c>
      <c r="Y572">
        <v>0</v>
      </c>
      <c r="AF572" t="s">
        <v>1789</v>
      </c>
      <c r="AJ572" t="s">
        <v>1789</v>
      </c>
      <c r="AL572" t="s">
        <v>1727</v>
      </c>
      <c r="AM572">
        <v>0</v>
      </c>
      <c r="AN572">
        <v>99999</v>
      </c>
      <c r="AO572">
        <v>699</v>
      </c>
      <c r="AP572" t="b">
        <v>1</v>
      </c>
      <c r="AQ572" t="b">
        <v>1</v>
      </c>
      <c r="AR572" t="b">
        <v>0</v>
      </c>
      <c r="AS572">
        <v>1000</v>
      </c>
      <c r="AT572" t="s">
        <v>96</v>
      </c>
      <c r="AV572" t="b">
        <v>0</v>
      </c>
      <c r="AW572">
        <v>12</v>
      </c>
      <c r="AX572" t="s">
        <v>97</v>
      </c>
      <c r="AY572" t="s">
        <v>2336</v>
      </c>
    </row>
    <row r="573" spans="1:51" x14ac:dyDescent="0.25">
      <c r="A573" t="s">
        <v>3160</v>
      </c>
      <c r="B573" t="s">
        <v>139</v>
      </c>
      <c r="C573" t="s">
        <v>89</v>
      </c>
      <c r="D573">
        <v>99999</v>
      </c>
      <c r="F573">
        <v>0</v>
      </c>
      <c r="G573" t="b">
        <v>0</v>
      </c>
      <c r="H573" t="s">
        <v>883</v>
      </c>
      <c r="K573" t="s">
        <v>154</v>
      </c>
      <c r="L573" t="s">
        <v>1753</v>
      </c>
      <c r="N573" t="s">
        <v>93</v>
      </c>
      <c r="P573">
        <v>329.8</v>
      </c>
      <c r="Q573">
        <v>84.9</v>
      </c>
      <c r="R573">
        <v>0</v>
      </c>
      <c r="S573">
        <v>50.1</v>
      </c>
      <c r="T573">
        <v>0</v>
      </c>
      <c r="U573">
        <v>0</v>
      </c>
      <c r="V573">
        <v>124.9</v>
      </c>
      <c r="W573">
        <v>69.900000000000006</v>
      </c>
      <c r="X573">
        <v>69.900000000000006</v>
      </c>
      <c r="Y573">
        <v>0</v>
      </c>
      <c r="AF573" t="s">
        <v>1791</v>
      </c>
      <c r="AJ573" t="s">
        <v>1791</v>
      </c>
      <c r="AL573" t="s">
        <v>1755</v>
      </c>
      <c r="AM573">
        <v>0</v>
      </c>
      <c r="AN573">
        <v>99999</v>
      </c>
      <c r="AO573">
        <v>899</v>
      </c>
      <c r="AP573" t="b">
        <v>1</v>
      </c>
      <c r="AQ573" t="b">
        <v>1</v>
      </c>
      <c r="AR573" t="b">
        <v>0</v>
      </c>
      <c r="AS573">
        <v>99999</v>
      </c>
      <c r="AT573" t="s">
        <v>96</v>
      </c>
      <c r="AV573" t="b">
        <v>0</v>
      </c>
      <c r="AW573">
        <v>12</v>
      </c>
      <c r="AX573" t="s">
        <v>97</v>
      </c>
      <c r="AY573" t="s">
        <v>2337</v>
      </c>
    </row>
    <row r="574" spans="1:51" x14ac:dyDescent="0.25">
      <c r="A574" t="s">
        <v>3160</v>
      </c>
      <c r="B574" t="s">
        <v>139</v>
      </c>
      <c r="C574" t="s">
        <v>89</v>
      </c>
      <c r="D574">
        <v>99999</v>
      </c>
      <c r="F574">
        <v>1000</v>
      </c>
      <c r="G574" t="b">
        <v>0</v>
      </c>
      <c r="H574" t="s">
        <v>883</v>
      </c>
      <c r="K574" t="s">
        <v>154</v>
      </c>
      <c r="L574" t="s">
        <v>1753</v>
      </c>
      <c r="N574" t="s">
        <v>93</v>
      </c>
      <c r="P574">
        <v>329.8</v>
      </c>
      <c r="Q574">
        <v>84.899999999999991</v>
      </c>
      <c r="R574">
        <v>0</v>
      </c>
      <c r="S574">
        <v>50.1</v>
      </c>
      <c r="T574">
        <v>0</v>
      </c>
      <c r="U574">
        <v>0</v>
      </c>
      <c r="V574">
        <v>124.9</v>
      </c>
      <c r="W574">
        <v>69.900000000000006</v>
      </c>
      <c r="X574">
        <v>69.900000000000006</v>
      </c>
      <c r="Y574">
        <v>0</v>
      </c>
      <c r="AF574" t="s">
        <v>1793</v>
      </c>
      <c r="AJ574" t="s">
        <v>1793</v>
      </c>
      <c r="AL574" t="s">
        <v>1755</v>
      </c>
      <c r="AM574">
        <v>0</v>
      </c>
      <c r="AN574">
        <v>99999</v>
      </c>
      <c r="AO574">
        <v>899</v>
      </c>
      <c r="AP574" t="b">
        <v>1</v>
      </c>
      <c r="AQ574" t="b">
        <v>1</v>
      </c>
      <c r="AR574" t="b">
        <v>0</v>
      </c>
      <c r="AS574">
        <v>99999</v>
      </c>
      <c r="AT574" t="s">
        <v>96</v>
      </c>
      <c r="AV574" t="b">
        <v>0</v>
      </c>
      <c r="AW574">
        <v>12</v>
      </c>
      <c r="AX574" t="s">
        <v>97</v>
      </c>
      <c r="AY574" t="s">
        <v>2338</v>
      </c>
    </row>
    <row r="575" spans="1:51" x14ac:dyDescent="0.25">
      <c r="A575" t="s">
        <v>3160</v>
      </c>
      <c r="B575" t="s">
        <v>139</v>
      </c>
      <c r="C575" t="s">
        <v>89</v>
      </c>
      <c r="D575">
        <v>99999</v>
      </c>
      <c r="F575">
        <v>10000</v>
      </c>
      <c r="G575" t="b">
        <v>0</v>
      </c>
      <c r="H575" t="s">
        <v>883</v>
      </c>
      <c r="K575" t="s">
        <v>154</v>
      </c>
      <c r="L575" t="s">
        <v>1753</v>
      </c>
      <c r="N575" t="s">
        <v>93</v>
      </c>
      <c r="P575">
        <v>394.8</v>
      </c>
      <c r="Q575">
        <v>149.9</v>
      </c>
      <c r="R575">
        <v>0</v>
      </c>
      <c r="S575">
        <v>50.1</v>
      </c>
      <c r="T575">
        <v>0</v>
      </c>
      <c r="U575">
        <v>0</v>
      </c>
      <c r="V575">
        <v>124.9</v>
      </c>
      <c r="W575">
        <v>69.900000000000006</v>
      </c>
      <c r="X575">
        <v>69.900000000000006</v>
      </c>
      <c r="Y575">
        <v>0</v>
      </c>
      <c r="AF575" t="s">
        <v>1795</v>
      </c>
      <c r="AJ575" t="s">
        <v>1795</v>
      </c>
      <c r="AL575" t="s">
        <v>1755</v>
      </c>
      <c r="AM575">
        <v>0</v>
      </c>
      <c r="AN575">
        <v>99999</v>
      </c>
      <c r="AO575">
        <v>899</v>
      </c>
      <c r="AP575" t="b">
        <v>1</v>
      </c>
      <c r="AQ575" t="b">
        <v>1</v>
      </c>
      <c r="AR575" t="b">
        <v>0</v>
      </c>
      <c r="AS575">
        <v>99999</v>
      </c>
      <c r="AT575" t="s">
        <v>96</v>
      </c>
      <c r="AV575" t="b">
        <v>0</v>
      </c>
      <c r="AW575">
        <v>12</v>
      </c>
      <c r="AX575" t="s">
        <v>97</v>
      </c>
      <c r="AY575" t="s">
        <v>2339</v>
      </c>
    </row>
    <row r="576" spans="1:51" x14ac:dyDescent="0.25">
      <c r="A576" t="s">
        <v>3160</v>
      </c>
      <c r="B576" t="s">
        <v>139</v>
      </c>
      <c r="C576" t="s">
        <v>89</v>
      </c>
      <c r="D576">
        <v>99999</v>
      </c>
      <c r="F576">
        <v>2000</v>
      </c>
      <c r="G576" t="b">
        <v>0</v>
      </c>
      <c r="H576" t="s">
        <v>883</v>
      </c>
      <c r="K576" t="s">
        <v>154</v>
      </c>
      <c r="L576" t="s">
        <v>1753</v>
      </c>
      <c r="N576" t="s">
        <v>93</v>
      </c>
      <c r="P576">
        <v>339.8</v>
      </c>
      <c r="Q576">
        <v>94.899999999999991</v>
      </c>
      <c r="R576">
        <v>0</v>
      </c>
      <c r="S576">
        <v>50.1</v>
      </c>
      <c r="T576">
        <v>0</v>
      </c>
      <c r="U576">
        <v>0</v>
      </c>
      <c r="V576">
        <v>124.9</v>
      </c>
      <c r="W576">
        <v>69.900000000000006</v>
      </c>
      <c r="X576">
        <v>69.900000000000006</v>
      </c>
      <c r="Y576">
        <v>0</v>
      </c>
      <c r="AF576" t="s">
        <v>1797</v>
      </c>
      <c r="AJ576" t="s">
        <v>1797</v>
      </c>
      <c r="AL576" t="s">
        <v>1755</v>
      </c>
      <c r="AM576">
        <v>0</v>
      </c>
      <c r="AN576">
        <v>99999</v>
      </c>
      <c r="AO576">
        <v>899</v>
      </c>
      <c r="AP576" t="b">
        <v>1</v>
      </c>
      <c r="AQ576" t="b">
        <v>1</v>
      </c>
      <c r="AR576" t="b">
        <v>0</v>
      </c>
      <c r="AS576">
        <v>99999</v>
      </c>
      <c r="AT576" t="s">
        <v>96</v>
      </c>
      <c r="AV576" t="b">
        <v>0</v>
      </c>
      <c r="AW576">
        <v>12</v>
      </c>
      <c r="AX576" t="s">
        <v>97</v>
      </c>
      <c r="AY576" t="s">
        <v>2340</v>
      </c>
    </row>
    <row r="577" spans="1:51" x14ac:dyDescent="0.25">
      <c r="A577" t="s">
        <v>3160</v>
      </c>
      <c r="B577" t="s">
        <v>139</v>
      </c>
      <c r="C577" t="s">
        <v>89</v>
      </c>
      <c r="D577">
        <v>99999</v>
      </c>
      <c r="F577">
        <v>3000</v>
      </c>
      <c r="G577" t="b">
        <v>0</v>
      </c>
      <c r="H577" t="s">
        <v>883</v>
      </c>
      <c r="K577" t="s">
        <v>154</v>
      </c>
      <c r="L577" t="s">
        <v>1753</v>
      </c>
      <c r="N577" t="s">
        <v>93</v>
      </c>
      <c r="P577">
        <v>349.8</v>
      </c>
      <c r="Q577">
        <v>104.89999999999999</v>
      </c>
      <c r="R577">
        <v>0</v>
      </c>
      <c r="S577">
        <v>50.1</v>
      </c>
      <c r="T577">
        <v>0</v>
      </c>
      <c r="U577">
        <v>0</v>
      </c>
      <c r="V577">
        <v>124.9</v>
      </c>
      <c r="W577">
        <v>69.900000000000006</v>
      </c>
      <c r="X577">
        <v>69.900000000000006</v>
      </c>
      <c r="Y577">
        <v>0</v>
      </c>
      <c r="AF577" t="s">
        <v>1799</v>
      </c>
      <c r="AJ577" t="s">
        <v>1799</v>
      </c>
      <c r="AL577" t="s">
        <v>1755</v>
      </c>
      <c r="AM577">
        <v>0</v>
      </c>
      <c r="AN577">
        <v>99999</v>
      </c>
      <c r="AO577">
        <v>899</v>
      </c>
      <c r="AP577" t="b">
        <v>1</v>
      </c>
      <c r="AQ577" t="b">
        <v>1</v>
      </c>
      <c r="AR577" t="b">
        <v>0</v>
      </c>
      <c r="AS577">
        <v>99999</v>
      </c>
      <c r="AT577" t="s">
        <v>96</v>
      </c>
      <c r="AV577" t="b">
        <v>0</v>
      </c>
      <c r="AW577">
        <v>12</v>
      </c>
      <c r="AX577" t="s">
        <v>97</v>
      </c>
      <c r="AY577" t="s">
        <v>2341</v>
      </c>
    </row>
    <row r="578" spans="1:51" x14ac:dyDescent="0.25">
      <c r="A578" t="s">
        <v>3160</v>
      </c>
      <c r="B578" t="s">
        <v>139</v>
      </c>
      <c r="C578" t="s">
        <v>89</v>
      </c>
      <c r="D578">
        <v>99999</v>
      </c>
      <c r="F578">
        <v>5000</v>
      </c>
      <c r="G578" t="b">
        <v>0</v>
      </c>
      <c r="H578" t="s">
        <v>883</v>
      </c>
      <c r="K578" t="s">
        <v>154</v>
      </c>
      <c r="L578" t="s">
        <v>1753</v>
      </c>
      <c r="N578" t="s">
        <v>93</v>
      </c>
      <c r="P578">
        <v>364.8</v>
      </c>
      <c r="Q578">
        <v>119.9</v>
      </c>
      <c r="R578">
        <v>0</v>
      </c>
      <c r="S578">
        <v>50.1</v>
      </c>
      <c r="T578">
        <v>0</v>
      </c>
      <c r="U578">
        <v>0</v>
      </c>
      <c r="V578">
        <v>124.9</v>
      </c>
      <c r="W578">
        <v>69.900000000000006</v>
      </c>
      <c r="X578">
        <v>69.900000000000006</v>
      </c>
      <c r="Y578">
        <v>0</v>
      </c>
      <c r="AF578" t="s">
        <v>1801</v>
      </c>
      <c r="AJ578" t="s">
        <v>1801</v>
      </c>
      <c r="AL578" t="s">
        <v>1755</v>
      </c>
      <c r="AM578">
        <v>0</v>
      </c>
      <c r="AN578">
        <v>99999</v>
      </c>
      <c r="AO578">
        <v>899</v>
      </c>
      <c r="AP578" t="b">
        <v>1</v>
      </c>
      <c r="AQ578" t="b">
        <v>1</v>
      </c>
      <c r="AR578" t="b">
        <v>0</v>
      </c>
      <c r="AS578">
        <v>99999</v>
      </c>
      <c r="AT578" t="s">
        <v>96</v>
      </c>
      <c r="AV578" t="b">
        <v>0</v>
      </c>
      <c r="AW578">
        <v>12</v>
      </c>
      <c r="AX578" t="s">
        <v>97</v>
      </c>
      <c r="AY578" t="s">
        <v>2342</v>
      </c>
    </row>
    <row r="579" spans="1:51" x14ac:dyDescent="0.25">
      <c r="A579" t="s">
        <v>3160</v>
      </c>
      <c r="B579" t="s">
        <v>88</v>
      </c>
      <c r="C579" t="s">
        <v>89</v>
      </c>
      <c r="D579">
        <v>99999</v>
      </c>
      <c r="F579">
        <v>10000</v>
      </c>
      <c r="G579" t="b">
        <v>0</v>
      </c>
      <c r="H579" t="s">
        <v>883</v>
      </c>
      <c r="K579" t="s">
        <v>203</v>
      </c>
      <c r="L579" t="s">
        <v>1725</v>
      </c>
      <c r="N579" t="s">
        <v>93</v>
      </c>
      <c r="P579">
        <v>354.8</v>
      </c>
      <c r="Q579">
        <v>129.9</v>
      </c>
      <c r="R579">
        <v>0</v>
      </c>
      <c r="S579">
        <v>50.1</v>
      </c>
      <c r="T579">
        <v>0</v>
      </c>
      <c r="U579">
        <v>0</v>
      </c>
      <c r="V579">
        <v>124.9</v>
      </c>
      <c r="W579">
        <v>49.9</v>
      </c>
      <c r="X579">
        <v>49.9</v>
      </c>
      <c r="Y579">
        <v>0</v>
      </c>
      <c r="AF579" t="s">
        <v>1767</v>
      </c>
      <c r="AJ579" t="s">
        <v>1767</v>
      </c>
      <c r="AL579" t="s">
        <v>1727</v>
      </c>
      <c r="AM579">
        <v>0</v>
      </c>
      <c r="AN579">
        <v>99999</v>
      </c>
      <c r="AO579">
        <v>699</v>
      </c>
      <c r="AP579" t="b">
        <v>1</v>
      </c>
      <c r="AQ579" t="b">
        <v>1</v>
      </c>
      <c r="AR579" t="b">
        <v>0</v>
      </c>
      <c r="AS579">
        <v>1000</v>
      </c>
      <c r="AT579" t="s">
        <v>96</v>
      </c>
      <c r="AV579" t="b">
        <v>0</v>
      </c>
      <c r="AW579">
        <v>12</v>
      </c>
      <c r="AX579" t="s">
        <v>97</v>
      </c>
      <c r="AY579" t="s">
        <v>2343</v>
      </c>
    </row>
    <row r="580" spans="1:51" x14ac:dyDescent="0.25">
      <c r="A580" t="s">
        <v>3160</v>
      </c>
      <c r="B580" t="s">
        <v>109</v>
      </c>
      <c r="C580" t="s">
        <v>89</v>
      </c>
      <c r="D580">
        <v>99999</v>
      </c>
      <c r="F580">
        <v>0</v>
      </c>
      <c r="G580" t="b">
        <v>0</v>
      </c>
      <c r="H580" t="s">
        <v>883</v>
      </c>
      <c r="K580" t="s">
        <v>203</v>
      </c>
      <c r="L580" t="s">
        <v>1729</v>
      </c>
      <c r="N580" t="s">
        <v>93</v>
      </c>
      <c r="P580">
        <v>284.8</v>
      </c>
      <c r="Q580">
        <v>59.9</v>
      </c>
      <c r="R580">
        <v>0</v>
      </c>
      <c r="S580">
        <v>50.1</v>
      </c>
      <c r="T580">
        <v>0</v>
      </c>
      <c r="U580">
        <v>0</v>
      </c>
      <c r="V580">
        <v>124.9</v>
      </c>
      <c r="W580">
        <v>49.9</v>
      </c>
      <c r="X580">
        <v>49.9</v>
      </c>
      <c r="Y580">
        <v>0</v>
      </c>
      <c r="AF580" t="s">
        <v>1769</v>
      </c>
      <c r="AJ580" t="s">
        <v>1769</v>
      </c>
      <c r="AL580" t="s">
        <v>1731</v>
      </c>
      <c r="AM580">
        <v>0</v>
      </c>
      <c r="AN580">
        <v>99999</v>
      </c>
      <c r="AO580">
        <v>599</v>
      </c>
      <c r="AP580" t="b">
        <v>1</v>
      </c>
      <c r="AQ580" t="b">
        <v>1</v>
      </c>
      <c r="AR580" t="b">
        <v>0</v>
      </c>
      <c r="AS580">
        <v>500</v>
      </c>
      <c r="AT580" t="s">
        <v>96</v>
      </c>
      <c r="AV580" t="b">
        <v>0</v>
      </c>
      <c r="AW580">
        <v>12</v>
      </c>
      <c r="AX580" t="s">
        <v>97</v>
      </c>
      <c r="AY580" t="s">
        <v>2344</v>
      </c>
    </row>
    <row r="581" spans="1:51" x14ac:dyDescent="0.25">
      <c r="A581" t="s">
        <v>3160</v>
      </c>
      <c r="B581" t="s">
        <v>109</v>
      </c>
      <c r="C581" t="s">
        <v>89</v>
      </c>
      <c r="D581">
        <v>99999</v>
      </c>
      <c r="F581">
        <v>1000</v>
      </c>
      <c r="G581" t="b">
        <v>0</v>
      </c>
      <c r="H581" t="s">
        <v>883</v>
      </c>
      <c r="K581" t="s">
        <v>203</v>
      </c>
      <c r="L581" t="s">
        <v>1729</v>
      </c>
      <c r="N581" t="s">
        <v>93</v>
      </c>
      <c r="P581">
        <v>284.8</v>
      </c>
      <c r="Q581">
        <v>59.9</v>
      </c>
      <c r="R581">
        <v>0</v>
      </c>
      <c r="S581">
        <v>50.1</v>
      </c>
      <c r="T581">
        <v>0</v>
      </c>
      <c r="U581">
        <v>0</v>
      </c>
      <c r="V581">
        <v>124.9</v>
      </c>
      <c r="W581">
        <v>49.9</v>
      </c>
      <c r="X581">
        <v>49.9</v>
      </c>
      <c r="Y581">
        <v>0</v>
      </c>
      <c r="AF581" t="s">
        <v>1771</v>
      </c>
      <c r="AJ581" t="s">
        <v>1771</v>
      </c>
      <c r="AL581" t="s">
        <v>1731</v>
      </c>
      <c r="AM581">
        <v>0</v>
      </c>
      <c r="AN581">
        <v>99999</v>
      </c>
      <c r="AO581">
        <v>599</v>
      </c>
      <c r="AP581" t="b">
        <v>1</v>
      </c>
      <c r="AQ581" t="b">
        <v>1</v>
      </c>
      <c r="AR581" t="b">
        <v>0</v>
      </c>
      <c r="AS581">
        <v>500</v>
      </c>
      <c r="AT581" t="s">
        <v>96</v>
      </c>
      <c r="AV581" t="b">
        <v>0</v>
      </c>
      <c r="AW581">
        <v>12</v>
      </c>
      <c r="AX581" t="s">
        <v>97</v>
      </c>
      <c r="AY581" t="s">
        <v>2345</v>
      </c>
    </row>
    <row r="582" spans="1:51" x14ac:dyDescent="0.25">
      <c r="A582" t="s">
        <v>3160</v>
      </c>
      <c r="B582" t="s">
        <v>109</v>
      </c>
      <c r="C582" t="s">
        <v>89</v>
      </c>
      <c r="D582">
        <v>99999</v>
      </c>
      <c r="F582">
        <v>10000</v>
      </c>
      <c r="G582" t="b">
        <v>0</v>
      </c>
      <c r="H582" t="s">
        <v>883</v>
      </c>
      <c r="K582" t="s">
        <v>203</v>
      </c>
      <c r="L582" t="s">
        <v>1729</v>
      </c>
      <c r="N582" t="s">
        <v>93</v>
      </c>
      <c r="P582">
        <v>349.8</v>
      </c>
      <c r="Q582">
        <v>124.9</v>
      </c>
      <c r="R582">
        <v>0</v>
      </c>
      <c r="S582">
        <v>50.1</v>
      </c>
      <c r="T582">
        <v>0</v>
      </c>
      <c r="U582">
        <v>0</v>
      </c>
      <c r="V582">
        <v>124.9</v>
      </c>
      <c r="W582">
        <v>49.9</v>
      </c>
      <c r="X582">
        <v>49.9</v>
      </c>
      <c r="Y582">
        <v>0</v>
      </c>
      <c r="AF582" t="s">
        <v>1773</v>
      </c>
      <c r="AJ582" t="s">
        <v>1773</v>
      </c>
      <c r="AL582" t="s">
        <v>1731</v>
      </c>
      <c r="AM582">
        <v>0</v>
      </c>
      <c r="AN582">
        <v>99999</v>
      </c>
      <c r="AO582">
        <v>599</v>
      </c>
      <c r="AP582" t="b">
        <v>1</v>
      </c>
      <c r="AQ582" t="b">
        <v>1</v>
      </c>
      <c r="AR582" t="b">
        <v>0</v>
      </c>
      <c r="AS582">
        <v>500</v>
      </c>
      <c r="AT582" t="s">
        <v>96</v>
      </c>
      <c r="AV582" t="b">
        <v>0</v>
      </c>
      <c r="AW582">
        <v>12</v>
      </c>
      <c r="AX582" t="s">
        <v>97</v>
      </c>
      <c r="AY582" t="s">
        <v>2346</v>
      </c>
    </row>
    <row r="583" spans="1:51" x14ac:dyDescent="0.25">
      <c r="A583" t="s">
        <v>3160</v>
      </c>
      <c r="B583" t="s">
        <v>109</v>
      </c>
      <c r="C583" t="s">
        <v>89</v>
      </c>
      <c r="D583">
        <v>99999</v>
      </c>
      <c r="F583">
        <v>2000</v>
      </c>
      <c r="G583" t="b">
        <v>0</v>
      </c>
      <c r="H583" t="s">
        <v>883</v>
      </c>
      <c r="K583" t="s">
        <v>203</v>
      </c>
      <c r="L583" t="s">
        <v>1729</v>
      </c>
      <c r="N583" t="s">
        <v>93</v>
      </c>
      <c r="P583">
        <v>294.8</v>
      </c>
      <c r="Q583">
        <v>69.900000000000006</v>
      </c>
      <c r="R583">
        <v>0</v>
      </c>
      <c r="S583">
        <v>50.1</v>
      </c>
      <c r="T583">
        <v>0</v>
      </c>
      <c r="U583">
        <v>0</v>
      </c>
      <c r="V583">
        <v>124.9</v>
      </c>
      <c r="W583">
        <v>49.9</v>
      </c>
      <c r="X583">
        <v>49.9</v>
      </c>
      <c r="Y583">
        <v>0</v>
      </c>
      <c r="AF583" t="s">
        <v>1775</v>
      </c>
      <c r="AJ583" t="s">
        <v>1775</v>
      </c>
      <c r="AL583" t="s">
        <v>1731</v>
      </c>
      <c r="AM583">
        <v>0</v>
      </c>
      <c r="AN583">
        <v>99999</v>
      </c>
      <c r="AO583">
        <v>599</v>
      </c>
      <c r="AP583" t="b">
        <v>1</v>
      </c>
      <c r="AQ583" t="b">
        <v>1</v>
      </c>
      <c r="AR583" t="b">
        <v>0</v>
      </c>
      <c r="AS583">
        <v>500</v>
      </c>
      <c r="AT583" t="s">
        <v>96</v>
      </c>
      <c r="AV583" t="b">
        <v>0</v>
      </c>
      <c r="AW583">
        <v>12</v>
      </c>
      <c r="AX583" t="s">
        <v>97</v>
      </c>
      <c r="AY583" t="s">
        <v>2347</v>
      </c>
    </row>
    <row r="584" spans="1:51" x14ac:dyDescent="0.25">
      <c r="A584" t="s">
        <v>3160</v>
      </c>
      <c r="B584" t="s">
        <v>109</v>
      </c>
      <c r="C584" t="s">
        <v>89</v>
      </c>
      <c r="D584">
        <v>99999</v>
      </c>
      <c r="F584">
        <v>3000</v>
      </c>
      <c r="G584" t="b">
        <v>0</v>
      </c>
      <c r="H584" t="s">
        <v>883</v>
      </c>
      <c r="K584" t="s">
        <v>203</v>
      </c>
      <c r="L584" t="s">
        <v>1729</v>
      </c>
      <c r="N584" t="s">
        <v>93</v>
      </c>
      <c r="P584">
        <v>304.8</v>
      </c>
      <c r="Q584">
        <v>79.899999999999991</v>
      </c>
      <c r="R584">
        <v>0</v>
      </c>
      <c r="S584">
        <v>50.1</v>
      </c>
      <c r="T584">
        <v>0</v>
      </c>
      <c r="U584">
        <v>0</v>
      </c>
      <c r="V584">
        <v>124.9</v>
      </c>
      <c r="W584">
        <v>49.9</v>
      </c>
      <c r="X584">
        <v>49.9</v>
      </c>
      <c r="Y584">
        <v>0</v>
      </c>
      <c r="AF584" t="s">
        <v>1777</v>
      </c>
      <c r="AJ584" t="s">
        <v>1777</v>
      </c>
      <c r="AL584" t="s">
        <v>1731</v>
      </c>
      <c r="AM584">
        <v>0</v>
      </c>
      <c r="AN584">
        <v>99999</v>
      </c>
      <c r="AO584">
        <v>599</v>
      </c>
      <c r="AP584" t="b">
        <v>1</v>
      </c>
      <c r="AQ584" t="b">
        <v>1</v>
      </c>
      <c r="AR584" t="b">
        <v>0</v>
      </c>
      <c r="AS584">
        <v>500</v>
      </c>
      <c r="AT584" t="s">
        <v>96</v>
      </c>
      <c r="AV584" t="b">
        <v>0</v>
      </c>
      <c r="AW584">
        <v>12</v>
      </c>
      <c r="AX584" t="s">
        <v>97</v>
      </c>
      <c r="AY584" t="s">
        <v>2348</v>
      </c>
    </row>
    <row r="585" spans="1:51" x14ac:dyDescent="0.25">
      <c r="A585" t="s">
        <v>3160</v>
      </c>
      <c r="B585" t="s">
        <v>109</v>
      </c>
      <c r="C585" t="s">
        <v>89</v>
      </c>
      <c r="D585">
        <v>99999</v>
      </c>
      <c r="F585">
        <v>5000</v>
      </c>
      <c r="G585" t="b">
        <v>0</v>
      </c>
      <c r="H585" t="s">
        <v>883</v>
      </c>
      <c r="K585" t="s">
        <v>203</v>
      </c>
      <c r="L585" t="s">
        <v>1729</v>
      </c>
      <c r="N585" t="s">
        <v>93</v>
      </c>
      <c r="P585">
        <v>319.8</v>
      </c>
      <c r="Q585">
        <v>94.9</v>
      </c>
      <c r="R585">
        <v>0</v>
      </c>
      <c r="S585">
        <v>50.1</v>
      </c>
      <c r="T585">
        <v>0</v>
      </c>
      <c r="U585">
        <v>0</v>
      </c>
      <c r="V585">
        <v>124.9</v>
      </c>
      <c r="W585">
        <v>49.9</v>
      </c>
      <c r="X585">
        <v>49.9</v>
      </c>
      <c r="Y585">
        <v>0</v>
      </c>
      <c r="AF585" t="s">
        <v>1779</v>
      </c>
      <c r="AJ585" t="s">
        <v>1779</v>
      </c>
      <c r="AL585" t="s">
        <v>1731</v>
      </c>
      <c r="AM585">
        <v>0</v>
      </c>
      <c r="AN585">
        <v>99999</v>
      </c>
      <c r="AO585">
        <v>599</v>
      </c>
      <c r="AP585" t="b">
        <v>1</v>
      </c>
      <c r="AQ585" t="b">
        <v>1</v>
      </c>
      <c r="AR585" t="b">
        <v>0</v>
      </c>
      <c r="AS585">
        <v>500</v>
      </c>
      <c r="AT585" t="s">
        <v>96</v>
      </c>
      <c r="AV585" t="b">
        <v>0</v>
      </c>
      <c r="AW585">
        <v>12</v>
      </c>
      <c r="AX585" t="s">
        <v>97</v>
      </c>
      <c r="AY585" t="s">
        <v>2349</v>
      </c>
    </row>
    <row r="586" spans="1:51" x14ac:dyDescent="0.25">
      <c r="A586" t="s">
        <v>3160</v>
      </c>
      <c r="B586" t="s">
        <v>124</v>
      </c>
      <c r="C586" t="s">
        <v>89</v>
      </c>
      <c r="D586">
        <v>99999</v>
      </c>
      <c r="F586">
        <v>0</v>
      </c>
      <c r="G586" t="b">
        <v>0</v>
      </c>
      <c r="H586" t="s">
        <v>883</v>
      </c>
      <c r="K586" t="s">
        <v>203</v>
      </c>
      <c r="L586" t="s">
        <v>1725</v>
      </c>
      <c r="N586" t="s">
        <v>93</v>
      </c>
      <c r="P586">
        <v>289.8</v>
      </c>
      <c r="Q586">
        <v>64.900000000000006</v>
      </c>
      <c r="R586">
        <v>0</v>
      </c>
      <c r="S586">
        <v>50.1</v>
      </c>
      <c r="T586">
        <v>0</v>
      </c>
      <c r="U586">
        <v>0</v>
      </c>
      <c r="V586">
        <v>124.9</v>
      </c>
      <c r="W586">
        <v>49.9</v>
      </c>
      <c r="X586">
        <v>49.9</v>
      </c>
      <c r="Y586">
        <v>0</v>
      </c>
      <c r="AF586" t="s">
        <v>1781</v>
      </c>
      <c r="AJ586" t="s">
        <v>1781</v>
      </c>
      <c r="AL586" t="s">
        <v>1727</v>
      </c>
      <c r="AM586">
        <v>0</v>
      </c>
      <c r="AN586">
        <v>99999</v>
      </c>
      <c r="AO586">
        <v>699</v>
      </c>
      <c r="AP586" t="b">
        <v>1</v>
      </c>
      <c r="AQ586" t="b">
        <v>1</v>
      </c>
      <c r="AR586" t="b">
        <v>0</v>
      </c>
      <c r="AS586">
        <v>1000</v>
      </c>
      <c r="AT586" t="s">
        <v>96</v>
      </c>
      <c r="AV586" t="b">
        <v>0</v>
      </c>
      <c r="AW586">
        <v>12</v>
      </c>
      <c r="AX586" t="s">
        <v>97</v>
      </c>
      <c r="AY586" t="s">
        <v>2350</v>
      </c>
    </row>
    <row r="587" spans="1:51" x14ac:dyDescent="0.25">
      <c r="A587" t="s">
        <v>3160</v>
      </c>
      <c r="B587" t="s">
        <v>124</v>
      </c>
      <c r="C587" t="s">
        <v>89</v>
      </c>
      <c r="D587">
        <v>99999</v>
      </c>
      <c r="F587">
        <v>1000</v>
      </c>
      <c r="G587" t="b">
        <v>0</v>
      </c>
      <c r="H587" t="s">
        <v>883</v>
      </c>
      <c r="K587" t="s">
        <v>203</v>
      </c>
      <c r="L587" t="s">
        <v>1725</v>
      </c>
      <c r="N587" t="s">
        <v>93</v>
      </c>
      <c r="P587">
        <v>289.8</v>
      </c>
      <c r="Q587">
        <v>64.899999999999991</v>
      </c>
      <c r="R587">
        <v>0</v>
      </c>
      <c r="S587">
        <v>50.1</v>
      </c>
      <c r="T587">
        <v>0</v>
      </c>
      <c r="U587">
        <v>0</v>
      </c>
      <c r="V587">
        <v>124.9</v>
      </c>
      <c r="W587">
        <v>49.9</v>
      </c>
      <c r="X587">
        <v>49.9</v>
      </c>
      <c r="Y587">
        <v>0</v>
      </c>
      <c r="AF587" t="s">
        <v>1783</v>
      </c>
      <c r="AJ587" t="s">
        <v>1783</v>
      </c>
      <c r="AL587" t="s">
        <v>1727</v>
      </c>
      <c r="AM587">
        <v>0</v>
      </c>
      <c r="AN587">
        <v>99999</v>
      </c>
      <c r="AO587">
        <v>699</v>
      </c>
      <c r="AP587" t="b">
        <v>1</v>
      </c>
      <c r="AQ587" t="b">
        <v>1</v>
      </c>
      <c r="AR587" t="b">
        <v>0</v>
      </c>
      <c r="AS587">
        <v>1000</v>
      </c>
      <c r="AT587" t="s">
        <v>96</v>
      </c>
      <c r="AV587" t="b">
        <v>0</v>
      </c>
      <c r="AW587">
        <v>12</v>
      </c>
      <c r="AX587" t="s">
        <v>97</v>
      </c>
      <c r="AY587" t="s">
        <v>2351</v>
      </c>
    </row>
    <row r="588" spans="1:51" x14ac:dyDescent="0.25">
      <c r="A588" t="s">
        <v>3160</v>
      </c>
      <c r="B588" t="s">
        <v>124</v>
      </c>
      <c r="C588" t="s">
        <v>89</v>
      </c>
      <c r="D588">
        <v>99999</v>
      </c>
      <c r="F588">
        <v>2000</v>
      </c>
      <c r="G588" t="b">
        <v>0</v>
      </c>
      <c r="H588" t="s">
        <v>883</v>
      </c>
      <c r="K588" t="s">
        <v>203</v>
      </c>
      <c r="L588" t="s">
        <v>1725</v>
      </c>
      <c r="N588" t="s">
        <v>93</v>
      </c>
      <c r="P588">
        <v>299.8</v>
      </c>
      <c r="Q588">
        <v>74.899999999999991</v>
      </c>
      <c r="R588">
        <v>0</v>
      </c>
      <c r="S588">
        <v>50.1</v>
      </c>
      <c r="T588">
        <v>0</v>
      </c>
      <c r="U588">
        <v>0</v>
      </c>
      <c r="V588">
        <v>124.9</v>
      </c>
      <c r="W588">
        <v>49.9</v>
      </c>
      <c r="X588">
        <v>49.9</v>
      </c>
      <c r="Y588">
        <v>0</v>
      </c>
      <c r="AF588" t="s">
        <v>1785</v>
      </c>
      <c r="AJ588" t="s">
        <v>1785</v>
      </c>
      <c r="AL588" t="s">
        <v>1727</v>
      </c>
      <c r="AM588">
        <v>0</v>
      </c>
      <c r="AN588">
        <v>99999</v>
      </c>
      <c r="AO588">
        <v>699</v>
      </c>
      <c r="AP588" t="b">
        <v>1</v>
      </c>
      <c r="AQ588" t="b">
        <v>1</v>
      </c>
      <c r="AR588" t="b">
        <v>0</v>
      </c>
      <c r="AS588">
        <v>1000</v>
      </c>
      <c r="AT588" t="s">
        <v>96</v>
      </c>
      <c r="AV588" t="b">
        <v>0</v>
      </c>
      <c r="AW588">
        <v>12</v>
      </c>
      <c r="AX588" t="s">
        <v>97</v>
      </c>
      <c r="AY588" t="s">
        <v>2352</v>
      </c>
    </row>
    <row r="589" spans="1:51" x14ac:dyDescent="0.25">
      <c r="A589" t="s">
        <v>3160</v>
      </c>
      <c r="B589" t="s">
        <v>124</v>
      </c>
      <c r="C589" t="s">
        <v>89</v>
      </c>
      <c r="D589">
        <v>99999</v>
      </c>
      <c r="F589">
        <v>3000</v>
      </c>
      <c r="G589" t="b">
        <v>0</v>
      </c>
      <c r="H589" t="s">
        <v>883</v>
      </c>
      <c r="K589" t="s">
        <v>203</v>
      </c>
      <c r="L589" t="s">
        <v>1725</v>
      </c>
      <c r="N589" t="s">
        <v>93</v>
      </c>
      <c r="P589">
        <v>309.8</v>
      </c>
      <c r="Q589">
        <v>84.899999999999991</v>
      </c>
      <c r="R589">
        <v>0</v>
      </c>
      <c r="S589">
        <v>50.1</v>
      </c>
      <c r="T589">
        <v>0</v>
      </c>
      <c r="U589">
        <v>0</v>
      </c>
      <c r="V589">
        <v>124.9</v>
      </c>
      <c r="W589">
        <v>49.9</v>
      </c>
      <c r="X589">
        <v>49.9</v>
      </c>
      <c r="Y589">
        <v>0</v>
      </c>
      <c r="AF589" t="s">
        <v>1787</v>
      </c>
      <c r="AJ589" t="s">
        <v>1787</v>
      </c>
      <c r="AL589" t="s">
        <v>1727</v>
      </c>
      <c r="AM589">
        <v>0</v>
      </c>
      <c r="AN589">
        <v>99999</v>
      </c>
      <c r="AO589">
        <v>699</v>
      </c>
      <c r="AP589" t="b">
        <v>1</v>
      </c>
      <c r="AQ589" t="b">
        <v>1</v>
      </c>
      <c r="AR589" t="b">
        <v>0</v>
      </c>
      <c r="AS589">
        <v>1000</v>
      </c>
      <c r="AT589" t="s">
        <v>96</v>
      </c>
      <c r="AV589" t="b">
        <v>0</v>
      </c>
      <c r="AW589">
        <v>12</v>
      </c>
      <c r="AX589" t="s">
        <v>97</v>
      </c>
      <c r="AY589" t="s">
        <v>2353</v>
      </c>
    </row>
    <row r="590" spans="1:51" x14ac:dyDescent="0.25">
      <c r="A590" t="s">
        <v>3160</v>
      </c>
      <c r="B590" t="s">
        <v>124</v>
      </c>
      <c r="C590" t="s">
        <v>89</v>
      </c>
      <c r="D590">
        <v>99999</v>
      </c>
      <c r="F590">
        <v>5000</v>
      </c>
      <c r="G590" t="b">
        <v>0</v>
      </c>
      <c r="H590" t="s">
        <v>883</v>
      </c>
      <c r="K590" t="s">
        <v>203</v>
      </c>
      <c r="L590" t="s">
        <v>1725</v>
      </c>
      <c r="N590" t="s">
        <v>93</v>
      </c>
      <c r="P590">
        <v>324.8</v>
      </c>
      <c r="Q590">
        <v>99.9</v>
      </c>
      <c r="R590">
        <v>0</v>
      </c>
      <c r="S590">
        <v>50.1</v>
      </c>
      <c r="T590">
        <v>0</v>
      </c>
      <c r="U590">
        <v>0</v>
      </c>
      <c r="V590">
        <v>124.9</v>
      </c>
      <c r="W590">
        <v>49.9</v>
      </c>
      <c r="X590">
        <v>49.9</v>
      </c>
      <c r="Y590">
        <v>0</v>
      </c>
      <c r="AF590" t="s">
        <v>1789</v>
      </c>
      <c r="AJ590" t="s">
        <v>1789</v>
      </c>
      <c r="AL590" t="s">
        <v>1727</v>
      </c>
      <c r="AM590">
        <v>0</v>
      </c>
      <c r="AN590">
        <v>99999</v>
      </c>
      <c r="AO590">
        <v>699</v>
      </c>
      <c r="AP590" t="b">
        <v>1</v>
      </c>
      <c r="AQ590" t="b">
        <v>1</v>
      </c>
      <c r="AR590" t="b">
        <v>0</v>
      </c>
      <c r="AS590">
        <v>1000</v>
      </c>
      <c r="AT590" t="s">
        <v>96</v>
      </c>
      <c r="AV590" t="b">
        <v>0</v>
      </c>
      <c r="AW590">
        <v>12</v>
      </c>
      <c r="AX590" t="s">
        <v>97</v>
      </c>
      <c r="AY590" t="s">
        <v>2354</v>
      </c>
    </row>
    <row r="591" spans="1:51" x14ac:dyDescent="0.25">
      <c r="A591" t="s">
        <v>3160</v>
      </c>
      <c r="B591" t="s">
        <v>139</v>
      </c>
      <c r="C591" t="s">
        <v>89</v>
      </c>
      <c r="D591">
        <v>99999</v>
      </c>
      <c r="F591">
        <v>0</v>
      </c>
      <c r="G591" t="b">
        <v>0</v>
      </c>
      <c r="H591" t="s">
        <v>883</v>
      </c>
      <c r="K591" t="s">
        <v>203</v>
      </c>
      <c r="L591" t="s">
        <v>1753</v>
      </c>
      <c r="N591" t="s">
        <v>93</v>
      </c>
      <c r="P591">
        <v>309.8</v>
      </c>
      <c r="Q591">
        <v>84.9</v>
      </c>
      <c r="R591">
        <v>0</v>
      </c>
      <c r="S591">
        <v>50.1</v>
      </c>
      <c r="T591">
        <v>0</v>
      </c>
      <c r="U591">
        <v>0</v>
      </c>
      <c r="V591">
        <v>124.9</v>
      </c>
      <c r="W591">
        <v>49.9</v>
      </c>
      <c r="X591">
        <v>49.9</v>
      </c>
      <c r="Y591">
        <v>0</v>
      </c>
      <c r="AF591" t="s">
        <v>1791</v>
      </c>
      <c r="AJ591" t="s">
        <v>1791</v>
      </c>
      <c r="AL591" t="s">
        <v>1755</v>
      </c>
      <c r="AM591">
        <v>0</v>
      </c>
      <c r="AN591">
        <v>99999</v>
      </c>
      <c r="AO591">
        <v>899</v>
      </c>
      <c r="AP591" t="b">
        <v>1</v>
      </c>
      <c r="AQ591" t="b">
        <v>1</v>
      </c>
      <c r="AR591" t="b">
        <v>0</v>
      </c>
      <c r="AS591">
        <v>99999</v>
      </c>
      <c r="AT591" t="s">
        <v>96</v>
      </c>
      <c r="AV591" t="b">
        <v>0</v>
      </c>
      <c r="AW591">
        <v>12</v>
      </c>
      <c r="AX591" t="s">
        <v>97</v>
      </c>
      <c r="AY591" t="s">
        <v>2355</v>
      </c>
    </row>
    <row r="592" spans="1:51" x14ac:dyDescent="0.25">
      <c r="A592" t="s">
        <v>3160</v>
      </c>
      <c r="B592" t="s">
        <v>139</v>
      </c>
      <c r="C592" t="s">
        <v>89</v>
      </c>
      <c r="D592">
        <v>99999</v>
      </c>
      <c r="F592">
        <v>1000</v>
      </c>
      <c r="G592" t="b">
        <v>0</v>
      </c>
      <c r="H592" t="s">
        <v>883</v>
      </c>
      <c r="K592" t="s">
        <v>203</v>
      </c>
      <c r="L592" t="s">
        <v>1753</v>
      </c>
      <c r="N592" t="s">
        <v>93</v>
      </c>
      <c r="P592">
        <v>309.8</v>
      </c>
      <c r="Q592">
        <v>84.899999999999991</v>
      </c>
      <c r="R592">
        <v>0</v>
      </c>
      <c r="S592">
        <v>50.1</v>
      </c>
      <c r="T592">
        <v>0</v>
      </c>
      <c r="U592">
        <v>0</v>
      </c>
      <c r="V592">
        <v>124.9</v>
      </c>
      <c r="W592">
        <v>49.9</v>
      </c>
      <c r="X592">
        <v>49.9</v>
      </c>
      <c r="Y592">
        <v>0</v>
      </c>
      <c r="AF592" t="s">
        <v>1793</v>
      </c>
      <c r="AJ592" t="s">
        <v>1793</v>
      </c>
      <c r="AL592" t="s">
        <v>1755</v>
      </c>
      <c r="AM592">
        <v>0</v>
      </c>
      <c r="AN592">
        <v>99999</v>
      </c>
      <c r="AO592">
        <v>899</v>
      </c>
      <c r="AP592" t="b">
        <v>1</v>
      </c>
      <c r="AQ592" t="b">
        <v>1</v>
      </c>
      <c r="AR592" t="b">
        <v>0</v>
      </c>
      <c r="AS592">
        <v>99999</v>
      </c>
      <c r="AT592" t="s">
        <v>96</v>
      </c>
      <c r="AV592" t="b">
        <v>0</v>
      </c>
      <c r="AW592">
        <v>12</v>
      </c>
      <c r="AX592" t="s">
        <v>97</v>
      </c>
      <c r="AY592" t="s">
        <v>2356</v>
      </c>
    </row>
    <row r="593" spans="1:51" x14ac:dyDescent="0.25">
      <c r="A593" t="s">
        <v>3160</v>
      </c>
      <c r="B593" t="s">
        <v>139</v>
      </c>
      <c r="C593" t="s">
        <v>89</v>
      </c>
      <c r="D593">
        <v>99999</v>
      </c>
      <c r="F593">
        <v>10000</v>
      </c>
      <c r="G593" t="b">
        <v>0</v>
      </c>
      <c r="H593" t="s">
        <v>883</v>
      </c>
      <c r="K593" t="s">
        <v>203</v>
      </c>
      <c r="L593" t="s">
        <v>1753</v>
      </c>
      <c r="N593" t="s">
        <v>93</v>
      </c>
      <c r="P593">
        <v>374.8</v>
      </c>
      <c r="Q593">
        <v>149.9</v>
      </c>
      <c r="R593">
        <v>0</v>
      </c>
      <c r="S593">
        <v>50.1</v>
      </c>
      <c r="T593">
        <v>0</v>
      </c>
      <c r="U593">
        <v>0</v>
      </c>
      <c r="V593">
        <v>124.9</v>
      </c>
      <c r="W593">
        <v>49.9</v>
      </c>
      <c r="X593">
        <v>49.9</v>
      </c>
      <c r="Y593">
        <v>0</v>
      </c>
      <c r="AF593" t="s">
        <v>1795</v>
      </c>
      <c r="AJ593" t="s">
        <v>1795</v>
      </c>
      <c r="AL593" t="s">
        <v>1755</v>
      </c>
      <c r="AM593">
        <v>0</v>
      </c>
      <c r="AN593">
        <v>99999</v>
      </c>
      <c r="AO593">
        <v>899</v>
      </c>
      <c r="AP593" t="b">
        <v>1</v>
      </c>
      <c r="AQ593" t="b">
        <v>1</v>
      </c>
      <c r="AR593" t="b">
        <v>0</v>
      </c>
      <c r="AS593">
        <v>99999</v>
      </c>
      <c r="AT593" t="s">
        <v>96</v>
      </c>
      <c r="AV593" t="b">
        <v>0</v>
      </c>
      <c r="AW593">
        <v>12</v>
      </c>
      <c r="AX593" t="s">
        <v>97</v>
      </c>
      <c r="AY593" t="s">
        <v>2357</v>
      </c>
    </row>
    <row r="594" spans="1:51" x14ac:dyDescent="0.25">
      <c r="A594" t="s">
        <v>3160</v>
      </c>
      <c r="B594" t="s">
        <v>139</v>
      </c>
      <c r="C594" t="s">
        <v>89</v>
      </c>
      <c r="D594">
        <v>99999</v>
      </c>
      <c r="F594">
        <v>2000</v>
      </c>
      <c r="G594" t="b">
        <v>0</v>
      </c>
      <c r="H594" t="s">
        <v>883</v>
      </c>
      <c r="K594" t="s">
        <v>203</v>
      </c>
      <c r="L594" t="s">
        <v>1753</v>
      </c>
      <c r="N594" t="s">
        <v>93</v>
      </c>
      <c r="P594">
        <v>319.8</v>
      </c>
      <c r="Q594">
        <v>94.899999999999991</v>
      </c>
      <c r="R594">
        <v>0</v>
      </c>
      <c r="S594">
        <v>50.1</v>
      </c>
      <c r="T594">
        <v>0</v>
      </c>
      <c r="U594">
        <v>0</v>
      </c>
      <c r="V594">
        <v>124.9</v>
      </c>
      <c r="W594">
        <v>49.9</v>
      </c>
      <c r="X594">
        <v>49.9</v>
      </c>
      <c r="Y594">
        <v>0</v>
      </c>
      <c r="AF594" t="s">
        <v>1797</v>
      </c>
      <c r="AJ594" t="s">
        <v>1797</v>
      </c>
      <c r="AL594" t="s">
        <v>1755</v>
      </c>
      <c r="AM594">
        <v>0</v>
      </c>
      <c r="AN594">
        <v>99999</v>
      </c>
      <c r="AO594">
        <v>899</v>
      </c>
      <c r="AP594" t="b">
        <v>1</v>
      </c>
      <c r="AQ594" t="b">
        <v>1</v>
      </c>
      <c r="AR594" t="b">
        <v>0</v>
      </c>
      <c r="AS594">
        <v>99999</v>
      </c>
      <c r="AT594" t="s">
        <v>96</v>
      </c>
      <c r="AV594" t="b">
        <v>0</v>
      </c>
      <c r="AW594">
        <v>12</v>
      </c>
      <c r="AX594" t="s">
        <v>97</v>
      </c>
      <c r="AY594" t="s">
        <v>2358</v>
      </c>
    </row>
    <row r="595" spans="1:51" x14ac:dyDescent="0.25">
      <c r="A595" t="s">
        <v>3160</v>
      </c>
      <c r="B595" t="s">
        <v>139</v>
      </c>
      <c r="C595" t="s">
        <v>89</v>
      </c>
      <c r="D595">
        <v>99999</v>
      </c>
      <c r="F595">
        <v>3000</v>
      </c>
      <c r="G595" t="b">
        <v>0</v>
      </c>
      <c r="H595" t="s">
        <v>883</v>
      </c>
      <c r="K595" t="s">
        <v>203</v>
      </c>
      <c r="L595" t="s">
        <v>1753</v>
      </c>
      <c r="N595" t="s">
        <v>93</v>
      </c>
      <c r="P595">
        <v>329.8</v>
      </c>
      <c r="Q595">
        <v>104.89999999999999</v>
      </c>
      <c r="R595">
        <v>0</v>
      </c>
      <c r="S595">
        <v>50.1</v>
      </c>
      <c r="T595">
        <v>0</v>
      </c>
      <c r="U595">
        <v>0</v>
      </c>
      <c r="V595">
        <v>124.9</v>
      </c>
      <c r="W595">
        <v>49.9</v>
      </c>
      <c r="X595">
        <v>49.9</v>
      </c>
      <c r="Y595">
        <v>0</v>
      </c>
      <c r="AF595" t="s">
        <v>1799</v>
      </c>
      <c r="AJ595" t="s">
        <v>1799</v>
      </c>
      <c r="AL595" t="s">
        <v>1755</v>
      </c>
      <c r="AM595">
        <v>0</v>
      </c>
      <c r="AN595">
        <v>99999</v>
      </c>
      <c r="AO595">
        <v>899</v>
      </c>
      <c r="AP595" t="b">
        <v>1</v>
      </c>
      <c r="AQ595" t="b">
        <v>1</v>
      </c>
      <c r="AR595" t="b">
        <v>0</v>
      </c>
      <c r="AS595">
        <v>99999</v>
      </c>
      <c r="AT595" t="s">
        <v>96</v>
      </c>
      <c r="AV595" t="b">
        <v>0</v>
      </c>
      <c r="AW595">
        <v>12</v>
      </c>
      <c r="AX595" t="s">
        <v>97</v>
      </c>
      <c r="AY595" t="s">
        <v>2359</v>
      </c>
    </row>
    <row r="596" spans="1:51" x14ac:dyDescent="0.25">
      <c r="A596" t="s">
        <v>3160</v>
      </c>
      <c r="B596" t="s">
        <v>139</v>
      </c>
      <c r="C596" t="s">
        <v>89</v>
      </c>
      <c r="D596">
        <v>99999</v>
      </c>
      <c r="F596">
        <v>5000</v>
      </c>
      <c r="G596" t="b">
        <v>0</v>
      </c>
      <c r="H596" t="s">
        <v>883</v>
      </c>
      <c r="K596" t="s">
        <v>203</v>
      </c>
      <c r="L596" t="s">
        <v>1753</v>
      </c>
      <c r="N596" t="s">
        <v>93</v>
      </c>
      <c r="P596">
        <v>344.8</v>
      </c>
      <c r="Q596">
        <v>119.9</v>
      </c>
      <c r="R596">
        <v>0</v>
      </c>
      <c r="S596">
        <v>50.1</v>
      </c>
      <c r="T596">
        <v>0</v>
      </c>
      <c r="U596">
        <v>0</v>
      </c>
      <c r="V596">
        <v>124.9</v>
      </c>
      <c r="W596">
        <v>49.9</v>
      </c>
      <c r="X596">
        <v>49.9</v>
      </c>
      <c r="Y596">
        <v>0</v>
      </c>
      <c r="AF596" t="s">
        <v>1801</v>
      </c>
      <c r="AJ596" t="s">
        <v>1801</v>
      </c>
      <c r="AL596" t="s">
        <v>1755</v>
      </c>
      <c r="AM596">
        <v>0</v>
      </c>
      <c r="AN596">
        <v>99999</v>
      </c>
      <c r="AO596">
        <v>899</v>
      </c>
      <c r="AP596" t="b">
        <v>1</v>
      </c>
      <c r="AQ596" t="b">
        <v>1</v>
      </c>
      <c r="AR596" t="b">
        <v>0</v>
      </c>
      <c r="AS596">
        <v>99999</v>
      </c>
      <c r="AT596" t="s">
        <v>96</v>
      </c>
      <c r="AV596" t="b">
        <v>0</v>
      </c>
      <c r="AW596">
        <v>12</v>
      </c>
      <c r="AX596" t="s">
        <v>97</v>
      </c>
      <c r="AY596" t="s">
        <v>2360</v>
      </c>
    </row>
    <row r="597" spans="1:51" x14ac:dyDescent="0.25">
      <c r="A597" t="s">
        <v>3160</v>
      </c>
      <c r="B597" t="s">
        <v>88</v>
      </c>
      <c r="C597" t="s">
        <v>89</v>
      </c>
      <c r="D597">
        <v>99999</v>
      </c>
      <c r="F597">
        <v>10000</v>
      </c>
      <c r="G597" t="b">
        <v>0</v>
      </c>
      <c r="H597" t="s">
        <v>883</v>
      </c>
      <c r="K597" t="s">
        <v>228</v>
      </c>
      <c r="L597" t="s">
        <v>1725</v>
      </c>
      <c r="N597" t="s">
        <v>93</v>
      </c>
      <c r="P597">
        <v>364.8</v>
      </c>
      <c r="Q597">
        <v>129.9</v>
      </c>
      <c r="R597">
        <v>0</v>
      </c>
      <c r="S597">
        <v>50.1</v>
      </c>
      <c r="T597">
        <v>0</v>
      </c>
      <c r="U597">
        <v>0</v>
      </c>
      <c r="V597">
        <v>124.9</v>
      </c>
      <c r="W597">
        <v>59.9</v>
      </c>
      <c r="X597">
        <v>59.9</v>
      </c>
      <c r="Y597">
        <v>0</v>
      </c>
      <c r="AF597" t="s">
        <v>1767</v>
      </c>
      <c r="AJ597" t="s">
        <v>1767</v>
      </c>
      <c r="AL597" t="s">
        <v>1727</v>
      </c>
      <c r="AM597">
        <v>0</v>
      </c>
      <c r="AN597">
        <v>99999</v>
      </c>
      <c r="AO597">
        <v>699</v>
      </c>
      <c r="AP597" t="b">
        <v>1</v>
      </c>
      <c r="AQ597" t="b">
        <v>1</v>
      </c>
      <c r="AR597" t="b">
        <v>0</v>
      </c>
      <c r="AS597">
        <v>1000</v>
      </c>
      <c r="AT597" t="s">
        <v>96</v>
      </c>
      <c r="AV597" t="b">
        <v>0</v>
      </c>
      <c r="AW597">
        <v>12</v>
      </c>
      <c r="AX597" t="s">
        <v>97</v>
      </c>
      <c r="AY597" t="s">
        <v>2361</v>
      </c>
    </row>
    <row r="598" spans="1:51" x14ac:dyDescent="0.25">
      <c r="A598" t="s">
        <v>3160</v>
      </c>
      <c r="B598" t="s">
        <v>109</v>
      </c>
      <c r="C598" t="s">
        <v>89</v>
      </c>
      <c r="D598">
        <v>99999</v>
      </c>
      <c r="F598">
        <v>0</v>
      </c>
      <c r="G598" t="b">
        <v>0</v>
      </c>
      <c r="H598" t="s">
        <v>883</v>
      </c>
      <c r="K598" t="s">
        <v>228</v>
      </c>
      <c r="L598" t="s">
        <v>1729</v>
      </c>
      <c r="N598" t="s">
        <v>93</v>
      </c>
      <c r="P598">
        <v>294.8</v>
      </c>
      <c r="Q598">
        <v>59.9</v>
      </c>
      <c r="R598">
        <v>0</v>
      </c>
      <c r="S598">
        <v>50.1</v>
      </c>
      <c r="T598">
        <v>0</v>
      </c>
      <c r="U598">
        <v>0</v>
      </c>
      <c r="V598">
        <v>124.9</v>
      </c>
      <c r="W598">
        <v>59.9</v>
      </c>
      <c r="X598">
        <v>59.9</v>
      </c>
      <c r="Y598">
        <v>0</v>
      </c>
      <c r="AF598" t="s">
        <v>1769</v>
      </c>
      <c r="AJ598" t="s">
        <v>1769</v>
      </c>
      <c r="AL598" t="s">
        <v>1731</v>
      </c>
      <c r="AM598">
        <v>0</v>
      </c>
      <c r="AN598">
        <v>99999</v>
      </c>
      <c r="AO598">
        <v>599</v>
      </c>
      <c r="AP598" t="b">
        <v>1</v>
      </c>
      <c r="AQ598" t="b">
        <v>1</v>
      </c>
      <c r="AR598" t="b">
        <v>0</v>
      </c>
      <c r="AS598">
        <v>500</v>
      </c>
      <c r="AT598" t="s">
        <v>96</v>
      </c>
      <c r="AV598" t="b">
        <v>0</v>
      </c>
      <c r="AW598">
        <v>12</v>
      </c>
      <c r="AX598" t="s">
        <v>97</v>
      </c>
      <c r="AY598" t="s">
        <v>2362</v>
      </c>
    </row>
    <row r="599" spans="1:51" x14ac:dyDescent="0.25">
      <c r="A599" t="s">
        <v>3160</v>
      </c>
      <c r="B599" t="s">
        <v>109</v>
      </c>
      <c r="C599" t="s">
        <v>89</v>
      </c>
      <c r="D599">
        <v>99999</v>
      </c>
      <c r="F599">
        <v>1000</v>
      </c>
      <c r="G599" t="b">
        <v>0</v>
      </c>
      <c r="H599" t="s">
        <v>883</v>
      </c>
      <c r="K599" t="s">
        <v>228</v>
      </c>
      <c r="L599" t="s">
        <v>1729</v>
      </c>
      <c r="N599" t="s">
        <v>93</v>
      </c>
      <c r="P599">
        <v>294.8</v>
      </c>
      <c r="Q599">
        <v>59.9</v>
      </c>
      <c r="R599">
        <v>0</v>
      </c>
      <c r="S599">
        <v>50.1</v>
      </c>
      <c r="T599">
        <v>0</v>
      </c>
      <c r="U599">
        <v>0</v>
      </c>
      <c r="V599">
        <v>124.9</v>
      </c>
      <c r="W599">
        <v>59.9</v>
      </c>
      <c r="X599">
        <v>59.9</v>
      </c>
      <c r="Y599">
        <v>0</v>
      </c>
      <c r="AF599" t="s">
        <v>1771</v>
      </c>
      <c r="AJ599" t="s">
        <v>1771</v>
      </c>
      <c r="AL599" t="s">
        <v>1731</v>
      </c>
      <c r="AM599">
        <v>0</v>
      </c>
      <c r="AN599">
        <v>99999</v>
      </c>
      <c r="AO599">
        <v>599</v>
      </c>
      <c r="AP599" t="b">
        <v>1</v>
      </c>
      <c r="AQ599" t="b">
        <v>1</v>
      </c>
      <c r="AR599" t="b">
        <v>0</v>
      </c>
      <c r="AS599">
        <v>500</v>
      </c>
      <c r="AT599" t="s">
        <v>96</v>
      </c>
      <c r="AV599" t="b">
        <v>0</v>
      </c>
      <c r="AW599">
        <v>12</v>
      </c>
      <c r="AX599" t="s">
        <v>97</v>
      </c>
      <c r="AY599" t="s">
        <v>2363</v>
      </c>
    </row>
    <row r="600" spans="1:51" x14ac:dyDescent="0.25">
      <c r="A600" t="s">
        <v>3160</v>
      </c>
      <c r="B600" t="s">
        <v>109</v>
      </c>
      <c r="C600" t="s">
        <v>89</v>
      </c>
      <c r="D600">
        <v>99999</v>
      </c>
      <c r="F600">
        <v>10000</v>
      </c>
      <c r="G600" t="b">
        <v>0</v>
      </c>
      <c r="H600" t="s">
        <v>883</v>
      </c>
      <c r="K600" t="s">
        <v>228</v>
      </c>
      <c r="L600" t="s">
        <v>1729</v>
      </c>
      <c r="N600" t="s">
        <v>93</v>
      </c>
      <c r="P600">
        <v>359.8</v>
      </c>
      <c r="Q600">
        <v>124.9</v>
      </c>
      <c r="R600">
        <v>0</v>
      </c>
      <c r="S600">
        <v>50.1</v>
      </c>
      <c r="T600">
        <v>0</v>
      </c>
      <c r="U600">
        <v>0</v>
      </c>
      <c r="V600">
        <v>124.9</v>
      </c>
      <c r="W600">
        <v>59.9</v>
      </c>
      <c r="X600">
        <v>59.9</v>
      </c>
      <c r="Y600">
        <v>0</v>
      </c>
      <c r="AF600" t="s">
        <v>1773</v>
      </c>
      <c r="AJ600" t="s">
        <v>1773</v>
      </c>
      <c r="AL600" t="s">
        <v>1731</v>
      </c>
      <c r="AM600">
        <v>0</v>
      </c>
      <c r="AN600">
        <v>99999</v>
      </c>
      <c r="AO600">
        <v>599</v>
      </c>
      <c r="AP600" t="b">
        <v>1</v>
      </c>
      <c r="AQ600" t="b">
        <v>1</v>
      </c>
      <c r="AR600" t="b">
        <v>0</v>
      </c>
      <c r="AS600">
        <v>500</v>
      </c>
      <c r="AT600" t="s">
        <v>96</v>
      </c>
      <c r="AV600" t="b">
        <v>0</v>
      </c>
      <c r="AW600">
        <v>12</v>
      </c>
      <c r="AX600" t="s">
        <v>97</v>
      </c>
      <c r="AY600" t="s">
        <v>2364</v>
      </c>
    </row>
    <row r="601" spans="1:51" x14ac:dyDescent="0.25">
      <c r="A601" t="s">
        <v>3160</v>
      </c>
      <c r="B601" t="s">
        <v>109</v>
      </c>
      <c r="C601" t="s">
        <v>89</v>
      </c>
      <c r="D601">
        <v>99999</v>
      </c>
      <c r="F601">
        <v>2000</v>
      </c>
      <c r="G601" t="b">
        <v>0</v>
      </c>
      <c r="H601" t="s">
        <v>883</v>
      </c>
      <c r="K601" t="s">
        <v>228</v>
      </c>
      <c r="L601" t="s">
        <v>1729</v>
      </c>
      <c r="N601" t="s">
        <v>93</v>
      </c>
      <c r="P601">
        <v>304.8</v>
      </c>
      <c r="Q601">
        <v>69.900000000000006</v>
      </c>
      <c r="R601">
        <v>0</v>
      </c>
      <c r="S601">
        <v>50.1</v>
      </c>
      <c r="T601">
        <v>0</v>
      </c>
      <c r="U601">
        <v>0</v>
      </c>
      <c r="V601">
        <v>124.9</v>
      </c>
      <c r="W601">
        <v>59.9</v>
      </c>
      <c r="X601">
        <v>59.9</v>
      </c>
      <c r="Y601">
        <v>0</v>
      </c>
      <c r="AF601" t="s">
        <v>1775</v>
      </c>
      <c r="AJ601" t="s">
        <v>1775</v>
      </c>
      <c r="AL601" t="s">
        <v>1731</v>
      </c>
      <c r="AM601">
        <v>0</v>
      </c>
      <c r="AN601">
        <v>99999</v>
      </c>
      <c r="AO601">
        <v>599</v>
      </c>
      <c r="AP601" t="b">
        <v>1</v>
      </c>
      <c r="AQ601" t="b">
        <v>1</v>
      </c>
      <c r="AR601" t="b">
        <v>0</v>
      </c>
      <c r="AS601">
        <v>500</v>
      </c>
      <c r="AT601" t="s">
        <v>96</v>
      </c>
      <c r="AV601" t="b">
        <v>0</v>
      </c>
      <c r="AW601">
        <v>12</v>
      </c>
      <c r="AX601" t="s">
        <v>97</v>
      </c>
      <c r="AY601" t="s">
        <v>2365</v>
      </c>
    </row>
    <row r="602" spans="1:51" x14ac:dyDescent="0.25">
      <c r="A602" t="s">
        <v>3160</v>
      </c>
      <c r="B602" t="s">
        <v>109</v>
      </c>
      <c r="C602" t="s">
        <v>89</v>
      </c>
      <c r="D602">
        <v>99999</v>
      </c>
      <c r="F602">
        <v>3000</v>
      </c>
      <c r="G602" t="b">
        <v>0</v>
      </c>
      <c r="H602" t="s">
        <v>883</v>
      </c>
      <c r="K602" t="s">
        <v>228</v>
      </c>
      <c r="L602" t="s">
        <v>1729</v>
      </c>
      <c r="N602" t="s">
        <v>93</v>
      </c>
      <c r="P602">
        <v>314.8</v>
      </c>
      <c r="Q602">
        <v>79.899999999999991</v>
      </c>
      <c r="R602">
        <v>0</v>
      </c>
      <c r="S602">
        <v>50.1</v>
      </c>
      <c r="T602">
        <v>0</v>
      </c>
      <c r="U602">
        <v>0</v>
      </c>
      <c r="V602">
        <v>124.9</v>
      </c>
      <c r="W602">
        <v>59.9</v>
      </c>
      <c r="X602">
        <v>59.9</v>
      </c>
      <c r="Y602">
        <v>0</v>
      </c>
      <c r="AF602" t="s">
        <v>1777</v>
      </c>
      <c r="AJ602" t="s">
        <v>1777</v>
      </c>
      <c r="AL602" t="s">
        <v>1731</v>
      </c>
      <c r="AM602">
        <v>0</v>
      </c>
      <c r="AN602">
        <v>99999</v>
      </c>
      <c r="AO602">
        <v>599</v>
      </c>
      <c r="AP602" t="b">
        <v>1</v>
      </c>
      <c r="AQ602" t="b">
        <v>1</v>
      </c>
      <c r="AR602" t="b">
        <v>0</v>
      </c>
      <c r="AS602">
        <v>500</v>
      </c>
      <c r="AT602" t="s">
        <v>96</v>
      </c>
      <c r="AV602" t="b">
        <v>0</v>
      </c>
      <c r="AW602">
        <v>12</v>
      </c>
      <c r="AX602" t="s">
        <v>97</v>
      </c>
      <c r="AY602" t="s">
        <v>2366</v>
      </c>
    </row>
    <row r="603" spans="1:51" x14ac:dyDescent="0.25">
      <c r="A603" t="s">
        <v>3160</v>
      </c>
      <c r="B603" t="s">
        <v>109</v>
      </c>
      <c r="C603" t="s">
        <v>89</v>
      </c>
      <c r="D603">
        <v>99999</v>
      </c>
      <c r="F603">
        <v>5000</v>
      </c>
      <c r="G603" t="b">
        <v>0</v>
      </c>
      <c r="H603" t="s">
        <v>883</v>
      </c>
      <c r="K603" t="s">
        <v>228</v>
      </c>
      <c r="L603" t="s">
        <v>1729</v>
      </c>
      <c r="N603" t="s">
        <v>93</v>
      </c>
      <c r="P603">
        <v>329.8</v>
      </c>
      <c r="Q603">
        <v>94.9</v>
      </c>
      <c r="R603">
        <v>0</v>
      </c>
      <c r="S603">
        <v>50.1</v>
      </c>
      <c r="T603">
        <v>0</v>
      </c>
      <c r="U603">
        <v>0</v>
      </c>
      <c r="V603">
        <v>124.9</v>
      </c>
      <c r="W603">
        <v>59.9</v>
      </c>
      <c r="X603">
        <v>59.9</v>
      </c>
      <c r="Y603">
        <v>0</v>
      </c>
      <c r="AF603" t="s">
        <v>1779</v>
      </c>
      <c r="AJ603" t="s">
        <v>1779</v>
      </c>
      <c r="AL603" t="s">
        <v>1731</v>
      </c>
      <c r="AM603">
        <v>0</v>
      </c>
      <c r="AN603">
        <v>99999</v>
      </c>
      <c r="AO603">
        <v>599</v>
      </c>
      <c r="AP603" t="b">
        <v>1</v>
      </c>
      <c r="AQ603" t="b">
        <v>1</v>
      </c>
      <c r="AR603" t="b">
        <v>0</v>
      </c>
      <c r="AS603">
        <v>500</v>
      </c>
      <c r="AT603" t="s">
        <v>96</v>
      </c>
      <c r="AV603" t="b">
        <v>0</v>
      </c>
      <c r="AW603">
        <v>12</v>
      </c>
      <c r="AX603" t="s">
        <v>97</v>
      </c>
      <c r="AY603" t="s">
        <v>2367</v>
      </c>
    </row>
    <row r="604" spans="1:51" x14ac:dyDescent="0.25">
      <c r="A604" t="s">
        <v>3160</v>
      </c>
      <c r="B604" t="s">
        <v>124</v>
      </c>
      <c r="C604" t="s">
        <v>89</v>
      </c>
      <c r="D604">
        <v>99999</v>
      </c>
      <c r="F604">
        <v>0</v>
      </c>
      <c r="G604" t="b">
        <v>0</v>
      </c>
      <c r="H604" t="s">
        <v>883</v>
      </c>
      <c r="K604" t="s">
        <v>228</v>
      </c>
      <c r="L604" t="s">
        <v>1725</v>
      </c>
      <c r="N604" t="s">
        <v>93</v>
      </c>
      <c r="P604">
        <v>299.8</v>
      </c>
      <c r="Q604">
        <v>64.900000000000006</v>
      </c>
      <c r="R604">
        <v>0</v>
      </c>
      <c r="S604">
        <v>50.1</v>
      </c>
      <c r="T604">
        <v>0</v>
      </c>
      <c r="U604">
        <v>0</v>
      </c>
      <c r="V604">
        <v>124.9</v>
      </c>
      <c r="W604">
        <v>59.9</v>
      </c>
      <c r="X604">
        <v>59.9</v>
      </c>
      <c r="Y604">
        <v>0</v>
      </c>
      <c r="AF604" t="s">
        <v>1781</v>
      </c>
      <c r="AJ604" t="s">
        <v>1781</v>
      </c>
      <c r="AL604" t="s">
        <v>1727</v>
      </c>
      <c r="AM604">
        <v>0</v>
      </c>
      <c r="AN604">
        <v>99999</v>
      </c>
      <c r="AO604">
        <v>699</v>
      </c>
      <c r="AP604" t="b">
        <v>1</v>
      </c>
      <c r="AQ604" t="b">
        <v>1</v>
      </c>
      <c r="AR604" t="b">
        <v>0</v>
      </c>
      <c r="AS604">
        <v>1000</v>
      </c>
      <c r="AT604" t="s">
        <v>96</v>
      </c>
      <c r="AV604" t="b">
        <v>0</v>
      </c>
      <c r="AW604">
        <v>12</v>
      </c>
      <c r="AX604" t="s">
        <v>97</v>
      </c>
      <c r="AY604" t="s">
        <v>2368</v>
      </c>
    </row>
    <row r="605" spans="1:51" x14ac:dyDescent="0.25">
      <c r="A605" t="s">
        <v>3160</v>
      </c>
      <c r="B605" t="s">
        <v>124</v>
      </c>
      <c r="C605" t="s">
        <v>89</v>
      </c>
      <c r="D605">
        <v>99999</v>
      </c>
      <c r="F605">
        <v>1000</v>
      </c>
      <c r="G605" t="b">
        <v>0</v>
      </c>
      <c r="H605" t="s">
        <v>883</v>
      </c>
      <c r="K605" t="s">
        <v>228</v>
      </c>
      <c r="L605" t="s">
        <v>1725</v>
      </c>
      <c r="N605" t="s">
        <v>93</v>
      </c>
      <c r="P605">
        <v>299.8</v>
      </c>
      <c r="Q605">
        <v>64.899999999999991</v>
      </c>
      <c r="R605">
        <v>0</v>
      </c>
      <c r="S605">
        <v>50.1</v>
      </c>
      <c r="T605">
        <v>0</v>
      </c>
      <c r="U605">
        <v>0</v>
      </c>
      <c r="V605">
        <v>124.9</v>
      </c>
      <c r="W605">
        <v>59.9</v>
      </c>
      <c r="X605">
        <v>59.9</v>
      </c>
      <c r="Y605">
        <v>0</v>
      </c>
      <c r="AF605" t="s">
        <v>1783</v>
      </c>
      <c r="AJ605" t="s">
        <v>1783</v>
      </c>
      <c r="AL605" t="s">
        <v>1727</v>
      </c>
      <c r="AM605">
        <v>0</v>
      </c>
      <c r="AN605">
        <v>99999</v>
      </c>
      <c r="AO605">
        <v>699</v>
      </c>
      <c r="AP605" t="b">
        <v>1</v>
      </c>
      <c r="AQ605" t="b">
        <v>1</v>
      </c>
      <c r="AR605" t="b">
        <v>0</v>
      </c>
      <c r="AS605">
        <v>1000</v>
      </c>
      <c r="AT605" t="s">
        <v>96</v>
      </c>
      <c r="AV605" t="b">
        <v>0</v>
      </c>
      <c r="AW605">
        <v>12</v>
      </c>
      <c r="AX605" t="s">
        <v>97</v>
      </c>
      <c r="AY605" t="s">
        <v>2369</v>
      </c>
    </row>
    <row r="606" spans="1:51" x14ac:dyDescent="0.25">
      <c r="A606" t="s">
        <v>3160</v>
      </c>
      <c r="B606" t="s">
        <v>124</v>
      </c>
      <c r="C606" t="s">
        <v>89</v>
      </c>
      <c r="D606">
        <v>99999</v>
      </c>
      <c r="F606">
        <v>2000</v>
      </c>
      <c r="G606" t="b">
        <v>0</v>
      </c>
      <c r="H606" t="s">
        <v>883</v>
      </c>
      <c r="K606" t="s">
        <v>228</v>
      </c>
      <c r="L606" t="s">
        <v>1725</v>
      </c>
      <c r="N606" t="s">
        <v>93</v>
      </c>
      <c r="P606">
        <v>309.8</v>
      </c>
      <c r="Q606">
        <v>74.899999999999991</v>
      </c>
      <c r="R606">
        <v>0</v>
      </c>
      <c r="S606">
        <v>50.1</v>
      </c>
      <c r="T606">
        <v>0</v>
      </c>
      <c r="U606">
        <v>0</v>
      </c>
      <c r="V606">
        <v>124.9</v>
      </c>
      <c r="W606">
        <v>59.9</v>
      </c>
      <c r="X606">
        <v>59.9</v>
      </c>
      <c r="Y606">
        <v>0</v>
      </c>
      <c r="AF606" t="s">
        <v>1785</v>
      </c>
      <c r="AJ606" t="s">
        <v>1785</v>
      </c>
      <c r="AL606" t="s">
        <v>1727</v>
      </c>
      <c r="AM606">
        <v>0</v>
      </c>
      <c r="AN606">
        <v>99999</v>
      </c>
      <c r="AO606">
        <v>699</v>
      </c>
      <c r="AP606" t="b">
        <v>1</v>
      </c>
      <c r="AQ606" t="b">
        <v>1</v>
      </c>
      <c r="AR606" t="b">
        <v>0</v>
      </c>
      <c r="AS606">
        <v>1000</v>
      </c>
      <c r="AT606" t="s">
        <v>96</v>
      </c>
      <c r="AV606" t="b">
        <v>0</v>
      </c>
      <c r="AW606">
        <v>12</v>
      </c>
      <c r="AX606" t="s">
        <v>97</v>
      </c>
      <c r="AY606" t="s">
        <v>2370</v>
      </c>
    </row>
    <row r="607" spans="1:51" x14ac:dyDescent="0.25">
      <c r="A607" t="s">
        <v>3160</v>
      </c>
      <c r="B607" t="s">
        <v>124</v>
      </c>
      <c r="C607" t="s">
        <v>89</v>
      </c>
      <c r="D607">
        <v>99999</v>
      </c>
      <c r="F607">
        <v>3000</v>
      </c>
      <c r="G607" t="b">
        <v>0</v>
      </c>
      <c r="H607" t="s">
        <v>883</v>
      </c>
      <c r="K607" t="s">
        <v>228</v>
      </c>
      <c r="L607" t="s">
        <v>1725</v>
      </c>
      <c r="N607" t="s">
        <v>93</v>
      </c>
      <c r="P607">
        <v>319.8</v>
      </c>
      <c r="Q607">
        <v>84.899999999999991</v>
      </c>
      <c r="R607">
        <v>0</v>
      </c>
      <c r="S607">
        <v>50.1</v>
      </c>
      <c r="T607">
        <v>0</v>
      </c>
      <c r="U607">
        <v>0</v>
      </c>
      <c r="V607">
        <v>124.9</v>
      </c>
      <c r="W607">
        <v>59.9</v>
      </c>
      <c r="X607">
        <v>59.9</v>
      </c>
      <c r="Y607">
        <v>0</v>
      </c>
      <c r="AF607" t="s">
        <v>1787</v>
      </c>
      <c r="AJ607" t="s">
        <v>1787</v>
      </c>
      <c r="AL607" t="s">
        <v>1727</v>
      </c>
      <c r="AM607">
        <v>0</v>
      </c>
      <c r="AN607">
        <v>99999</v>
      </c>
      <c r="AO607">
        <v>699</v>
      </c>
      <c r="AP607" t="b">
        <v>1</v>
      </c>
      <c r="AQ607" t="b">
        <v>1</v>
      </c>
      <c r="AR607" t="b">
        <v>0</v>
      </c>
      <c r="AS607">
        <v>1000</v>
      </c>
      <c r="AT607" t="s">
        <v>96</v>
      </c>
      <c r="AV607" t="b">
        <v>0</v>
      </c>
      <c r="AW607">
        <v>12</v>
      </c>
      <c r="AX607" t="s">
        <v>97</v>
      </c>
      <c r="AY607" t="s">
        <v>2371</v>
      </c>
    </row>
    <row r="608" spans="1:51" x14ac:dyDescent="0.25">
      <c r="A608" t="s">
        <v>3160</v>
      </c>
      <c r="B608" t="s">
        <v>124</v>
      </c>
      <c r="C608" t="s">
        <v>89</v>
      </c>
      <c r="D608">
        <v>99999</v>
      </c>
      <c r="F608">
        <v>5000</v>
      </c>
      <c r="G608" t="b">
        <v>0</v>
      </c>
      <c r="H608" t="s">
        <v>883</v>
      </c>
      <c r="K608" t="s">
        <v>228</v>
      </c>
      <c r="L608" t="s">
        <v>1725</v>
      </c>
      <c r="N608" t="s">
        <v>93</v>
      </c>
      <c r="P608">
        <v>334.8</v>
      </c>
      <c r="Q608">
        <v>99.9</v>
      </c>
      <c r="R608">
        <v>0</v>
      </c>
      <c r="S608">
        <v>50.1</v>
      </c>
      <c r="T608">
        <v>0</v>
      </c>
      <c r="U608">
        <v>0</v>
      </c>
      <c r="V608">
        <v>124.9</v>
      </c>
      <c r="W608">
        <v>59.9</v>
      </c>
      <c r="X608">
        <v>59.9</v>
      </c>
      <c r="Y608">
        <v>0</v>
      </c>
      <c r="AF608" t="s">
        <v>1789</v>
      </c>
      <c r="AJ608" t="s">
        <v>1789</v>
      </c>
      <c r="AL608" t="s">
        <v>1727</v>
      </c>
      <c r="AM608">
        <v>0</v>
      </c>
      <c r="AN608">
        <v>99999</v>
      </c>
      <c r="AO608">
        <v>699</v>
      </c>
      <c r="AP608" t="b">
        <v>1</v>
      </c>
      <c r="AQ608" t="b">
        <v>1</v>
      </c>
      <c r="AR608" t="b">
        <v>0</v>
      </c>
      <c r="AS608">
        <v>1000</v>
      </c>
      <c r="AT608" t="s">
        <v>96</v>
      </c>
      <c r="AV608" t="b">
        <v>0</v>
      </c>
      <c r="AW608">
        <v>12</v>
      </c>
      <c r="AX608" t="s">
        <v>97</v>
      </c>
      <c r="AY608" t="s">
        <v>2372</v>
      </c>
    </row>
    <row r="609" spans="1:51" x14ac:dyDescent="0.25">
      <c r="A609" t="s">
        <v>3160</v>
      </c>
      <c r="B609" t="s">
        <v>139</v>
      </c>
      <c r="C609" t="s">
        <v>89</v>
      </c>
      <c r="D609">
        <v>99999</v>
      </c>
      <c r="F609">
        <v>0</v>
      </c>
      <c r="G609" t="b">
        <v>0</v>
      </c>
      <c r="H609" t="s">
        <v>883</v>
      </c>
      <c r="K609" t="s">
        <v>228</v>
      </c>
      <c r="L609" t="s">
        <v>1753</v>
      </c>
      <c r="N609" t="s">
        <v>93</v>
      </c>
      <c r="P609">
        <v>319.8</v>
      </c>
      <c r="Q609">
        <v>84.9</v>
      </c>
      <c r="R609">
        <v>0</v>
      </c>
      <c r="S609">
        <v>50.1</v>
      </c>
      <c r="T609">
        <v>0</v>
      </c>
      <c r="U609">
        <v>0</v>
      </c>
      <c r="V609">
        <v>124.9</v>
      </c>
      <c r="W609">
        <v>59.9</v>
      </c>
      <c r="X609">
        <v>59.9</v>
      </c>
      <c r="Y609">
        <v>0</v>
      </c>
      <c r="AF609" t="s">
        <v>1791</v>
      </c>
      <c r="AJ609" t="s">
        <v>1791</v>
      </c>
      <c r="AL609" t="s">
        <v>1755</v>
      </c>
      <c r="AM609">
        <v>0</v>
      </c>
      <c r="AN609">
        <v>99999</v>
      </c>
      <c r="AO609">
        <v>899</v>
      </c>
      <c r="AP609" t="b">
        <v>1</v>
      </c>
      <c r="AQ609" t="b">
        <v>1</v>
      </c>
      <c r="AR609" t="b">
        <v>0</v>
      </c>
      <c r="AS609">
        <v>99999</v>
      </c>
      <c r="AT609" t="s">
        <v>96</v>
      </c>
      <c r="AV609" t="b">
        <v>0</v>
      </c>
      <c r="AW609">
        <v>12</v>
      </c>
      <c r="AX609" t="s">
        <v>97</v>
      </c>
      <c r="AY609" t="s">
        <v>2373</v>
      </c>
    </row>
    <row r="610" spans="1:51" x14ac:dyDescent="0.25">
      <c r="A610" t="s">
        <v>3160</v>
      </c>
      <c r="B610" t="s">
        <v>139</v>
      </c>
      <c r="C610" t="s">
        <v>89</v>
      </c>
      <c r="D610">
        <v>99999</v>
      </c>
      <c r="F610">
        <v>1000</v>
      </c>
      <c r="G610" t="b">
        <v>0</v>
      </c>
      <c r="H610" t="s">
        <v>883</v>
      </c>
      <c r="K610" t="s">
        <v>228</v>
      </c>
      <c r="L610" t="s">
        <v>1753</v>
      </c>
      <c r="N610" t="s">
        <v>93</v>
      </c>
      <c r="P610">
        <v>319.8</v>
      </c>
      <c r="Q610">
        <v>84.899999999999991</v>
      </c>
      <c r="R610">
        <v>0</v>
      </c>
      <c r="S610">
        <v>50.1</v>
      </c>
      <c r="T610">
        <v>0</v>
      </c>
      <c r="U610">
        <v>0</v>
      </c>
      <c r="V610">
        <v>124.9</v>
      </c>
      <c r="W610">
        <v>59.9</v>
      </c>
      <c r="X610">
        <v>59.9</v>
      </c>
      <c r="Y610">
        <v>0</v>
      </c>
      <c r="AF610" t="s">
        <v>1793</v>
      </c>
      <c r="AJ610" t="s">
        <v>1793</v>
      </c>
      <c r="AL610" t="s">
        <v>1755</v>
      </c>
      <c r="AM610">
        <v>0</v>
      </c>
      <c r="AN610">
        <v>99999</v>
      </c>
      <c r="AO610">
        <v>899</v>
      </c>
      <c r="AP610" t="b">
        <v>1</v>
      </c>
      <c r="AQ610" t="b">
        <v>1</v>
      </c>
      <c r="AR610" t="b">
        <v>0</v>
      </c>
      <c r="AS610">
        <v>99999</v>
      </c>
      <c r="AT610" t="s">
        <v>96</v>
      </c>
      <c r="AV610" t="b">
        <v>0</v>
      </c>
      <c r="AW610">
        <v>12</v>
      </c>
      <c r="AX610" t="s">
        <v>97</v>
      </c>
      <c r="AY610" t="s">
        <v>2374</v>
      </c>
    </row>
    <row r="611" spans="1:51" x14ac:dyDescent="0.25">
      <c r="A611" t="s">
        <v>3160</v>
      </c>
      <c r="B611" t="s">
        <v>139</v>
      </c>
      <c r="C611" t="s">
        <v>89</v>
      </c>
      <c r="D611">
        <v>99999</v>
      </c>
      <c r="F611">
        <v>10000</v>
      </c>
      <c r="G611" t="b">
        <v>0</v>
      </c>
      <c r="H611" t="s">
        <v>883</v>
      </c>
      <c r="K611" t="s">
        <v>228</v>
      </c>
      <c r="L611" t="s">
        <v>1753</v>
      </c>
      <c r="N611" t="s">
        <v>93</v>
      </c>
      <c r="P611">
        <v>384.8</v>
      </c>
      <c r="Q611">
        <v>149.9</v>
      </c>
      <c r="R611">
        <v>0</v>
      </c>
      <c r="S611">
        <v>50.1</v>
      </c>
      <c r="T611">
        <v>0</v>
      </c>
      <c r="U611">
        <v>0</v>
      </c>
      <c r="V611">
        <v>124.9</v>
      </c>
      <c r="W611">
        <v>59.9</v>
      </c>
      <c r="X611">
        <v>59.9</v>
      </c>
      <c r="Y611">
        <v>0</v>
      </c>
      <c r="AF611" t="s">
        <v>1795</v>
      </c>
      <c r="AJ611" t="s">
        <v>1795</v>
      </c>
      <c r="AL611" t="s">
        <v>1755</v>
      </c>
      <c r="AM611">
        <v>0</v>
      </c>
      <c r="AN611">
        <v>99999</v>
      </c>
      <c r="AO611">
        <v>899</v>
      </c>
      <c r="AP611" t="b">
        <v>1</v>
      </c>
      <c r="AQ611" t="b">
        <v>1</v>
      </c>
      <c r="AR611" t="b">
        <v>0</v>
      </c>
      <c r="AS611">
        <v>99999</v>
      </c>
      <c r="AT611" t="s">
        <v>96</v>
      </c>
      <c r="AV611" t="b">
        <v>0</v>
      </c>
      <c r="AW611">
        <v>12</v>
      </c>
      <c r="AX611" t="s">
        <v>97</v>
      </c>
      <c r="AY611" t="s">
        <v>2375</v>
      </c>
    </row>
    <row r="612" spans="1:51" x14ac:dyDescent="0.25">
      <c r="A612" t="s">
        <v>3160</v>
      </c>
      <c r="B612" t="s">
        <v>139</v>
      </c>
      <c r="C612" t="s">
        <v>89</v>
      </c>
      <c r="D612">
        <v>99999</v>
      </c>
      <c r="F612">
        <v>2000</v>
      </c>
      <c r="G612" t="b">
        <v>0</v>
      </c>
      <c r="H612" t="s">
        <v>883</v>
      </c>
      <c r="K612" t="s">
        <v>228</v>
      </c>
      <c r="L612" t="s">
        <v>1753</v>
      </c>
      <c r="N612" t="s">
        <v>93</v>
      </c>
      <c r="P612">
        <v>329.8</v>
      </c>
      <c r="Q612">
        <v>94.899999999999991</v>
      </c>
      <c r="R612">
        <v>0</v>
      </c>
      <c r="S612">
        <v>50.1</v>
      </c>
      <c r="T612">
        <v>0</v>
      </c>
      <c r="U612">
        <v>0</v>
      </c>
      <c r="V612">
        <v>124.9</v>
      </c>
      <c r="W612">
        <v>59.9</v>
      </c>
      <c r="X612">
        <v>59.9</v>
      </c>
      <c r="Y612">
        <v>0</v>
      </c>
      <c r="AF612" t="s">
        <v>1797</v>
      </c>
      <c r="AJ612" t="s">
        <v>1797</v>
      </c>
      <c r="AL612" t="s">
        <v>1755</v>
      </c>
      <c r="AM612">
        <v>0</v>
      </c>
      <c r="AN612">
        <v>99999</v>
      </c>
      <c r="AO612">
        <v>899</v>
      </c>
      <c r="AP612" t="b">
        <v>1</v>
      </c>
      <c r="AQ612" t="b">
        <v>1</v>
      </c>
      <c r="AR612" t="b">
        <v>0</v>
      </c>
      <c r="AS612">
        <v>99999</v>
      </c>
      <c r="AT612" t="s">
        <v>96</v>
      </c>
      <c r="AV612" t="b">
        <v>0</v>
      </c>
      <c r="AW612">
        <v>12</v>
      </c>
      <c r="AX612" t="s">
        <v>97</v>
      </c>
      <c r="AY612" t="s">
        <v>2376</v>
      </c>
    </row>
    <row r="613" spans="1:51" x14ac:dyDescent="0.25">
      <c r="A613" t="s">
        <v>3160</v>
      </c>
      <c r="B613" t="s">
        <v>139</v>
      </c>
      <c r="C613" t="s">
        <v>89</v>
      </c>
      <c r="D613">
        <v>99999</v>
      </c>
      <c r="F613">
        <v>3000</v>
      </c>
      <c r="G613" t="b">
        <v>0</v>
      </c>
      <c r="H613" t="s">
        <v>883</v>
      </c>
      <c r="K613" t="s">
        <v>228</v>
      </c>
      <c r="L613" t="s">
        <v>1753</v>
      </c>
      <c r="N613" t="s">
        <v>93</v>
      </c>
      <c r="P613">
        <v>339.8</v>
      </c>
      <c r="Q613">
        <v>104.89999999999999</v>
      </c>
      <c r="R613">
        <v>0</v>
      </c>
      <c r="S613">
        <v>50.1</v>
      </c>
      <c r="T613">
        <v>0</v>
      </c>
      <c r="U613">
        <v>0</v>
      </c>
      <c r="V613">
        <v>124.9</v>
      </c>
      <c r="W613">
        <v>59.9</v>
      </c>
      <c r="X613">
        <v>59.9</v>
      </c>
      <c r="Y613">
        <v>0</v>
      </c>
      <c r="AF613" t="s">
        <v>1799</v>
      </c>
      <c r="AJ613" t="s">
        <v>1799</v>
      </c>
      <c r="AL613" t="s">
        <v>1755</v>
      </c>
      <c r="AM613">
        <v>0</v>
      </c>
      <c r="AN613">
        <v>99999</v>
      </c>
      <c r="AO613">
        <v>899</v>
      </c>
      <c r="AP613" t="b">
        <v>1</v>
      </c>
      <c r="AQ613" t="b">
        <v>1</v>
      </c>
      <c r="AR613" t="b">
        <v>0</v>
      </c>
      <c r="AS613">
        <v>99999</v>
      </c>
      <c r="AT613" t="s">
        <v>96</v>
      </c>
      <c r="AV613" t="b">
        <v>0</v>
      </c>
      <c r="AW613">
        <v>12</v>
      </c>
      <c r="AX613" t="s">
        <v>97</v>
      </c>
      <c r="AY613" t="s">
        <v>2377</v>
      </c>
    </row>
    <row r="614" spans="1:51" x14ac:dyDescent="0.25">
      <c r="A614" t="s">
        <v>3160</v>
      </c>
      <c r="B614" t="s">
        <v>139</v>
      </c>
      <c r="C614" t="s">
        <v>89</v>
      </c>
      <c r="D614">
        <v>99999</v>
      </c>
      <c r="F614">
        <v>5000</v>
      </c>
      <c r="G614" t="b">
        <v>0</v>
      </c>
      <c r="H614" t="s">
        <v>883</v>
      </c>
      <c r="K614" t="s">
        <v>228</v>
      </c>
      <c r="L614" t="s">
        <v>1753</v>
      </c>
      <c r="N614" t="s">
        <v>93</v>
      </c>
      <c r="P614">
        <v>354.8</v>
      </c>
      <c r="Q614">
        <v>119.9</v>
      </c>
      <c r="R614">
        <v>0</v>
      </c>
      <c r="S614">
        <v>50.1</v>
      </c>
      <c r="T614">
        <v>0</v>
      </c>
      <c r="U614">
        <v>0</v>
      </c>
      <c r="V614">
        <v>124.9</v>
      </c>
      <c r="W614">
        <v>59.9</v>
      </c>
      <c r="X614">
        <v>59.9</v>
      </c>
      <c r="Y614">
        <v>0</v>
      </c>
      <c r="AF614" t="s">
        <v>1801</v>
      </c>
      <c r="AJ614" t="s">
        <v>1801</v>
      </c>
      <c r="AL614" t="s">
        <v>1755</v>
      </c>
      <c r="AM614">
        <v>0</v>
      </c>
      <c r="AN614">
        <v>99999</v>
      </c>
      <c r="AO614">
        <v>899</v>
      </c>
      <c r="AP614" t="b">
        <v>1</v>
      </c>
      <c r="AQ614" t="b">
        <v>1</v>
      </c>
      <c r="AR614" t="b">
        <v>0</v>
      </c>
      <c r="AS614">
        <v>99999</v>
      </c>
      <c r="AT614" t="s">
        <v>96</v>
      </c>
      <c r="AV614" t="b">
        <v>0</v>
      </c>
      <c r="AW614">
        <v>12</v>
      </c>
      <c r="AX614" t="s">
        <v>97</v>
      </c>
      <c r="AY614" t="s">
        <v>2378</v>
      </c>
    </row>
    <row r="615" spans="1:51" x14ac:dyDescent="0.25">
      <c r="A615" t="s">
        <v>3160</v>
      </c>
      <c r="B615" t="s">
        <v>88</v>
      </c>
      <c r="C615" t="s">
        <v>89</v>
      </c>
      <c r="D615">
        <v>99999</v>
      </c>
      <c r="F615">
        <v>10000</v>
      </c>
      <c r="G615" t="b">
        <v>0</v>
      </c>
      <c r="H615" t="s">
        <v>883</v>
      </c>
      <c r="K615" t="s">
        <v>253</v>
      </c>
      <c r="L615" t="s">
        <v>1725</v>
      </c>
      <c r="N615" t="s">
        <v>93</v>
      </c>
      <c r="P615">
        <v>349.8</v>
      </c>
      <c r="Q615">
        <v>129.9</v>
      </c>
      <c r="R615">
        <v>0</v>
      </c>
      <c r="S615">
        <v>50.1</v>
      </c>
      <c r="T615">
        <v>0</v>
      </c>
      <c r="U615">
        <v>0</v>
      </c>
      <c r="V615">
        <v>124.9</v>
      </c>
      <c r="W615">
        <v>44.9</v>
      </c>
      <c r="X615">
        <v>44.9</v>
      </c>
      <c r="Y615">
        <v>0</v>
      </c>
      <c r="AF615" t="s">
        <v>1726</v>
      </c>
      <c r="AJ615" t="s">
        <v>1726</v>
      </c>
      <c r="AL615" t="s">
        <v>1727</v>
      </c>
      <c r="AM615">
        <v>0</v>
      </c>
      <c r="AN615">
        <v>99999</v>
      </c>
      <c r="AO615">
        <v>699</v>
      </c>
      <c r="AP615" t="b">
        <v>1</v>
      </c>
      <c r="AQ615" t="b">
        <v>1</v>
      </c>
      <c r="AR615" t="b">
        <v>0</v>
      </c>
      <c r="AS615">
        <v>1000</v>
      </c>
      <c r="AT615" t="s">
        <v>96</v>
      </c>
      <c r="AV615" t="b">
        <v>0</v>
      </c>
      <c r="AW615">
        <v>12</v>
      </c>
      <c r="AX615" t="s">
        <v>97</v>
      </c>
      <c r="AY615" t="s">
        <v>2379</v>
      </c>
    </row>
    <row r="616" spans="1:51" x14ac:dyDescent="0.25">
      <c r="A616" t="s">
        <v>3160</v>
      </c>
      <c r="B616" t="s">
        <v>109</v>
      </c>
      <c r="C616" t="s">
        <v>89</v>
      </c>
      <c r="D616">
        <v>99999</v>
      </c>
      <c r="F616">
        <v>0</v>
      </c>
      <c r="G616" t="b">
        <v>0</v>
      </c>
      <c r="H616" t="s">
        <v>883</v>
      </c>
      <c r="K616" t="s">
        <v>253</v>
      </c>
      <c r="L616" t="s">
        <v>1729</v>
      </c>
      <c r="N616" t="s">
        <v>93</v>
      </c>
      <c r="P616">
        <v>279.8</v>
      </c>
      <c r="Q616">
        <v>59.9</v>
      </c>
      <c r="R616">
        <v>0</v>
      </c>
      <c r="S616">
        <v>50.1</v>
      </c>
      <c r="T616">
        <v>0</v>
      </c>
      <c r="U616">
        <v>0</v>
      </c>
      <c r="V616">
        <v>124.9</v>
      </c>
      <c r="W616">
        <v>44.9</v>
      </c>
      <c r="X616">
        <v>44.9</v>
      </c>
      <c r="Y616">
        <v>0</v>
      </c>
      <c r="AF616" t="s">
        <v>1730</v>
      </c>
      <c r="AJ616" t="s">
        <v>1730</v>
      </c>
      <c r="AL616" t="s">
        <v>1731</v>
      </c>
      <c r="AM616">
        <v>0</v>
      </c>
      <c r="AN616">
        <v>99999</v>
      </c>
      <c r="AO616">
        <v>599</v>
      </c>
      <c r="AP616" t="b">
        <v>1</v>
      </c>
      <c r="AQ616" t="b">
        <v>1</v>
      </c>
      <c r="AR616" t="b">
        <v>0</v>
      </c>
      <c r="AS616">
        <v>500</v>
      </c>
      <c r="AT616" t="s">
        <v>96</v>
      </c>
      <c r="AV616" t="b">
        <v>0</v>
      </c>
      <c r="AW616">
        <v>12</v>
      </c>
      <c r="AX616" t="s">
        <v>97</v>
      </c>
      <c r="AY616" t="s">
        <v>2380</v>
      </c>
    </row>
    <row r="617" spans="1:51" x14ac:dyDescent="0.25">
      <c r="A617" t="s">
        <v>3160</v>
      </c>
      <c r="B617" t="s">
        <v>109</v>
      </c>
      <c r="C617" t="s">
        <v>89</v>
      </c>
      <c r="D617">
        <v>99999</v>
      </c>
      <c r="F617">
        <v>1000</v>
      </c>
      <c r="G617" t="b">
        <v>0</v>
      </c>
      <c r="H617" t="s">
        <v>883</v>
      </c>
      <c r="K617" t="s">
        <v>253</v>
      </c>
      <c r="L617" t="s">
        <v>1729</v>
      </c>
      <c r="N617" t="s">
        <v>93</v>
      </c>
      <c r="P617">
        <v>279.8</v>
      </c>
      <c r="Q617">
        <v>59.9</v>
      </c>
      <c r="R617">
        <v>0</v>
      </c>
      <c r="S617">
        <v>50.1</v>
      </c>
      <c r="T617">
        <v>0</v>
      </c>
      <c r="U617">
        <v>0</v>
      </c>
      <c r="V617">
        <v>124.9</v>
      </c>
      <c r="W617">
        <v>44.9</v>
      </c>
      <c r="X617">
        <v>44.9</v>
      </c>
      <c r="Y617">
        <v>0</v>
      </c>
      <c r="AF617" t="s">
        <v>1733</v>
      </c>
      <c r="AJ617" t="s">
        <v>1733</v>
      </c>
      <c r="AL617" t="s">
        <v>1731</v>
      </c>
      <c r="AM617">
        <v>0</v>
      </c>
      <c r="AN617">
        <v>99999</v>
      </c>
      <c r="AO617">
        <v>599</v>
      </c>
      <c r="AP617" t="b">
        <v>1</v>
      </c>
      <c r="AQ617" t="b">
        <v>1</v>
      </c>
      <c r="AR617" t="b">
        <v>0</v>
      </c>
      <c r="AS617">
        <v>500</v>
      </c>
      <c r="AT617" t="s">
        <v>96</v>
      </c>
      <c r="AV617" t="b">
        <v>0</v>
      </c>
      <c r="AW617">
        <v>12</v>
      </c>
      <c r="AX617" t="s">
        <v>97</v>
      </c>
      <c r="AY617" t="s">
        <v>2381</v>
      </c>
    </row>
    <row r="618" spans="1:51" x14ac:dyDescent="0.25">
      <c r="A618" t="s">
        <v>3160</v>
      </c>
      <c r="B618" t="s">
        <v>109</v>
      </c>
      <c r="C618" t="s">
        <v>89</v>
      </c>
      <c r="D618">
        <v>99999</v>
      </c>
      <c r="F618">
        <v>10000</v>
      </c>
      <c r="G618" t="b">
        <v>0</v>
      </c>
      <c r="H618" t="s">
        <v>883</v>
      </c>
      <c r="K618" t="s">
        <v>253</v>
      </c>
      <c r="L618" t="s">
        <v>1729</v>
      </c>
      <c r="N618" t="s">
        <v>93</v>
      </c>
      <c r="P618">
        <v>344.8</v>
      </c>
      <c r="Q618">
        <v>124.9</v>
      </c>
      <c r="R618">
        <v>0</v>
      </c>
      <c r="S618">
        <v>50.1</v>
      </c>
      <c r="T618">
        <v>0</v>
      </c>
      <c r="U618">
        <v>0</v>
      </c>
      <c r="V618">
        <v>124.9</v>
      </c>
      <c r="W618">
        <v>44.9</v>
      </c>
      <c r="X618">
        <v>44.9</v>
      </c>
      <c r="Y618">
        <v>0</v>
      </c>
      <c r="AF618" t="s">
        <v>1735</v>
      </c>
      <c r="AJ618" t="s">
        <v>1735</v>
      </c>
      <c r="AL618" t="s">
        <v>1731</v>
      </c>
      <c r="AM618">
        <v>0</v>
      </c>
      <c r="AN618">
        <v>99999</v>
      </c>
      <c r="AO618">
        <v>599</v>
      </c>
      <c r="AP618" t="b">
        <v>1</v>
      </c>
      <c r="AQ618" t="b">
        <v>1</v>
      </c>
      <c r="AR618" t="b">
        <v>0</v>
      </c>
      <c r="AS618">
        <v>500</v>
      </c>
      <c r="AT618" t="s">
        <v>96</v>
      </c>
      <c r="AV618" t="b">
        <v>0</v>
      </c>
      <c r="AW618">
        <v>12</v>
      </c>
      <c r="AX618" t="s">
        <v>97</v>
      </c>
      <c r="AY618" t="s">
        <v>2382</v>
      </c>
    </row>
    <row r="619" spans="1:51" x14ac:dyDescent="0.25">
      <c r="A619" t="s">
        <v>3160</v>
      </c>
      <c r="B619" t="s">
        <v>109</v>
      </c>
      <c r="C619" t="s">
        <v>89</v>
      </c>
      <c r="D619">
        <v>99999</v>
      </c>
      <c r="F619">
        <v>2000</v>
      </c>
      <c r="G619" t="b">
        <v>0</v>
      </c>
      <c r="H619" t="s">
        <v>883</v>
      </c>
      <c r="K619" t="s">
        <v>253</v>
      </c>
      <c r="L619" t="s">
        <v>1729</v>
      </c>
      <c r="N619" t="s">
        <v>93</v>
      </c>
      <c r="P619">
        <v>289.8</v>
      </c>
      <c r="Q619">
        <v>69.900000000000006</v>
      </c>
      <c r="R619">
        <v>0</v>
      </c>
      <c r="S619">
        <v>50.1</v>
      </c>
      <c r="T619">
        <v>0</v>
      </c>
      <c r="U619">
        <v>0</v>
      </c>
      <c r="V619">
        <v>124.9</v>
      </c>
      <c r="W619">
        <v>44.9</v>
      </c>
      <c r="X619">
        <v>44.9</v>
      </c>
      <c r="Y619">
        <v>0</v>
      </c>
      <c r="AF619" t="s">
        <v>1737</v>
      </c>
      <c r="AJ619" t="s">
        <v>1737</v>
      </c>
      <c r="AL619" t="s">
        <v>1731</v>
      </c>
      <c r="AM619">
        <v>0</v>
      </c>
      <c r="AN619">
        <v>99999</v>
      </c>
      <c r="AO619">
        <v>599</v>
      </c>
      <c r="AP619" t="b">
        <v>1</v>
      </c>
      <c r="AQ619" t="b">
        <v>1</v>
      </c>
      <c r="AR619" t="b">
        <v>0</v>
      </c>
      <c r="AS619">
        <v>500</v>
      </c>
      <c r="AT619" t="s">
        <v>96</v>
      </c>
      <c r="AV619" t="b">
        <v>0</v>
      </c>
      <c r="AW619">
        <v>12</v>
      </c>
      <c r="AX619" t="s">
        <v>97</v>
      </c>
      <c r="AY619" t="s">
        <v>2383</v>
      </c>
    </row>
    <row r="620" spans="1:51" x14ac:dyDescent="0.25">
      <c r="A620" t="s">
        <v>3160</v>
      </c>
      <c r="B620" t="s">
        <v>109</v>
      </c>
      <c r="C620" t="s">
        <v>89</v>
      </c>
      <c r="D620">
        <v>99999</v>
      </c>
      <c r="F620">
        <v>3000</v>
      </c>
      <c r="G620" t="b">
        <v>0</v>
      </c>
      <c r="H620" t="s">
        <v>883</v>
      </c>
      <c r="K620" t="s">
        <v>253</v>
      </c>
      <c r="L620" t="s">
        <v>1729</v>
      </c>
      <c r="N620" t="s">
        <v>93</v>
      </c>
      <c r="P620">
        <v>299.8</v>
      </c>
      <c r="Q620">
        <v>79.899999999999991</v>
      </c>
      <c r="R620">
        <v>0</v>
      </c>
      <c r="S620">
        <v>50.1</v>
      </c>
      <c r="T620">
        <v>0</v>
      </c>
      <c r="U620">
        <v>0</v>
      </c>
      <c r="V620">
        <v>124.9</v>
      </c>
      <c r="W620">
        <v>44.9</v>
      </c>
      <c r="X620">
        <v>44.9</v>
      </c>
      <c r="Y620">
        <v>0</v>
      </c>
      <c r="AF620" t="s">
        <v>1739</v>
      </c>
      <c r="AJ620" t="s">
        <v>1739</v>
      </c>
      <c r="AL620" t="s">
        <v>1731</v>
      </c>
      <c r="AM620">
        <v>0</v>
      </c>
      <c r="AN620">
        <v>99999</v>
      </c>
      <c r="AO620">
        <v>599</v>
      </c>
      <c r="AP620" t="b">
        <v>1</v>
      </c>
      <c r="AQ620" t="b">
        <v>1</v>
      </c>
      <c r="AR620" t="b">
        <v>0</v>
      </c>
      <c r="AS620">
        <v>500</v>
      </c>
      <c r="AT620" t="s">
        <v>96</v>
      </c>
      <c r="AV620" t="b">
        <v>0</v>
      </c>
      <c r="AW620">
        <v>12</v>
      </c>
      <c r="AX620" t="s">
        <v>97</v>
      </c>
      <c r="AY620" t="s">
        <v>2384</v>
      </c>
    </row>
    <row r="621" spans="1:51" x14ac:dyDescent="0.25">
      <c r="A621" t="s">
        <v>3160</v>
      </c>
      <c r="B621" t="s">
        <v>109</v>
      </c>
      <c r="C621" t="s">
        <v>89</v>
      </c>
      <c r="D621">
        <v>99999</v>
      </c>
      <c r="F621">
        <v>5000</v>
      </c>
      <c r="G621" t="b">
        <v>0</v>
      </c>
      <c r="H621" t="s">
        <v>883</v>
      </c>
      <c r="K621" t="s">
        <v>253</v>
      </c>
      <c r="L621" t="s">
        <v>1729</v>
      </c>
      <c r="N621" t="s">
        <v>93</v>
      </c>
      <c r="P621">
        <v>314.8</v>
      </c>
      <c r="Q621">
        <v>94.9</v>
      </c>
      <c r="R621">
        <v>0</v>
      </c>
      <c r="S621">
        <v>50.1</v>
      </c>
      <c r="T621">
        <v>0</v>
      </c>
      <c r="U621">
        <v>0</v>
      </c>
      <c r="V621">
        <v>124.9</v>
      </c>
      <c r="W621">
        <v>44.9</v>
      </c>
      <c r="X621">
        <v>44.9</v>
      </c>
      <c r="Y621">
        <v>0</v>
      </c>
      <c r="AF621" t="s">
        <v>1741</v>
      </c>
      <c r="AJ621" t="s">
        <v>1741</v>
      </c>
      <c r="AL621" t="s">
        <v>1731</v>
      </c>
      <c r="AM621">
        <v>0</v>
      </c>
      <c r="AN621">
        <v>99999</v>
      </c>
      <c r="AO621">
        <v>599</v>
      </c>
      <c r="AP621" t="b">
        <v>1</v>
      </c>
      <c r="AQ621" t="b">
        <v>1</v>
      </c>
      <c r="AR621" t="b">
        <v>0</v>
      </c>
      <c r="AS621">
        <v>500</v>
      </c>
      <c r="AT621" t="s">
        <v>96</v>
      </c>
      <c r="AV621" t="b">
        <v>0</v>
      </c>
      <c r="AW621">
        <v>12</v>
      </c>
      <c r="AX621" t="s">
        <v>97</v>
      </c>
      <c r="AY621" t="s">
        <v>2385</v>
      </c>
    </row>
    <row r="622" spans="1:51" x14ac:dyDescent="0.25">
      <c r="A622" t="s">
        <v>3160</v>
      </c>
      <c r="B622" t="s">
        <v>124</v>
      </c>
      <c r="C622" t="s">
        <v>89</v>
      </c>
      <c r="D622">
        <v>99999</v>
      </c>
      <c r="F622">
        <v>0</v>
      </c>
      <c r="G622" t="b">
        <v>0</v>
      </c>
      <c r="H622" t="s">
        <v>883</v>
      </c>
      <c r="K622" t="s">
        <v>253</v>
      </c>
      <c r="L622" t="s">
        <v>1725</v>
      </c>
      <c r="N622" t="s">
        <v>93</v>
      </c>
      <c r="P622">
        <v>284.8</v>
      </c>
      <c r="Q622">
        <v>64.900000000000006</v>
      </c>
      <c r="R622">
        <v>0</v>
      </c>
      <c r="S622">
        <v>50.1</v>
      </c>
      <c r="T622">
        <v>0</v>
      </c>
      <c r="U622">
        <v>0</v>
      </c>
      <c r="V622">
        <v>124.9</v>
      </c>
      <c r="W622">
        <v>44.9</v>
      </c>
      <c r="X622">
        <v>44.9</v>
      </c>
      <c r="Y622">
        <v>0</v>
      </c>
      <c r="AF622" t="s">
        <v>1743</v>
      </c>
      <c r="AJ622" t="s">
        <v>1743</v>
      </c>
      <c r="AL622" t="s">
        <v>1727</v>
      </c>
      <c r="AM622">
        <v>0</v>
      </c>
      <c r="AN622">
        <v>99999</v>
      </c>
      <c r="AO622">
        <v>699</v>
      </c>
      <c r="AP622" t="b">
        <v>1</v>
      </c>
      <c r="AQ622" t="b">
        <v>1</v>
      </c>
      <c r="AR622" t="b">
        <v>0</v>
      </c>
      <c r="AS622">
        <v>1000</v>
      </c>
      <c r="AT622" t="s">
        <v>96</v>
      </c>
      <c r="AV622" t="b">
        <v>0</v>
      </c>
      <c r="AW622">
        <v>12</v>
      </c>
      <c r="AX622" t="s">
        <v>97</v>
      </c>
      <c r="AY622" t="s">
        <v>2386</v>
      </c>
    </row>
    <row r="623" spans="1:51" x14ac:dyDescent="0.25">
      <c r="A623" t="s">
        <v>3160</v>
      </c>
      <c r="B623" t="s">
        <v>124</v>
      </c>
      <c r="C623" t="s">
        <v>89</v>
      </c>
      <c r="D623">
        <v>99999</v>
      </c>
      <c r="F623">
        <v>1000</v>
      </c>
      <c r="G623" t="b">
        <v>0</v>
      </c>
      <c r="H623" t="s">
        <v>883</v>
      </c>
      <c r="K623" t="s">
        <v>253</v>
      </c>
      <c r="L623" t="s">
        <v>1725</v>
      </c>
      <c r="N623" t="s">
        <v>93</v>
      </c>
      <c r="P623">
        <v>284.8</v>
      </c>
      <c r="Q623">
        <v>64.899999999999991</v>
      </c>
      <c r="R623">
        <v>0</v>
      </c>
      <c r="S623">
        <v>50.1</v>
      </c>
      <c r="T623">
        <v>0</v>
      </c>
      <c r="U623">
        <v>0</v>
      </c>
      <c r="V623">
        <v>124.9</v>
      </c>
      <c r="W623">
        <v>44.9</v>
      </c>
      <c r="X623">
        <v>44.9</v>
      </c>
      <c r="Y623">
        <v>0</v>
      </c>
      <c r="AF623" t="s">
        <v>1745</v>
      </c>
      <c r="AJ623" t="s">
        <v>1745</v>
      </c>
      <c r="AL623" t="s">
        <v>1727</v>
      </c>
      <c r="AM623">
        <v>0</v>
      </c>
      <c r="AN623">
        <v>99999</v>
      </c>
      <c r="AO623">
        <v>699</v>
      </c>
      <c r="AP623" t="b">
        <v>1</v>
      </c>
      <c r="AQ623" t="b">
        <v>1</v>
      </c>
      <c r="AR623" t="b">
        <v>0</v>
      </c>
      <c r="AS623">
        <v>1000</v>
      </c>
      <c r="AT623" t="s">
        <v>96</v>
      </c>
      <c r="AV623" t="b">
        <v>0</v>
      </c>
      <c r="AW623">
        <v>12</v>
      </c>
      <c r="AX623" t="s">
        <v>97</v>
      </c>
      <c r="AY623" t="s">
        <v>2387</v>
      </c>
    </row>
    <row r="624" spans="1:51" x14ac:dyDescent="0.25">
      <c r="A624" t="s">
        <v>3160</v>
      </c>
      <c r="B624" t="s">
        <v>124</v>
      </c>
      <c r="C624" t="s">
        <v>89</v>
      </c>
      <c r="D624">
        <v>99999</v>
      </c>
      <c r="F624">
        <v>2000</v>
      </c>
      <c r="G624" t="b">
        <v>0</v>
      </c>
      <c r="H624" t="s">
        <v>883</v>
      </c>
      <c r="K624" t="s">
        <v>253</v>
      </c>
      <c r="L624" t="s">
        <v>1725</v>
      </c>
      <c r="N624" t="s">
        <v>93</v>
      </c>
      <c r="P624">
        <v>294.8</v>
      </c>
      <c r="Q624">
        <v>74.899999999999991</v>
      </c>
      <c r="R624">
        <v>0</v>
      </c>
      <c r="S624">
        <v>50.1</v>
      </c>
      <c r="T624">
        <v>0</v>
      </c>
      <c r="U624">
        <v>0</v>
      </c>
      <c r="V624">
        <v>124.9</v>
      </c>
      <c r="W624">
        <v>44.9</v>
      </c>
      <c r="X624">
        <v>44.9</v>
      </c>
      <c r="Y624">
        <v>0</v>
      </c>
      <c r="AF624" t="s">
        <v>1747</v>
      </c>
      <c r="AJ624" t="s">
        <v>1747</v>
      </c>
      <c r="AL624" t="s">
        <v>1727</v>
      </c>
      <c r="AM624">
        <v>0</v>
      </c>
      <c r="AN624">
        <v>99999</v>
      </c>
      <c r="AO624">
        <v>699</v>
      </c>
      <c r="AP624" t="b">
        <v>1</v>
      </c>
      <c r="AQ624" t="b">
        <v>1</v>
      </c>
      <c r="AR624" t="b">
        <v>0</v>
      </c>
      <c r="AS624">
        <v>1000</v>
      </c>
      <c r="AT624" t="s">
        <v>96</v>
      </c>
      <c r="AV624" t="b">
        <v>0</v>
      </c>
      <c r="AW624">
        <v>12</v>
      </c>
      <c r="AX624" t="s">
        <v>97</v>
      </c>
      <c r="AY624" t="s">
        <v>2388</v>
      </c>
    </row>
    <row r="625" spans="1:51" x14ac:dyDescent="0.25">
      <c r="A625" t="s">
        <v>3160</v>
      </c>
      <c r="B625" t="s">
        <v>124</v>
      </c>
      <c r="C625" t="s">
        <v>89</v>
      </c>
      <c r="D625">
        <v>99999</v>
      </c>
      <c r="F625">
        <v>3000</v>
      </c>
      <c r="G625" t="b">
        <v>0</v>
      </c>
      <c r="H625" t="s">
        <v>883</v>
      </c>
      <c r="K625" t="s">
        <v>253</v>
      </c>
      <c r="L625" t="s">
        <v>1725</v>
      </c>
      <c r="N625" t="s">
        <v>93</v>
      </c>
      <c r="P625">
        <v>304.8</v>
      </c>
      <c r="Q625">
        <v>84.899999999999991</v>
      </c>
      <c r="R625">
        <v>0</v>
      </c>
      <c r="S625">
        <v>50.1</v>
      </c>
      <c r="T625">
        <v>0</v>
      </c>
      <c r="U625">
        <v>0</v>
      </c>
      <c r="V625">
        <v>124.9</v>
      </c>
      <c r="W625">
        <v>44.9</v>
      </c>
      <c r="X625">
        <v>44.9</v>
      </c>
      <c r="Y625">
        <v>0</v>
      </c>
      <c r="AF625" t="s">
        <v>1749</v>
      </c>
      <c r="AJ625" t="s">
        <v>1749</v>
      </c>
      <c r="AL625" t="s">
        <v>1727</v>
      </c>
      <c r="AM625">
        <v>0</v>
      </c>
      <c r="AN625">
        <v>99999</v>
      </c>
      <c r="AO625">
        <v>699</v>
      </c>
      <c r="AP625" t="b">
        <v>1</v>
      </c>
      <c r="AQ625" t="b">
        <v>1</v>
      </c>
      <c r="AR625" t="b">
        <v>0</v>
      </c>
      <c r="AS625">
        <v>1000</v>
      </c>
      <c r="AT625" t="s">
        <v>96</v>
      </c>
      <c r="AV625" t="b">
        <v>0</v>
      </c>
      <c r="AW625">
        <v>12</v>
      </c>
      <c r="AX625" t="s">
        <v>97</v>
      </c>
      <c r="AY625" t="s">
        <v>2389</v>
      </c>
    </row>
    <row r="626" spans="1:51" x14ac:dyDescent="0.25">
      <c r="A626" t="s">
        <v>3160</v>
      </c>
      <c r="B626" t="s">
        <v>124</v>
      </c>
      <c r="C626" t="s">
        <v>89</v>
      </c>
      <c r="D626">
        <v>99999</v>
      </c>
      <c r="F626">
        <v>5000</v>
      </c>
      <c r="G626" t="b">
        <v>0</v>
      </c>
      <c r="H626" t="s">
        <v>883</v>
      </c>
      <c r="K626" t="s">
        <v>253</v>
      </c>
      <c r="L626" t="s">
        <v>1725</v>
      </c>
      <c r="N626" t="s">
        <v>93</v>
      </c>
      <c r="P626">
        <v>319.8</v>
      </c>
      <c r="Q626">
        <v>99.9</v>
      </c>
      <c r="R626">
        <v>0</v>
      </c>
      <c r="S626">
        <v>50.1</v>
      </c>
      <c r="T626">
        <v>0</v>
      </c>
      <c r="U626">
        <v>0</v>
      </c>
      <c r="V626">
        <v>124.9</v>
      </c>
      <c r="W626">
        <v>44.9</v>
      </c>
      <c r="X626">
        <v>44.9</v>
      </c>
      <c r="Y626">
        <v>0</v>
      </c>
      <c r="AF626" t="s">
        <v>1751</v>
      </c>
      <c r="AJ626" t="s">
        <v>1751</v>
      </c>
      <c r="AL626" t="s">
        <v>1727</v>
      </c>
      <c r="AM626">
        <v>0</v>
      </c>
      <c r="AN626">
        <v>99999</v>
      </c>
      <c r="AO626">
        <v>699</v>
      </c>
      <c r="AP626" t="b">
        <v>1</v>
      </c>
      <c r="AQ626" t="b">
        <v>1</v>
      </c>
      <c r="AR626" t="b">
        <v>0</v>
      </c>
      <c r="AS626">
        <v>1000</v>
      </c>
      <c r="AT626" t="s">
        <v>96</v>
      </c>
      <c r="AV626" t="b">
        <v>0</v>
      </c>
      <c r="AW626">
        <v>12</v>
      </c>
      <c r="AX626" t="s">
        <v>97</v>
      </c>
      <c r="AY626" t="s">
        <v>2390</v>
      </c>
    </row>
    <row r="627" spans="1:51" x14ac:dyDescent="0.25">
      <c r="A627" t="s">
        <v>3160</v>
      </c>
      <c r="B627" t="s">
        <v>139</v>
      </c>
      <c r="C627" t="s">
        <v>89</v>
      </c>
      <c r="D627">
        <v>99999</v>
      </c>
      <c r="F627">
        <v>0</v>
      </c>
      <c r="G627" t="b">
        <v>0</v>
      </c>
      <c r="H627" t="s">
        <v>883</v>
      </c>
      <c r="K627" t="s">
        <v>253</v>
      </c>
      <c r="L627" t="s">
        <v>1753</v>
      </c>
      <c r="N627" t="s">
        <v>93</v>
      </c>
      <c r="P627">
        <v>304.8</v>
      </c>
      <c r="Q627">
        <v>84.9</v>
      </c>
      <c r="R627">
        <v>0</v>
      </c>
      <c r="S627">
        <v>50.1</v>
      </c>
      <c r="T627">
        <v>0</v>
      </c>
      <c r="U627">
        <v>0</v>
      </c>
      <c r="V627">
        <v>124.9</v>
      </c>
      <c r="W627">
        <v>44.9</v>
      </c>
      <c r="X627">
        <v>44.9</v>
      </c>
      <c r="Y627">
        <v>0</v>
      </c>
      <c r="AF627" t="s">
        <v>1754</v>
      </c>
      <c r="AJ627" t="s">
        <v>1754</v>
      </c>
      <c r="AL627" t="s">
        <v>1755</v>
      </c>
      <c r="AM627">
        <v>0</v>
      </c>
      <c r="AN627">
        <v>99999</v>
      </c>
      <c r="AO627">
        <v>899</v>
      </c>
      <c r="AP627" t="b">
        <v>1</v>
      </c>
      <c r="AQ627" t="b">
        <v>1</v>
      </c>
      <c r="AR627" t="b">
        <v>0</v>
      </c>
      <c r="AS627">
        <v>99999</v>
      </c>
      <c r="AT627" t="s">
        <v>96</v>
      </c>
      <c r="AV627" t="b">
        <v>0</v>
      </c>
      <c r="AW627">
        <v>12</v>
      </c>
      <c r="AX627" t="s">
        <v>97</v>
      </c>
      <c r="AY627" t="s">
        <v>2391</v>
      </c>
    </row>
    <row r="628" spans="1:51" x14ac:dyDescent="0.25">
      <c r="A628" t="s">
        <v>3160</v>
      </c>
      <c r="B628" t="s">
        <v>139</v>
      </c>
      <c r="C628" t="s">
        <v>89</v>
      </c>
      <c r="D628">
        <v>99999</v>
      </c>
      <c r="F628">
        <v>1000</v>
      </c>
      <c r="G628" t="b">
        <v>0</v>
      </c>
      <c r="H628" t="s">
        <v>883</v>
      </c>
      <c r="K628" t="s">
        <v>253</v>
      </c>
      <c r="L628" t="s">
        <v>1753</v>
      </c>
      <c r="N628" t="s">
        <v>93</v>
      </c>
      <c r="P628">
        <v>304.8</v>
      </c>
      <c r="Q628">
        <v>84.899999999999991</v>
      </c>
      <c r="R628">
        <v>0</v>
      </c>
      <c r="S628">
        <v>50.1</v>
      </c>
      <c r="T628">
        <v>0</v>
      </c>
      <c r="U628">
        <v>0</v>
      </c>
      <c r="V628">
        <v>124.9</v>
      </c>
      <c r="W628">
        <v>44.9</v>
      </c>
      <c r="X628">
        <v>44.9</v>
      </c>
      <c r="Y628">
        <v>0</v>
      </c>
      <c r="AF628" t="s">
        <v>1757</v>
      </c>
      <c r="AJ628" t="s">
        <v>1757</v>
      </c>
      <c r="AL628" t="s">
        <v>1755</v>
      </c>
      <c r="AM628">
        <v>0</v>
      </c>
      <c r="AN628">
        <v>99999</v>
      </c>
      <c r="AO628">
        <v>899</v>
      </c>
      <c r="AP628" t="b">
        <v>1</v>
      </c>
      <c r="AQ628" t="b">
        <v>1</v>
      </c>
      <c r="AR628" t="b">
        <v>0</v>
      </c>
      <c r="AS628">
        <v>99999</v>
      </c>
      <c r="AT628" t="s">
        <v>96</v>
      </c>
      <c r="AV628" t="b">
        <v>0</v>
      </c>
      <c r="AW628">
        <v>12</v>
      </c>
      <c r="AX628" t="s">
        <v>97</v>
      </c>
      <c r="AY628" t="s">
        <v>2392</v>
      </c>
    </row>
    <row r="629" spans="1:51" x14ac:dyDescent="0.25">
      <c r="A629" t="s">
        <v>3160</v>
      </c>
      <c r="B629" t="s">
        <v>139</v>
      </c>
      <c r="C629" t="s">
        <v>89</v>
      </c>
      <c r="D629">
        <v>99999</v>
      </c>
      <c r="F629">
        <v>10000</v>
      </c>
      <c r="G629" t="b">
        <v>0</v>
      </c>
      <c r="H629" t="s">
        <v>883</v>
      </c>
      <c r="K629" t="s">
        <v>253</v>
      </c>
      <c r="L629" t="s">
        <v>1753</v>
      </c>
      <c r="N629" t="s">
        <v>93</v>
      </c>
      <c r="P629">
        <v>369.8</v>
      </c>
      <c r="Q629">
        <v>149.9</v>
      </c>
      <c r="R629">
        <v>0</v>
      </c>
      <c r="S629">
        <v>50.1</v>
      </c>
      <c r="T629">
        <v>0</v>
      </c>
      <c r="U629">
        <v>0</v>
      </c>
      <c r="V629">
        <v>124.9</v>
      </c>
      <c r="W629">
        <v>44.9</v>
      </c>
      <c r="X629">
        <v>44.9</v>
      </c>
      <c r="Y629">
        <v>0</v>
      </c>
      <c r="AF629" t="s">
        <v>1759</v>
      </c>
      <c r="AJ629" t="s">
        <v>1759</v>
      </c>
      <c r="AL629" t="s">
        <v>1755</v>
      </c>
      <c r="AM629">
        <v>0</v>
      </c>
      <c r="AN629">
        <v>99999</v>
      </c>
      <c r="AO629">
        <v>899</v>
      </c>
      <c r="AP629" t="b">
        <v>1</v>
      </c>
      <c r="AQ629" t="b">
        <v>1</v>
      </c>
      <c r="AR629" t="b">
        <v>0</v>
      </c>
      <c r="AS629">
        <v>99999</v>
      </c>
      <c r="AT629" t="s">
        <v>96</v>
      </c>
      <c r="AV629" t="b">
        <v>0</v>
      </c>
      <c r="AW629">
        <v>12</v>
      </c>
      <c r="AX629" t="s">
        <v>97</v>
      </c>
      <c r="AY629" t="s">
        <v>2393</v>
      </c>
    </row>
    <row r="630" spans="1:51" x14ac:dyDescent="0.25">
      <c r="A630" t="s">
        <v>3160</v>
      </c>
      <c r="B630" t="s">
        <v>139</v>
      </c>
      <c r="C630" t="s">
        <v>89</v>
      </c>
      <c r="D630">
        <v>99999</v>
      </c>
      <c r="F630">
        <v>2000</v>
      </c>
      <c r="G630" t="b">
        <v>0</v>
      </c>
      <c r="H630" t="s">
        <v>883</v>
      </c>
      <c r="K630" t="s">
        <v>253</v>
      </c>
      <c r="L630" t="s">
        <v>1753</v>
      </c>
      <c r="N630" t="s">
        <v>93</v>
      </c>
      <c r="P630">
        <v>314.8</v>
      </c>
      <c r="Q630">
        <v>94.899999999999991</v>
      </c>
      <c r="R630">
        <v>0</v>
      </c>
      <c r="S630">
        <v>50.1</v>
      </c>
      <c r="T630">
        <v>0</v>
      </c>
      <c r="U630">
        <v>0</v>
      </c>
      <c r="V630">
        <v>124.9</v>
      </c>
      <c r="W630">
        <v>44.9</v>
      </c>
      <c r="X630">
        <v>44.9</v>
      </c>
      <c r="Y630">
        <v>0</v>
      </c>
      <c r="AF630" t="s">
        <v>1761</v>
      </c>
      <c r="AJ630" t="s">
        <v>1761</v>
      </c>
      <c r="AL630" t="s">
        <v>1755</v>
      </c>
      <c r="AM630">
        <v>0</v>
      </c>
      <c r="AN630">
        <v>99999</v>
      </c>
      <c r="AO630">
        <v>899</v>
      </c>
      <c r="AP630" t="b">
        <v>1</v>
      </c>
      <c r="AQ630" t="b">
        <v>1</v>
      </c>
      <c r="AR630" t="b">
        <v>0</v>
      </c>
      <c r="AS630">
        <v>99999</v>
      </c>
      <c r="AT630" t="s">
        <v>96</v>
      </c>
      <c r="AV630" t="b">
        <v>0</v>
      </c>
      <c r="AW630">
        <v>12</v>
      </c>
      <c r="AX630" t="s">
        <v>97</v>
      </c>
      <c r="AY630" t="s">
        <v>2394</v>
      </c>
    </row>
    <row r="631" spans="1:51" x14ac:dyDescent="0.25">
      <c r="A631" t="s">
        <v>3160</v>
      </c>
      <c r="B631" t="s">
        <v>139</v>
      </c>
      <c r="C631" t="s">
        <v>89</v>
      </c>
      <c r="D631">
        <v>99999</v>
      </c>
      <c r="F631">
        <v>3000</v>
      </c>
      <c r="G631" t="b">
        <v>0</v>
      </c>
      <c r="H631" t="s">
        <v>883</v>
      </c>
      <c r="K631" t="s">
        <v>253</v>
      </c>
      <c r="L631" t="s">
        <v>1753</v>
      </c>
      <c r="N631" t="s">
        <v>93</v>
      </c>
      <c r="P631">
        <v>324.8</v>
      </c>
      <c r="Q631">
        <v>104.89999999999999</v>
      </c>
      <c r="R631">
        <v>0</v>
      </c>
      <c r="S631">
        <v>50.1</v>
      </c>
      <c r="T631">
        <v>0</v>
      </c>
      <c r="U631">
        <v>0</v>
      </c>
      <c r="V631">
        <v>124.9</v>
      </c>
      <c r="W631">
        <v>44.9</v>
      </c>
      <c r="X631">
        <v>44.9</v>
      </c>
      <c r="Y631">
        <v>0</v>
      </c>
      <c r="AF631" t="s">
        <v>1763</v>
      </c>
      <c r="AJ631" t="s">
        <v>1763</v>
      </c>
      <c r="AL631" t="s">
        <v>1755</v>
      </c>
      <c r="AM631">
        <v>0</v>
      </c>
      <c r="AN631">
        <v>99999</v>
      </c>
      <c r="AO631">
        <v>899</v>
      </c>
      <c r="AP631" t="b">
        <v>1</v>
      </c>
      <c r="AQ631" t="b">
        <v>1</v>
      </c>
      <c r="AR631" t="b">
        <v>0</v>
      </c>
      <c r="AS631">
        <v>99999</v>
      </c>
      <c r="AT631" t="s">
        <v>96</v>
      </c>
      <c r="AV631" t="b">
        <v>0</v>
      </c>
      <c r="AW631">
        <v>12</v>
      </c>
      <c r="AX631" t="s">
        <v>97</v>
      </c>
      <c r="AY631" t="s">
        <v>2395</v>
      </c>
    </row>
    <row r="632" spans="1:51" x14ac:dyDescent="0.25">
      <c r="A632" t="s">
        <v>3160</v>
      </c>
      <c r="B632" t="s">
        <v>139</v>
      </c>
      <c r="C632" t="s">
        <v>89</v>
      </c>
      <c r="D632">
        <v>99999</v>
      </c>
      <c r="F632">
        <v>5000</v>
      </c>
      <c r="G632" t="b">
        <v>0</v>
      </c>
      <c r="H632" t="s">
        <v>883</v>
      </c>
      <c r="K632" t="s">
        <v>253</v>
      </c>
      <c r="L632" t="s">
        <v>1753</v>
      </c>
      <c r="N632" t="s">
        <v>93</v>
      </c>
      <c r="P632">
        <v>339.8</v>
      </c>
      <c r="Q632">
        <v>119.9</v>
      </c>
      <c r="R632">
        <v>0</v>
      </c>
      <c r="S632">
        <v>50.1</v>
      </c>
      <c r="T632">
        <v>0</v>
      </c>
      <c r="U632">
        <v>0</v>
      </c>
      <c r="V632">
        <v>124.9</v>
      </c>
      <c r="W632">
        <v>44.9</v>
      </c>
      <c r="X632">
        <v>44.9</v>
      </c>
      <c r="Y632">
        <v>0</v>
      </c>
      <c r="AF632" t="s">
        <v>1765</v>
      </c>
      <c r="AJ632" t="s">
        <v>1765</v>
      </c>
      <c r="AL632" t="s">
        <v>1755</v>
      </c>
      <c r="AM632">
        <v>0</v>
      </c>
      <c r="AN632">
        <v>99999</v>
      </c>
      <c r="AO632">
        <v>899</v>
      </c>
      <c r="AP632" t="b">
        <v>1</v>
      </c>
      <c r="AQ632" t="b">
        <v>1</v>
      </c>
      <c r="AR632" t="b">
        <v>0</v>
      </c>
      <c r="AS632">
        <v>99999</v>
      </c>
      <c r="AT632" t="s">
        <v>96</v>
      </c>
      <c r="AV632" t="b">
        <v>0</v>
      </c>
      <c r="AW632">
        <v>12</v>
      </c>
      <c r="AX632" t="s">
        <v>97</v>
      </c>
      <c r="AY632" t="s">
        <v>2396</v>
      </c>
    </row>
    <row r="633" spans="1:51" x14ac:dyDescent="0.25">
      <c r="A633" t="s">
        <v>3160</v>
      </c>
      <c r="B633" t="s">
        <v>88</v>
      </c>
      <c r="C633" t="s">
        <v>89</v>
      </c>
      <c r="D633">
        <v>99999</v>
      </c>
      <c r="F633">
        <v>10000</v>
      </c>
      <c r="G633" t="b">
        <v>1</v>
      </c>
      <c r="H633" t="s">
        <v>90</v>
      </c>
      <c r="K633" t="s">
        <v>91</v>
      </c>
      <c r="L633" t="s">
        <v>1725</v>
      </c>
      <c r="N633" t="s">
        <v>93</v>
      </c>
      <c r="P633">
        <v>419.8</v>
      </c>
      <c r="Q633">
        <v>129.9</v>
      </c>
      <c r="R633">
        <v>0</v>
      </c>
      <c r="S633">
        <v>50.1</v>
      </c>
      <c r="T633">
        <v>0</v>
      </c>
      <c r="U633">
        <v>0</v>
      </c>
      <c r="V633">
        <v>194.9</v>
      </c>
      <c r="W633">
        <v>44.9</v>
      </c>
      <c r="X633">
        <v>44.9</v>
      </c>
      <c r="Y633">
        <v>0</v>
      </c>
      <c r="AF633" t="s">
        <v>1726</v>
      </c>
      <c r="AJ633" t="s">
        <v>1726</v>
      </c>
      <c r="AL633" t="s">
        <v>1727</v>
      </c>
      <c r="AM633">
        <v>0</v>
      </c>
      <c r="AN633">
        <v>99999</v>
      </c>
      <c r="AO633">
        <v>699</v>
      </c>
      <c r="AP633" t="b">
        <v>1</v>
      </c>
      <c r="AQ633" t="b">
        <v>1</v>
      </c>
      <c r="AR633" t="b">
        <v>1</v>
      </c>
      <c r="AS633">
        <v>1000</v>
      </c>
      <c r="AT633" t="s">
        <v>96</v>
      </c>
      <c r="AV633" t="b">
        <v>0</v>
      </c>
      <c r="AW633">
        <v>12</v>
      </c>
      <c r="AX633" t="s">
        <v>97</v>
      </c>
      <c r="AY633" t="s">
        <v>2397</v>
      </c>
    </row>
    <row r="634" spans="1:51" x14ac:dyDescent="0.25">
      <c r="A634" t="s">
        <v>3160</v>
      </c>
      <c r="B634" t="s">
        <v>109</v>
      </c>
      <c r="C634" t="s">
        <v>89</v>
      </c>
      <c r="D634">
        <v>99999</v>
      </c>
      <c r="F634">
        <v>0</v>
      </c>
      <c r="G634" t="b">
        <v>1</v>
      </c>
      <c r="H634" t="s">
        <v>90</v>
      </c>
      <c r="K634" t="s">
        <v>91</v>
      </c>
      <c r="L634" t="s">
        <v>1729</v>
      </c>
      <c r="N634" t="s">
        <v>93</v>
      </c>
      <c r="P634">
        <v>349.8</v>
      </c>
      <c r="Q634">
        <v>59.9</v>
      </c>
      <c r="R634">
        <v>0</v>
      </c>
      <c r="S634">
        <v>50.1</v>
      </c>
      <c r="T634">
        <v>0</v>
      </c>
      <c r="U634">
        <v>0</v>
      </c>
      <c r="V634">
        <v>194.9</v>
      </c>
      <c r="W634">
        <v>44.9</v>
      </c>
      <c r="X634">
        <v>44.9</v>
      </c>
      <c r="Y634">
        <v>0</v>
      </c>
      <c r="AF634" t="s">
        <v>1730</v>
      </c>
      <c r="AJ634" t="s">
        <v>1730</v>
      </c>
      <c r="AL634" t="s">
        <v>1731</v>
      </c>
      <c r="AM634">
        <v>0</v>
      </c>
      <c r="AN634">
        <v>99999</v>
      </c>
      <c r="AO634">
        <v>599</v>
      </c>
      <c r="AP634" t="b">
        <v>1</v>
      </c>
      <c r="AQ634" t="b">
        <v>1</v>
      </c>
      <c r="AR634" t="b">
        <v>1</v>
      </c>
      <c r="AS634">
        <v>500</v>
      </c>
      <c r="AT634" t="s">
        <v>96</v>
      </c>
      <c r="AV634" t="b">
        <v>0</v>
      </c>
      <c r="AW634">
        <v>12</v>
      </c>
      <c r="AX634" t="s">
        <v>97</v>
      </c>
      <c r="AY634" t="s">
        <v>2398</v>
      </c>
    </row>
    <row r="635" spans="1:51" x14ac:dyDescent="0.25">
      <c r="A635" t="s">
        <v>3160</v>
      </c>
      <c r="B635" t="s">
        <v>109</v>
      </c>
      <c r="C635" t="s">
        <v>89</v>
      </c>
      <c r="D635">
        <v>99999</v>
      </c>
      <c r="F635">
        <v>1000</v>
      </c>
      <c r="G635" t="b">
        <v>1</v>
      </c>
      <c r="H635" t="s">
        <v>90</v>
      </c>
      <c r="K635" t="s">
        <v>91</v>
      </c>
      <c r="L635" t="s">
        <v>1729</v>
      </c>
      <c r="N635" t="s">
        <v>93</v>
      </c>
      <c r="P635">
        <v>349.8</v>
      </c>
      <c r="Q635">
        <v>59.9</v>
      </c>
      <c r="R635">
        <v>0</v>
      </c>
      <c r="S635">
        <v>50.1</v>
      </c>
      <c r="T635">
        <v>0</v>
      </c>
      <c r="U635">
        <v>0</v>
      </c>
      <c r="V635">
        <v>194.9</v>
      </c>
      <c r="W635">
        <v>44.9</v>
      </c>
      <c r="X635">
        <v>44.9</v>
      </c>
      <c r="Y635">
        <v>0</v>
      </c>
      <c r="AF635" t="s">
        <v>1733</v>
      </c>
      <c r="AJ635" t="s">
        <v>1733</v>
      </c>
      <c r="AL635" t="s">
        <v>1731</v>
      </c>
      <c r="AM635">
        <v>0</v>
      </c>
      <c r="AN635">
        <v>99999</v>
      </c>
      <c r="AO635">
        <v>599</v>
      </c>
      <c r="AP635" t="b">
        <v>1</v>
      </c>
      <c r="AQ635" t="b">
        <v>1</v>
      </c>
      <c r="AR635" t="b">
        <v>1</v>
      </c>
      <c r="AS635">
        <v>500</v>
      </c>
      <c r="AT635" t="s">
        <v>96</v>
      </c>
      <c r="AV635" t="b">
        <v>0</v>
      </c>
      <c r="AW635">
        <v>12</v>
      </c>
      <c r="AX635" t="s">
        <v>97</v>
      </c>
      <c r="AY635" t="s">
        <v>2399</v>
      </c>
    </row>
    <row r="636" spans="1:51" x14ac:dyDescent="0.25">
      <c r="A636" t="s">
        <v>3160</v>
      </c>
      <c r="B636" t="s">
        <v>109</v>
      </c>
      <c r="C636" t="s">
        <v>89</v>
      </c>
      <c r="D636">
        <v>99999</v>
      </c>
      <c r="F636">
        <v>10000</v>
      </c>
      <c r="G636" t="b">
        <v>1</v>
      </c>
      <c r="H636" t="s">
        <v>90</v>
      </c>
      <c r="K636" t="s">
        <v>91</v>
      </c>
      <c r="L636" t="s">
        <v>1729</v>
      </c>
      <c r="N636" t="s">
        <v>93</v>
      </c>
      <c r="P636">
        <v>414.8</v>
      </c>
      <c r="Q636">
        <v>124.9</v>
      </c>
      <c r="R636">
        <v>0</v>
      </c>
      <c r="S636">
        <v>50.1</v>
      </c>
      <c r="T636">
        <v>0</v>
      </c>
      <c r="U636">
        <v>0</v>
      </c>
      <c r="V636">
        <v>194.9</v>
      </c>
      <c r="W636">
        <v>44.9</v>
      </c>
      <c r="X636">
        <v>44.9</v>
      </c>
      <c r="Y636">
        <v>0</v>
      </c>
      <c r="AF636" t="s">
        <v>1735</v>
      </c>
      <c r="AJ636" t="s">
        <v>1735</v>
      </c>
      <c r="AL636" t="s">
        <v>1731</v>
      </c>
      <c r="AM636">
        <v>0</v>
      </c>
      <c r="AN636">
        <v>99999</v>
      </c>
      <c r="AO636">
        <v>599</v>
      </c>
      <c r="AP636" t="b">
        <v>1</v>
      </c>
      <c r="AQ636" t="b">
        <v>1</v>
      </c>
      <c r="AR636" t="b">
        <v>1</v>
      </c>
      <c r="AS636">
        <v>500</v>
      </c>
      <c r="AT636" t="s">
        <v>96</v>
      </c>
      <c r="AV636" t="b">
        <v>0</v>
      </c>
      <c r="AW636">
        <v>12</v>
      </c>
      <c r="AX636" t="s">
        <v>97</v>
      </c>
      <c r="AY636" t="s">
        <v>2400</v>
      </c>
    </row>
    <row r="637" spans="1:51" x14ac:dyDescent="0.25">
      <c r="A637" t="s">
        <v>3160</v>
      </c>
      <c r="B637" t="s">
        <v>109</v>
      </c>
      <c r="C637" t="s">
        <v>89</v>
      </c>
      <c r="D637">
        <v>99999</v>
      </c>
      <c r="F637">
        <v>2000</v>
      </c>
      <c r="G637" t="b">
        <v>1</v>
      </c>
      <c r="H637" t="s">
        <v>90</v>
      </c>
      <c r="K637" t="s">
        <v>91</v>
      </c>
      <c r="L637" t="s">
        <v>1729</v>
      </c>
      <c r="N637" t="s">
        <v>93</v>
      </c>
      <c r="P637">
        <v>359.8</v>
      </c>
      <c r="Q637">
        <v>69.900000000000006</v>
      </c>
      <c r="R637">
        <v>0</v>
      </c>
      <c r="S637">
        <v>50.1</v>
      </c>
      <c r="T637">
        <v>0</v>
      </c>
      <c r="U637">
        <v>0</v>
      </c>
      <c r="V637">
        <v>194.9</v>
      </c>
      <c r="W637">
        <v>44.9</v>
      </c>
      <c r="X637">
        <v>44.9</v>
      </c>
      <c r="Y637">
        <v>0</v>
      </c>
      <c r="AF637" t="s">
        <v>1737</v>
      </c>
      <c r="AJ637" t="s">
        <v>1737</v>
      </c>
      <c r="AL637" t="s">
        <v>1731</v>
      </c>
      <c r="AM637">
        <v>0</v>
      </c>
      <c r="AN637">
        <v>99999</v>
      </c>
      <c r="AO637">
        <v>599</v>
      </c>
      <c r="AP637" t="b">
        <v>1</v>
      </c>
      <c r="AQ637" t="b">
        <v>1</v>
      </c>
      <c r="AR637" t="b">
        <v>1</v>
      </c>
      <c r="AS637">
        <v>500</v>
      </c>
      <c r="AT637" t="s">
        <v>96</v>
      </c>
      <c r="AV637" t="b">
        <v>0</v>
      </c>
      <c r="AW637">
        <v>12</v>
      </c>
      <c r="AX637" t="s">
        <v>97</v>
      </c>
      <c r="AY637" t="s">
        <v>2401</v>
      </c>
    </row>
    <row r="638" spans="1:51" x14ac:dyDescent="0.25">
      <c r="A638" t="s">
        <v>3160</v>
      </c>
      <c r="B638" t="s">
        <v>109</v>
      </c>
      <c r="C638" t="s">
        <v>89</v>
      </c>
      <c r="D638">
        <v>99999</v>
      </c>
      <c r="F638">
        <v>3000</v>
      </c>
      <c r="G638" t="b">
        <v>1</v>
      </c>
      <c r="H638" t="s">
        <v>90</v>
      </c>
      <c r="K638" t="s">
        <v>91</v>
      </c>
      <c r="L638" t="s">
        <v>1729</v>
      </c>
      <c r="N638" t="s">
        <v>93</v>
      </c>
      <c r="P638">
        <v>369.8</v>
      </c>
      <c r="Q638">
        <v>79.899999999999991</v>
      </c>
      <c r="R638">
        <v>0</v>
      </c>
      <c r="S638">
        <v>50.1</v>
      </c>
      <c r="T638">
        <v>0</v>
      </c>
      <c r="U638">
        <v>0</v>
      </c>
      <c r="V638">
        <v>194.9</v>
      </c>
      <c r="W638">
        <v>44.9</v>
      </c>
      <c r="X638">
        <v>44.9</v>
      </c>
      <c r="Y638">
        <v>0</v>
      </c>
      <c r="AF638" t="s">
        <v>1739</v>
      </c>
      <c r="AJ638" t="s">
        <v>1739</v>
      </c>
      <c r="AL638" t="s">
        <v>1731</v>
      </c>
      <c r="AM638">
        <v>0</v>
      </c>
      <c r="AN638">
        <v>99999</v>
      </c>
      <c r="AO638">
        <v>599</v>
      </c>
      <c r="AP638" t="b">
        <v>1</v>
      </c>
      <c r="AQ638" t="b">
        <v>1</v>
      </c>
      <c r="AR638" t="b">
        <v>1</v>
      </c>
      <c r="AS638">
        <v>500</v>
      </c>
      <c r="AT638" t="s">
        <v>96</v>
      </c>
      <c r="AV638" t="b">
        <v>0</v>
      </c>
      <c r="AW638">
        <v>12</v>
      </c>
      <c r="AX638" t="s">
        <v>97</v>
      </c>
      <c r="AY638" t="s">
        <v>2402</v>
      </c>
    </row>
    <row r="639" spans="1:51" x14ac:dyDescent="0.25">
      <c r="A639" t="s">
        <v>3160</v>
      </c>
      <c r="B639" t="s">
        <v>109</v>
      </c>
      <c r="C639" t="s">
        <v>89</v>
      </c>
      <c r="D639">
        <v>99999</v>
      </c>
      <c r="F639">
        <v>5000</v>
      </c>
      <c r="G639" t="b">
        <v>1</v>
      </c>
      <c r="H639" t="s">
        <v>90</v>
      </c>
      <c r="K639" t="s">
        <v>91</v>
      </c>
      <c r="L639" t="s">
        <v>1729</v>
      </c>
      <c r="N639" t="s">
        <v>93</v>
      </c>
      <c r="P639">
        <v>384.8</v>
      </c>
      <c r="Q639">
        <v>94.9</v>
      </c>
      <c r="R639">
        <v>0</v>
      </c>
      <c r="S639">
        <v>50.1</v>
      </c>
      <c r="T639">
        <v>0</v>
      </c>
      <c r="U639">
        <v>0</v>
      </c>
      <c r="V639">
        <v>194.9</v>
      </c>
      <c r="W639">
        <v>44.9</v>
      </c>
      <c r="X639">
        <v>44.9</v>
      </c>
      <c r="Y639">
        <v>0</v>
      </c>
      <c r="AF639" t="s">
        <v>1741</v>
      </c>
      <c r="AJ639" t="s">
        <v>1741</v>
      </c>
      <c r="AL639" t="s">
        <v>1731</v>
      </c>
      <c r="AM639">
        <v>0</v>
      </c>
      <c r="AN639">
        <v>99999</v>
      </c>
      <c r="AO639">
        <v>599</v>
      </c>
      <c r="AP639" t="b">
        <v>1</v>
      </c>
      <c r="AQ639" t="b">
        <v>1</v>
      </c>
      <c r="AR639" t="b">
        <v>1</v>
      </c>
      <c r="AS639">
        <v>500</v>
      </c>
      <c r="AT639" t="s">
        <v>96</v>
      </c>
      <c r="AV639" t="b">
        <v>0</v>
      </c>
      <c r="AW639">
        <v>12</v>
      </c>
      <c r="AX639" t="s">
        <v>97</v>
      </c>
      <c r="AY639" t="s">
        <v>2403</v>
      </c>
    </row>
    <row r="640" spans="1:51" x14ac:dyDescent="0.25">
      <c r="A640" t="s">
        <v>3160</v>
      </c>
      <c r="B640" t="s">
        <v>124</v>
      </c>
      <c r="C640" t="s">
        <v>89</v>
      </c>
      <c r="D640">
        <v>99999</v>
      </c>
      <c r="F640">
        <v>0</v>
      </c>
      <c r="G640" t="b">
        <v>1</v>
      </c>
      <c r="H640" t="s">
        <v>90</v>
      </c>
      <c r="K640" t="s">
        <v>91</v>
      </c>
      <c r="L640" t="s">
        <v>1725</v>
      </c>
      <c r="N640" t="s">
        <v>93</v>
      </c>
      <c r="P640">
        <v>354.8</v>
      </c>
      <c r="Q640">
        <v>64.900000000000006</v>
      </c>
      <c r="R640">
        <v>0</v>
      </c>
      <c r="S640">
        <v>50.1</v>
      </c>
      <c r="T640">
        <v>0</v>
      </c>
      <c r="U640">
        <v>0</v>
      </c>
      <c r="V640">
        <v>194.9</v>
      </c>
      <c r="W640">
        <v>44.9</v>
      </c>
      <c r="X640">
        <v>44.9</v>
      </c>
      <c r="Y640">
        <v>0</v>
      </c>
      <c r="AF640" t="s">
        <v>1743</v>
      </c>
      <c r="AJ640" t="s">
        <v>1743</v>
      </c>
      <c r="AL640" t="s">
        <v>1727</v>
      </c>
      <c r="AM640">
        <v>0</v>
      </c>
      <c r="AN640">
        <v>99999</v>
      </c>
      <c r="AO640">
        <v>699</v>
      </c>
      <c r="AP640" t="b">
        <v>1</v>
      </c>
      <c r="AQ640" t="b">
        <v>1</v>
      </c>
      <c r="AR640" t="b">
        <v>1</v>
      </c>
      <c r="AS640">
        <v>1000</v>
      </c>
      <c r="AT640" t="s">
        <v>96</v>
      </c>
      <c r="AV640" t="b">
        <v>0</v>
      </c>
      <c r="AW640">
        <v>12</v>
      </c>
      <c r="AX640" t="s">
        <v>97</v>
      </c>
      <c r="AY640" t="s">
        <v>2404</v>
      </c>
    </row>
    <row r="641" spans="1:51" x14ac:dyDescent="0.25">
      <c r="A641" t="s">
        <v>3160</v>
      </c>
      <c r="B641" t="s">
        <v>124</v>
      </c>
      <c r="C641" t="s">
        <v>89</v>
      </c>
      <c r="D641">
        <v>99999</v>
      </c>
      <c r="F641">
        <v>1000</v>
      </c>
      <c r="G641" t="b">
        <v>1</v>
      </c>
      <c r="H641" t="s">
        <v>90</v>
      </c>
      <c r="K641" t="s">
        <v>91</v>
      </c>
      <c r="L641" t="s">
        <v>1725</v>
      </c>
      <c r="N641" t="s">
        <v>93</v>
      </c>
      <c r="P641">
        <v>354.8</v>
      </c>
      <c r="Q641">
        <v>64.899999999999991</v>
      </c>
      <c r="R641">
        <v>0</v>
      </c>
      <c r="S641">
        <v>50.1</v>
      </c>
      <c r="T641">
        <v>0</v>
      </c>
      <c r="U641">
        <v>0</v>
      </c>
      <c r="V641">
        <v>194.9</v>
      </c>
      <c r="W641">
        <v>44.9</v>
      </c>
      <c r="X641">
        <v>44.9</v>
      </c>
      <c r="Y641">
        <v>0</v>
      </c>
      <c r="AF641" t="s">
        <v>1745</v>
      </c>
      <c r="AJ641" t="s">
        <v>1745</v>
      </c>
      <c r="AL641" t="s">
        <v>1727</v>
      </c>
      <c r="AM641">
        <v>0</v>
      </c>
      <c r="AN641">
        <v>99999</v>
      </c>
      <c r="AO641">
        <v>699</v>
      </c>
      <c r="AP641" t="b">
        <v>1</v>
      </c>
      <c r="AQ641" t="b">
        <v>1</v>
      </c>
      <c r="AR641" t="b">
        <v>1</v>
      </c>
      <c r="AS641">
        <v>1000</v>
      </c>
      <c r="AT641" t="s">
        <v>96</v>
      </c>
      <c r="AV641" t="b">
        <v>0</v>
      </c>
      <c r="AW641">
        <v>12</v>
      </c>
      <c r="AX641" t="s">
        <v>97</v>
      </c>
      <c r="AY641" t="s">
        <v>2405</v>
      </c>
    </row>
    <row r="642" spans="1:51" x14ac:dyDescent="0.25">
      <c r="A642" t="s">
        <v>3160</v>
      </c>
      <c r="B642" t="s">
        <v>124</v>
      </c>
      <c r="C642" t="s">
        <v>89</v>
      </c>
      <c r="D642">
        <v>99999</v>
      </c>
      <c r="F642">
        <v>2000</v>
      </c>
      <c r="G642" t="b">
        <v>1</v>
      </c>
      <c r="H642" t="s">
        <v>90</v>
      </c>
      <c r="K642" t="s">
        <v>91</v>
      </c>
      <c r="L642" t="s">
        <v>1725</v>
      </c>
      <c r="N642" t="s">
        <v>93</v>
      </c>
      <c r="P642">
        <v>364.8</v>
      </c>
      <c r="Q642">
        <v>74.899999999999991</v>
      </c>
      <c r="R642">
        <v>0</v>
      </c>
      <c r="S642">
        <v>50.1</v>
      </c>
      <c r="T642">
        <v>0</v>
      </c>
      <c r="U642">
        <v>0</v>
      </c>
      <c r="V642">
        <v>194.9</v>
      </c>
      <c r="W642">
        <v>44.9</v>
      </c>
      <c r="X642">
        <v>44.9</v>
      </c>
      <c r="Y642">
        <v>0</v>
      </c>
      <c r="AF642" t="s">
        <v>1747</v>
      </c>
      <c r="AJ642" t="s">
        <v>1747</v>
      </c>
      <c r="AL642" t="s">
        <v>1727</v>
      </c>
      <c r="AM642">
        <v>0</v>
      </c>
      <c r="AN642">
        <v>99999</v>
      </c>
      <c r="AO642">
        <v>699</v>
      </c>
      <c r="AP642" t="b">
        <v>1</v>
      </c>
      <c r="AQ642" t="b">
        <v>1</v>
      </c>
      <c r="AR642" t="b">
        <v>1</v>
      </c>
      <c r="AS642">
        <v>1000</v>
      </c>
      <c r="AT642" t="s">
        <v>96</v>
      </c>
      <c r="AV642" t="b">
        <v>0</v>
      </c>
      <c r="AW642">
        <v>12</v>
      </c>
      <c r="AX642" t="s">
        <v>97</v>
      </c>
      <c r="AY642" t="s">
        <v>2406</v>
      </c>
    </row>
    <row r="643" spans="1:51" x14ac:dyDescent="0.25">
      <c r="A643" t="s">
        <v>3160</v>
      </c>
      <c r="B643" t="s">
        <v>124</v>
      </c>
      <c r="C643" t="s">
        <v>89</v>
      </c>
      <c r="D643">
        <v>99999</v>
      </c>
      <c r="F643">
        <v>3000</v>
      </c>
      <c r="G643" t="b">
        <v>1</v>
      </c>
      <c r="H643" t="s">
        <v>90</v>
      </c>
      <c r="K643" t="s">
        <v>91</v>
      </c>
      <c r="L643" t="s">
        <v>1725</v>
      </c>
      <c r="N643" t="s">
        <v>93</v>
      </c>
      <c r="P643">
        <v>374.8</v>
      </c>
      <c r="Q643">
        <v>84.899999999999991</v>
      </c>
      <c r="R643">
        <v>0</v>
      </c>
      <c r="S643">
        <v>50.1</v>
      </c>
      <c r="T643">
        <v>0</v>
      </c>
      <c r="U643">
        <v>0</v>
      </c>
      <c r="V643">
        <v>194.9</v>
      </c>
      <c r="W643">
        <v>44.9</v>
      </c>
      <c r="X643">
        <v>44.9</v>
      </c>
      <c r="Y643">
        <v>0</v>
      </c>
      <c r="AF643" t="s">
        <v>1749</v>
      </c>
      <c r="AJ643" t="s">
        <v>1749</v>
      </c>
      <c r="AL643" t="s">
        <v>1727</v>
      </c>
      <c r="AM643">
        <v>0</v>
      </c>
      <c r="AN643">
        <v>99999</v>
      </c>
      <c r="AO643">
        <v>699</v>
      </c>
      <c r="AP643" t="b">
        <v>1</v>
      </c>
      <c r="AQ643" t="b">
        <v>1</v>
      </c>
      <c r="AR643" t="b">
        <v>1</v>
      </c>
      <c r="AS643">
        <v>1000</v>
      </c>
      <c r="AT643" t="s">
        <v>96</v>
      </c>
      <c r="AV643" t="b">
        <v>0</v>
      </c>
      <c r="AW643">
        <v>12</v>
      </c>
      <c r="AX643" t="s">
        <v>97</v>
      </c>
      <c r="AY643" t="s">
        <v>2407</v>
      </c>
    </row>
    <row r="644" spans="1:51" x14ac:dyDescent="0.25">
      <c r="A644" t="s">
        <v>3160</v>
      </c>
      <c r="B644" t="s">
        <v>124</v>
      </c>
      <c r="C644" t="s">
        <v>89</v>
      </c>
      <c r="D644">
        <v>99999</v>
      </c>
      <c r="F644">
        <v>5000</v>
      </c>
      <c r="G644" t="b">
        <v>1</v>
      </c>
      <c r="H644" t="s">
        <v>90</v>
      </c>
      <c r="K644" t="s">
        <v>91</v>
      </c>
      <c r="L644" t="s">
        <v>1725</v>
      </c>
      <c r="N644" t="s">
        <v>93</v>
      </c>
      <c r="P644">
        <v>389.8</v>
      </c>
      <c r="Q644">
        <v>99.9</v>
      </c>
      <c r="R644">
        <v>0</v>
      </c>
      <c r="S644">
        <v>50.1</v>
      </c>
      <c r="T644">
        <v>0</v>
      </c>
      <c r="U644">
        <v>0</v>
      </c>
      <c r="V644">
        <v>194.9</v>
      </c>
      <c r="W644">
        <v>44.9</v>
      </c>
      <c r="X644">
        <v>44.9</v>
      </c>
      <c r="Y644">
        <v>0</v>
      </c>
      <c r="AF644" t="s">
        <v>1751</v>
      </c>
      <c r="AJ644" t="s">
        <v>1751</v>
      </c>
      <c r="AL644" t="s">
        <v>1727</v>
      </c>
      <c r="AM644">
        <v>0</v>
      </c>
      <c r="AN644">
        <v>99999</v>
      </c>
      <c r="AO644">
        <v>699</v>
      </c>
      <c r="AP644" t="b">
        <v>1</v>
      </c>
      <c r="AQ644" t="b">
        <v>1</v>
      </c>
      <c r="AR644" t="b">
        <v>1</v>
      </c>
      <c r="AS644">
        <v>1000</v>
      </c>
      <c r="AT644" t="s">
        <v>96</v>
      </c>
      <c r="AV644" t="b">
        <v>0</v>
      </c>
      <c r="AW644">
        <v>12</v>
      </c>
      <c r="AX644" t="s">
        <v>97</v>
      </c>
      <c r="AY644" t="s">
        <v>2408</v>
      </c>
    </row>
    <row r="645" spans="1:51" x14ac:dyDescent="0.25">
      <c r="A645" t="s">
        <v>3160</v>
      </c>
      <c r="B645" t="s">
        <v>139</v>
      </c>
      <c r="C645" t="s">
        <v>89</v>
      </c>
      <c r="D645">
        <v>99999</v>
      </c>
      <c r="F645">
        <v>0</v>
      </c>
      <c r="G645" t="b">
        <v>1</v>
      </c>
      <c r="H645" t="s">
        <v>90</v>
      </c>
      <c r="K645" t="s">
        <v>91</v>
      </c>
      <c r="L645" t="s">
        <v>1753</v>
      </c>
      <c r="N645" t="s">
        <v>93</v>
      </c>
      <c r="P645">
        <v>374.8</v>
      </c>
      <c r="Q645">
        <v>84.9</v>
      </c>
      <c r="R645">
        <v>0</v>
      </c>
      <c r="S645">
        <v>50.1</v>
      </c>
      <c r="T645">
        <v>0</v>
      </c>
      <c r="U645">
        <v>0</v>
      </c>
      <c r="V645">
        <v>194.9</v>
      </c>
      <c r="W645">
        <v>44.9</v>
      </c>
      <c r="X645">
        <v>44.9</v>
      </c>
      <c r="Y645">
        <v>0</v>
      </c>
      <c r="AF645" t="s">
        <v>1754</v>
      </c>
      <c r="AJ645" t="s">
        <v>1754</v>
      </c>
      <c r="AL645" t="s">
        <v>1755</v>
      </c>
      <c r="AM645">
        <v>0</v>
      </c>
      <c r="AN645">
        <v>99999</v>
      </c>
      <c r="AO645">
        <v>899</v>
      </c>
      <c r="AP645" t="b">
        <v>1</v>
      </c>
      <c r="AQ645" t="b">
        <v>1</v>
      </c>
      <c r="AR645" t="b">
        <v>1</v>
      </c>
      <c r="AS645">
        <v>99999</v>
      </c>
      <c r="AT645" t="s">
        <v>96</v>
      </c>
      <c r="AV645" t="b">
        <v>0</v>
      </c>
      <c r="AW645">
        <v>12</v>
      </c>
      <c r="AX645" t="s">
        <v>97</v>
      </c>
      <c r="AY645" t="s">
        <v>2409</v>
      </c>
    </row>
    <row r="646" spans="1:51" x14ac:dyDescent="0.25">
      <c r="A646" t="s">
        <v>3160</v>
      </c>
      <c r="B646" t="s">
        <v>139</v>
      </c>
      <c r="C646" t="s">
        <v>89</v>
      </c>
      <c r="D646">
        <v>99999</v>
      </c>
      <c r="F646">
        <v>1000</v>
      </c>
      <c r="G646" t="b">
        <v>1</v>
      </c>
      <c r="H646" t="s">
        <v>90</v>
      </c>
      <c r="K646" t="s">
        <v>91</v>
      </c>
      <c r="L646" t="s">
        <v>1753</v>
      </c>
      <c r="N646" t="s">
        <v>93</v>
      </c>
      <c r="P646">
        <v>374.8</v>
      </c>
      <c r="Q646">
        <v>84.899999999999991</v>
      </c>
      <c r="R646">
        <v>0</v>
      </c>
      <c r="S646">
        <v>50.1</v>
      </c>
      <c r="T646">
        <v>0</v>
      </c>
      <c r="U646">
        <v>0</v>
      </c>
      <c r="V646">
        <v>194.9</v>
      </c>
      <c r="W646">
        <v>44.9</v>
      </c>
      <c r="X646">
        <v>44.9</v>
      </c>
      <c r="Y646">
        <v>0</v>
      </c>
      <c r="AF646" t="s">
        <v>1757</v>
      </c>
      <c r="AJ646" t="s">
        <v>1757</v>
      </c>
      <c r="AL646" t="s">
        <v>1755</v>
      </c>
      <c r="AM646">
        <v>0</v>
      </c>
      <c r="AN646">
        <v>99999</v>
      </c>
      <c r="AO646">
        <v>899</v>
      </c>
      <c r="AP646" t="b">
        <v>1</v>
      </c>
      <c r="AQ646" t="b">
        <v>1</v>
      </c>
      <c r="AR646" t="b">
        <v>1</v>
      </c>
      <c r="AS646">
        <v>99999</v>
      </c>
      <c r="AT646" t="s">
        <v>96</v>
      </c>
      <c r="AV646" t="b">
        <v>0</v>
      </c>
      <c r="AW646">
        <v>12</v>
      </c>
      <c r="AX646" t="s">
        <v>97</v>
      </c>
      <c r="AY646" t="s">
        <v>2410</v>
      </c>
    </row>
    <row r="647" spans="1:51" x14ac:dyDescent="0.25">
      <c r="A647" t="s">
        <v>3160</v>
      </c>
      <c r="B647" t="s">
        <v>139</v>
      </c>
      <c r="C647" t="s">
        <v>89</v>
      </c>
      <c r="D647">
        <v>99999</v>
      </c>
      <c r="F647">
        <v>10000</v>
      </c>
      <c r="G647" t="b">
        <v>1</v>
      </c>
      <c r="H647" t="s">
        <v>90</v>
      </c>
      <c r="K647" t="s">
        <v>91</v>
      </c>
      <c r="L647" t="s">
        <v>1753</v>
      </c>
      <c r="N647" t="s">
        <v>93</v>
      </c>
      <c r="P647">
        <v>439.8</v>
      </c>
      <c r="Q647">
        <v>149.9</v>
      </c>
      <c r="R647">
        <v>0</v>
      </c>
      <c r="S647">
        <v>50.1</v>
      </c>
      <c r="T647">
        <v>0</v>
      </c>
      <c r="U647">
        <v>0</v>
      </c>
      <c r="V647">
        <v>194.9</v>
      </c>
      <c r="W647">
        <v>44.9</v>
      </c>
      <c r="X647">
        <v>44.9</v>
      </c>
      <c r="Y647">
        <v>0</v>
      </c>
      <c r="AF647" t="s">
        <v>1759</v>
      </c>
      <c r="AJ647" t="s">
        <v>1759</v>
      </c>
      <c r="AL647" t="s">
        <v>1755</v>
      </c>
      <c r="AM647">
        <v>0</v>
      </c>
      <c r="AN647">
        <v>99999</v>
      </c>
      <c r="AO647">
        <v>899</v>
      </c>
      <c r="AP647" t="b">
        <v>1</v>
      </c>
      <c r="AQ647" t="b">
        <v>1</v>
      </c>
      <c r="AR647" t="b">
        <v>1</v>
      </c>
      <c r="AS647">
        <v>99999</v>
      </c>
      <c r="AT647" t="s">
        <v>96</v>
      </c>
      <c r="AV647" t="b">
        <v>0</v>
      </c>
      <c r="AW647">
        <v>12</v>
      </c>
      <c r="AX647" t="s">
        <v>97</v>
      </c>
      <c r="AY647" t="s">
        <v>2411</v>
      </c>
    </row>
    <row r="648" spans="1:51" x14ac:dyDescent="0.25">
      <c r="A648" t="s">
        <v>3160</v>
      </c>
      <c r="B648" t="s">
        <v>139</v>
      </c>
      <c r="C648" t="s">
        <v>89</v>
      </c>
      <c r="D648">
        <v>99999</v>
      </c>
      <c r="F648">
        <v>2000</v>
      </c>
      <c r="G648" t="b">
        <v>1</v>
      </c>
      <c r="H648" t="s">
        <v>90</v>
      </c>
      <c r="K648" t="s">
        <v>91</v>
      </c>
      <c r="L648" t="s">
        <v>1753</v>
      </c>
      <c r="N648" t="s">
        <v>93</v>
      </c>
      <c r="P648">
        <v>384.8</v>
      </c>
      <c r="Q648">
        <v>94.899999999999991</v>
      </c>
      <c r="R648">
        <v>0</v>
      </c>
      <c r="S648">
        <v>50.1</v>
      </c>
      <c r="T648">
        <v>0</v>
      </c>
      <c r="U648">
        <v>0</v>
      </c>
      <c r="V648">
        <v>194.9</v>
      </c>
      <c r="W648">
        <v>44.9</v>
      </c>
      <c r="X648">
        <v>44.9</v>
      </c>
      <c r="Y648">
        <v>0</v>
      </c>
      <c r="AF648" t="s">
        <v>1761</v>
      </c>
      <c r="AJ648" t="s">
        <v>1761</v>
      </c>
      <c r="AL648" t="s">
        <v>1755</v>
      </c>
      <c r="AM648">
        <v>0</v>
      </c>
      <c r="AN648">
        <v>99999</v>
      </c>
      <c r="AO648">
        <v>899</v>
      </c>
      <c r="AP648" t="b">
        <v>1</v>
      </c>
      <c r="AQ648" t="b">
        <v>1</v>
      </c>
      <c r="AR648" t="b">
        <v>1</v>
      </c>
      <c r="AS648">
        <v>99999</v>
      </c>
      <c r="AT648" t="s">
        <v>96</v>
      </c>
      <c r="AV648" t="b">
        <v>0</v>
      </c>
      <c r="AW648">
        <v>12</v>
      </c>
      <c r="AX648" t="s">
        <v>97</v>
      </c>
      <c r="AY648" t="s">
        <v>2412</v>
      </c>
    </row>
    <row r="649" spans="1:51" x14ac:dyDescent="0.25">
      <c r="A649" t="s">
        <v>3160</v>
      </c>
      <c r="B649" t="s">
        <v>139</v>
      </c>
      <c r="C649" t="s">
        <v>89</v>
      </c>
      <c r="D649">
        <v>99999</v>
      </c>
      <c r="F649">
        <v>3000</v>
      </c>
      <c r="G649" t="b">
        <v>1</v>
      </c>
      <c r="H649" t="s">
        <v>90</v>
      </c>
      <c r="K649" t="s">
        <v>91</v>
      </c>
      <c r="L649" t="s">
        <v>1753</v>
      </c>
      <c r="N649" t="s">
        <v>93</v>
      </c>
      <c r="P649">
        <v>394.8</v>
      </c>
      <c r="Q649">
        <v>104.89999999999999</v>
      </c>
      <c r="R649">
        <v>0</v>
      </c>
      <c r="S649">
        <v>50.1</v>
      </c>
      <c r="T649">
        <v>0</v>
      </c>
      <c r="U649">
        <v>0</v>
      </c>
      <c r="V649">
        <v>194.9</v>
      </c>
      <c r="W649">
        <v>44.9</v>
      </c>
      <c r="X649">
        <v>44.9</v>
      </c>
      <c r="Y649">
        <v>0</v>
      </c>
      <c r="AF649" t="s">
        <v>1763</v>
      </c>
      <c r="AJ649" t="s">
        <v>1763</v>
      </c>
      <c r="AL649" t="s">
        <v>1755</v>
      </c>
      <c r="AM649">
        <v>0</v>
      </c>
      <c r="AN649">
        <v>99999</v>
      </c>
      <c r="AO649">
        <v>899</v>
      </c>
      <c r="AP649" t="b">
        <v>1</v>
      </c>
      <c r="AQ649" t="b">
        <v>1</v>
      </c>
      <c r="AR649" t="b">
        <v>1</v>
      </c>
      <c r="AS649">
        <v>99999</v>
      </c>
      <c r="AT649" t="s">
        <v>96</v>
      </c>
      <c r="AV649" t="b">
        <v>0</v>
      </c>
      <c r="AW649">
        <v>12</v>
      </c>
      <c r="AX649" t="s">
        <v>97</v>
      </c>
      <c r="AY649" t="s">
        <v>2413</v>
      </c>
    </row>
    <row r="650" spans="1:51" x14ac:dyDescent="0.25">
      <c r="A650" t="s">
        <v>3160</v>
      </c>
      <c r="B650" t="s">
        <v>139</v>
      </c>
      <c r="C650" t="s">
        <v>89</v>
      </c>
      <c r="D650">
        <v>99999</v>
      </c>
      <c r="F650">
        <v>5000</v>
      </c>
      <c r="G650" t="b">
        <v>1</v>
      </c>
      <c r="H650" t="s">
        <v>90</v>
      </c>
      <c r="K650" t="s">
        <v>91</v>
      </c>
      <c r="L650" t="s">
        <v>1753</v>
      </c>
      <c r="N650" t="s">
        <v>93</v>
      </c>
      <c r="P650">
        <v>409.8</v>
      </c>
      <c r="Q650">
        <v>119.9</v>
      </c>
      <c r="R650">
        <v>0</v>
      </c>
      <c r="S650">
        <v>50.1</v>
      </c>
      <c r="T650">
        <v>0</v>
      </c>
      <c r="U650">
        <v>0</v>
      </c>
      <c r="V650">
        <v>194.9</v>
      </c>
      <c r="W650">
        <v>44.9</v>
      </c>
      <c r="X650">
        <v>44.9</v>
      </c>
      <c r="Y650">
        <v>0</v>
      </c>
      <c r="AF650" t="s">
        <v>1765</v>
      </c>
      <c r="AJ650" t="s">
        <v>1765</v>
      </c>
      <c r="AL650" t="s">
        <v>1755</v>
      </c>
      <c r="AM650">
        <v>0</v>
      </c>
      <c r="AN650">
        <v>99999</v>
      </c>
      <c r="AO650">
        <v>899</v>
      </c>
      <c r="AP650" t="b">
        <v>1</v>
      </c>
      <c r="AQ650" t="b">
        <v>1</v>
      </c>
      <c r="AR650" t="b">
        <v>1</v>
      </c>
      <c r="AS650">
        <v>99999</v>
      </c>
      <c r="AT650" t="s">
        <v>96</v>
      </c>
      <c r="AV650" t="b">
        <v>0</v>
      </c>
      <c r="AW650">
        <v>12</v>
      </c>
      <c r="AX650" t="s">
        <v>97</v>
      </c>
      <c r="AY650" t="s">
        <v>2414</v>
      </c>
    </row>
    <row r="651" spans="1:51" x14ac:dyDescent="0.25">
      <c r="A651" t="s">
        <v>3160</v>
      </c>
      <c r="B651" t="s">
        <v>88</v>
      </c>
      <c r="C651" t="s">
        <v>89</v>
      </c>
      <c r="D651">
        <v>99999</v>
      </c>
      <c r="F651">
        <v>10000</v>
      </c>
      <c r="G651" t="b">
        <v>1</v>
      </c>
      <c r="H651" t="s">
        <v>90</v>
      </c>
      <c r="K651" t="s">
        <v>154</v>
      </c>
      <c r="L651" t="s">
        <v>1725</v>
      </c>
      <c r="N651" t="s">
        <v>93</v>
      </c>
      <c r="P651">
        <v>444.8</v>
      </c>
      <c r="Q651">
        <v>129.9</v>
      </c>
      <c r="R651">
        <v>0</v>
      </c>
      <c r="S651">
        <v>50.1</v>
      </c>
      <c r="T651">
        <v>0</v>
      </c>
      <c r="U651">
        <v>0</v>
      </c>
      <c r="V651">
        <v>194.9</v>
      </c>
      <c r="W651">
        <v>69.900000000000006</v>
      </c>
      <c r="X651">
        <v>69.900000000000006</v>
      </c>
      <c r="Y651">
        <v>0</v>
      </c>
      <c r="AF651" t="s">
        <v>1767</v>
      </c>
      <c r="AJ651" t="s">
        <v>1767</v>
      </c>
      <c r="AL651" t="s">
        <v>1727</v>
      </c>
      <c r="AM651">
        <v>0</v>
      </c>
      <c r="AN651">
        <v>99999</v>
      </c>
      <c r="AO651">
        <v>699</v>
      </c>
      <c r="AP651" t="b">
        <v>1</v>
      </c>
      <c r="AQ651" t="b">
        <v>1</v>
      </c>
      <c r="AR651" t="b">
        <v>1</v>
      </c>
      <c r="AS651">
        <v>1000</v>
      </c>
      <c r="AT651" t="s">
        <v>96</v>
      </c>
      <c r="AV651" t="b">
        <v>0</v>
      </c>
      <c r="AW651">
        <v>12</v>
      </c>
      <c r="AX651" t="s">
        <v>97</v>
      </c>
      <c r="AY651" t="s">
        <v>2415</v>
      </c>
    </row>
    <row r="652" spans="1:51" x14ac:dyDescent="0.25">
      <c r="A652" t="s">
        <v>3160</v>
      </c>
      <c r="B652" t="s">
        <v>109</v>
      </c>
      <c r="C652" t="s">
        <v>89</v>
      </c>
      <c r="D652">
        <v>99999</v>
      </c>
      <c r="F652">
        <v>0</v>
      </c>
      <c r="G652" t="b">
        <v>1</v>
      </c>
      <c r="H652" t="s">
        <v>90</v>
      </c>
      <c r="K652" t="s">
        <v>154</v>
      </c>
      <c r="L652" t="s">
        <v>1729</v>
      </c>
      <c r="N652" t="s">
        <v>93</v>
      </c>
      <c r="P652">
        <v>374.8</v>
      </c>
      <c r="Q652">
        <v>59.9</v>
      </c>
      <c r="R652">
        <v>0</v>
      </c>
      <c r="S652">
        <v>50.1</v>
      </c>
      <c r="T652">
        <v>0</v>
      </c>
      <c r="U652">
        <v>0</v>
      </c>
      <c r="V652">
        <v>194.9</v>
      </c>
      <c r="W652">
        <v>69.900000000000006</v>
      </c>
      <c r="X652">
        <v>69.900000000000006</v>
      </c>
      <c r="Y652">
        <v>0</v>
      </c>
      <c r="AF652" t="s">
        <v>1769</v>
      </c>
      <c r="AJ652" t="s">
        <v>1769</v>
      </c>
      <c r="AL652" t="s">
        <v>1731</v>
      </c>
      <c r="AM652">
        <v>0</v>
      </c>
      <c r="AN652">
        <v>99999</v>
      </c>
      <c r="AO652">
        <v>599</v>
      </c>
      <c r="AP652" t="b">
        <v>1</v>
      </c>
      <c r="AQ652" t="b">
        <v>1</v>
      </c>
      <c r="AR652" t="b">
        <v>1</v>
      </c>
      <c r="AS652">
        <v>500</v>
      </c>
      <c r="AT652" t="s">
        <v>96</v>
      </c>
      <c r="AV652" t="b">
        <v>0</v>
      </c>
      <c r="AW652">
        <v>12</v>
      </c>
      <c r="AX652" t="s">
        <v>97</v>
      </c>
      <c r="AY652" t="s">
        <v>2416</v>
      </c>
    </row>
    <row r="653" spans="1:51" x14ac:dyDescent="0.25">
      <c r="A653" t="s">
        <v>3160</v>
      </c>
      <c r="B653" t="s">
        <v>109</v>
      </c>
      <c r="C653" t="s">
        <v>89</v>
      </c>
      <c r="D653">
        <v>99999</v>
      </c>
      <c r="F653">
        <v>1000</v>
      </c>
      <c r="G653" t="b">
        <v>1</v>
      </c>
      <c r="H653" t="s">
        <v>90</v>
      </c>
      <c r="K653" t="s">
        <v>154</v>
      </c>
      <c r="L653" t="s">
        <v>1729</v>
      </c>
      <c r="N653" t="s">
        <v>93</v>
      </c>
      <c r="P653">
        <v>374.8</v>
      </c>
      <c r="Q653">
        <v>59.9</v>
      </c>
      <c r="R653">
        <v>0</v>
      </c>
      <c r="S653">
        <v>50.1</v>
      </c>
      <c r="T653">
        <v>0</v>
      </c>
      <c r="U653">
        <v>0</v>
      </c>
      <c r="V653">
        <v>194.9</v>
      </c>
      <c r="W653">
        <v>69.900000000000006</v>
      </c>
      <c r="X653">
        <v>69.900000000000006</v>
      </c>
      <c r="Y653">
        <v>0</v>
      </c>
      <c r="AF653" t="s">
        <v>1771</v>
      </c>
      <c r="AJ653" t="s">
        <v>1771</v>
      </c>
      <c r="AL653" t="s">
        <v>1731</v>
      </c>
      <c r="AM653">
        <v>0</v>
      </c>
      <c r="AN653">
        <v>99999</v>
      </c>
      <c r="AO653">
        <v>599</v>
      </c>
      <c r="AP653" t="b">
        <v>1</v>
      </c>
      <c r="AQ653" t="b">
        <v>1</v>
      </c>
      <c r="AR653" t="b">
        <v>1</v>
      </c>
      <c r="AS653">
        <v>500</v>
      </c>
      <c r="AT653" t="s">
        <v>96</v>
      </c>
      <c r="AV653" t="b">
        <v>0</v>
      </c>
      <c r="AW653">
        <v>12</v>
      </c>
      <c r="AX653" t="s">
        <v>97</v>
      </c>
      <c r="AY653" t="s">
        <v>2417</v>
      </c>
    </row>
    <row r="654" spans="1:51" x14ac:dyDescent="0.25">
      <c r="A654" t="s">
        <v>3160</v>
      </c>
      <c r="B654" t="s">
        <v>109</v>
      </c>
      <c r="C654" t="s">
        <v>89</v>
      </c>
      <c r="D654">
        <v>99999</v>
      </c>
      <c r="F654">
        <v>10000</v>
      </c>
      <c r="G654" t="b">
        <v>1</v>
      </c>
      <c r="H654" t="s">
        <v>90</v>
      </c>
      <c r="K654" t="s">
        <v>154</v>
      </c>
      <c r="L654" t="s">
        <v>1729</v>
      </c>
      <c r="N654" t="s">
        <v>93</v>
      </c>
      <c r="P654">
        <v>439.8</v>
      </c>
      <c r="Q654">
        <v>124.9</v>
      </c>
      <c r="R654">
        <v>0</v>
      </c>
      <c r="S654">
        <v>50.1</v>
      </c>
      <c r="T654">
        <v>0</v>
      </c>
      <c r="U654">
        <v>0</v>
      </c>
      <c r="V654">
        <v>194.9</v>
      </c>
      <c r="W654">
        <v>69.900000000000006</v>
      </c>
      <c r="X654">
        <v>69.900000000000006</v>
      </c>
      <c r="Y654">
        <v>0</v>
      </c>
      <c r="AF654" t="s">
        <v>1773</v>
      </c>
      <c r="AJ654" t="s">
        <v>1773</v>
      </c>
      <c r="AL654" t="s">
        <v>1731</v>
      </c>
      <c r="AM654">
        <v>0</v>
      </c>
      <c r="AN654">
        <v>99999</v>
      </c>
      <c r="AO654">
        <v>599</v>
      </c>
      <c r="AP654" t="b">
        <v>1</v>
      </c>
      <c r="AQ654" t="b">
        <v>1</v>
      </c>
      <c r="AR654" t="b">
        <v>1</v>
      </c>
      <c r="AS654">
        <v>500</v>
      </c>
      <c r="AT654" t="s">
        <v>96</v>
      </c>
      <c r="AV654" t="b">
        <v>0</v>
      </c>
      <c r="AW654">
        <v>12</v>
      </c>
      <c r="AX654" t="s">
        <v>97</v>
      </c>
      <c r="AY654" t="s">
        <v>2418</v>
      </c>
    </row>
    <row r="655" spans="1:51" x14ac:dyDescent="0.25">
      <c r="A655" t="s">
        <v>3160</v>
      </c>
      <c r="B655" t="s">
        <v>109</v>
      </c>
      <c r="C655" t="s">
        <v>89</v>
      </c>
      <c r="D655">
        <v>99999</v>
      </c>
      <c r="F655">
        <v>2000</v>
      </c>
      <c r="G655" t="b">
        <v>1</v>
      </c>
      <c r="H655" t="s">
        <v>90</v>
      </c>
      <c r="K655" t="s">
        <v>154</v>
      </c>
      <c r="L655" t="s">
        <v>1729</v>
      </c>
      <c r="N655" t="s">
        <v>93</v>
      </c>
      <c r="P655">
        <v>384.8</v>
      </c>
      <c r="Q655">
        <v>69.900000000000006</v>
      </c>
      <c r="R655">
        <v>0</v>
      </c>
      <c r="S655">
        <v>50.1</v>
      </c>
      <c r="T655">
        <v>0</v>
      </c>
      <c r="U655">
        <v>0</v>
      </c>
      <c r="V655">
        <v>194.9</v>
      </c>
      <c r="W655">
        <v>69.900000000000006</v>
      </c>
      <c r="X655">
        <v>69.900000000000006</v>
      </c>
      <c r="Y655">
        <v>0</v>
      </c>
      <c r="AF655" t="s">
        <v>1775</v>
      </c>
      <c r="AJ655" t="s">
        <v>1775</v>
      </c>
      <c r="AL655" t="s">
        <v>1731</v>
      </c>
      <c r="AM655">
        <v>0</v>
      </c>
      <c r="AN655">
        <v>99999</v>
      </c>
      <c r="AO655">
        <v>599</v>
      </c>
      <c r="AP655" t="b">
        <v>1</v>
      </c>
      <c r="AQ655" t="b">
        <v>1</v>
      </c>
      <c r="AR655" t="b">
        <v>1</v>
      </c>
      <c r="AS655">
        <v>500</v>
      </c>
      <c r="AT655" t="s">
        <v>96</v>
      </c>
      <c r="AV655" t="b">
        <v>0</v>
      </c>
      <c r="AW655">
        <v>12</v>
      </c>
      <c r="AX655" t="s">
        <v>97</v>
      </c>
      <c r="AY655" t="s">
        <v>2419</v>
      </c>
    </row>
    <row r="656" spans="1:51" x14ac:dyDescent="0.25">
      <c r="A656" t="s">
        <v>3160</v>
      </c>
      <c r="B656" t="s">
        <v>109</v>
      </c>
      <c r="C656" t="s">
        <v>89</v>
      </c>
      <c r="D656">
        <v>99999</v>
      </c>
      <c r="F656">
        <v>3000</v>
      </c>
      <c r="G656" t="b">
        <v>1</v>
      </c>
      <c r="H656" t="s">
        <v>90</v>
      </c>
      <c r="K656" t="s">
        <v>154</v>
      </c>
      <c r="L656" t="s">
        <v>1729</v>
      </c>
      <c r="N656" t="s">
        <v>93</v>
      </c>
      <c r="P656">
        <v>394.8</v>
      </c>
      <c r="Q656">
        <v>79.899999999999991</v>
      </c>
      <c r="R656">
        <v>0</v>
      </c>
      <c r="S656">
        <v>50.1</v>
      </c>
      <c r="T656">
        <v>0</v>
      </c>
      <c r="U656">
        <v>0</v>
      </c>
      <c r="V656">
        <v>194.9</v>
      </c>
      <c r="W656">
        <v>69.900000000000006</v>
      </c>
      <c r="X656">
        <v>69.900000000000006</v>
      </c>
      <c r="Y656">
        <v>0</v>
      </c>
      <c r="AF656" t="s">
        <v>1777</v>
      </c>
      <c r="AJ656" t="s">
        <v>1777</v>
      </c>
      <c r="AL656" t="s">
        <v>1731</v>
      </c>
      <c r="AM656">
        <v>0</v>
      </c>
      <c r="AN656">
        <v>99999</v>
      </c>
      <c r="AO656">
        <v>599</v>
      </c>
      <c r="AP656" t="b">
        <v>1</v>
      </c>
      <c r="AQ656" t="b">
        <v>1</v>
      </c>
      <c r="AR656" t="b">
        <v>1</v>
      </c>
      <c r="AS656">
        <v>500</v>
      </c>
      <c r="AT656" t="s">
        <v>96</v>
      </c>
      <c r="AV656" t="b">
        <v>0</v>
      </c>
      <c r="AW656">
        <v>12</v>
      </c>
      <c r="AX656" t="s">
        <v>97</v>
      </c>
      <c r="AY656" t="s">
        <v>2420</v>
      </c>
    </row>
    <row r="657" spans="1:51" x14ac:dyDescent="0.25">
      <c r="A657" t="s">
        <v>3160</v>
      </c>
      <c r="B657" t="s">
        <v>109</v>
      </c>
      <c r="C657" t="s">
        <v>89</v>
      </c>
      <c r="D657">
        <v>99999</v>
      </c>
      <c r="F657">
        <v>5000</v>
      </c>
      <c r="G657" t="b">
        <v>1</v>
      </c>
      <c r="H657" t="s">
        <v>90</v>
      </c>
      <c r="K657" t="s">
        <v>154</v>
      </c>
      <c r="L657" t="s">
        <v>1729</v>
      </c>
      <c r="N657" t="s">
        <v>93</v>
      </c>
      <c r="P657">
        <v>409.8</v>
      </c>
      <c r="Q657">
        <v>94.9</v>
      </c>
      <c r="R657">
        <v>0</v>
      </c>
      <c r="S657">
        <v>50.1</v>
      </c>
      <c r="T657">
        <v>0</v>
      </c>
      <c r="U657">
        <v>0</v>
      </c>
      <c r="V657">
        <v>194.9</v>
      </c>
      <c r="W657">
        <v>69.900000000000006</v>
      </c>
      <c r="X657">
        <v>69.900000000000006</v>
      </c>
      <c r="Y657">
        <v>0</v>
      </c>
      <c r="AF657" t="s">
        <v>1779</v>
      </c>
      <c r="AJ657" t="s">
        <v>1779</v>
      </c>
      <c r="AL657" t="s">
        <v>1731</v>
      </c>
      <c r="AM657">
        <v>0</v>
      </c>
      <c r="AN657">
        <v>99999</v>
      </c>
      <c r="AO657">
        <v>599</v>
      </c>
      <c r="AP657" t="b">
        <v>1</v>
      </c>
      <c r="AQ657" t="b">
        <v>1</v>
      </c>
      <c r="AR657" t="b">
        <v>1</v>
      </c>
      <c r="AS657">
        <v>500</v>
      </c>
      <c r="AT657" t="s">
        <v>96</v>
      </c>
      <c r="AV657" t="b">
        <v>0</v>
      </c>
      <c r="AW657">
        <v>12</v>
      </c>
      <c r="AX657" t="s">
        <v>97</v>
      </c>
      <c r="AY657" t="s">
        <v>2421</v>
      </c>
    </row>
    <row r="658" spans="1:51" x14ac:dyDescent="0.25">
      <c r="A658" t="s">
        <v>3160</v>
      </c>
      <c r="B658" t="s">
        <v>124</v>
      </c>
      <c r="C658" t="s">
        <v>89</v>
      </c>
      <c r="D658">
        <v>99999</v>
      </c>
      <c r="F658">
        <v>0</v>
      </c>
      <c r="G658" t="b">
        <v>1</v>
      </c>
      <c r="H658" t="s">
        <v>90</v>
      </c>
      <c r="K658" t="s">
        <v>154</v>
      </c>
      <c r="L658" t="s">
        <v>1725</v>
      </c>
      <c r="N658" t="s">
        <v>93</v>
      </c>
      <c r="P658">
        <v>379.8</v>
      </c>
      <c r="Q658">
        <v>64.900000000000006</v>
      </c>
      <c r="R658">
        <v>0</v>
      </c>
      <c r="S658">
        <v>50.1</v>
      </c>
      <c r="T658">
        <v>0</v>
      </c>
      <c r="U658">
        <v>0</v>
      </c>
      <c r="V658">
        <v>194.9</v>
      </c>
      <c r="W658">
        <v>69.900000000000006</v>
      </c>
      <c r="X658">
        <v>69.900000000000006</v>
      </c>
      <c r="Y658">
        <v>0</v>
      </c>
      <c r="AF658" t="s">
        <v>1781</v>
      </c>
      <c r="AJ658" t="s">
        <v>1781</v>
      </c>
      <c r="AL658" t="s">
        <v>1727</v>
      </c>
      <c r="AM658">
        <v>0</v>
      </c>
      <c r="AN658">
        <v>99999</v>
      </c>
      <c r="AO658">
        <v>699</v>
      </c>
      <c r="AP658" t="b">
        <v>1</v>
      </c>
      <c r="AQ658" t="b">
        <v>1</v>
      </c>
      <c r="AR658" t="b">
        <v>1</v>
      </c>
      <c r="AS658">
        <v>1000</v>
      </c>
      <c r="AT658" t="s">
        <v>96</v>
      </c>
      <c r="AV658" t="b">
        <v>0</v>
      </c>
      <c r="AW658">
        <v>12</v>
      </c>
      <c r="AX658" t="s">
        <v>97</v>
      </c>
      <c r="AY658" t="s">
        <v>2422</v>
      </c>
    </row>
    <row r="659" spans="1:51" x14ac:dyDescent="0.25">
      <c r="A659" t="s">
        <v>3160</v>
      </c>
      <c r="B659" t="s">
        <v>124</v>
      </c>
      <c r="C659" t="s">
        <v>89</v>
      </c>
      <c r="D659">
        <v>99999</v>
      </c>
      <c r="F659">
        <v>1000</v>
      </c>
      <c r="G659" t="b">
        <v>1</v>
      </c>
      <c r="H659" t="s">
        <v>90</v>
      </c>
      <c r="K659" t="s">
        <v>154</v>
      </c>
      <c r="L659" t="s">
        <v>1725</v>
      </c>
      <c r="N659" t="s">
        <v>93</v>
      </c>
      <c r="P659">
        <v>379.8</v>
      </c>
      <c r="Q659">
        <v>64.899999999999991</v>
      </c>
      <c r="R659">
        <v>0</v>
      </c>
      <c r="S659">
        <v>50.1</v>
      </c>
      <c r="T659">
        <v>0</v>
      </c>
      <c r="U659">
        <v>0</v>
      </c>
      <c r="V659">
        <v>194.9</v>
      </c>
      <c r="W659">
        <v>69.900000000000006</v>
      </c>
      <c r="X659">
        <v>69.900000000000006</v>
      </c>
      <c r="Y659">
        <v>0</v>
      </c>
      <c r="AF659" t="s">
        <v>1783</v>
      </c>
      <c r="AJ659" t="s">
        <v>1783</v>
      </c>
      <c r="AL659" t="s">
        <v>1727</v>
      </c>
      <c r="AM659">
        <v>0</v>
      </c>
      <c r="AN659">
        <v>99999</v>
      </c>
      <c r="AO659">
        <v>699</v>
      </c>
      <c r="AP659" t="b">
        <v>1</v>
      </c>
      <c r="AQ659" t="b">
        <v>1</v>
      </c>
      <c r="AR659" t="b">
        <v>1</v>
      </c>
      <c r="AS659">
        <v>1000</v>
      </c>
      <c r="AT659" t="s">
        <v>96</v>
      </c>
      <c r="AV659" t="b">
        <v>0</v>
      </c>
      <c r="AW659">
        <v>12</v>
      </c>
      <c r="AX659" t="s">
        <v>97</v>
      </c>
      <c r="AY659" t="s">
        <v>2423</v>
      </c>
    </row>
    <row r="660" spans="1:51" x14ac:dyDescent="0.25">
      <c r="A660" t="s">
        <v>3160</v>
      </c>
      <c r="B660" t="s">
        <v>124</v>
      </c>
      <c r="C660" t="s">
        <v>89</v>
      </c>
      <c r="D660">
        <v>99999</v>
      </c>
      <c r="F660">
        <v>2000</v>
      </c>
      <c r="G660" t="b">
        <v>1</v>
      </c>
      <c r="H660" t="s">
        <v>90</v>
      </c>
      <c r="K660" t="s">
        <v>154</v>
      </c>
      <c r="L660" t="s">
        <v>1725</v>
      </c>
      <c r="N660" t="s">
        <v>93</v>
      </c>
      <c r="P660">
        <v>389.8</v>
      </c>
      <c r="Q660">
        <v>74.899999999999991</v>
      </c>
      <c r="R660">
        <v>0</v>
      </c>
      <c r="S660">
        <v>50.1</v>
      </c>
      <c r="T660">
        <v>0</v>
      </c>
      <c r="U660">
        <v>0</v>
      </c>
      <c r="V660">
        <v>194.9</v>
      </c>
      <c r="W660">
        <v>69.900000000000006</v>
      </c>
      <c r="X660">
        <v>69.900000000000006</v>
      </c>
      <c r="Y660">
        <v>0</v>
      </c>
      <c r="AF660" t="s">
        <v>1785</v>
      </c>
      <c r="AJ660" t="s">
        <v>1785</v>
      </c>
      <c r="AL660" t="s">
        <v>1727</v>
      </c>
      <c r="AM660">
        <v>0</v>
      </c>
      <c r="AN660">
        <v>99999</v>
      </c>
      <c r="AO660">
        <v>699</v>
      </c>
      <c r="AP660" t="b">
        <v>1</v>
      </c>
      <c r="AQ660" t="b">
        <v>1</v>
      </c>
      <c r="AR660" t="b">
        <v>1</v>
      </c>
      <c r="AS660">
        <v>1000</v>
      </c>
      <c r="AT660" t="s">
        <v>96</v>
      </c>
      <c r="AV660" t="b">
        <v>0</v>
      </c>
      <c r="AW660">
        <v>12</v>
      </c>
      <c r="AX660" t="s">
        <v>97</v>
      </c>
      <c r="AY660" t="s">
        <v>2424</v>
      </c>
    </row>
    <row r="661" spans="1:51" x14ac:dyDescent="0.25">
      <c r="A661" t="s">
        <v>3160</v>
      </c>
      <c r="B661" t="s">
        <v>124</v>
      </c>
      <c r="C661" t="s">
        <v>89</v>
      </c>
      <c r="D661">
        <v>99999</v>
      </c>
      <c r="F661">
        <v>3000</v>
      </c>
      <c r="G661" t="b">
        <v>1</v>
      </c>
      <c r="H661" t="s">
        <v>90</v>
      </c>
      <c r="K661" t="s">
        <v>154</v>
      </c>
      <c r="L661" t="s">
        <v>1725</v>
      </c>
      <c r="N661" t="s">
        <v>93</v>
      </c>
      <c r="P661">
        <v>399.8</v>
      </c>
      <c r="Q661">
        <v>84.899999999999991</v>
      </c>
      <c r="R661">
        <v>0</v>
      </c>
      <c r="S661">
        <v>50.1</v>
      </c>
      <c r="T661">
        <v>0</v>
      </c>
      <c r="U661">
        <v>0</v>
      </c>
      <c r="V661">
        <v>194.9</v>
      </c>
      <c r="W661">
        <v>69.900000000000006</v>
      </c>
      <c r="X661">
        <v>69.900000000000006</v>
      </c>
      <c r="Y661">
        <v>0</v>
      </c>
      <c r="AF661" t="s">
        <v>1787</v>
      </c>
      <c r="AJ661" t="s">
        <v>1787</v>
      </c>
      <c r="AL661" t="s">
        <v>1727</v>
      </c>
      <c r="AM661">
        <v>0</v>
      </c>
      <c r="AN661">
        <v>99999</v>
      </c>
      <c r="AO661">
        <v>699</v>
      </c>
      <c r="AP661" t="b">
        <v>1</v>
      </c>
      <c r="AQ661" t="b">
        <v>1</v>
      </c>
      <c r="AR661" t="b">
        <v>1</v>
      </c>
      <c r="AS661">
        <v>1000</v>
      </c>
      <c r="AT661" t="s">
        <v>96</v>
      </c>
      <c r="AV661" t="b">
        <v>0</v>
      </c>
      <c r="AW661">
        <v>12</v>
      </c>
      <c r="AX661" t="s">
        <v>97</v>
      </c>
      <c r="AY661" t="s">
        <v>2425</v>
      </c>
    </row>
    <row r="662" spans="1:51" x14ac:dyDescent="0.25">
      <c r="A662" t="s">
        <v>3160</v>
      </c>
      <c r="B662" t="s">
        <v>124</v>
      </c>
      <c r="C662" t="s">
        <v>89</v>
      </c>
      <c r="D662">
        <v>99999</v>
      </c>
      <c r="F662">
        <v>5000</v>
      </c>
      <c r="G662" t="b">
        <v>1</v>
      </c>
      <c r="H662" t="s">
        <v>90</v>
      </c>
      <c r="K662" t="s">
        <v>154</v>
      </c>
      <c r="L662" t="s">
        <v>1725</v>
      </c>
      <c r="N662" t="s">
        <v>93</v>
      </c>
      <c r="P662">
        <v>414.8</v>
      </c>
      <c r="Q662">
        <v>99.9</v>
      </c>
      <c r="R662">
        <v>0</v>
      </c>
      <c r="S662">
        <v>50.1</v>
      </c>
      <c r="T662">
        <v>0</v>
      </c>
      <c r="U662">
        <v>0</v>
      </c>
      <c r="V662">
        <v>194.9</v>
      </c>
      <c r="W662">
        <v>69.900000000000006</v>
      </c>
      <c r="X662">
        <v>69.900000000000006</v>
      </c>
      <c r="Y662">
        <v>0</v>
      </c>
      <c r="AF662" t="s">
        <v>1789</v>
      </c>
      <c r="AJ662" t="s">
        <v>1789</v>
      </c>
      <c r="AL662" t="s">
        <v>1727</v>
      </c>
      <c r="AM662">
        <v>0</v>
      </c>
      <c r="AN662">
        <v>99999</v>
      </c>
      <c r="AO662">
        <v>699</v>
      </c>
      <c r="AP662" t="b">
        <v>1</v>
      </c>
      <c r="AQ662" t="b">
        <v>1</v>
      </c>
      <c r="AR662" t="b">
        <v>1</v>
      </c>
      <c r="AS662">
        <v>1000</v>
      </c>
      <c r="AT662" t="s">
        <v>96</v>
      </c>
      <c r="AV662" t="b">
        <v>0</v>
      </c>
      <c r="AW662">
        <v>12</v>
      </c>
      <c r="AX662" t="s">
        <v>97</v>
      </c>
      <c r="AY662" t="s">
        <v>2426</v>
      </c>
    </row>
    <row r="663" spans="1:51" x14ac:dyDescent="0.25">
      <c r="A663" t="s">
        <v>3160</v>
      </c>
      <c r="B663" t="s">
        <v>139</v>
      </c>
      <c r="C663" t="s">
        <v>89</v>
      </c>
      <c r="D663">
        <v>99999</v>
      </c>
      <c r="F663">
        <v>0</v>
      </c>
      <c r="G663" t="b">
        <v>1</v>
      </c>
      <c r="H663" t="s">
        <v>90</v>
      </c>
      <c r="K663" t="s">
        <v>154</v>
      </c>
      <c r="L663" t="s">
        <v>1753</v>
      </c>
      <c r="N663" t="s">
        <v>93</v>
      </c>
      <c r="P663">
        <v>399.8</v>
      </c>
      <c r="Q663">
        <v>84.9</v>
      </c>
      <c r="R663">
        <v>0</v>
      </c>
      <c r="S663">
        <v>50.1</v>
      </c>
      <c r="T663">
        <v>0</v>
      </c>
      <c r="U663">
        <v>0</v>
      </c>
      <c r="V663">
        <v>194.9</v>
      </c>
      <c r="W663">
        <v>69.900000000000006</v>
      </c>
      <c r="X663">
        <v>69.900000000000006</v>
      </c>
      <c r="Y663">
        <v>0</v>
      </c>
      <c r="AF663" t="s">
        <v>1791</v>
      </c>
      <c r="AJ663" t="s">
        <v>1791</v>
      </c>
      <c r="AL663" t="s">
        <v>1755</v>
      </c>
      <c r="AM663">
        <v>0</v>
      </c>
      <c r="AN663">
        <v>99999</v>
      </c>
      <c r="AO663">
        <v>899</v>
      </c>
      <c r="AP663" t="b">
        <v>1</v>
      </c>
      <c r="AQ663" t="b">
        <v>1</v>
      </c>
      <c r="AR663" t="b">
        <v>1</v>
      </c>
      <c r="AS663">
        <v>99999</v>
      </c>
      <c r="AT663" t="s">
        <v>96</v>
      </c>
      <c r="AV663" t="b">
        <v>0</v>
      </c>
      <c r="AW663">
        <v>12</v>
      </c>
      <c r="AX663" t="s">
        <v>97</v>
      </c>
      <c r="AY663" t="s">
        <v>2427</v>
      </c>
    </row>
    <row r="664" spans="1:51" x14ac:dyDescent="0.25">
      <c r="A664" t="s">
        <v>3160</v>
      </c>
      <c r="B664" t="s">
        <v>139</v>
      </c>
      <c r="C664" t="s">
        <v>89</v>
      </c>
      <c r="D664">
        <v>99999</v>
      </c>
      <c r="F664">
        <v>1000</v>
      </c>
      <c r="G664" t="b">
        <v>1</v>
      </c>
      <c r="H664" t="s">
        <v>90</v>
      </c>
      <c r="K664" t="s">
        <v>154</v>
      </c>
      <c r="L664" t="s">
        <v>1753</v>
      </c>
      <c r="N664" t="s">
        <v>93</v>
      </c>
      <c r="P664">
        <v>399.8</v>
      </c>
      <c r="Q664">
        <v>84.899999999999991</v>
      </c>
      <c r="R664">
        <v>0</v>
      </c>
      <c r="S664">
        <v>50.1</v>
      </c>
      <c r="T664">
        <v>0</v>
      </c>
      <c r="U664">
        <v>0</v>
      </c>
      <c r="V664">
        <v>194.9</v>
      </c>
      <c r="W664">
        <v>69.900000000000006</v>
      </c>
      <c r="X664">
        <v>69.900000000000006</v>
      </c>
      <c r="Y664">
        <v>0</v>
      </c>
      <c r="AF664" t="s">
        <v>1793</v>
      </c>
      <c r="AJ664" t="s">
        <v>1793</v>
      </c>
      <c r="AL664" t="s">
        <v>1755</v>
      </c>
      <c r="AM664">
        <v>0</v>
      </c>
      <c r="AN664">
        <v>99999</v>
      </c>
      <c r="AO664">
        <v>899</v>
      </c>
      <c r="AP664" t="b">
        <v>1</v>
      </c>
      <c r="AQ664" t="b">
        <v>1</v>
      </c>
      <c r="AR664" t="b">
        <v>1</v>
      </c>
      <c r="AS664">
        <v>99999</v>
      </c>
      <c r="AT664" t="s">
        <v>96</v>
      </c>
      <c r="AV664" t="b">
        <v>0</v>
      </c>
      <c r="AW664">
        <v>12</v>
      </c>
      <c r="AX664" t="s">
        <v>97</v>
      </c>
      <c r="AY664" t="s">
        <v>2428</v>
      </c>
    </row>
    <row r="665" spans="1:51" x14ac:dyDescent="0.25">
      <c r="A665" t="s">
        <v>3160</v>
      </c>
      <c r="B665" t="s">
        <v>139</v>
      </c>
      <c r="C665" t="s">
        <v>89</v>
      </c>
      <c r="D665">
        <v>99999</v>
      </c>
      <c r="F665">
        <v>10000</v>
      </c>
      <c r="G665" t="b">
        <v>1</v>
      </c>
      <c r="H665" t="s">
        <v>90</v>
      </c>
      <c r="K665" t="s">
        <v>154</v>
      </c>
      <c r="L665" t="s">
        <v>1753</v>
      </c>
      <c r="N665" t="s">
        <v>93</v>
      </c>
      <c r="P665">
        <v>464.8</v>
      </c>
      <c r="Q665">
        <v>149.9</v>
      </c>
      <c r="R665">
        <v>0</v>
      </c>
      <c r="S665">
        <v>50.1</v>
      </c>
      <c r="T665">
        <v>0</v>
      </c>
      <c r="U665">
        <v>0</v>
      </c>
      <c r="V665">
        <v>194.9</v>
      </c>
      <c r="W665">
        <v>69.900000000000006</v>
      </c>
      <c r="X665">
        <v>69.900000000000006</v>
      </c>
      <c r="Y665">
        <v>0</v>
      </c>
      <c r="AF665" t="s">
        <v>1795</v>
      </c>
      <c r="AJ665" t="s">
        <v>1795</v>
      </c>
      <c r="AL665" t="s">
        <v>1755</v>
      </c>
      <c r="AM665">
        <v>0</v>
      </c>
      <c r="AN665">
        <v>99999</v>
      </c>
      <c r="AO665">
        <v>899</v>
      </c>
      <c r="AP665" t="b">
        <v>1</v>
      </c>
      <c r="AQ665" t="b">
        <v>1</v>
      </c>
      <c r="AR665" t="b">
        <v>1</v>
      </c>
      <c r="AS665">
        <v>99999</v>
      </c>
      <c r="AT665" t="s">
        <v>96</v>
      </c>
      <c r="AV665" t="b">
        <v>0</v>
      </c>
      <c r="AW665">
        <v>12</v>
      </c>
      <c r="AX665" t="s">
        <v>97</v>
      </c>
      <c r="AY665" t="s">
        <v>2429</v>
      </c>
    </row>
    <row r="666" spans="1:51" x14ac:dyDescent="0.25">
      <c r="A666" t="s">
        <v>3160</v>
      </c>
      <c r="B666" t="s">
        <v>139</v>
      </c>
      <c r="C666" t="s">
        <v>89</v>
      </c>
      <c r="D666">
        <v>99999</v>
      </c>
      <c r="F666">
        <v>2000</v>
      </c>
      <c r="G666" t="b">
        <v>1</v>
      </c>
      <c r="H666" t="s">
        <v>90</v>
      </c>
      <c r="K666" t="s">
        <v>154</v>
      </c>
      <c r="L666" t="s">
        <v>1753</v>
      </c>
      <c r="N666" t="s">
        <v>93</v>
      </c>
      <c r="P666">
        <v>409.8</v>
      </c>
      <c r="Q666">
        <v>94.899999999999991</v>
      </c>
      <c r="R666">
        <v>0</v>
      </c>
      <c r="S666">
        <v>50.1</v>
      </c>
      <c r="T666">
        <v>0</v>
      </c>
      <c r="U666">
        <v>0</v>
      </c>
      <c r="V666">
        <v>194.9</v>
      </c>
      <c r="W666">
        <v>69.900000000000006</v>
      </c>
      <c r="X666">
        <v>69.900000000000006</v>
      </c>
      <c r="Y666">
        <v>0</v>
      </c>
      <c r="AF666" t="s">
        <v>1797</v>
      </c>
      <c r="AJ666" t="s">
        <v>1797</v>
      </c>
      <c r="AL666" t="s">
        <v>1755</v>
      </c>
      <c r="AM666">
        <v>0</v>
      </c>
      <c r="AN666">
        <v>99999</v>
      </c>
      <c r="AO666">
        <v>899</v>
      </c>
      <c r="AP666" t="b">
        <v>1</v>
      </c>
      <c r="AQ666" t="b">
        <v>1</v>
      </c>
      <c r="AR666" t="b">
        <v>1</v>
      </c>
      <c r="AS666">
        <v>99999</v>
      </c>
      <c r="AT666" t="s">
        <v>96</v>
      </c>
      <c r="AV666" t="b">
        <v>0</v>
      </c>
      <c r="AW666">
        <v>12</v>
      </c>
      <c r="AX666" t="s">
        <v>97</v>
      </c>
      <c r="AY666" t="s">
        <v>2430</v>
      </c>
    </row>
    <row r="667" spans="1:51" x14ac:dyDescent="0.25">
      <c r="A667" t="s">
        <v>3160</v>
      </c>
      <c r="B667" t="s">
        <v>139</v>
      </c>
      <c r="C667" t="s">
        <v>89</v>
      </c>
      <c r="D667">
        <v>99999</v>
      </c>
      <c r="F667">
        <v>3000</v>
      </c>
      <c r="G667" t="b">
        <v>1</v>
      </c>
      <c r="H667" t="s">
        <v>90</v>
      </c>
      <c r="K667" t="s">
        <v>154</v>
      </c>
      <c r="L667" t="s">
        <v>1753</v>
      </c>
      <c r="N667" t="s">
        <v>93</v>
      </c>
      <c r="P667">
        <v>419.8</v>
      </c>
      <c r="Q667">
        <v>104.89999999999999</v>
      </c>
      <c r="R667">
        <v>0</v>
      </c>
      <c r="S667">
        <v>50.1</v>
      </c>
      <c r="T667">
        <v>0</v>
      </c>
      <c r="U667">
        <v>0</v>
      </c>
      <c r="V667">
        <v>194.9</v>
      </c>
      <c r="W667">
        <v>69.900000000000006</v>
      </c>
      <c r="X667">
        <v>69.900000000000006</v>
      </c>
      <c r="Y667">
        <v>0</v>
      </c>
      <c r="AF667" t="s">
        <v>1799</v>
      </c>
      <c r="AJ667" t="s">
        <v>1799</v>
      </c>
      <c r="AL667" t="s">
        <v>1755</v>
      </c>
      <c r="AM667">
        <v>0</v>
      </c>
      <c r="AN667">
        <v>99999</v>
      </c>
      <c r="AO667">
        <v>899</v>
      </c>
      <c r="AP667" t="b">
        <v>1</v>
      </c>
      <c r="AQ667" t="b">
        <v>1</v>
      </c>
      <c r="AR667" t="b">
        <v>1</v>
      </c>
      <c r="AS667">
        <v>99999</v>
      </c>
      <c r="AT667" t="s">
        <v>96</v>
      </c>
      <c r="AV667" t="b">
        <v>0</v>
      </c>
      <c r="AW667">
        <v>12</v>
      </c>
      <c r="AX667" t="s">
        <v>97</v>
      </c>
      <c r="AY667" t="s">
        <v>2431</v>
      </c>
    </row>
    <row r="668" spans="1:51" x14ac:dyDescent="0.25">
      <c r="A668" t="s">
        <v>3160</v>
      </c>
      <c r="B668" t="s">
        <v>139</v>
      </c>
      <c r="C668" t="s">
        <v>89</v>
      </c>
      <c r="D668">
        <v>99999</v>
      </c>
      <c r="F668">
        <v>5000</v>
      </c>
      <c r="G668" t="b">
        <v>1</v>
      </c>
      <c r="H668" t="s">
        <v>90</v>
      </c>
      <c r="K668" t="s">
        <v>154</v>
      </c>
      <c r="L668" t="s">
        <v>1753</v>
      </c>
      <c r="N668" t="s">
        <v>93</v>
      </c>
      <c r="P668">
        <v>434.8</v>
      </c>
      <c r="Q668">
        <v>119.9</v>
      </c>
      <c r="R668">
        <v>0</v>
      </c>
      <c r="S668">
        <v>50.1</v>
      </c>
      <c r="T668">
        <v>0</v>
      </c>
      <c r="U668">
        <v>0</v>
      </c>
      <c r="V668">
        <v>194.9</v>
      </c>
      <c r="W668">
        <v>69.900000000000006</v>
      </c>
      <c r="X668">
        <v>69.900000000000006</v>
      </c>
      <c r="Y668">
        <v>0</v>
      </c>
      <c r="AF668" t="s">
        <v>1801</v>
      </c>
      <c r="AJ668" t="s">
        <v>1801</v>
      </c>
      <c r="AL668" t="s">
        <v>1755</v>
      </c>
      <c r="AM668">
        <v>0</v>
      </c>
      <c r="AN668">
        <v>99999</v>
      </c>
      <c r="AO668">
        <v>899</v>
      </c>
      <c r="AP668" t="b">
        <v>1</v>
      </c>
      <c r="AQ668" t="b">
        <v>1</v>
      </c>
      <c r="AR668" t="b">
        <v>1</v>
      </c>
      <c r="AS668">
        <v>99999</v>
      </c>
      <c r="AT668" t="s">
        <v>96</v>
      </c>
      <c r="AV668" t="b">
        <v>0</v>
      </c>
      <c r="AW668">
        <v>12</v>
      </c>
      <c r="AX668" t="s">
        <v>97</v>
      </c>
      <c r="AY668" t="s">
        <v>2432</v>
      </c>
    </row>
    <row r="669" spans="1:51" x14ac:dyDescent="0.25">
      <c r="A669" t="s">
        <v>3160</v>
      </c>
      <c r="B669" t="s">
        <v>88</v>
      </c>
      <c r="C669" t="s">
        <v>89</v>
      </c>
      <c r="D669">
        <v>99999</v>
      </c>
      <c r="F669">
        <v>10000</v>
      </c>
      <c r="G669" t="b">
        <v>1</v>
      </c>
      <c r="H669" t="s">
        <v>90</v>
      </c>
      <c r="K669" t="s">
        <v>203</v>
      </c>
      <c r="L669" t="s">
        <v>1725</v>
      </c>
      <c r="N669" t="s">
        <v>93</v>
      </c>
      <c r="P669">
        <v>424.8</v>
      </c>
      <c r="Q669">
        <v>129.9</v>
      </c>
      <c r="R669">
        <v>0</v>
      </c>
      <c r="S669">
        <v>50.1</v>
      </c>
      <c r="T669">
        <v>0</v>
      </c>
      <c r="U669">
        <v>0</v>
      </c>
      <c r="V669">
        <v>194.9</v>
      </c>
      <c r="W669">
        <v>49.9</v>
      </c>
      <c r="X669">
        <v>49.9</v>
      </c>
      <c r="Y669">
        <v>0</v>
      </c>
      <c r="AF669" t="s">
        <v>1767</v>
      </c>
      <c r="AJ669" t="s">
        <v>1767</v>
      </c>
      <c r="AL669" t="s">
        <v>1727</v>
      </c>
      <c r="AM669">
        <v>0</v>
      </c>
      <c r="AN669">
        <v>99999</v>
      </c>
      <c r="AO669">
        <v>699</v>
      </c>
      <c r="AP669" t="b">
        <v>1</v>
      </c>
      <c r="AQ669" t="b">
        <v>1</v>
      </c>
      <c r="AR669" t="b">
        <v>1</v>
      </c>
      <c r="AS669">
        <v>1000</v>
      </c>
      <c r="AT669" t="s">
        <v>96</v>
      </c>
      <c r="AV669" t="b">
        <v>0</v>
      </c>
      <c r="AW669">
        <v>12</v>
      </c>
      <c r="AX669" t="s">
        <v>97</v>
      </c>
      <c r="AY669" t="s">
        <v>2433</v>
      </c>
    </row>
    <row r="670" spans="1:51" x14ac:dyDescent="0.25">
      <c r="A670" t="s">
        <v>3160</v>
      </c>
      <c r="B670" t="s">
        <v>109</v>
      </c>
      <c r="C670" t="s">
        <v>89</v>
      </c>
      <c r="D670">
        <v>99999</v>
      </c>
      <c r="F670">
        <v>0</v>
      </c>
      <c r="G670" t="b">
        <v>1</v>
      </c>
      <c r="H670" t="s">
        <v>90</v>
      </c>
      <c r="K670" t="s">
        <v>203</v>
      </c>
      <c r="L670" t="s">
        <v>1729</v>
      </c>
      <c r="N670" t="s">
        <v>93</v>
      </c>
      <c r="P670">
        <v>354.8</v>
      </c>
      <c r="Q670">
        <v>59.9</v>
      </c>
      <c r="R670">
        <v>0</v>
      </c>
      <c r="S670">
        <v>50.1</v>
      </c>
      <c r="T670">
        <v>0</v>
      </c>
      <c r="U670">
        <v>0</v>
      </c>
      <c r="V670">
        <v>194.9</v>
      </c>
      <c r="W670">
        <v>49.9</v>
      </c>
      <c r="X670">
        <v>49.9</v>
      </c>
      <c r="Y670">
        <v>0</v>
      </c>
      <c r="AF670" t="s">
        <v>1769</v>
      </c>
      <c r="AJ670" t="s">
        <v>1769</v>
      </c>
      <c r="AL670" t="s">
        <v>1731</v>
      </c>
      <c r="AM670">
        <v>0</v>
      </c>
      <c r="AN670">
        <v>99999</v>
      </c>
      <c r="AO670">
        <v>599</v>
      </c>
      <c r="AP670" t="b">
        <v>1</v>
      </c>
      <c r="AQ670" t="b">
        <v>1</v>
      </c>
      <c r="AR670" t="b">
        <v>1</v>
      </c>
      <c r="AS670">
        <v>500</v>
      </c>
      <c r="AT670" t="s">
        <v>96</v>
      </c>
      <c r="AV670" t="b">
        <v>0</v>
      </c>
      <c r="AW670">
        <v>12</v>
      </c>
      <c r="AX670" t="s">
        <v>97</v>
      </c>
      <c r="AY670" t="s">
        <v>2434</v>
      </c>
    </row>
    <row r="671" spans="1:51" x14ac:dyDescent="0.25">
      <c r="A671" t="s">
        <v>3160</v>
      </c>
      <c r="B671" t="s">
        <v>109</v>
      </c>
      <c r="C671" t="s">
        <v>89</v>
      </c>
      <c r="D671">
        <v>99999</v>
      </c>
      <c r="F671">
        <v>1000</v>
      </c>
      <c r="G671" t="b">
        <v>1</v>
      </c>
      <c r="H671" t="s">
        <v>90</v>
      </c>
      <c r="K671" t="s">
        <v>203</v>
      </c>
      <c r="L671" t="s">
        <v>1729</v>
      </c>
      <c r="N671" t="s">
        <v>93</v>
      </c>
      <c r="P671">
        <v>354.8</v>
      </c>
      <c r="Q671">
        <v>59.9</v>
      </c>
      <c r="R671">
        <v>0</v>
      </c>
      <c r="S671">
        <v>50.1</v>
      </c>
      <c r="T671">
        <v>0</v>
      </c>
      <c r="U671">
        <v>0</v>
      </c>
      <c r="V671">
        <v>194.9</v>
      </c>
      <c r="W671">
        <v>49.9</v>
      </c>
      <c r="X671">
        <v>49.9</v>
      </c>
      <c r="Y671">
        <v>0</v>
      </c>
      <c r="AF671" t="s">
        <v>1771</v>
      </c>
      <c r="AJ671" t="s">
        <v>1771</v>
      </c>
      <c r="AL671" t="s">
        <v>1731</v>
      </c>
      <c r="AM671">
        <v>0</v>
      </c>
      <c r="AN671">
        <v>99999</v>
      </c>
      <c r="AO671">
        <v>599</v>
      </c>
      <c r="AP671" t="b">
        <v>1</v>
      </c>
      <c r="AQ671" t="b">
        <v>1</v>
      </c>
      <c r="AR671" t="b">
        <v>1</v>
      </c>
      <c r="AS671">
        <v>500</v>
      </c>
      <c r="AT671" t="s">
        <v>96</v>
      </c>
      <c r="AV671" t="b">
        <v>0</v>
      </c>
      <c r="AW671">
        <v>12</v>
      </c>
      <c r="AX671" t="s">
        <v>97</v>
      </c>
      <c r="AY671" t="s">
        <v>2435</v>
      </c>
    </row>
    <row r="672" spans="1:51" x14ac:dyDescent="0.25">
      <c r="A672" t="s">
        <v>3160</v>
      </c>
      <c r="B672" t="s">
        <v>109</v>
      </c>
      <c r="C672" t="s">
        <v>89</v>
      </c>
      <c r="D672">
        <v>99999</v>
      </c>
      <c r="F672">
        <v>10000</v>
      </c>
      <c r="G672" t="b">
        <v>1</v>
      </c>
      <c r="H672" t="s">
        <v>90</v>
      </c>
      <c r="K672" t="s">
        <v>203</v>
      </c>
      <c r="L672" t="s">
        <v>1729</v>
      </c>
      <c r="N672" t="s">
        <v>93</v>
      </c>
      <c r="P672">
        <v>419.8</v>
      </c>
      <c r="Q672">
        <v>124.9</v>
      </c>
      <c r="R672">
        <v>0</v>
      </c>
      <c r="S672">
        <v>50.1</v>
      </c>
      <c r="T672">
        <v>0</v>
      </c>
      <c r="U672">
        <v>0</v>
      </c>
      <c r="V672">
        <v>194.9</v>
      </c>
      <c r="W672">
        <v>49.9</v>
      </c>
      <c r="X672">
        <v>49.9</v>
      </c>
      <c r="Y672">
        <v>0</v>
      </c>
      <c r="AF672" t="s">
        <v>1773</v>
      </c>
      <c r="AJ672" t="s">
        <v>1773</v>
      </c>
      <c r="AL672" t="s">
        <v>1731</v>
      </c>
      <c r="AM672">
        <v>0</v>
      </c>
      <c r="AN672">
        <v>99999</v>
      </c>
      <c r="AO672">
        <v>599</v>
      </c>
      <c r="AP672" t="b">
        <v>1</v>
      </c>
      <c r="AQ672" t="b">
        <v>1</v>
      </c>
      <c r="AR672" t="b">
        <v>1</v>
      </c>
      <c r="AS672">
        <v>500</v>
      </c>
      <c r="AT672" t="s">
        <v>96</v>
      </c>
      <c r="AV672" t="b">
        <v>0</v>
      </c>
      <c r="AW672">
        <v>12</v>
      </c>
      <c r="AX672" t="s">
        <v>97</v>
      </c>
      <c r="AY672" t="s">
        <v>2436</v>
      </c>
    </row>
    <row r="673" spans="1:51" x14ac:dyDescent="0.25">
      <c r="A673" t="s">
        <v>3160</v>
      </c>
      <c r="B673" t="s">
        <v>109</v>
      </c>
      <c r="C673" t="s">
        <v>89</v>
      </c>
      <c r="D673">
        <v>99999</v>
      </c>
      <c r="F673">
        <v>2000</v>
      </c>
      <c r="G673" t="b">
        <v>1</v>
      </c>
      <c r="H673" t="s">
        <v>90</v>
      </c>
      <c r="K673" t="s">
        <v>203</v>
      </c>
      <c r="L673" t="s">
        <v>1729</v>
      </c>
      <c r="N673" t="s">
        <v>93</v>
      </c>
      <c r="P673">
        <v>364.8</v>
      </c>
      <c r="Q673">
        <v>69.900000000000006</v>
      </c>
      <c r="R673">
        <v>0</v>
      </c>
      <c r="S673">
        <v>50.1</v>
      </c>
      <c r="T673">
        <v>0</v>
      </c>
      <c r="U673">
        <v>0</v>
      </c>
      <c r="V673">
        <v>194.9</v>
      </c>
      <c r="W673">
        <v>49.9</v>
      </c>
      <c r="X673">
        <v>49.9</v>
      </c>
      <c r="Y673">
        <v>0</v>
      </c>
      <c r="AF673" t="s">
        <v>1775</v>
      </c>
      <c r="AJ673" t="s">
        <v>1775</v>
      </c>
      <c r="AL673" t="s">
        <v>1731</v>
      </c>
      <c r="AM673">
        <v>0</v>
      </c>
      <c r="AN673">
        <v>99999</v>
      </c>
      <c r="AO673">
        <v>599</v>
      </c>
      <c r="AP673" t="b">
        <v>1</v>
      </c>
      <c r="AQ673" t="b">
        <v>1</v>
      </c>
      <c r="AR673" t="b">
        <v>1</v>
      </c>
      <c r="AS673">
        <v>500</v>
      </c>
      <c r="AT673" t="s">
        <v>96</v>
      </c>
      <c r="AV673" t="b">
        <v>0</v>
      </c>
      <c r="AW673">
        <v>12</v>
      </c>
      <c r="AX673" t="s">
        <v>97</v>
      </c>
      <c r="AY673" t="s">
        <v>2437</v>
      </c>
    </row>
    <row r="674" spans="1:51" x14ac:dyDescent="0.25">
      <c r="A674" t="s">
        <v>3160</v>
      </c>
      <c r="B674" t="s">
        <v>109</v>
      </c>
      <c r="C674" t="s">
        <v>89</v>
      </c>
      <c r="D674">
        <v>99999</v>
      </c>
      <c r="F674">
        <v>3000</v>
      </c>
      <c r="G674" t="b">
        <v>1</v>
      </c>
      <c r="H674" t="s">
        <v>90</v>
      </c>
      <c r="K674" t="s">
        <v>203</v>
      </c>
      <c r="L674" t="s">
        <v>1729</v>
      </c>
      <c r="N674" t="s">
        <v>93</v>
      </c>
      <c r="P674">
        <v>374.8</v>
      </c>
      <c r="Q674">
        <v>79.899999999999991</v>
      </c>
      <c r="R674">
        <v>0</v>
      </c>
      <c r="S674">
        <v>50.1</v>
      </c>
      <c r="T674">
        <v>0</v>
      </c>
      <c r="U674">
        <v>0</v>
      </c>
      <c r="V674">
        <v>194.9</v>
      </c>
      <c r="W674">
        <v>49.9</v>
      </c>
      <c r="X674">
        <v>49.9</v>
      </c>
      <c r="Y674">
        <v>0</v>
      </c>
      <c r="AF674" t="s">
        <v>1777</v>
      </c>
      <c r="AJ674" t="s">
        <v>1777</v>
      </c>
      <c r="AL674" t="s">
        <v>1731</v>
      </c>
      <c r="AM674">
        <v>0</v>
      </c>
      <c r="AN674">
        <v>99999</v>
      </c>
      <c r="AO674">
        <v>599</v>
      </c>
      <c r="AP674" t="b">
        <v>1</v>
      </c>
      <c r="AQ674" t="b">
        <v>1</v>
      </c>
      <c r="AR674" t="b">
        <v>1</v>
      </c>
      <c r="AS674">
        <v>500</v>
      </c>
      <c r="AT674" t="s">
        <v>96</v>
      </c>
      <c r="AV674" t="b">
        <v>0</v>
      </c>
      <c r="AW674">
        <v>12</v>
      </c>
      <c r="AX674" t="s">
        <v>97</v>
      </c>
      <c r="AY674" t="s">
        <v>2438</v>
      </c>
    </row>
    <row r="675" spans="1:51" x14ac:dyDescent="0.25">
      <c r="A675" t="s">
        <v>3160</v>
      </c>
      <c r="B675" t="s">
        <v>109</v>
      </c>
      <c r="C675" t="s">
        <v>89</v>
      </c>
      <c r="D675">
        <v>99999</v>
      </c>
      <c r="F675">
        <v>5000</v>
      </c>
      <c r="G675" t="b">
        <v>1</v>
      </c>
      <c r="H675" t="s">
        <v>90</v>
      </c>
      <c r="K675" t="s">
        <v>203</v>
      </c>
      <c r="L675" t="s">
        <v>1729</v>
      </c>
      <c r="N675" t="s">
        <v>93</v>
      </c>
      <c r="P675">
        <v>389.8</v>
      </c>
      <c r="Q675">
        <v>94.9</v>
      </c>
      <c r="R675">
        <v>0</v>
      </c>
      <c r="S675">
        <v>50.1</v>
      </c>
      <c r="T675">
        <v>0</v>
      </c>
      <c r="U675">
        <v>0</v>
      </c>
      <c r="V675">
        <v>194.9</v>
      </c>
      <c r="W675">
        <v>49.9</v>
      </c>
      <c r="X675">
        <v>49.9</v>
      </c>
      <c r="Y675">
        <v>0</v>
      </c>
      <c r="AF675" t="s">
        <v>1779</v>
      </c>
      <c r="AJ675" t="s">
        <v>1779</v>
      </c>
      <c r="AL675" t="s">
        <v>1731</v>
      </c>
      <c r="AM675">
        <v>0</v>
      </c>
      <c r="AN675">
        <v>99999</v>
      </c>
      <c r="AO675">
        <v>599</v>
      </c>
      <c r="AP675" t="b">
        <v>1</v>
      </c>
      <c r="AQ675" t="b">
        <v>1</v>
      </c>
      <c r="AR675" t="b">
        <v>1</v>
      </c>
      <c r="AS675">
        <v>500</v>
      </c>
      <c r="AT675" t="s">
        <v>96</v>
      </c>
      <c r="AV675" t="b">
        <v>0</v>
      </c>
      <c r="AW675">
        <v>12</v>
      </c>
      <c r="AX675" t="s">
        <v>97</v>
      </c>
      <c r="AY675" t="s">
        <v>2439</v>
      </c>
    </row>
    <row r="676" spans="1:51" x14ac:dyDescent="0.25">
      <c r="A676" t="s">
        <v>3160</v>
      </c>
      <c r="B676" t="s">
        <v>124</v>
      </c>
      <c r="C676" t="s">
        <v>89</v>
      </c>
      <c r="D676">
        <v>99999</v>
      </c>
      <c r="F676">
        <v>0</v>
      </c>
      <c r="G676" t="b">
        <v>1</v>
      </c>
      <c r="H676" t="s">
        <v>90</v>
      </c>
      <c r="K676" t="s">
        <v>203</v>
      </c>
      <c r="L676" t="s">
        <v>1725</v>
      </c>
      <c r="N676" t="s">
        <v>93</v>
      </c>
      <c r="P676">
        <v>359.8</v>
      </c>
      <c r="Q676">
        <v>64.900000000000006</v>
      </c>
      <c r="R676">
        <v>0</v>
      </c>
      <c r="S676">
        <v>50.1</v>
      </c>
      <c r="T676">
        <v>0</v>
      </c>
      <c r="U676">
        <v>0</v>
      </c>
      <c r="V676">
        <v>194.9</v>
      </c>
      <c r="W676">
        <v>49.9</v>
      </c>
      <c r="X676">
        <v>49.9</v>
      </c>
      <c r="Y676">
        <v>0</v>
      </c>
      <c r="AF676" t="s">
        <v>1781</v>
      </c>
      <c r="AJ676" t="s">
        <v>1781</v>
      </c>
      <c r="AL676" t="s">
        <v>1727</v>
      </c>
      <c r="AM676">
        <v>0</v>
      </c>
      <c r="AN676">
        <v>99999</v>
      </c>
      <c r="AO676">
        <v>699</v>
      </c>
      <c r="AP676" t="b">
        <v>1</v>
      </c>
      <c r="AQ676" t="b">
        <v>1</v>
      </c>
      <c r="AR676" t="b">
        <v>1</v>
      </c>
      <c r="AS676">
        <v>1000</v>
      </c>
      <c r="AT676" t="s">
        <v>96</v>
      </c>
      <c r="AV676" t="b">
        <v>0</v>
      </c>
      <c r="AW676">
        <v>12</v>
      </c>
      <c r="AX676" t="s">
        <v>97</v>
      </c>
      <c r="AY676" t="s">
        <v>2440</v>
      </c>
    </row>
    <row r="677" spans="1:51" x14ac:dyDescent="0.25">
      <c r="A677" t="s">
        <v>3160</v>
      </c>
      <c r="B677" t="s">
        <v>124</v>
      </c>
      <c r="C677" t="s">
        <v>89</v>
      </c>
      <c r="D677">
        <v>99999</v>
      </c>
      <c r="F677">
        <v>1000</v>
      </c>
      <c r="G677" t="b">
        <v>1</v>
      </c>
      <c r="H677" t="s">
        <v>90</v>
      </c>
      <c r="K677" t="s">
        <v>203</v>
      </c>
      <c r="L677" t="s">
        <v>1725</v>
      </c>
      <c r="N677" t="s">
        <v>93</v>
      </c>
      <c r="P677">
        <v>359.8</v>
      </c>
      <c r="Q677">
        <v>64.899999999999991</v>
      </c>
      <c r="R677">
        <v>0</v>
      </c>
      <c r="S677">
        <v>50.1</v>
      </c>
      <c r="T677">
        <v>0</v>
      </c>
      <c r="U677">
        <v>0</v>
      </c>
      <c r="V677">
        <v>194.9</v>
      </c>
      <c r="W677">
        <v>49.9</v>
      </c>
      <c r="X677">
        <v>49.9</v>
      </c>
      <c r="Y677">
        <v>0</v>
      </c>
      <c r="AF677" t="s">
        <v>1783</v>
      </c>
      <c r="AJ677" t="s">
        <v>1783</v>
      </c>
      <c r="AL677" t="s">
        <v>1727</v>
      </c>
      <c r="AM677">
        <v>0</v>
      </c>
      <c r="AN677">
        <v>99999</v>
      </c>
      <c r="AO677">
        <v>699</v>
      </c>
      <c r="AP677" t="b">
        <v>1</v>
      </c>
      <c r="AQ677" t="b">
        <v>1</v>
      </c>
      <c r="AR677" t="b">
        <v>1</v>
      </c>
      <c r="AS677">
        <v>1000</v>
      </c>
      <c r="AT677" t="s">
        <v>96</v>
      </c>
      <c r="AV677" t="b">
        <v>0</v>
      </c>
      <c r="AW677">
        <v>12</v>
      </c>
      <c r="AX677" t="s">
        <v>97</v>
      </c>
      <c r="AY677" t="s">
        <v>2441</v>
      </c>
    </row>
    <row r="678" spans="1:51" x14ac:dyDescent="0.25">
      <c r="A678" t="s">
        <v>3160</v>
      </c>
      <c r="B678" t="s">
        <v>124</v>
      </c>
      <c r="C678" t="s">
        <v>89</v>
      </c>
      <c r="D678">
        <v>99999</v>
      </c>
      <c r="F678">
        <v>2000</v>
      </c>
      <c r="G678" t="b">
        <v>1</v>
      </c>
      <c r="H678" t="s">
        <v>90</v>
      </c>
      <c r="K678" t="s">
        <v>203</v>
      </c>
      <c r="L678" t="s">
        <v>1725</v>
      </c>
      <c r="N678" t="s">
        <v>93</v>
      </c>
      <c r="P678">
        <v>369.8</v>
      </c>
      <c r="Q678">
        <v>74.899999999999991</v>
      </c>
      <c r="R678">
        <v>0</v>
      </c>
      <c r="S678">
        <v>50.1</v>
      </c>
      <c r="T678">
        <v>0</v>
      </c>
      <c r="U678">
        <v>0</v>
      </c>
      <c r="V678">
        <v>194.9</v>
      </c>
      <c r="W678">
        <v>49.9</v>
      </c>
      <c r="X678">
        <v>49.9</v>
      </c>
      <c r="Y678">
        <v>0</v>
      </c>
      <c r="AF678" t="s">
        <v>1785</v>
      </c>
      <c r="AJ678" t="s">
        <v>1785</v>
      </c>
      <c r="AL678" t="s">
        <v>1727</v>
      </c>
      <c r="AM678">
        <v>0</v>
      </c>
      <c r="AN678">
        <v>99999</v>
      </c>
      <c r="AO678">
        <v>699</v>
      </c>
      <c r="AP678" t="b">
        <v>1</v>
      </c>
      <c r="AQ678" t="b">
        <v>1</v>
      </c>
      <c r="AR678" t="b">
        <v>1</v>
      </c>
      <c r="AS678">
        <v>1000</v>
      </c>
      <c r="AT678" t="s">
        <v>96</v>
      </c>
      <c r="AV678" t="b">
        <v>0</v>
      </c>
      <c r="AW678">
        <v>12</v>
      </c>
      <c r="AX678" t="s">
        <v>97</v>
      </c>
      <c r="AY678" t="s">
        <v>2442</v>
      </c>
    </row>
    <row r="679" spans="1:51" x14ac:dyDescent="0.25">
      <c r="A679" t="s">
        <v>3160</v>
      </c>
      <c r="B679" t="s">
        <v>124</v>
      </c>
      <c r="C679" t="s">
        <v>89</v>
      </c>
      <c r="D679">
        <v>99999</v>
      </c>
      <c r="F679">
        <v>3000</v>
      </c>
      <c r="G679" t="b">
        <v>1</v>
      </c>
      <c r="H679" t="s">
        <v>90</v>
      </c>
      <c r="K679" t="s">
        <v>203</v>
      </c>
      <c r="L679" t="s">
        <v>1725</v>
      </c>
      <c r="N679" t="s">
        <v>93</v>
      </c>
      <c r="P679">
        <v>379.8</v>
      </c>
      <c r="Q679">
        <v>84.899999999999991</v>
      </c>
      <c r="R679">
        <v>0</v>
      </c>
      <c r="S679">
        <v>50.1</v>
      </c>
      <c r="T679">
        <v>0</v>
      </c>
      <c r="U679">
        <v>0</v>
      </c>
      <c r="V679">
        <v>194.9</v>
      </c>
      <c r="W679">
        <v>49.9</v>
      </c>
      <c r="X679">
        <v>49.9</v>
      </c>
      <c r="Y679">
        <v>0</v>
      </c>
      <c r="AF679" t="s">
        <v>1787</v>
      </c>
      <c r="AJ679" t="s">
        <v>1787</v>
      </c>
      <c r="AL679" t="s">
        <v>1727</v>
      </c>
      <c r="AM679">
        <v>0</v>
      </c>
      <c r="AN679">
        <v>99999</v>
      </c>
      <c r="AO679">
        <v>699</v>
      </c>
      <c r="AP679" t="b">
        <v>1</v>
      </c>
      <c r="AQ679" t="b">
        <v>1</v>
      </c>
      <c r="AR679" t="b">
        <v>1</v>
      </c>
      <c r="AS679">
        <v>1000</v>
      </c>
      <c r="AT679" t="s">
        <v>96</v>
      </c>
      <c r="AV679" t="b">
        <v>0</v>
      </c>
      <c r="AW679">
        <v>12</v>
      </c>
      <c r="AX679" t="s">
        <v>97</v>
      </c>
      <c r="AY679" t="s">
        <v>2443</v>
      </c>
    </row>
    <row r="680" spans="1:51" x14ac:dyDescent="0.25">
      <c r="A680" t="s">
        <v>3160</v>
      </c>
      <c r="B680" t="s">
        <v>124</v>
      </c>
      <c r="C680" t="s">
        <v>89</v>
      </c>
      <c r="D680">
        <v>99999</v>
      </c>
      <c r="F680">
        <v>5000</v>
      </c>
      <c r="G680" t="b">
        <v>1</v>
      </c>
      <c r="H680" t="s">
        <v>90</v>
      </c>
      <c r="K680" t="s">
        <v>203</v>
      </c>
      <c r="L680" t="s">
        <v>1725</v>
      </c>
      <c r="N680" t="s">
        <v>93</v>
      </c>
      <c r="P680">
        <v>394.8</v>
      </c>
      <c r="Q680">
        <v>99.9</v>
      </c>
      <c r="R680">
        <v>0</v>
      </c>
      <c r="S680">
        <v>50.1</v>
      </c>
      <c r="T680">
        <v>0</v>
      </c>
      <c r="U680">
        <v>0</v>
      </c>
      <c r="V680">
        <v>194.9</v>
      </c>
      <c r="W680">
        <v>49.9</v>
      </c>
      <c r="X680">
        <v>49.9</v>
      </c>
      <c r="Y680">
        <v>0</v>
      </c>
      <c r="AF680" t="s">
        <v>1789</v>
      </c>
      <c r="AJ680" t="s">
        <v>1789</v>
      </c>
      <c r="AL680" t="s">
        <v>1727</v>
      </c>
      <c r="AM680">
        <v>0</v>
      </c>
      <c r="AN680">
        <v>99999</v>
      </c>
      <c r="AO680">
        <v>699</v>
      </c>
      <c r="AP680" t="b">
        <v>1</v>
      </c>
      <c r="AQ680" t="b">
        <v>1</v>
      </c>
      <c r="AR680" t="b">
        <v>1</v>
      </c>
      <c r="AS680">
        <v>1000</v>
      </c>
      <c r="AT680" t="s">
        <v>96</v>
      </c>
      <c r="AV680" t="b">
        <v>0</v>
      </c>
      <c r="AW680">
        <v>12</v>
      </c>
      <c r="AX680" t="s">
        <v>97</v>
      </c>
      <c r="AY680" t="s">
        <v>2444</v>
      </c>
    </row>
    <row r="681" spans="1:51" x14ac:dyDescent="0.25">
      <c r="A681" t="s">
        <v>3160</v>
      </c>
      <c r="B681" t="s">
        <v>139</v>
      </c>
      <c r="C681" t="s">
        <v>89</v>
      </c>
      <c r="D681">
        <v>99999</v>
      </c>
      <c r="F681">
        <v>0</v>
      </c>
      <c r="G681" t="b">
        <v>1</v>
      </c>
      <c r="H681" t="s">
        <v>90</v>
      </c>
      <c r="K681" t="s">
        <v>203</v>
      </c>
      <c r="L681" t="s">
        <v>1753</v>
      </c>
      <c r="N681" t="s">
        <v>93</v>
      </c>
      <c r="P681">
        <v>379.8</v>
      </c>
      <c r="Q681">
        <v>84.9</v>
      </c>
      <c r="R681">
        <v>0</v>
      </c>
      <c r="S681">
        <v>50.1</v>
      </c>
      <c r="T681">
        <v>0</v>
      </c>
      <c r="U681">
        <v>0</v>
      </c>
      <c r="V681">
        <v>194.9</v>
      </c>
      <c r="W681">
        <v>49.9</v>
      </c>
      <c r="X681">
        <v>49.9</v>
      </c>
      <c r="Y681">
        <v>0</v>
      </c>
      <c r="AF681" t="s">
        <v>1791</v>
      </c>
      <c r="AJ681" t="s">
        <v>1791</v>
      </c>
      <c r="AL681" t="s">
        <v>1755</v>
      </c>
      <c r="AM681">
        <v>0</v>
      </c>
      <c r="AN681">
        <v>99999</v>
      </c>
      <c r="AO681">
        <v>899</v>
      </c>
      <c r="AP681" t="b">
        <v>1</v>
      </c>
      <c r="AQ681" t="b">
        <v>1</v>
      </c>
      <c r="AR681" t="b">
        <v>1</v>
      </c>
      <c r="AS681">
        <v>99999</v>
      </c>
      <c r="AT681" t="s">
        <v>96</v>
      </c>
      <c r="AV681" t="b">
        <v>0</v>
      </c>
      <c r="AW681">
        <v>12</v>
      </c>
      <c r="AX681" t="s">
        <v>97</v>
      </c>
      <c r="AY681" t="s">
        <v>2445</v>
      </c>
    </row>
    <row r="682" spans="1:51" x14ac:dyDescent="0.25">
      <c r="A682" t="s">
        <v>3160</v>
      </c>
      <c r="B682" t="s">
        <v>139</v>
      </c>
      <c r="C682" t="s">
        <v>89</v>
      </c>
      <c r="D682">
        <v>99999</v>
      </c>
      <c r="F682">
        <v>1000</v>
      </c>
      <c r="G682" t="b">
        <v>1</v>
      </c>
      <c r="H682" t="s">
        <v>90</v>
      </c>
      <c r="K682" t="s">
        <v>203</v>
      </c>
      <c r="L682" t="s">
        <v>1753</v>
      </c>
      <c r="N682" t="s">
        <v>93</v>
      </c>
      <c r="P682">
        <v>379.8</v>
      </c>
      <c r="Q682">
        <v>84.899999999999991</v>
      </c>
      <c r="R682">
        <v>0</v>
      </c>
      <c r="S682">
        <v>50.1</v>
      </c>
      <c r="T682">
        <v>0</v>
      </c>
      <c r="U682">
        <v>0</v>
      </c>
      <c r="V682">
        <v>194.9</v>
      </c>
      <c r="W682">
        <v>49.9</v>
      </c>
      <c r="X682">
        <v>49.9</v>
      </c>
      <c r="Y682">
        <v>0</v>
      </c>
      <c r="AF682" t="s">
        <v>1793</v>
      </c>
      <c r="AJ682" t="s">
        <v>1793</v>
      </c>
      <c r="AL682" t="s">
        <v>1755</v>
      </c>
      <c r="AM682">
        <v>0</v>
      </c>
      <c r="AN682">
        <v>99999</v>
      </c>
      <c r="AO682">
        <v>899</v>
      </c>
      <c r="AP682" t="b">
        <v>1</v>
      </c>
      <c r="AQ682" t="b">
        <v>1</v>
      </c>
      <c r="AR682" t="b">
        <v>1</v>
      </c>
      <c r="AS682">
        <v>99999</v>
      </c>
      <c r="AT682" t="s">
        <v>96</v>
      </c>
      <c r="AV682" t="b">
        <v>0</v>
      </c>
      <c r="AW682">
        <v>12</v>
      </c>
      <c r="AX682" t="s">
        <v>97</v>
      </c>
      <c r="AY682" t="s">
        <v>2446</v>
      </c>
    </row>
    <row r="683" spans="1:51" x14ac:dyDescent="0.25">
      <c r="A683" t="s">
        <v>3160</v>
      </c>
      <c r="B683" t="s">
        <v>139</v>
      </c>
      <c r="C683" t="s">
        <v>89</v>
      </c>
      <c r="D683">
        <v>99999</v>
      </c>
      <c r="F683">
        <v>10000</v>
      </c>
      <c r="G683" t="b">
        <v>1</v>
      </c>
      <c r="H683" t="s">
        <v>90</v>
      </c>
      <c r="K683" t="s">
        <v>203</v>
      </c>
      <c r="L683" t="s">
        <v>1753</v>
      </c>
      <c r="N683" t="s">
        <v>93</v>
      </c>
      <c r="P683">
        <v>444.8</v>
      </c>
      <c r="Q683">
        <v>149.9</v>
      </c>
      <c r="R683">
        <v>0</v>
      </c>
      <c r="S683">
        <v>50.1</v>
      </c>
      <c r="T683">
        <v>0</v>
      </c>
      <c r="U683">
        <v>0</v>
      </c>
      <c r="V683">
        <v>194.9</v>
      </c>
      <c r="W683">
        <v>49.9</v>
      </c>
      <c r="X683">
        <v>49.9</v>
      </c>
      <c r="Y683">
        <v>0</v>
      </c>
      <c r="AF683" t="s">
        <v>1795</v>
      </c>
      <c r="AJ683" t="s">
        <v>1795</v>
      </c>
      <c r="AL683" t="s">
        <v>1755</v>
      </c>
      <c r="AM683">
        <v>0</v>
      </c>
      <c r="AN683">
        <v>99999</v>
      </c>
      <c r="AO683">
        <v>899</v>
      </c>
      <c r="AP683" t="b">
        <v>1</v>
      </c>
      <c r="AQ683" t="b">
        <v>1</v>
      </c>
      <c r="AR683" t="b">
        <v>1</v>
      </c>
      <c r="AS683">
        <v>99999</v>
      </c>
      <c r="AT683" t="s">
        <v>96</v>
      </c>
      <c r="AV683" t="b">
        <v>0</v>
      </c>
      <c r="AW683">
        <v>12</v>
      </c>
      <c r="AX683" t="s">
        <v>97</v>
      </c>
      <c r="AY683" t="s">
        <v>2447</v>
      </c>
    </row>
    <row r="684" spans="1:51" x14ac:dyDescent="0.25">
      <c r="A684" t="s">
        <v>3160</v>
      </c>
      <c r="B684" t="s">
        <v>139</v>
      </c>
      <c r="C684" t="s">
        <v>89</v>
      </c>
      <c r="D684">
        <v>99999</v>
      </c>
      <c r="F684">
        <v>2000</v>
      </c>
      <c r="G684" t="b">
        <v>1</v>
      </c>
      <c r="H684" t="s">
        <v>90</v>
      </c>
      <c r="K684" t="s">
        <v>203</v>
      </c>
      <c r="L684" t="s">
        <v>1753</v>
      </c>
      <c r="N684" t="s">
        <v>93</v>
      </c>
      <c r="P684">
        <v>389.8</v>
      </c>
      <c r="Q684">
        <v>94.899999999999991</v>
      </c>
      <c r="R684">
        <v>0</v>
      </c>
      <c r="S684">
        <v>50.1</v>
      </c>
      <c r="T684">
        <v>0</v>
      </c>
      <c r="U684">
        <v>0</v>
      </c>
      <c r="V684">
        <v>194.9</v>
      </c>
      <c r="W684">
        <v>49.9</v>
      </c>
      <c r="X684">
        <v>49.9</v>
      </c>
      <c r="Y684">
        <v>0</v>
      </c>
      <c r="AF684" t="s">
        <v>1797</v>
      </c>
      <c r="AJ684" t="s">
        <v>1797</v>
      </c>
      <c r="AL684" t="s">
        <v>1755</v>
      </c>
      <c r="AM684">
        <v>0</v>
      </c>
      <c r="AN684">
        <v>99999</v>
      </c>
      <c r="AO684">
        <v>899</v>
      </c>
      <c r="AP684" t="b">
        <v>1</v>
      </c>
      <c r="AQ684" t="b">
        <v>1</v>
      </c>
      <c r="AR684" t="b">
        <v>1</v>
      </c>
      <c r="AS684">
        <v>99999</v>
      </c>
      <c r="AT684" t="s">
        <v>96</v>
      </c>
      <c r="AV684" t="b">
        <v>0</v>
      </c>
      <c r="AW684">
        <v>12</v>
      </c>
      <c r="AX684" t="s">
        <v>97</v>
      </c>
      <c r="AY684" t="s">
        <v>2448</v>
      </c>
    </row>
    <row r="685" spans="1:51" x14ac:dyDescent="0.25">
      <c r="A685" t="s">
        <v>3160</v>
      </c>
      <c r="B685" t="s">
        <v>139</v>
      </c>
      <c r="C685" t="s">
        <v>89</v>
      </c>
      <c r="D685">
        <v>99999</v>
      </c>
      <c r="F685">
        <v>3000</v>
      </c>
      <c r="G685" t="b">
        <v>1</v>
      </c>
      <c r="H685" t="s">
        <v>90</v>
      </c>
      <c r="K685" t="s">
        <v>203</v>
      </c>
      <c r="L685" t="s">
        <v>1753</v>
      </c>
      <c r="N685" t="s">
        <v>93</v>
      </c>
      <c r="P685">
        <v>399.8</v>
      </c>
      <c r="Q685">
        <v>104.89999999999999</v>
      </c>
      <c r="R685">
        <v>0</v>
      </c>
      <c r="S685">
        <v>50.1</v>
      </c>
      <c r="T685">
        <v>0</v>
      </c>
      <c r="U685">
        <v>0</v>
      </c>
      <c r="V685">
        <v>194.9</v>
      </c>
      <c r="W685">
        <v>49.9</v>
      </c>
      <c r="X685">
        <v>49.9</v>
      </c>
      <c r="Y685">
        <v>0</v>
      </c>
      <c r="AF685" t="s">
        <v>1799</v>
      </c>
      <c r="AJ685" t="s">
        <v>1799</v>
      </c>
      <c r="AL685" t="s">
        <v>1755</v>
      </c>
      <c r="AM685">
        <v>0</v>
      </c>
      <c r="AN685">
        <v>99999</v>
      </c>
      <c r="AO685">
        <v>899</v>
      </c>
      <c r="AP685" t="b">
        <v>1</v>
      </c>
      <c r="AQ685" t="b">
        <v>1</v>
      </c>
      <c r="AR685" t="b">
        <v>1</v>
      </c>
      <c r="AS685">
        <v>99999</v>
      </c>
      <c r="AT685" t="s">
        <v>96</v>
      </c>
      <c r="AV685" t="b">
        <v>0</v>
      </c>
      <c r="AW685">
        <v>12</v>
      </c>
      <c r="AX685" t="s">
        <v>97</v>
      </c>
      <c r="AY685" t="s">
        <v>2449</v>
      </c>
    </row>
    <row r="686" spans="1:51" x14ac:dyDescent="0.25">
      <c r="A686" t="s">
        <v>3160</v>
      </c>
      <c r="B686" t="s">
        <v>139</v>
      </c>
      <c r="C686" t="s">
        <v>89</v>
      </c>
      <c r="D686">
        <v>99999</v>
      </c>
      <c r="F686">
        <v>5000</v>
      </c>
      <c r="G686" t="b">
        <v>1</v>
      </c>
      <c r="H686" t="s">
        <v>90</v>
      </c>
      <c r="K686" t="s">
        <v>203</v>
      </c>
      <c r="L686" t="s">
        <v>1753</v>
      </c>
      <c r="N686" t="s">
        <v>93</v>
      </c>
      <c r="P686">
        <v>414.8</v>
      </c>
      <c r="Q686">
        <v>119.9</v>
      </c>
      <c r="R686">
        <v>0</v>
      </c>
      <c r="S686">
        <v>50.1</v>
      </c>
      <c r="T686">
        <v>0</v>
      </c>
      <c r="U686">
        <v>0</v>
      </c>
      <c r="V686">
        <v>194.9</v>
      </c>
      <c r="W686">
        <v>49.9</v>
      </c>
      <c r="X686">
        <v>49.9</v>
      </c>
      <c r="Y686">
        <v>0</v>
      </c>
      <c r="AF686" t="s">
        <v>1801</v>
      </c>
      <c r="AJ686" t="s">
        <v>1801</v>
      </c>
      <c r="AL686" t="s">
        <v>1755</v>
      </c>
      <c r="AM686">
        <v>0</v>
      </c>
      <c r="AN686">
        <v>99999</v>
      </c>
      <c r="AO686">
        <v>899</v>
      </c>
      <c r="AP686" t="b">
        <v>1</v>
      </c>
      <c r="AQ686" t="b">
        <v>1</v>
      </c>
      <c r="AR686" t="b">
        <v>1</v>
      </c>
      <c r="AS686">
        <v>99999</v>
      </c>
      <c r="AT686" t="s">
        <v>96</v>
      </c>
      <c r="AV686" t="b">
        <v>0</v>
      </c>
      <c r="AW686">
        <v>12</v>
      </c>
      <c r="AX686" t="s">
        <v>97</v>
      </c>
      <c r="AY686" t="s">
        <v>2450</v>
      </c>
    </row>
    <row r="687" spans="1:51" x14ac:dyDescent="0.25">
      <c r="A687" t="s">
        <v>3160</v>
      </c>
      <c r="B687" t="s">
        <v>88</v>
      </c>
      <c r="C687" t="s">
        <v>89</v>
      </c>
      <c r="D687">
        <v>99999</v>
      </c>
      <c r="F687">
        <v>10000</v>
      </c>
      <c r="G687" t="b">
        <v>1</v>
      </c>
      <c r="H687" t="s">
        <v>90</v>
      </c>
      <c r="K687" t="s">
        <v>228</v>
      </c>
      <c r="L687" t="s">
        <v>1725</v>
      </c>
      <c r="N687" t="s">
        <v>93</v>
      </c>
      <c r="P687">
        <v>434.8</v>
      </c>
      <c r="Q687">
        <v>129.9</v>
      </c>
      <c r="R687">
        <v>0</v>
      </c>
      <c r="S687">
        <v>50.1</v>
      </c>
      <c r="T687">
        <v>0</v>
      </c>
      <c r="U687">
        <v>0</v>
      </c>
      <c r="V687">
        <v>194.9</v>
      </c>
      <c r="W687">
        <v>59.9</v>
      </c>
      <c r="X687">
        <v>59.9</v>
      </c>
      <c r="Y687">
        <v>0</v>
      </c>
      <c r="AF687" t="s">
        <v>1767</v>
      </c>
      <c r="AJ687" t="s">
        <v>1767</v>
      </c>
      <c r="AL687" t="s">
        <v>1727</v>
      </c>
      <c r="AM687">
        <v>0</v>
      </c>
      <c r="AN687">
        <v>99999</v>
      </c>
      <c r="AO687">
        <v>699</v>
      </c>
      <c r="AP687" t="b">
        <v>1</v>
      </c>
      <c r="AQ687" t="b">
        <v>1</v>
      </c>
      <c r="AR687" t="b">
        <v>1</v>
      </c>
      <c r="AS687">
        <v>1000</v>
      </c>
      <c r="AT687" t="s">
        <v>96</v>
      </c>
      <c r="AV687" t="b">
        <v>0</v>
      </c>
      <c r="AW687">
        <v>12</v>
      </c>
      <c r="AX687" t="s">
        <v>97</v>
      </c>
      <c r="AY687" t="s">
        <v>2451</v>
      </c>
    </row>
    <row r="688" spans="1:51" x14ac:dyDescent="0.25">
      <c r="A688" t="s">
        <v>3160</v>
      </c>
      <c r="B688" t="s">
        <v>109</v>
      </c>
      <c r="C688" t="s">
        <v>89</v>
      </c>
      <c r="D688">
        <v>99999</v>
      </c>
      <c r="F688">
        <v>0</v>
      </c>
      <c r="G688" t="b">
        <v>1</v>
      </c>
      <c r="H688" t="s">
        <v>90</v>
      </c>
      <c r="K688" t="s">
        <v>228</v>
      </c>
      <c r="L688" t="s">
        <v>1729</v>
      </c>
      <c r="N688" t="s">
        <v>93</v>
      </c>
      <c r="P688">
        <v>364.8</v>
      </c>
      <c r="Q688">
        <v>59.9</v>
      </c>
      <c r="R688">
        <v>0</v>
      </c>
      <c r="S688">
        <v>50.1</v>
      </c>
      <c r="T688">
        <v>0</v>
      </c>
      <c r="U688">
        <v>0</v>
      </c>
      <c r="V688">
        <v>194.9</v>
      </c>
      <c r="W688">
        <v>59.9</v>
      </c>
      <c r="X688">
        <v>59.9</v>
      </c>
      <c r="Y688">
        <v>0</v>
      </c>
      <c r="AF688" t="s">
        <v>1769</v>
      </c>
      <c r="AJ688" t="s">
        <v>1769</v>
      </c>
      <c r="AL688" t="s">
        <v>1731</v>
      </c>
      <c r="AM688">
        <v>0</v>
      </c>
      <c r="AN688">
        <v>99999</v>
      </c>
      <c r="AO688">
        <v>599</v>
      </c>
      <c r="AP688" t="b">
        <v>1</v>
      </c>
      <c r="AQ688" t="b">
        <v>1</v>
      </c>
      <c r="AR688" t="b">
        <v>1</v>
      </c>
      <c r="AS688">
        <v>500</v>
      </c>
      <c r="AT688" t="s">
        <v>96</v>
      </c>
      <c r="AV688" t="b">
        <v>0</v>
      </c>
      <c r="AW688">
        <v>12</v>
      </c>
      <c r="AX688" t="s">
        <v>97</v>
      </c>
      <c r="AY688" t="s">
        <v>2452</v>
      </c>
    </row>
    <row r="689" spans="1:51" x14ac:dyDescent="0.25">
      <c r="A689" t="s">
        <v>3160</v>
      </c>
      <c r="B689" t="s">
        <v>109</v>
      </c>
      <c r="C689" t="s">
        <v>89</v>
      </c>
      <c r="D689">
        <v>99999</v>
      </c>
      <c r="F689">
        <v>1000</v>
      </c>
      <c r="G689" t="b">
        <v>1</v>
      </c>
      <c r="H689" t="s">
        <v>90</v>
      </c>
      <c r="K689" t="s">
        <v>228</v>
      </c>
      <c r="L689" t="s">
        <v>1729</v>
      </c>
      <c r="N689" t="s">
        <v>93</v>
      </c>
      <c r="P689">
        <v>364.8</v>
      </c>
      <c r="Q689">
        <v>59.9</v>
      </c>
      <c r="R689">
        <v>0</v>
      </c>
      <c r="S689">
        <v>50.1</v>
      </c>
      <c r="T689">
        <v>0</v>
      </c>
      <c r="U689">
        <v>0</v>
      </c>
      <c r="V689">
        <v>194.9</v>
      </c>
      <c r="W689">
        <v>59.9</v>
      </c>
      <c r="X689">
        <v>59.9</v>
      </c>
      <c r="Y689">
        <v>0</v>
      </c>
      <c r="AF689" t="s">
        <v>1771</v>
      </c>
      <c r="AJ689" t="s">
        <v>1771</v>
      </c>
      <c r="AL689" t="s">
        <v>1731</v>
      </c>
      <c r="AM689">
        <v>0</v>
      </c>
      <c r="AN689">
        <v>99999</v>
      </c>
      <c r="AO689">
        <v>599</v>
      </c>
      <c r="AP689" t="b">
        <v>1</v>
      </c>
      <c r="AQ689" t="b">
        <v>1</v>
      </c>
      <c r="AR689" t="b">
        <v>1</v>
      </c>
      <c r="AS689">
        <v>500</v>
      </c>
      <c r="AT689" t="s">
        <v>96</v>
      </c>
      <c r="AV689" t="b">
        <v>0</v>
      </c>
      <c r="AW689">
        <v>12</v>
      </c>
      <c r="AX689" t="s">
        <v>97</v>
      </c>
      <c r="AY689" t="s">
        <v>2453</v>
      </c>
    </row>
    <row r="690" spans="1:51" x14ac:dyDescent="0.25">
      <c r="A690" t="s">
        <v>3160</v>
      </c>
      <c r="B690" t="s">
        <v>109</v>
      </c>
      <c r="C690" t="s">
        <v>89</v>
      </c>
      <c r="D690">
        <v>99999</v>
      </c>
      <c r="F690">
        <v>10000</v>
      </c>
      <c r="G690" t="b">
        <v>1</v>
      </c>
      <c r="H690" t="s">
        <v>90</v>
      </c>
      <c r="K690" t="s">
        <v>228</v>
      </c>
      <c r="L690" t="s">
        <v>1729</v>
      </c>
      <c r="N690" t="s">
        <v>93</v>
      </c>
      <c r="P690">
        <v>429.8</v>
      </c>
      <c r="Q690">
        <v>124.9</v>
      </c>
      <c r="R690">
        <v>0</v>
      </c>
      <c r="S690">
        <v>50.1</v>
      </c>
      <c r="T690">
        <v>0</v>
      </c>
      <c r="U690">
        <v>0</v>
      </c>
      <c r="V690">
        <v>194.9</v>
      </c>
      <c r="W690">
        <v>59.9</v>
      </c>
      <c r="X690">
        <v>59.9</v>
      </c>
      <c r="Y690">
        <v>0</v>
      </c>
      <c r="AF690" t="s">
        <v>1773</v>
      </c>
      <c r="AJ690" t="s">
        <v>1773</v>
      </c>
      <c r="AL690" t="s">
        <v>1731</v>
      </c>
      <c r="AM690">
        <v>0</v>
      </c>
      <c r="AN690">
        <v>99999</v>
      </c>
      <c r="AO690">
        <v>599</v>
      </c>
      <c r="AP690" t="b">
        <v>1</v>
      </c>
      <c r="AQ690" t="b">
        <v>1</v>
      </c>
      <c r="AR690" t="b">
        <v>1</v>
      </c>
      <c r="AS690">
        <v>500</v>
      </c>
      <c r="AT690" t="s">
        <v>96</v>
      </c>
      <c r="AV690" t="b">
        <v>0</v>
      </c>
      <c r="AW690">
        <v>12</v>
      </c>
      <c r="AX690" t="s">
        <v>97</v>
      </c>
      <c r="AY690" t="s">
        <v>2454</v>
      </c>
    </row>
    <row r="691" spans="1:51" x14ac:dyDescent="0.25">
      <c r="A691" t="s">
        <v>3160</v>
      </c>
      <c r="B691" t="s">
        <v>109</v>
      </c>
      <c r="C691" t="s">
        <v>89</v>
      </c>
      <c r="D691">
        <v>99999</v>
      </c>
      <c r="F691">
        <v>2000</v>
      </c>
      <c r="G691" t="b">
        <v>1</v>
      </c>
      <c r="H691" t="s">
        <v>90</v>
      </c>
      <c r="K691" t="s">
        <v>228</v>
      </c>
      <c r="L691" t="s">
        <v>1729</v>
      </c>
      <c r="N691" t="s">
        <v>93</v>
      </c>
      <c r="P691">
        <v>374.8</v>
      </c>
      <c r="Q691">
        <v>69.900000000000006</v>
      </c>
      <c r="R691">
        <v>0</v>
      </c>
      <c r="S691">
        <v>50.1</v>
      </c>
      <c r="T691">
        <v>0</v>
      </c>
      <c r="U691">
        <v>0</v>
      </c>
      <c r="V691">
        <v>194.9</v>
      </c>
      <c r="W691">
        <v>59.9</v>
      </c>
      <c r="X691">
        <v>59.9</v>
      </c>
      <c r="Y691">
        <v>0</v>
      </c>
      <c r="AF691" t="s">
        <v>1775</v>
      </c>
      <c r="AJ691" t="s">
        <v>1775</v>
      </c>
      <c r="AL691" t="s">
        <v>1731</v>
      </c>
      <c r="AM691">
        <v>0</v>
      </c>
      <c r="AN691">
        <v>99999</v>
      </c>
      <c r="AO691">
        <v>599</v>
      </c>
      <c r="AP691" t="b">
        <v>1</v>
      </c>
      <c r="AQ691" t="b">
        <v>1</v>
      </c>
      <c r="AR691" t="b">
        <v>1</v>
      </c>
      <c r="AS691">
        <v>500</v>
      </c>
      <c r="AT691" t="s">
        <v>96</v>
      </c>
      <c r="AV691" t="b">
        <v>0</v>
      </c>
      <c r="AW691">
        <v>12</v>
      </c>
      <c r="AX691" t="s">
        <v>97</v>
      </c>
      <c r="AY691" t="s">
        <v>2455</v>
      </c>
    </row>
    <row r="692" spans="1:51" x14ac:dyDescent="0.25">
      <c r="A692" t="s">
        <v>3160</v>
      </c>
      <c r="B692" t="s">
        <v>109</v>
      </c>
      <c r="C692" t="s">
        <v>89</v>
      </c>
      <c r="D692">
        <v>99999</v>
      </c>
      <c r="F692">
        <v>3000</v>
      </c>
      <c r="G692" t="b">
        <v>1</v>
      </c>
      <c r="H692" t="s">
        <v>90</v>
      </c>
      <c r="K692" t="s">
        <v>228</v>
      </c>
      <c r="L692" t="s">
        <v>1729</v>
      </c>
      <c r="N692" t="s">
        <v>93</v>
      </c>
      <c r="P692">
        <v>384.8</v>
      </c>
      <c r="Q692">
        <v>79.899999999999991</v>
      </c>
      <c r="R692">
        <v>0</v>
      </c>
      <c r="S692">
        <v>50.1</v>
      </c>
      <c r="T692">
        <v>0</v>
      </c>
      <c r="U692">
        <v>0</v>
      </c>
      <c r="V692">
        <v>194.9</v>
      </c>
      <c r="W692">
        <v>59.9</v>
      </c>
      <c r="X692">
        <v>59.9</v>
      </c>
      <c r="Y692">
        <v>0</v>
      </c>
      <c r="AF692" t="s">
        <v>1777</v>
      </c>
      <c r="AJ692" t="s">
        <v>1777</v>
      </c>
      <c r="AL692" t="s">
        <v>1731</v>
      </c>
      <c r="AM692">
        <v>0</v>
      </c>
      <c r="AN692">
        <v>99999</v>
      </c>
      <c r="AO692">
        <v>599</v>
      </c>
      <c r="AP692" t="b">
        <v>1</v>
      </c>
      <c r="AQ692" t="b">
        <v>1</v>
      </c>
      <c r="AR692" t="b">
        <v>1</v>
      </c>
      <c r="AS692">
        <v>500</v>
      </c>
      <c r="AT692" t="s">
        <v>96</v>
      </c>
      <c r="AV692" t="b">
        <v>0</v>
      </c>
      <c r="AW692">
        <v>12</v>
      </c>
      <c r="AX692" t="s">
        <v>97</v>
      </c>
      <c r="AY692" t="s">
        <v>2456</v>
      </c>
    </row>
    <row r="693" spans="1:51" x14ac:dyDescent="0.25">
      <c r="A693" t="s">
        <v>3160</v>
      </c>
      <c r="B693" t="s">
        <v>109</v>
      </c>
      <c r="C693" t="s">
        <v>89</v>
      </c>
      <c r="D693">
        <v>99999</v>
      </c>
      <c r="F693">
        <v>5000</v>
      </c>
      <c r="G693" t="b">
        <v>1</v>
      </c>
      <c r="H693" t="s">
        <v>90</v>
      </c>
      <c r="K693" t="s">
        <v>228</v>
      </c>
      <c r="L693" t="s">
        <v>1729</v>
      </c>
      <c r="N693" t="s">
        <v>93</v>
      </c>
      <c r="P693">
        <v>399.8</v>
      </c>
      <c r="Q693">
        <v>94.9</v>
      </c>
      <c r="R693">
        <v>0</v>
      </c>
      <c r="S693">
        <v>50.1</v>
      </c>
      <c r="T693">
        <v>0</v>
      </c>
      <c r="U693">
        <v>0</v>
      </c>
      <c r="V693">
        <v>194.9</v>
      </c>
      <c r="W693">
        <v>59.9</v>
      </c>
      <c r="X693">
        <v>59.9</v>
      </c>
      <c r="Y693">
        <v>0</v>
      </c>
      <c r="AF693" t="s">
        <v>1779</v>
      </c>
      <c r="AJ693" t="s">
        <v>1779</v>
      </c>
      <c r="AL693" t="s">
        <v>1731</v>
      </c>
      <c r="AM693">
        <v>0</v>
      </c>
      <c r="AN693">
        <v>99999</v>
      </c>
      <c r="AO693">
        <v>599</v>
      </c>
      <c r="AP693" t="b">
        <v>1</v>
      </c>
      <c r="AQ693" t="b">
        <v>1</v>
      </c>
      <c r="AR693" t="b">
        <v>1</v>
      </c>
      <c r="AS693">
        <v>500</v>
      </c>
      <c r="AT693" t="s">
        <v>96</v>
      </c>
      <c r="AV693" t="b">
        <v>0</v>
      </c>
      <c r="AW693">
        <v>12</v>
      </c>
      <c r="AX693" t="s">
        <v>97</v>
      </c>
      <c r="AY693" t="s">
        <v>2457</v>
      </c>
    </row>
    <row r="694" spans="1:51" x14ac:dyDescent="0.25">
      <c r="A694" t="s">
        <v>3160</v>
      </c>
      <c r="B694" t="s">
        <v>124</v>
      </c>
      <c r="C694" t="s">
        <v>89</v>
      </c>
      <c r="D694">
        <v>99999</v>
      </c>
      <c r="F694">
        <v>0</v>
      </c>
      <c r="G694" t="b">
        <v>1</v>
      </c>
      <c r="H694" t="s">
        <v>90</v>
      </c>
      <c r="K694" t="s">
        <v>228</v>
      </c>
      <c r="L694" t="s">
        <v>1725</v>
      </c>
      <c r="N694" t="s">
        <v>93</v>
      </c>
      <c r="P694">
        <v>369.8</v>
      </c>
      <c r="Q694">
        <v>64.900000000000006</v>
      </c>
      <c r="R694">
        <v>0</v>
      </c>
      <c r="S694">
        <v>50.1</v>
      </c>
      <c r="T694">
        <v>0</v>
      </c>
      <c r="U694">
        <v>0</v>
      </c>
      <c r="V694">
        <v>194.9</v>
      </c>
      <c r="W694">
        <v>59.9</v>
      </c>
      <c r="X694">
        <v>59.9</v>
      </c>
      <c r="Y694">
        <v>0</v>
      </c>
      <c r="AF694" t="s">
        <v>1781</v>
      </c>
      <c r="AJ694" t="s">
        <v>1781</v>
      </c>
      <c r="AL694" t="s">
        <v>1727</v>
      </c>
      <c r="AM694">
        <v>0</v>
      </c>
      <c r="AN694">
        <v>99999</v>
      </c>
      <c r="AO694">
        <v>699</v>
      </c>
      <c r="AP694" t="b">
        <v>1</v>
      </c>
      <c r="AQ694" t="b">
        <v>1</v>
      </c>
      <c r="AR694" t="b">
        <v>1</v>
      </c>
      <c r="AS694">
        <v>1000</v>
      </c>
      <c r="AT694" t="s">
        <v>96</v>
      </c>
      <c r="AV694" t="b">
        <v>0</v>
      </c>
      <c r="AW694">
        <v>12</v>
      </c>
      <c r="AX694" t="s">
        <v>97</v>
      </c>
      <c r="AY694" t="s">
        <v>2458</v>
      </c>
    </row>
    <row r="695" spans="1:51" x14ac:dyDescent="0.25">
      <c r="A695" t="s">
        <v>3160</v>
      </c>
      <c r="B695" t="s">
        <v>124</v>
      </c>
      <c r="C695" t="s">
        <v>89</v>
      </c>
      <c r="D695">
        <v>99999</v>
      </c>
      <c r="F695">
        <v>1000</v>
      </c>
      <c r="G695" t="b">
        <v>1</v>
      </c>
      <c r="H695" t="s">
        <v>90</v>
      </c>
      <c r="K695" t="s">
        <v>228</v>
      </c>
      <c r="L695" t="s">
        <v>1725</v>
      </c>
      <c r="N695" t="s">
        <v>93</v>
      </c>
      <c r="P695">
        <v>369.8</v>
      </c>
      <c r="Q695">
        <v>64.899999999999991</v>
      </c>
      <c r="R695">
        <v>0</v>
      </c>
      <c r="S695">
        <v>50.1</v>
      </c>
      <c r="T695">
        <v>0</v>
      </c>
      <c r="U695">
        <v>0</v>
      </c>
      <c r="V695">
        <v>194.9</v>
      </c>
      <c r="W695">
        <v>59.9</v>
      </c>
      <c r="X695">
        <v>59.9</v>
      </c>
      <c r="Y695">
        <v>0</v>
      </c>
      <c r="AF695" t="s">
        <v>1783</v>
      </c>
      <c r="AJ695" t="s">
        <v>1783</v>
      </c>
      <c r="AL695" t="s">
        <v>1727</v>
      </c>
      <c r="AM695">
        <v>0</v>
      </c>
      <c r="AN695">
        <v>99999</v>
      </c>
      <c r="AO695">
        <v>699</v>
      </c>
      <c r="AP695" t="b">
        <v>1</v>
      </c>
      <c r="AQ695" t="b">
        <v>1</v>
      </c>
      <c r="AR695" t="b">
        <v>1</v>
      </c>
      <c r="AS695">
        <v>1000</v>
      </c>
      <c r="AT695" t="s">
        <v>96</v>
      </c>
      <c r="AV695" t="b">
        <v>0</v>
      </c>
      <c r="AW695">
        <v>12</v>
      </c>
      <c r="AX695" t="s">
        <v>97</v>
      </c>
      <c r="AY695" t="s">
        <v>2459</v>
      </c>
    </row>
    <row r="696" spans="1:51" x14ac:dyDescent="0.25">
      <c r="A696" t="s">
        <v>3160</v>
      </c>
      <c r="B696" t="s">
        <v>124</v>
      </c>
      <c r="C696" t="s">
        <v>89</v>
      </c>
      <c r="D696">
        <v>99999</v>
      </c>
      <c r="F696">
        <v>2000</v>
      </c>
      <c r="G696" t="b">
        <v>1</v>
      </c>
      <c r="H696" t="s">
        <v>90</v>
      </c>
      <c r="K696" t="s">
        <v>228</v>
      </c>
      <c r="L696" t="s">
        <v>1725</v>
      </c>
      <c r="N696" t="s">
        <v>93</v>
      </c>
      <c r="P696">
        <v>379.8</v>
      </c>
      <c r="Q696">
        <v>74.899999999999991</v>
      </c>
      <c r="R696">
        <v>0</v>
      </c>
      <c r="S696">
        <v>50.1</v>
      </c>
      <c r="T696">
        <v>0</v>
      </c>
      <c r="U696">
        <v>0</v>
      </c>
      <c r="V696">
        <v>194.9</v>
      </c>
      <c r="W696">
        <v>59.9</v>
      </c>
      <c r="X696">
        <v>59.9</v>
      </c>
      <c r="Y696">
        <v>0</v>
      </c>
      <c r="AF696" t="s">
        <v>1785</v>
      </c>
      <c r="AJ696" t="s">
        <v>1785</v>
      </c>
      <c r="AL696" t="s">
        <v>1727</v>
      </c>
      <c r="AM696">
        <v>0</v>
      </c>
      <c r="AN696">
        <v>99999</v>
      </c>
      <c r="AO696">
        <v>699</v>
      </c>
      <c r="AP696" t="b">
        <v>1</v>
      </c>
      <c r="AQ696" t="b">
        <v>1</v>
      </c>
      <c r="AR696" t="b">
        <v>1</v>
      </c>
      <c r="AS696">
        <v>1000</v>
      </c>
      <c r="AT696" t="s">
        <v>96</v>
      </c>
      <c r="AV696" t="b">
        <v>0</v>
      </c>
      <c r="AW696">
        <v>12</v>
      </c>
      <c r="AX696" t="s">
        <v>97</v>
      </c>
      <c r="AY696" t="s">
        <v>2460</v>
      </c>
    </row>
    <row r="697" spans="1:51" x14ac:dyDescent="0.25">
      <c r="A697" t="s">
        <v>3160</v>
      </c>
      <c r="B697" t="s">
        <v>124</v>
      </c>
      <c r="C697" t="s">
        <v>89</v>
      </c>
      <c r="D697">
        <v>99999</v>
      </c>
      <c r="F697">
        <v>3000</v>
      </c>
      <c r="G697" t="b">
        <v>1</v>
      </c>
      <c r="H697" t="s">
        <v>90</v>
      </c>
      <c r="K697" t="s">
        <v>228</v>
      </c>
      <c r="L697" t="s">
        <v>1725</v>
      </c>
      <c r="N697" t="s">
        <v>93</v>
      </c>
      <c r="P697">
        <v>389.8</v>
      </c>
      <c r="Q697">
        <v>84.899999999999991</v>
      </c>
      <c r="R697">
        <v>0</v>
      </c>
      <c r="S697">
        <v>50.1</v>
      </c>
      <c r="T697">
        <v>0</v>
      </c>
      <c r="U697">
        <v>0</v>
      </c>
      <c r="V697">
        <v>194.9</v>
      </c>
      <c r="W697">
        <v>59.9</v>
      </c>
      <c r="X697">
        <v>59.9</v>
      </c>
      <c r="Y697">
        <v>0</v>
      </c>
      <c r="AF697" t="s">
        <v>1787</v>
      </c>
      <c r="AJ697" t="s">
        <v>1787</v>
      </c>
      <c r="AL697" t="s">
        <v>1727</v>
      </c>
      <c r="AM697">
        <v>0</v>
      </c>
      <c r="AN697">
        <v>99999</v>
      </c>
      <c r="AO697">
        <v>699</v>
      </c>
      <c r="AP697" t="b">
        <v>1</v>
      </c>
      <c r="AQ697" t="b">
        <v>1</v>
      </c>
      <c r="AR697" t="b">
        <v>1</v>
      </c>
      <c r="AS697">
        <v>1000</v>
      </c>
      <c r="AT697" t="s">
        <v>96</v>
      </c>
      <c r="AV697" t="b">
        <v>0</v>
      </c>
      <c r="AW697">
        <v>12</v>
      </c>
      <c r="AX697" t="s">
        <v>97</v>
      </c>
      <c r="AY697" t="s">
        <v>2461</v>
      </c>
    </row>
    <row r="698" spans="1:51" x14ac:dyDescent="0.25">
      <c r="A698" t="s">
        <v>3160</v>
      </c>
      <c r="B698" t="s">
        <v>124</v>
      </c>
      <c r="C698" t="s">
        <v>89</v>
      </c>
      <c r="D698">
        <v>99999</v>
      </c>
      <c r="F698">
        <v>5000</v>
      </c>
      <c r="G698" t="b">
        <v>1</v>
      </c>
      <c r="H698" t="s">
        <v>90</v>
      </c>
      <c r="K698" t="s">
        <v>228</v>
      </c>
      <c r="L698" t="s">
        <v>1725</v>
      </c>
      <c r="N698" t="s">
        <v>93</v>
      </c>
      <c r="P698">
        <v>404.8</v>
      </c>
      <c r="Q698">
        <v>99.9</v>
      </c>
      <c r="R698">
        <v>0</v>
      </c>
      <c r="S698">
        <v>50.1</v>
      </c>
      <c r="T698">
        <v>0</v>
      </c>
      <c r="U698">
        <v>0</v>
      </c>
      <c r="V698">
        <v>194.9</v>
      </c>
      <c r="W698">
        <v>59.9</v>
      </c>
      <c r="X698">
        <v>59.9</v>
      </c>
      <c r="Y698">
        <v>0</v>
      </c>
      <c r="AF698" t="s">
        <v>1789</v>
      </c>
      <c r="AJ698" t="s">
        <v>1789</v>
      </c>
      <c r="AL698" t="s">
        <v>1727</v>
      </c>
      <c r="AM698">
        <v>0</v>
      </c>
      <c r="AN698">
        <v>99999</v>
      </c>
      <c r="AO698">
        <v>699</v>
      </c>
      <c r="AP698" t="b">
        <v>1</v>
      </c>
      <c r="AQ698" t="b">
        <v>1</v>
      </c>
      <c r="AR698" t="b">
        <v>1</v>
      </c>
      <c r="AS698">
        <v>1000</v>
      </c>
      <c r="AT698" t="s">
        <v>96</v>
      </c>
      <c r="AV698" t="b">
        <v>0</v>
      </c>
      <c r="AW698">
        <v>12</v>
      </c>
      <c r="AX698" t="s">
        <v>97</v>
      </c>
      <c r="AY698" t="s">
        <v>2462</v>
      </c>
    </row>
    <row r="699" spans="1:51" x14ac:dyDescent="0.25">
      <c r="A699" t="s">
        <v>3160</v>
      </c>
      <c r="B699" t="s">
        <v>139</v>
      </c>
      <c r="C699" t="s">
        <v>89</v>
      </c>
      <c r="D699">
        <v>99999</v>
      </c>
      <c r="F699">
        <v>0</v>
      </c>
      <c r="G699" t="b">
        <v>1</v>
      </c>
      <c r="H699" t="s">
        <v>90</v>
      </c>
      <c r="K699" t="s">
        <v>228</v>
      </c>
      <c r="L699" t="s">
        <v>1753</v>
      </c>
      <c r="N699" t="s">
        <v>93</v>
      </c>
      <c r="P699">
        <v>389.8</v>
      </c>
      <c r="Q699">
        <v>84.9</v>
      </c>
      <c r="R699">
        <v>0</v>
      </c>
      <c r="S699">
        <v>50.1</v>
      </c>
      <c r="T699">
        <v>0</v>
      </c>
      <c r="U699">
        <v>0</v>
      </c>
      <c r="V699">
        <v>194.9</v>
      </c>
      <c r="W699">
        <v>59.9</v>
      </c>
      <c r="X699">
        <v>59.9</v>
      </c>
      <c r="Y699">
        <v>0</v>
      </c>
      <c r="AF699" t="s">
        <v>1791</v>
      </c>
      <c r="AJ699" t="s">
        <v>1791</v>
      </c>
      <c r="AL699" t="s">
        <v>1755</v>
      </c>
      <c r="AM699">
        <v>0</v>
      </c>
      <c r="AN699">
        <v>99999</v>
      </c>
      <c r="AO699">
        <v>899</v>
      </c>
      <c r="AP699" t="b">
        <v>1</v>
      </c>
      <c r="AQ699" t="b">
        <v>1</v>
      </c>
      <c r="AR699" t="b">
        <v>1</v>
      </c>
      <c r="AS699">
        <v>99999</v>
      </c>
      <c r="AT699" t="s">
        <v>96</v>
      </c>
      <c r="AV699" t="b">
        <v>0</v>
      </c>
      <c r="AW699">
        <v>12</v>
      </c>
      <c r="AX699" t="s">
        <v>97</v>
      </c>
      <c r="AY699" t="s">
        <v>2463</v>
      </c>
    </row>
    <row r="700" spans="1:51" x14ac:dyDescent="0.25">
      <c r="A700" t="s">
        <v>3160</v>
      </c>
      <c r="B700" t="s">
        <v>139</v>
      </c>
      <c r="C700" t="s">
        <v>89</v>
      </c>
      <c r="D700">
        <v>99999</v>
      </c>
      <c r="F700">
        <v>1000</v>
      </c>
      <c r="G700" t="b">
        <v>1</v>
      </c>
      <c r="H700" t="s">
        <v>90</v>
      </c>
      <c r="K700" t="s">
        <v>228</v>
      </c>
      <c r="L700" t="s">
        <v>1753</v>
      </c>
      <c r="N700" t="s">
        <v>93</v>
      </c>
      <c r="P700">
        <v>389.8</v>
      </c>
      <c r="Q700">
        <v>84.899999999999991</v>
      </c>
      <c r="R700">
        <v>0</v>
      </c>
      <c r="S700">
        <v>50.1</v>
      </c>
      <c r="T700">
        <v>0</v>
      </c>
      <c r="U700">
        <v>0</v>
      </c>
      <c r="V700">
        <v>194.9</v>
      </c>
      <c r="W700">
        <v>59.9</v>
      </c>
      <c r="X700">
        <v>59.9</v>
      </c>
      <c r="Y700">
        <v>0</v>
      </c>
      <c r="AF700" t="s">
        <v>1793</v>
      </c>
      <c r="AJ700" t="s">
        <v>1793</v>
      </c>
      <c r="AL700" t="s">
        <v>1755</v>
      </c>
      <c r="AM700">
        <v>0</v>
      </c>
      <c r="AN700">
        <v>99999</v>
      </c>
      <c r="AO700">
        <v>899</v>
      </c>
      <c r="AP700" t="b">
        <v>1</v>
      </c>
      <c r="AQ700" t="b">
        <v>1</v>
      </c>
      <c r="AR700" t="b">
        <v>1</v>
      </c>
      <c r="AS700">
        <v>99999</v>
      </c>
      <c r="AT700" t="s">
        <v>96</v>
      </c>
      <c r="AV700" t="b">
        <v>0</v>
      </c>
      <c r="AW700">
        <v>12</v>
      </c>
      <c r="AX700" t="s">
        <v>97</v>
      </c>
      <c r="AY700" t="s">
        <v>2464</v>
      </c>
    </row>
    <row r="701" spans="1:51" x14ac:dyDescent="0.25">
      <c r="A701" t="s">
        <v>3160</v>
      </c>
      <c r="B701" t="s">
        <v>139</v>
      </c>
      <c r="C701" t="s">
        <v>89</v>
      </c>
      <c r="D701">
        <v>99999</v>
      </c>
      <c r="F701">
        <v>10000</v>
      </c>
      <c r="G701" t="b">
        <v>1</v>
      </c>
      <c r="H701" t="s">
        <v>90</v>
      </c>
      <c r="K701" t="s">
        <v>228</v>
      </c>
      <c r="L701" t="s">
        <v>1753</v>
      </c>
      <c r="N701" t="s">
        <v>93</v>
      </c>
      <c r="P701">
        <v>454.8</v>
      </c>
      <c r="Q701">
        <v>149.9</v>
      </c>
      <c r="R701">
        <v>0</v>
      </c>
      <c r="S701">
        <v>50.1</v>
      </c>
      <c r="T701">
        <v>0</v>
      </c>
      <c r="U701">
        <v>0</v>
      </c>
      <c r="V701">
        <v>194.9</v>
      </c>
      <c r="W701">
        <v>59.9</v>
      </c>
      <c r="X701">
        <v>59.9</v>
      </c>
      <c r="Y701">
        <v>0</v>
      </c>
      <c r="AF701" t="s">
        <v>1795</v>
      </c>
      <c r="AJ701" t="s">
        <v>1795</v>
      </c>
      <c r="AL701" t="s">
        <v>1755</v>
      </c>
      <c r="AM701">
        <v>0</v>
      </c>
      <c r="AN701">
        <v>99999</v>
      </c>
      <c r="AO701">
        <v>899</v>
      </c>
      <c r="AP701" t="b">
        <v>1</v>
      </c>
      <c r="AQ701" t="b">
        <v>1</v>
      </c>
      <c r="AR701" t="b">
        <v>1</v>
      </c>
      <c r="AS701">
        <v>99999</v>
      </c>
      <c r="AT701" t="s">
        <v>96</v>
      </c>
      <c r="AV701" t="b">
        <v>0</v>
      </c>
      <c r="AW701">
        <v>12</v>
      </c>
      <c r="AX701" t="s">
        <v>97</v>
      </c>
      <c r="AY701" t="s">
        <v>2465</v>
      </c>
    </row>
    <row r="702" spans="1:51" x14ac:dyDescent="0.25">
      <c r="A702" t="s">
        <v>3160</v>
      </c>
      <c r="B702" t="s">
        <v>139</v>
      </c>
      <c r="C702" t="s">
        <v>89</v>
      </c>
      <c r="D702">
        <v>99999</v>
      </c>
      <c r="F702">
        <v>2000</v>
      </c>
      <c r="G702" t="b">
        <v>1</v>
      </c>
      <c r="H702" t="s">
        <v>90</v>
      </c>
      <c r="K702" t="s">
        <v>228</v>
      </c>
      <c r="L702" t="s">
        <v>1753</v>
      </c>
      <c r="N702" t="s">
        <v>93</v>
      </c>
      <c r="P702">
        <v>399.8</v>
      </c>
      <c r="Q702">
        <v>94.899999999999991</v>
      </c>
      <c r="R702">
        <v>0</v>
      </c>
      <c r="S702">
        <v>50.1</v>
      </c>
      <c r="T702">
        <v>0</v>
      </c>
      <c r="U702">
        <v>0</v>
      </c>
      <c r="V702">
        <v>194.9</v>
      </c>
      <c r="W702">
        <v>59.9</v>
      </c>
      <c r="X702">
        <v>59.9</v>
      </c>
      <c r="Y702">
        <v>0</v>
      </c>
      <c r="AF702" t="s">
        <v>1797</v>
      </c>
      <c r="AJ702" t="s">
        <v>1797</v>
      </c>
      <c r="AL702" t="s">
        <v>1755</v>
      </c>
      <c r="AM702">
        <v>0</v>
      </c>
      <c r="AN702">
        <v>99999</v>
      </c>
      <c r="AO702">
        <v>899</v>
      </c>
      <c r="AP702" t="b">
        <v>1</v>
      </c>
      <c r="AQ702" t="b">
        <v>1</v>
      </c>
      <c r="AR702" t="b">
        <v>1</v>
      </c>
      <c r="AS702">
        <v>99999</v>
      </c>
      <c r="AT702" t="s">
        <v>96</v>
      </c>
      <c r="AV702" t="b">
        <v>0</v>
      </c>
      <c r="AW702">
        <v>12</v>
      </c>
      <c r="AX702" t="s">
        <v>97</v>
      </c>
      <c r="AY702" t="s">
        <v>2466</v>
      </c>
    </row>
    <row r="703" spans="1:51" x14ac:dyDescent="0.25">
      <c r="A703" t="s">
        <v>3160</v>
      </c>
      <c r="B703" t="s">
        <v>139</v>
      </c>
      <c r="C703" t="s">
        <v>89</v>
      </c>
      <c r="D703">
        <v>99999</v>
      </c>
      <c r="F703">
        <v>3000</v>
      </c>
      <c r="G703" t="b">
        <v>1</v>
      </c>
      <c r="H703" t="s">
        <v>90</v>
      </c>
      <c r="K703" t="s">
        <v>228</v>
      </c>
      <c r="L703" t="s">
        <v>1753</v>
      </c>
      <c r="N703" t="s">
        <v>93</v>
      </c>
      <c r="P703">
        <v>409.8</v>
      </c>
      <c r="Q703">
        <v>104.89999999999999</v>
      </c>
      <c r="R703">
        <v>0</v>
      </c>
      <c r="S703">
        <v>50.1</v>
      </c>
      <c r="T703">
        <v>0</v>
      </c>
      <c r="U703">
        <v>0</v>
      </c>
      <c r="V703">
        <v>194.9</v>
      </c>
      <c r="W703">
        <v>59.9</v>
      </c>
      <c r="X703">
        <v>59.9</v>
      </c>
      <c r="Y703">
        <v>0</v>
      </c>
      <c r="AF703" t="s">
        <v>1799</v>
      </c>
      <c r="AJ703" t="s">
        <v>1799</v>
      </c>
      <c r="AL703" t="s">
        <v>1755</v>
      </c>
      <c r="AM703">
        <v>0</v>
      </c>
      <c r="AN703">
        <v>99999</v>
      </c>
      <c r="AO703">
        <v>899</v>
      </c>
      <c r="AP703" t="b">
        <v>1</v>
      </c>
      <c r="AQ703" t="b">
        <v>1</v>
      </c>
      <c r="AR703" t="b">
        <v>1</v>
      </c>
      <c r="AS703">
        <v>99999</v>
      </c>
      <c r="AT703" t="s">
        <v>96</v>
      </c>
      <c r="AV703" t="b">
        <v>0</v>
      </c>
      <c r="AW703">
        <v>12</v>
      </c>
      <c r="AX703" t="s">
        <v>97</v>
      </c>
      <c r="AY703" t="s">
        <v>2467</v>
      </c>
    </row>
    <row r="704" spans="1:51" x14ac:dyDescent="0.25">
      <c r="A704" t="s">
        <v>3160</v>
      </c>
      <c r="B704" t="s">
        <v>139</v>
      </c>
      <c r="C704" t="s">
        <v>89</v>
      </c>
      <c r="D704">
        <v>99999</v>
      </c>
      <c r="F704">
        <v>5000</v>
      </c>
      <c r="G704" t="b">
        <v>1</v>
      </c>
      <c r="H704" t="s">
        <v>90</v>
      </c>
      <c r="K704" t="s">
        <v>228</v>
      </c>
      <c r="L704" t="s">
        <v>1753</v>
      </c>
      <c r="N704" t="s">
        <v>93</v>
      </c>
      <c r="P704">
        <v>424.8</v>
      </c>
      <c r="Q704">
        <v>119.9</v>
      </c>
      <c r="R704">
        <v>0</v>
      </c>
      <c r="S704">
        <v>50.1</v>
      </c>
      <c r="T704">
        <v>0</v>
      </c>
      <c r="U704">
        <v>0</v>
      </c>
      <c r="V704">
        <v>194.9</v>
      </c>
      <c r="W704">
        <v>59.9</v>
      </c>
      <c r="X704">
        <v>59.9</v>
      </c>
      <c r="Y704">
        <v>0</v>
      </c>
      <c r="AF704" t="s">
        <v>1801</v>
      </c>
      <c r="AJ704" t="s">
        <v>1801</v>
      </c>
      <c r="AL704" t="s">
        <v>1755</v>
      </c>
      <c r="AM704">
        <v>0</v>
      </c>
      <c r="AN704">
        <v>99999</v>
      </c>
      <c r="AO704">
        <v>899</v>
      </c>
      <c r="AP704" t="b">
        <v>1</v>
      </c>
      <c r="AQ704" t="b">
        <v>1</v>
      </c>
      <c r="AR704" t="b">
        <v>1</v>
      </c>
      <c r="AS704">
        <v>99999</v>
      </c>
      <c r="AT704" t="s">
        <v>96</v>
      </c>
      <c r="AV704" t="b">
        <v>0</v>
      </c>
      <c r="AW704">
        <v>12</v>
      </c>
      <c r="AX704" t="s">
        <v>97</v>
      </c>
      <c r="AY704" t="s">
        <v>2468</v>
      </c>
    </row>
    <row r="705" spans="1:51" x14ac:dyDescent="0.25">
      <c r="A705" t="s">
        <v>3160</v>
      </c>
      <c r="B705" t="s">
        <v>88</v>
      </c>
      <c r="C705" t="s">
        <v>89</v>
      </c>
      <c r="D705">
        <v>99999</v>
      </c>
      <c r="F705">
        <v>10000</v>
      </c>
      <c r="G705" t="b">
        <v>1</v>
      </c>
      <c r="H705" t="s">
        <v>90</v>
      </c>
      <c r="K705" t="s">
        <v>253</v>
      </c>
      <c r="L705" t="s">
        <v>1725</v>
      </c>
      <c r="N705" t="s">
        <v>93</v>
      </c>
      <c r="P705">
        <v>419.8</v>
      </c>
      <c r="Q705">
        <v>129.9</v>
      </c>
      <c r="R705">
        <v>0</v>
      </c>
      <c r="S705">
        <v>50.1</v>
      </c>
      <c r="T705">
        <v>0</v>
      </c>
      <c r="U705">
        <v>0</v>
      </c>
      <c r="V705">
        <v>194.9</v>
      </c>
      <c r="W705">
        <v>44.9</v>
      </c>
      <c r="X705">
        <v>44.9</v>
      </c>
      <c r="Y705">
        <v>0</v>
      </c>
      <c r="AF705" t="s">
        <v>1726</v>
      </c>
      <c r="AJ705" t="s">
        <v>1726</v>
      </c>
      <c r="AL705" t="s">
        <v>1727</v>
      </c>
      <c r="AM705">
        <v>0</v>
      </c>
      <c r="AN705">
        <v>99999</v>
      </c>
      <c r="AO705">
        <v>699</v>
      </c>
      <c r="AP705" t="b">
        <v>1</v>
      </c>
      <c r="AQ705" t="b">
        <v>1</v>
      </c>
      <c r="AR705" t="b">
        <v>1</v>
      </c>
      <c r="AS705">
        <v>1000</v>
      </c>
      <c r="AT705" t="s">
        <v>96</v>
      </c>
      <c r="AV705" t="b">
        <v>0</v>
      </c>
      <c r="AW705">
        <v>12</v>
      </c>
      <c r="AX705" t="s">
        <v>97</v>
      </c>
      <c r="AY705" t="s">
        <v>2469</v>
      </c>
    </row>
    <row r="706" spans="1:51" x14ac:dyDescent="0.25">
      <c r="A706" t="s">
        <v>3160</v>
      </c>
      <c r="B706" t="s">
        <v>109</v>
      </c>
      <c r="C706" t="s">
        <v>89</v>
      </c>
      <c r="D706">
        <v>99999</v>
      </c>
      <c r="F706">
        <v>0</v>
      </c>
      <c r="G706" t="b">
        <v>1</v>
      </c>
      <c r="H706" t="s">
        <v>90</v>
      </c>
      <c r="K706" t="s">
        <v>253</v>
      </c>
      <c r="L706" t="s">
        <v>1729</v>
      </c>
      <c r="N706" t="s">
        <v>93</v>
      </c>
      <c r="P706">
        <v>349.8</v>
      </c>
      <c r="Q706">
        <v>59.9</v>
      </c>
      <c r="R706">
        <v>0</v>
      </c>
      <c r="S706">
        <v>50.1</v>
      </c>
      <c r="T706">
        <v>0</v>
      </c>
      <c r="U706">
        <v>0</v>
      </c>
      <c r="V706">
        <v>194.9</v>
      </c>
      <c r="W706">
        <v>44.9</v>
      </c>
      <c r="X706">
        <v>44.9</v>
      </c>
      <c r="Y706">
        <v>0</v>
      </c>
      <c r="AF706" t="s">
        <v>1730</v>
      </c>
      <c r="AJ706" t="s">
        <v>1730</v>
      </c>
      <c r="AL706" t="s">
        <v>1731</v>
      </c>
      <c r="AM706">
        <v>0</v>
      </c>
      <c r="AN706">
        <v>99999</v>
      </c>
      <c r="AO706">
        <v>599</v>
      </c>
      <c r="AP706" t="b">
        <v>1</v>
      </c>
      <c r="AQ706" t="b">
        <v>1</v>
      </c>
      <c r="AR706" t="b">
        <v>1</v>
      </c>
      <c r="AS706">
        <v>500</v>
      </c>
      <c r="AT706" t="s">
        <v>96</v>
      </c>
      <c r="AV706" t="b">
        <v>0</v>
      </c>
      <c r="AW706">
        <v>12</v>
      </c>
      <c r="AX706" t="s">
        <v>97</v>
      </c>
      <c r="AY706" t="s">
        <v>2470</v>
      </c>
    </row>
    <row r="707" spans="1:51" x14ac:dyDescent="0.25">
      <c r="A707" t="s">
        <v>3160</v>
      </c>
      <c r="B707" t="s">
        <v>109</v>
      </c>
      <c r="C707" t="s">
        <v>89</v>
      </c>
      <c r="D707">
        <v>99999</v>
      </c>
      <c r="F707">
        <v>1000</v>
      </c>
      <c r="G707" t="b">
        <v>1</v>
      </c>
      <c r="H707" t="s">
        <v>90</v>
      </c>
      <c r="K707" t="s">
        <v>253</v>
      </c>
      <c r="L707" t="s">
        <v>1729</v>
      </c>
      <c r="N707" t="s">
        <v>93</v>
      </c>
      <c r="P707">
        <v>349.8</v>
      </c>
      <c r="Q707">
        <v>59.9</v>
      </c>
      <c r="R707">
        <v>0</v>
      </c>
      <c r="S707">
        <v>50.1</v>
      </c>
      <c r="T707">
        <v>0</v>
      </c>
      <c r="U707">
        <v>0</v>
      </c>
      <c r="V707">
        <v>194.9</v>
      </c>
      <c r="W707">
        <v>44.9</v>
      </c>
      <c r="X707">
        <v>44.9</v>
      </c>
      <c r="Y707">
        <v>0</v>
      </c>
      <c r="AF707" t="s">
        <v>1733</v>
      </c>
      <c r="AJ707" t="s">
        <v>1733</v>
      </c>
      <c r="AL707" t="s">
        <v>1731</v>
      </c>
      <c r="AM707">
        <v>0</v>
      </c>
      <c r="AN707">
        <v>99999</v>
      </c>
      <c r="AO707">
        <v>599</v>
      </c>
      <c r="AP707" t="b">
        <v>1</v>
      </c>
      <c r="AQ707" t="b">
        <v>1</v>
      </c>
      <c r="AR707" t="b">
        <v>1</v>
      </c>
      <c r="AS707">
        <v>500</v>
      </c>
      <c r="AT707" t="s">
        <v>96</v>
      </c>
      <c r="AV707" t="b">
        <v>0</v>
      </c>
      <c r="AW707">
        <v>12</v>
      </c>
      <c r="AX707" t="s">
        <v>97</v>
      </c>
      <c r="AY707" t="s">
        <v>2471</v>
      </c>
    </row>
    <row r="708" spans="1:51" x14ac:dyDescent="0.25">
      <c r="A708" t="s">
        <v>3160</v>
      </c>
      <c r="B708" t="s">
        <v>109</v>
      </c>
      <c r="C708" t="s">
        <v>89</v>
      </c>
      <c r="D708">
        <v>99999</v>
      </c>
      <c r="F708">
        <v>10000</v>
      </c>
      <c r="G708" t="b">
        <v>1</v>
      </c>
      <c r="H708" t="s">
        <v>90</v>
      </c>
      <c r="K708" t="s">
        <v>253</v>
      </c>
      <c r="L708" t="s">
        <v>1729</v>
      </c>
      <c r="N708" t="s">
        <v>93</v>
      </c>
      <c r="P708">
        <v>414.8</v>
      </c>
      <c r="Q708">
        <v>124.9</v>
      </c>
      <c r="R708">
        <v>0</v>
      </c>
      <c r="S708">
        <v>50.1</v>
      </c>
      <c r="T708">
        <v>0</v>
      </c>
      <c r="U708">
        <v>0</v>
      </c>
      <c r="V708">
        <v>194.9</v>
      </c>
      <c r="W708">
        <v>44.9</v>
      </c>
      <c r="X708">
        <v>44.9</v>
      </c>
      <c r="Y708">
        <v>0</v>
      </c>
      <c r="AF708" t="s">
        <v>1735</v>
      </c>
      <c r="AJ708" t="s">
        <v>1735</v>
      </c>
      <c r="AL708" t="s">
        <v>1731</v>
      </c>
      <c r="AM708">
        <v>0</v>
      </c>
      <c r="AN708">
        <v>99999</v>
      </c>
      <c r="AO708">
        <v>599</v>
      </c>
      <c r="AP708" t="b">
        <v>1</v>
      </c>
      <c r="AQ708" t="b">
        <v>1</v>
      </c>
      <c r="AR708" t="b">
        <v>1</v>
      </c>
      <c r="AS708">
        <v>500</v>
      </c>
      <c r="AT708" t="s">
        <v>96</v>
      </c>
      <c r="AV708" t="b">
        <v>0</v>
      </c>
      <c r="AW708">
        <v>12</v>
      </c>
      <c r="AX708" t="s">
        <v>97</v>
      </c>
      <c r="AY708" t="s">
        <v>2472</v>
      </c>
    </row>
    <row r="709" spans="1:51" x14ac:dyDescent="0.25">
      <c r="A709" t="s">
        <v>3160</v>
      </c>
      <c r="B709" t="s">
        <v>109</v>
      </c>
      <c r="C709" t="s">
        <v>89</v>
      </c>
      <c r="D709">
        <v>99999</v>
      </c>
      <c r="F709">
        <v>2000</v>
      </c>
      <c r="G709" t="b">
        <v>1</v>
      </c>
      <c r="H709" t="s">
        <v>90</v>
      </c>
      <c r="K709" t="s">
        <v>253</v>
      </c>
      <c r="L709" t="s">
        <v>1729</v>
      </c>
      <c r="N709" t="s">
        <v>93</v>
      </c>
      <c r="P709">
        <v>359.8</v>
      </c>
      <c r="Q709">
        <v>69.900000000000006</v>
      </c>
      <c r="R709">
        <v>0</v>
      </c>
      <c r="S709">
        <v>50.1</v>
      </c>
      <c r="T709">
        <v>0</v>
      </c>
      <c r="U709">
        <v>0</v>
      </c>
      <c r="V709">
        <v>194.9</v>
      </c>
      <c r="W709">
        <v>44.9</v>
      </c>
      <c r="X709">
        <v>44.9</v>
      </c>
      <c r="Y709">
        <v>0</v>
      </c>
      <c r="AF709" t="s">
        <v>1737</v>
      </c>
      <c r="AJ709" t="s">
        <v>1737</v>
      </c>
      <c r="AL709" t="s">
        <v>1731</v>
      </c>
      <c r="AM709">
        <v>0</v>
      </c>
      <c r="AN709">
        <v>99999</v>
      </c>
      <c r="AO709">
        <v>599</v>
      </c>
      <c r="AP709" t="b">
        <v>1</v>
      </c>
      <c r="AQ709" t="b">
        <v>1</v>
      </c>
      <c r="AR709" t="b">
        <v>1</v>
      </c>
      <c r="AS709">
        <v>500</v>
      </c>
      <c r="AT709" t="s">
        <v>96</v>
      </c>
      <c r="AV709" t="b">
        <v>0</v>
      </c>
      <c r="AW709">
        <v>12</v>
      </c>
      <c r="AX709" t="s">
        <v>97</v>
      </c>
      <c r="AY709" t="s">
        <v>2473</v>
      </c>
    </row>
    <row r="710" spans="1:51" x14ac:dyDescent="0.25">
      <c r="A710" t="s">
        <v>3160</v>
      </c>
      <c r="B710" t="s">
        <v>109</v>
      </c>
      <c r="C710" t="s">
        <v>89</v>
      </c>
      <c r="D710">
        <v>99999</v>
      </c>
      <c r="F710">
        <v>3000</v>
      </c>
      <c r="G710" t="b">
        <v>1</v>
      </c>
      <c r="H710" t="s">
        <v>90</v>
      </c>
      <c r="K710" t="s">
        <v>253</v>
      </c>
      <c r="L710" t="s">
        <v>1729</v>
      </c>
      <c r="N710" t="s">
        <v>93</v>
      </c>
      <c r="P710">
        <v>369.8</v>
      </c>
      <c r="Q710">
        <v>79.899999999999991</v>
      </c>
      <c r="R710">
        <v>0</v>
      </c>
      <c r="S710">
        <v>50.1</v>
      </c>
      <c r="T710">
        <v>0</v>
      </c>
      <c r="U710">
        <v>0</v>
      </c>
      <c r="V710">
        <v>194.9</v>
      </c>
      <c r="W710">
        <v>44.9</v>
      </c>
      <c r="X710">
        <v>44.9</v>
      </c>
      <c r="Y710">
        <v>0</v>
      </c>
      <c r="AF710" t="s">
        <v>1739</v>
      </c>
      <c r="AJ710" t="s">
        <v>1739</v>
      </c>
      <c r="AL710" t="s">
        <v>1731</v>
      </c>
      <c r="AM710">
        <v>0</v>
      </c>
      <c r="AN710">
        <v>99999</v>
      </c>
      <c r="AO710">
        <v>599</v>
      </c>
      <c r="AP710" t="b">
        <v>1</v>
      </c>
      <c r="AQ710" t="b">
        <v>1</v>
      </c>
      <c r="AR710" t="b">
        <v>1</v>
      </c>
      <c r="AS710">
        <v>500</v>
      </c>
      <c r="AT710" t="s">
        <v>96</v>
      </c>
      <c r="AV710" t="b">
        <v>0</v>
      </c>
      <c r="AW710">
        <v>12</v>
      </c>
      <c r="AX710" t="s">
        <v>97</v>
      </c>
      <c r="AY710" t="s">
        <v>2474</v>
      </c>
    </row>
    <row r="711" spans="1:51" x14ac:dyDescent="0.25">
      <c r="A711" t="s">
        <v>3160</v>
      </c>
      <c r="B711" t="s">
        <v>109</v>
      </c>
      <c r="C711" t="s">
        <v>89</v>
      </c>
      <c r="D711">
        <v>99999</v>
      </c>
      <c r="F711">
        <v>5000</v>
      </c>
      <c r="G711" t="b">
        <v>1</v>
      </c>
      <c r="H711" t="s">
        <v>90</v>
      </c>
      <c r="K711" t="s">
        <v>253</v>
      </c>
      <c r="L711" t="s">
        <v>1729</v>
      </c>
      <c r="N711" t="s">
        <v>93</v>
      </c>
      <c r="P711">
        <v>384.8</v>
      </c>
      <c r="Q711">
        <v>94.9</v>
      </c>
      <c r="R711">
        <v>0</v>
      </c>
      <c r="S711">
        <v>50.1</v>
      </c>
      <c r="T711">
        <v>0</v>
      </c>
      <c r="U711">
        <v>0</v>
      </c>
      <c r="V711">
        <v>194.9</v>
      </c>
      <c r="W711">
        <v>44.9</v>
      </c>
      <c r="X711">
        <v>44.9</v>
      </c>
      <c r="Y711">
        <v>0</v>
      </c>
      <c r="AF711" t="s">
        <v>1741</v>
      </c>
      <c r="AJ711" t="s">
        <v>1741</v>
      </c>
      <c r="AL711" t="s">
        <v>1731</v>
      </c>
      <c r="AM711">
        <v>0</v>
      </c>
      <c r="AN711">
        <v>99999</v>
      </c>
      <c r="AO711">
        <v>599</v>
      </c>
      <c r="AP711" t="b">
        <v>1</v>
      </c>
      <c r="AQ711" t="b">
        <v>1</v>
      </c>
      <c r="AR711" t="b">
        <v>1</v>
      </c>
      <c r="AS711">
        <v>500</v>
      </c>
      <c r="AT711" t="s">
        <v>96</v>
      </c>
      <c r="AV711" t="b">
        <v>0</v>
      </c>
      <c r="AW711">
        <v>12</v>
      </c>
      <c r="AX711" t="s">
        <v>97</v>
      </c>
      <c r="AY711" t="s">
        <v>2475</v>
      </c>
    </row>
    <row r="712" spans="1:51" x14ac:dyDescent="0.25">
      <c r="A712" t="s">
        <v>3160</v>
      </c>
      <c r="B712" t="s">
        <v>124</v>
      </c>
      <c r="C712" t="s">
        <v>89</v>
      </c>
      <c r="D712">
        <v>99999</v>
      </c>
      <c r="F712">
        <v>0</v>
      </c>
      <c r="G712" t="b">
        <v>1</v>
      </c>
      <c r="H712" t="s">
        <v>90</v>
      </c>
      <c r="K712" t="s">
        <v>253</v>
      </c>
      <c r="L712" t="s">
        <v>1725</v>
      </c>
      <c r="N712" t="s">
        <v>93</v>
      </c>
      <c r="P712">
        <v>354.8</v>
      </c>
      <c r="Q712">
        <v>64.900000000000006</v>
      </c>
      <c r="R712">
        <v>0</v>
      </c>
      <c r="S712">
        <v>50.1</v>
      </c>
      <c r="T712">
        <v>0</v>
      </c>
      <c r="U712">
        <v>0</v>
      </c>
      <c r="V712">
        <v>194.9</v>
      </c>
      <c r="W712">
        <v>44.9</v>
      </c>
      <c r="X712">
        <v>44.9</v>
      </c>
      <c r="Y712">
        <v>0</v>
      </c>
      <c r="AF712" t="s">
        <v>1743</v>
      </c>
      <c r="AJ712" t="s">
        <v>1743</v>
      </c>
      <c r="AL712" t="s">
        <v>1727</v>
      </c>
      <c r="AM712">
        <v>0</v>
      </c>
      <c r="AN712">
        <v>99999</v>
      </c>
      <c r="AO712">
        <v>699</v>
      </c>
      <c r="AP712" t="b">
        <v>1</v>
      </c>
      <c r="AQ712" t="b">
        <v>1</v>
      </c>
      <c r="AR712" t="b">
        <v>1</v>
      </c>
      <c r="AS712">
        <v>1000</v>
      </c>
      <c r="AT712" t="s">
        <v>96</v>
      </c>
      <c r="AV712" t="b">
        <v>0</v>
      </c>
      <c r="AW712">
        <v>12</v>
      </c>
      <c r="AX712" t="s">
        <v>97</v>
      </c>
      <c r="AY712" t="s">
        <v>2476</v>
      </c>
    </row>
    <row r="713" spans="1:51" x14ac:dyDescent="0.25">
      <c r="A713" t="s">
        <v>3160</v>
      </c>
      <c r="B713" t="s">
        <v>124</v>
      </c>
      <c r="C713" t="s">
        <v>89</v>
      </c>
      <c r="D713">
        <v>99999</v>
      </c>
      <c r="F713">
        <v>1000</v>
      </c>
      <c r="G713" t="b">
        <v>1</v>
      </c>
      <c r="H713" t="s">
        <v>90</v>
      </c>
      <c r="K713" t="s">
        <v>253</v>
      </c>
      <c r="L713" t="s">
        <v>1725</v>
      </c>
      <c r="N713" t="s">
        <v>93</v>
      </c>
      <c r="P713">
        <v>354.8</v>
      </c>
      <c r="Q713">
        <v>64.899999999999991</v>
      </c>
      <c r="R713">
        <v>0</v>
      </c>
      <c r="S713">
        <v>50.1</v>
      </c>
      <c r="T713">
        <v>0</v>
      </c>
      <c r="U713">
        <v>0</v>
      </c>
      <c r="V713">
        <v>194.9</v>
      </c>
      <c r="W713">
        <v>44.9</v>
      </c>
      <c r="X713">
        <v>44.9</v>
      </c>
      <c r="Y713">
        <v>0</v>
      </c>
      <c r="AF713" t="s">
        <v>1745</v>
      </c>
      <c r="AJ713" t="s">
        <v>1745</v>
      </c>
      <c r="AL713" t="s">
        <v>1727</v>
      </c>
      <c r="AM713">
        <v>0</v>
      </c>
      <c r="AN713">
        <v>99999</v>
      </c>
      <c r="AO713">
        <v>699</v>
      </c>
      <c r="AP713" t="b">
        <v>1</v>
      </c>
      <c r="AQ713" t="b">
        <v>1</v>
      </c>
      <c r="AR713" t="b">
        <v>1</v>
      </c>
      <c r="AS713">
        <v>1000</v>
      </c>
      <c r="AT713" t="s">
        <v>96</v>
      </c>
      <c r="AV713" t="b">
        <v>0</v>
      </c>
      <c r="AW713">
        <v>12</v>
      </c>
      <c r="AX713" t="s">
        <v>97</v>
      </c>
      <c r="AY713" t="s">
        <v>2477</v>
      </c>
    </row>
    <row r="714" spans="1:51" x14ac:dyDescent="0.25">
      <c r="A714" t="s">
        <v>3160</v>
      </c>
      <c r="B714" t="s">
        <v>124</v>
      </c>
      <c r="C714" t="s">
        <v>89</v>
      </c>
      <c r="D714">
        <v>99999</v>
      </c>
      <c r="F714">
        <v>2000</v>
      </c>
      <c r="G714" t="b">
        <v>1</v>
      </c>
      <c r="H714" t="s">
        <v>90</v>
      </c>
      <c r="K714" t="s">
        <v>253</v>
      </c>
      <c r="L714" t="s">
        <v>1725</v>
      </c>
      <c r="N714" t="s">
        <v>93</v>
      </c>
      <c r="P714">
        <v>364.8</v>
      </c>
      <c r="Q714">
        <v>74.899999999999991</v>
      </c>
      <c r="R714">
        <v>0</v>
      </c>
      <c r="S714">
        <v>50.1</v>
      </c>
      <c r="T714">
        <v>0</v>
      </c>
      <c r="U714">
        <v>0</v>
      </c>
      <c r="V714">
        <v>194.9</v>
      </c>
      <c r="W714">
        <v>44.9</v>
      </c>
      <c r="X714">
        <v>44.9</v>
      </c>
      <c r="Y714">
        <v>0</v>
      </c>
      <c r="AF714" t="s">
        <v>1747</v>
      </c>
      <c r="AJ714" t="s">
        <v>1747</v>
      </c>
      <c r="AL714" t="s">
        <v>1727</v>
      </c>
      <c r="AM714">
        <v>0</v>
      </c>
      <c r="AN714">
        <v>99999</v>
      </c>
      <c r="AO714">
        <v>699</v>
      </c>
      <c r="AP714" t="b">
        <v>1</v>
      </c>
      <c r="AQ714" t="b">
        <v>1</v>
      </c>
      <c r="AR714" t="b">
        <v>1</v>
      </c>
      <c r="AS714">
        <v>1000</v>
      </c>
      <c r="AT714" t="s">
        <v>96</v>
      </c>
      <c r="AV714" t="b">
        <v>0</v>
      </c>
      <c r="AW714">
        <v>12</v>
      </c>
      <c r="AX714" t="s">
        <v>97</v>
      </c>
      <c r="AY714" t="s">
        <v>2478</v>
      </c>
    </row>
    <row r="715" spans="1:51" x14ac:dyDescent="0.25">
      <c r="A715" t="s">
        <v>3160</v>
      </c>
      <c r="B715" t="s">
        <v>124</v>
      </c>
      <c r="C715" t="s">
        <v>89</v>
      </c>
      <c r="D715">
        <v>99999</v>
      </c>
      <c r="F715">
        <v>3000</v>
      </c>
      <c r="G715" t="b">
        <v>1</v>
      </c>
      <c r="H715" t="s">
        <v>90</v>
      </c>
      <c r="K715" t="s">
        <v>253</v>
      </c>
      <c r="L715" t="s">
        <v>1725</v>
      </c>
      <c r="N715" t="s">
        <v>93</v>
      </c>
      <c r="P715">
        <v>374.8</v>
      </c>
      <c r="Q715">
        <v>84.899999999999991</v>
      </c>
      <c r="R715">
        <v>0</v>
      </c>
      <c r="S715">
        <v>50.1</v>
      </c>
      <c r="T715">
        <v>0</v>
      </c>
      <c r="U715">
        <v>0</v>
      </c>
      <c r="V715">
        <v>194.9</v>
      </c>
      <c r="W715">
        <v>44.9</v>
      </c>
      <c r="X715">
        <v>44.9</v>
      </c>
      <c r="Y715">
        <v>0</v>
      </c>
      <c r="AF715" t="s">
        <v>1749</v>
      </c>
      <c r="AJ715" t="s">
        <v>1749</v>
      </c>
      <c r="AL715" t="s">
        <v>1727</v>
      </c>
      <c r="AM715">
        <v>0</v>
      </c>
      <c r="AN715">
        <v>99999</v>
      </c>
      <c r="AO715">
        <v>699</v>
      </c>
      <c r="AP715" t="b">
        <v>1</v>
      </c>
      <c r="AQ715" t="b">
        <v>1</v>
      </c>
      <c r="AR715" t="b">
        <v>1</v>
      </c>
      <c r="AS715">
        <v>1000</v>
      </c>
      <c r="AT715" t="s">
        <v>96</v>
      </c>
      <c r="AV715" t="b">
        <v>0</v>
      </c>
      <c r="AW715">
        <v>12</v>
      </c>
      <c r="AX715" t="s">
        <v>97</v>
      </c>
      <c r="AY715" t="s">
        <v>2479</v>
      </c>
    </row>
    <row r="716" spans="1:51" x14ac:dyDescent="0.25">
      <c r="A716" t="s">
        <v>3160</v>
      </c>
      <c r="B716" t="s">
        <v>124</v>
      </c>
      <c r="C716" t="s">
        <v>89</v>
      </c>
      <c r="D716">
        <v>99999</v>
      </c>
      <c r="F716">
        <v>5000</v>
      </c>
      <c r="G716" t="b">
        <v>1</v>
      </c>
      <c r="H716" t="s">
        <v>90</v>
      </c>
      <c r="K716" t="s">
        <v>253</v>
      </c>
      <c r="L716" t="s">
        <v>1725</v>
      </c>
      <c r="N716" t="s">
        <v>93</v>
      </c>
      <c r="P716">
        <v>389.8</v>
      </c>
      <c r="Q716">
        <v>99.9</v>
      </c>
      <c r="R716">
        <v>0</v>
      </c>
      <c r="S716">
        <v>50.1</v>
      </c>
      <c r="T716">
        <v>0</v>
      </c>
      <c r="U716">
        <v>0</v>
      </c>
      <c r="V716">
        <v>194.9</v>
      </c>
      <c r="W716">
        <v>44.9</v>
      </c>
      <c r="X716">
        <v>44.9</v>
      </c>
      <c r="Y716">
        <v>0</v>
      </c>
      <c r="AF716" t="s">
        <v>1751</v>
      </c>
      <c r="AJ716" t="s">
        <v>1751</v>
      </c>
      <c r="AL716" t="s">
        <v>1727</v>
      </c>
      <c r="AM716">
        <v>0</v>
      </c>
      <c r="AN716">
        <v>99999</v>
      </c>
      <c r="AO716">
        <v>699</v>
      </c>
      <c r="AP716" t="b">
        <v>1</v>
      </c>
      <c r="AQ716" t="b">
        <v>1</v>
      </c>
      <c r="AR716" t="b">
        <v>1</v>
      </c>
      <c r="AS716">
        <v>1000</v>
      </c>
      <c r="AT716" t="s">
        <v>96</v>
      </c>
      <c r="AV716" t="b">
        <v>0</v>
      </c>
      <c r="AW716">
        <v>12</v>
      </c>
      <c r="AX716" t="s">
        <v>97</v>
      </c>
      <c r="AY716" t="s">
        <v>2480</v>
      </c>
    </row>
    <row r="717" spans="1:51" x14ac:dyDescent="0.25">
      <c r="A717" t="s">
        <v>3160</v>
      </c>
      <c r="B717" t="s">
        <v>139</v>
      </c>
      <c r="C717" t="s">
        <v>89</v>
      </c>
      <c r="D717">
        <v>99999</v>
      </c>
      <c r="F717">
        <v>0</v>
      </c>
      <c r="G717" t="b">
        <v>1</v>
      </c>
      <c r="H717" t="s">
        <v>90</v>
      </c>
      <c r="K717" t="s">
        <v>253</v>
      </c>
      <c r="L717" t="s">
        <v>1753</v>
      </c>
      <c r="N717" t="s">
        <v>93</v>
      </c>
      <c r="P717">
        <v>374.8</v>
      </c>
      <c r="Q717">
        <v>84.9</v>
      </c>
      <c r="R717">
        <v>0</v>
      </c>
      <c r="S717">
        <v>50.1</v>
      </c>
      <c r="T717">
        <v>0</v>
      </c>
      <c r="U717">
        <v>0</v>
      </c>
      <c r="V717">
        <v>194.9</v>
      </c>
      <c r="W717">
        <v>44.9</v>
      </c>
      <c r="X717">
        <v>44.9</v>
      </c>
      <c r="Y717">
        <v>0</v>
      </c>
      <c r="AF717" t="s">
        <v>1754</v>
      </c>
      <c r="AJ717" t="s">
        <v>1754</v>
      </c>
      <c r="AL717" t="s">
        <v>1755</v>
      </c>
      <c r="AM717">
        <v>0</v>
      </c>
      <c r="AN717">
        <v>99999</v>
      </c>
      <c r="AO717">
        <v>899</v>
      </c>
      <c r="AP717" t="b">
        <v>1</v>
      </c>
      <c r="AQ717" t="b">
        <v>1</v>
      </c>
      <c r="AR717" t="b">
        <v>1</v>
      </c>
      <c r="AS717">
        <v>99999</v>
      </c>
      <c r="AT717" t="s">
        <v>96</v>
      </c>
      <c r="AV717" t="b">
        <v>0</v>
      </c>
      <c r="AW717">
        <v>12</v>
      </c>
      <c r="AX717" t="s">
        <v>97</v>
      </c>
      <c r="AY717" t="s">
        <v>2481</v>
      </c>
    </row>
    <row r="718" spans="1:51" x14ac:dyDescent="0.25">
      <c r="A718" t="s">
        <v>3160</v>
      </c>
      <c r="B718" t="s">
        <v>139</v>
      </c>
      <c r="C718" t="s">
        <v>89</v>
      </c>
      <c r="D718">
        <v>99999</v>
      </c>
      <c r="F718">
        <v>1000</v>
      </c>
      <c r="G718" t="b">
        <v>1</v>
      </c>
      <c r="H718" t="s">
        <v>90</v>
      </c>
      <c r="K718" t="s">
        <v>253</v>
      </c>
      <c r="L718" t="s">
        <v>1753</v>
      </c>
      <c r="N718" t="s">
        <v>93</v>
      </c>
      <c r="P718">
        <v>374.8</v>
      </c>
      <c r="Q718">
        <v>84.899999999999991</v>
      </c>
      <c r="R718">
        <v>0</v>
      </c>
      <c r="S718">
        <v>50.1</v>
      </c>
      <c r="T718">
        <v>0</v>
      </c>
      <c r="U718">
        <v>0</v>
      </c>
      <c r="V718">
        <v>194.9</v>
      </c>
      <c r="W718">
        <v>44.9</v>
      </c>
      <c r="X718">
        <v>44.9</v>
      </c>
      <c r="Y718">
        <v>0</v>
      </c>
      <c r="AF718" t="s">
        <v>1757</v>
      </c>
      <c r="AJ718" t="s">
        <v>1757</v>
      </c>
      <c r="AL718" t="s">
        <v>1755</v>
      </c>
      <c r="AM718">
        <v>0</v>
      </c>
      <c r="AN718">
        <v>99999</v>
      </c>
      <c r="AO718">
        <v>899</v>
      </c>
      <c r="AP718" t="b">
        <v>1</v>
      </c>
      <c r="AQ718" t="b">
        <v>1</v>
      </c>
      <c r="AR718" t="b">
        <v>1</v>
      </c>
      <c r="AS718">
        <v>99999</v>
      </c>
      <c r="AT718" t="s">
        <v>96</v>
      </c>
      <c r="AV718" t="b">
        <v>0</v>
      </c>
      <c r="AW718">
        <v>12</v>
      </c>
      <c r="AX718" t="s">
        <v>97</v>
      </c>
      <c r="AY718" t="s">
        <v>2482</v>
      </c>
    </row>
    <row r="719" spans="1:51" x14ac:dyDescent="0.25">
      <c r="A719" t="s">
        <v>3160</v>
      </c>
      <c r="B719" t="s">
        <v>139</v>
      </c>
      <c r="C719" t="s">
        <v>89</v>
      </c>
      <c r="D719">
        <v>99999</v>
      </c>
      <c r="F719">
        <v>10000</v>
      </c>
      <c r="G719" t="b">
        <v>1</v>
      </c>
      <c r="H719" t="s">
        <v>90</v>
      </c>
      <c r="K719" t="s">
        <v>253</v>
      </c>
      <c r="L719" t="s">
        <v>1753</v>
      </c>
      <c r="N719" t="s">
        <v>93</v>
      </c>
      <c r="P719">
        <v>439.8</v>
      </c>
      <c r="Q719">
        <v>149.9</v>
      </c>
      <c r="R719">
        <v>0</v>
      </c>
      <c r="S719">
        <v>50.1</v>
      </c>
      <c r="T719">
        <v>0</v>
      </c>
      <c r="U719">
        <v>0</v>
      </c>
      <c r="V719">
        <v>194.9</v>
      </c>
      <c r="W719">
        <v>44.9</v>
      </c>
      <c r="X719">
        <v>44.9</v>
      </c>
      <c r="Y719">
        <v>0</v>
      </c>
      <c r="AF719" t="s">
        <v>1759</v>
      </c>
      <c r="AJ719" t="s">
        <v>1759</v>
      </c>
      <c r="AL719" t="s">
        <v>1755</v>
      </c>
      <c r="AM719">
        <v>0</v>
      </c>
      <c r="AN719">
        <v>99999</v>
      </c>
      <c r="AO719">
        <v>899</v>
      </c>
      <c r="AP719" t="b">
        <v>1</v>
      </c>
      <c r="AQ719" t="b">
        <v>1</v>
      </c>
      <c r="AR719" t="b">
        <v>1</v>
      </c>
      <c r="AS719">
        <v>99999</v>
      </c>
      <c r="AT719" t="s">
        <v>96</v>
      </c>
      <c r="AV719" t="b">
        <v>0</v>
      </c>
      <c r="AW719">
        <v>12</v>
      </c>
      <c r="AX719" t="s">
        <v>97</v>
      </c>
      <c r="AY719" t="s">
        <v>2483</v>
      </c>
    </row>
    <row r="720" spans="1:51" x14ac:dyDescent="0.25">
      <c r="A720" t="s">
        <v>3160</v>
      </c>
      <c r="B720" t="s">
        <v>139</v>
      </c>
      <c r="C720" t="s">
        <v>89</v>
      </c>
      <c r="D720">
        <v>99999</v>
      </c>
      <c r="F720">
        <v>2000</v>
      </c>
      <c r="G720" t="b">
        <v>1</v>
      </c>
      <c r="H720" t="s">
        <v>90</v>
      </c>
      <c r="K720" t="s">
        <v>253</v>
      </c>
      <c r="L720" t="s">
        <v>1753</v>
      </c>
      <c r="N720" t="s">
        <v>93</v>
      </c>
      <c r="P720">
        <v>384.8</v>
      </c>
      <c r="Q720">
        <v>94.899999999999991</v>
      </c>
      <c r="R720">
        <v>0</v>
      </c>
      <c r="S720">
        <v>50.1</v>
      </c>
      <c r="T720">
        <v>0</v>
      </c>
      <c r="U720">
        <v>0</v>
      </c>
      <c r="V720">
        <v>194.9</v>
      </c>
      <c r="W720">
        <v>44.9</v>
      </c>
      <c r="X720">
        <v>44.9</v>
      </c>
      <c r="Y720">
        <v>0</v>
      </c>
      <c r="AF720" t="s">
        <v>1761</v>
      </c>
      <c r="AJ720" t="s">
        <v>1761</v>
      </c>
      <c r="AL720" t="s">
        <v>1755</v>
      </c>
      <c r="AM720">
        <v>0</v>
      </c>
      <c r="AN720">
        <v>99999</v>
      </c>
      <c r="AO720">
        <v>899</v>
      </c>
      <c r="AP720" t="b">
        <v>1</v>
      </c>
      <c r="AQ720" t="b">
        <v>1</v>
      </c>
      <c r="AR720" t="b">
        <v>1</v>
      </c>
      <c r="AS720">
        <v>99999</v>
      </c>
      <c r="AT720" t="s">
        <v>96</v>
      </c>
      <c r="AV720" t="b">
        <v>0</v>
      </c>
      <c r="AW720">
        <v>12</v>
      </c>
      <c r="AX720" t="s">
        <v>97</v>
      </c>
      <c r="AY720" t="s">
        <v>2484</v>
      </c>
    </row>
    <row r="721" spans="1:51" x14ac:dyDescent="0.25">
      <c r="A721" t="s">
        <v>3160</v>
      </c>
      <c r="B721" t="s">
        <v>139</v>
      </c>
      <c r="C721" t="s">
        <v>89</v>
      </c>
      <c r="D721">
        <v>99999</v>
      </c>
      <c r="F721">
        <v>3000</v>
      </c>
      <c r="G721" t="b">
        <v>1</v>
      </c>
      <c r="H721" t="s">
        <v>90</v>
      </c>
      <c r="K721" t="s">
        <v>253</v>
      </c>
      <c r="L721" t="s">
        <v>1753</v>
      </c>
      <c r="N721" t="s">
        <v>93</v>
      </c>
      <c r="P721">
        <v>394.8</v>
      </c>
      <c r="Q721">
        <v>104.89999999999999</v>
      </c>
      <c r="R721">
        <v>0</v>
      </c>
      <c r="S721">
        <v>50.1</v>
      </c>
      <c r="T721">
        <v>0</v>
      </c>
      <c r="U721">
        <v>0</v>
      </c>
      <c r="V721">
        <v>194.9</v>
      </c>
      <c r="W721">
        <v>44.9</v>
      </c>
      <c r="X721">
        <v>44.9</v>
      </c>
      <c r="Y721">
        <v>0</v>
      </c>
      <c r="AF721" t="s">
        <v>1763</v>
      </c>
      <c r="AJ721" t="s">
        <v>1763</v>
      </c>
      <c r="AL721" t="s">
        <v>1755</v>
      </c>
      <c r="AM721">
        <v>0</v>
      </c>
      <c r="AN721">
        <v>99999</v>
      </c>
      <c r="AO721">
        <v>899</v>
      </c>
      <c r="AP721" t="b">
        <v>1</v>
      </c>
      <c r="AQ721" t="b">
        <v>1</v>
      </c>
      <c r="AR721" t="b">
        <v>1</v>
      </c>
      <c r="AS721">
        <v>99999</v>
      </c>
      <c r="AT721" t="s">
        <v>96</v>
      </c>
      <c r="AV721" t="b">
        <v>0</v>
      </c>
      <c r="AW721">
        <v>12</v>
      </c>
      <c r="AX721" t="s">
        <v>97</v>
      </c>
      <c r="AY721" t="s">
        <v>2485</v>
      </c>
    </row>
    <row r="722" spans="1:51" x14ac:dyDescent="0.25">
      <c r="A722" t="s">
        <v>3160</v>
      </c>
      <c r="B722" t="s">
        <v>139</v>
      </c>
      <c r="C722" t="s">
        <v>89</v>
      </c>
      <c r="D722">
        <v>99999</v>
      </c>
      <c r="F722">
        <v>5000</v>
      </c>
      <c r="G722" t="b">
        <v>1</v>
      </c>
      <c r="H722" t="s">
        <v>90</v>
      </c>
      <c r="K722" t="s">
        <v>253</v>
      </c>
      <c r="L722" t="s">
        <v>1753</v>
      </c>
      <c r="N722" t="s">
        <v>93</v>
      </c>
      <c r="P722">
        <v>409.8</v>
      </c>
      <c r="Q722">
        <v>119.9</v>
      </c>
      <c r="R722">
        <v>0</v>
      </c>
      <c r="S722">
        <v>50.1</v>
      </c>
      <c r="T722">
        <v>0</v>
      </c>
      <c r="U722">
        <v>0</v>
      </c>
      <c r="V722">
        <v>194.9</v>
      </c>
      <c r="W722">
        <v>44.9</v>
      </c>
      <c r="X722">
        <v>44.9</v>
      </c>
      <c r="Y722">
        <v>0</v>
      </c>
      <c r="AF722" t="s">
        <v>1765</v>
      </c>
      <c r="AJ722" t="s">
        <v>1765</v>
      </c>
      <c r="AL722" t="s">
        <v>1755</v>
      </c>
      <c r="AM722">
        <v>0</v>
      </c>
      <c r="AN722">
        <v>99999</v>
      </c>
      <c r="AO722">
        <v>899</v>
      </c>
      <c r="AP722" t="b">
        <v>1</v>
      </c>
      <c r="AQ722" t="b">
        <v>1</v>
      </c>
      <c r="AR722" t="b">
        <v>1</v>
      </c>
      <c r="AS722">
        <v>99999</v>
      </c>
      <c r="AT722" t="s">
        <v>96</v>
      </c>
      <c r="AV722" t="b">
        <v>0</v>
      </c>
      <c r="AW722">
        <v>12</v>
      </c>
      <c r="AX722" t="s">
        <v>97</v>
      </c>
      <c r="AY722" t="s">
        <v>2486</v>
      </c>
    </row>
    <row r="723" spans="1:51" x14ac:dyDescent="0.25">
      <c r="A723" t="s">
        <v>3160</v>
      </c>
      <c r="B723" t="s">
        <v>88</v>
      </c>
      <c r="C723" t="s">
        <v>89</v>
      </c>
      <c r="D723">
        <v>99999</v>
      </c>
      <c r="F723">
        <v>10000</v>
      </c>
      <c r="G723" t="b">
        <v>1</v>
      </c>
      <c r="H723" t="s">
        <v>278</v>
      </c>
      <c r="K723" t="s">
        <v>91</v>
      </c>
      <c r="L723" t="s">
        <v>1725</v>
      </c>
      <c r="N723" t="s">
        <v>93</v>
      </c>
      <c r="P723">
        <v>374.8</v>
      </c>
      <c r="Q723">
        <v>129.9</v>
      </c>
      <c r="R723">
        <v>0</v>
      </c>
      <c r="S723">
        <v>50.1</v>
      </c>
      <c r="T723">
        <v>0</v>
      </c>
      <c r="U723">
        <v>0</v>
      </c>
      <c r="V723">
        <v>149.9</v>
      </c>
      <c r="W723">
        <v>44.9</v>
      </c>
      <c r="X723">
        <v>44.9</v>
      </c>
      <c r="Y723">
        <v>0</v>
      </c>
      <c r="AF723" t="s">
        <v>1726</v>
      </c>
      <c r="AJ723" t="s">
        <v>1726</v>
      </c>
      <c r="AL723" t="s">
        <v>1727</v>
      </c>
      <c r="AM723">
        <v>0</v>
      </c>
      <c r="AN723">
        <v>99999</v>
      </c>
      <c r="AO723">
        <v>699</v>
      </c>
      <c r="AP723" t="b">
        <v>1</v>
      </c>
      <c r="AQ723" t="b">
        <v>1</v>
      </c>
      <c r="AR723" t="b">
        <v>1</v>
      </c>
      <c r="AS723">
        <v>1000</v>
      </c>
      <c r="AT723" t="s">
        <v>96</v>
      </c>
      <c r="AV723" t="b">
        <v>0</v>
      </c>
      <c r="AW723">
        <v>12</v>
      </c>
      <c r="AX723" t="s">
        <v>97</v>
      </c>
      <c r="AY723" t="s">
        <v>2487</v>
      </c>
    </row>
    <row r="724" spans="1:51" x14ac:dyDescent="0.25">
      <c r="A724" t="s">
        <v>3160</v>
      </c>
      <c r="B724" t="s">
        <v>109</v>
      </c>
      <c r="C724" t="s">
        <v>89</v>
      </c>
      <c r="D724">
        <v>99999</v>
      </c>
      <c r="F724">
        <v>0</v>
      </c>
      <c r="G724" t="b">
        <v>1</v>
      </c>
      <c r="H724" t="s">
        <v>278</v>
      </c>
      <c r="K724" t="s">
        <v>91</v>
      </c>
      <c r="L724" t="s">
        <v>1729</v>
      </c>
      <c r="N724" t="s">
        <v>93</v>
      </c>
      <c r="P724">
        <v>304.8</v>
      </c>
      <c r="Q724">
        <v>59.9</v>
      </c>
      <c r="R724">
        <v>0</v>
      </c>
      <c r="S724">
        <v>50.1</v>
      </c>
      <c r="T724">
        <v>0</v>
      </c>
      <c r="U724">
        <v>0</v>
      </c>
      <c r="V724">
        <v>149.9</v>
      </c>
      <c r="W724">
        <v>44.9</v>
      </c>
      <c r="X724">
        <v>44.9</v>
      </c>
      <c r="Y724">
        <v>0</v>
      </c>
      <c r="AF724" t="s">
        <v>1730</v>
      </c>
      <c r="AJ724" t="s">
        <v>1730</v>
      </c>
      <c r="AL724" t="s">
        <v>1731</v>
      </c>
      <c r="AM724">
        <v>0</v>
      </c>
      <c r="AN724">
        <v>99999</v>
      </c>
      <c r="AO724">
        <v>599</v>
      </c>
      <c r="AP724" t="b">
        <v>1</v>
      </c>
      <c r="AQ724" t="b">
        <v>1</v>
      </c>
      <c r="AR724" t="b">
        <v>1</v>
      </c>
      <c r="AS724">
        <v>500</v>
      </c>
      <c r="AT724" t="s">
        <v>96</v>
      </c>
      <c r="AV724" t="b">
        <v>0</v>
      </c>
      <c r="AW724">
        <v>12</v>
      </c>
      <c r="AX724" t="s">
        <v>97</v>
      </c>
      <c r="AY724" t="s">
        <v>2488</v>
      </c>
    </row>
    <row r="725" spans="1:51" x14ac:dyDescent="0.25">
      <c r="A725" t="s">
        <v>3160</v>
      </c>
      <c r="B725" t="s">
        <v>109</v>
      </c>
      <c r="C725" t="s">
        <v>89</v>
      </c>
      <c r="D725">
        <v>99999</v>
      </c>
      <c r="F725">
        <v>1000</v>
      </c>
      <c r="G725" t="b">
        <v>1</v>
      </c>
      <c r="H725" t="s">
        <v>278</v>
      </c>
      <c r="K725" t="s">
        <v>91</v>
      </c>
      <c r="L725" t="s">
        <v>1729</v>
      </c>
      <c r="N725" t="s">
        <v>93</v>
      </c>
      <c r="P725">
        <v>304.8</v>
      </c>
      <c r="Q725">
        <v>59.9</v>
      </c>
      <c r="R725">
        <v>0</v>
      </c>
      <c r="S725">
        <v>50.1</v>
      </c>
      <c r="T725">
        <v>0</v>
      </c>
      <c r="U725">
        <v>0</v>
      </c>
      <c r="V725">
        <v>149.9</v>
      </c>
      <c r="W725">
        <v>44.9</v>
      </c>
      <c r="X725">
        <v>44.9</v>
      </c>
      <c r="Y725">
        <v>0</v>
      </c>
      <c r="AF725" t="s">
        <v>1733</v>
      </c>
      <c r="AJ725" t="s">
        <v>1733</v>
      </c>
      <c r="AL725" t="s">
        <v>1731</v>
      </c>
      <c r="AM725">
        <v>0</v>
      </c>
      <c r="AN725">
        <v>99999</v>
      </c>
      <c r="AO725">
        <v>599</v>
      </c>
      <c r="AP725" t="b">
        <v>1</v>
      </c>
      <c r="AQ725" t="b">
        <v>1</v>
      </c>
      <c r="AR725" t="b">
        <v>1</v>
      </c>
      <c r="AS725">
        <v>500</v>
      </c>
      <c r="AT725" t="s">
        <v>96</v>
      </c>
      <c r="AV725" t="b">
        <v>0</v>
      </c>
      <c r="AW725">
        <v>12</v>
      </c>
      <c r="AX725" t="s">
        <v>97</v>
      </c>
      <c r="AY725" t="s">
        <v>2489</v>
      </c>
    </row>
    <row r="726" spans="1:51" x14ac:dyDescent="0.25">
      <c r="A726" t="s">
        <v>3160</v>
      </c>
      <c r="B726" t="s">
        <v>109</v>
      </c>
      <c r="C726" t="s">
        <v>89</v>
      </c>
      <c r="D726">
        <v>99999</v>
      </c>
      <c r="F726">
        <v>10000</v>
      </c>
      <c r="G726" t="b">
        <v>1</v>
      </c>
      <c r="H726" t="s">
        <v>278</v>
      </c>
      <c r="K726" t="s">
        <v>91</v>
      </c>
      <c r="L726" t="s">
        <v>1729</v>
      </c>
      <c r="N726" t="s">
        <v>93</v>
      </c>
      <c r="P726">
        <v>369.8</v>
      </c>
      <c r="Q726">
        <v>124.9</v>
      </c>
      <c r="R726">
        <v>0</v>
      </c>
      <c r="S726">
        <v>50.1</v>
      </c>
      <c r="T726">
        <v>0</v>
      </c>
      <c r="U726">
        <v>0</v>
      </c>
      <c r="V726">
        <v>149.9</v>
      </c>
      <c r="W726">
        <v>44.9</v>
      </c>
      <c r="X726">
        <v>44.9</v>
      </c>
      <c r="Y726">
        <v>0</v>
      </c>
      <c r="AF726" t="s">
        <v>1735</v>
      </c>
      <c r="AJ726" t="s">
        <v>1735</v>
      </c>
      <c r="AL726" t="s">
        <v>1731</v>
      </c>
      <c r="AM726">
        <v>0</v>
      </c>
      <c r="AN726">
        <v>99999</v>
      </c>
      <c r="AO726">
        <v>599</v>
      </c>
      <c r="AP726" t="b">
        <v>1</v>
      </c>
      <c r="AQ726" t="b">
        <v>1</v>
      </c>
      <c r="AR726" t="b">
        <v>1</v>
      </c>
      <c r="AS726">
        <v>500</v>
      </c>
      <c r="AT726" t="s">
        <v>96</v>
      </c>
      <c r="AV726" t="b">
        <v>0</v>
      </c>
      <c r="AW726">
        <v>12</v>
      </c>
      <c r="AX726" t="s">
        <v>97</v>
      </c>
      <c r="AY726" t="s">
        <v>2490</v>
      </c>
    </row>
    <row r="727" spans="1:51" x14ac:dyDescent="0.25">
      <c r="A727" t="s">
        <v>3160</v>
      </c>
      <c r="B727" t="s">
        <v>109</v>
      </c>
      <c r="C727" t="s">
        <v>89</v>
      </c>
      <c r="D727">
        <v>99999</v>
      </c>
      <c r="F727">
        <v>2000</v>
      </c>
      <c r="G727" t="b">
        <v>1</v>
      </c>
      <c r="H727" t="s">
        <v>278</v>
      </c>
      <c r="K727" t="s">
        <v>91</v>
      </c>
      <c r="L727" t="s">
        <v>1729</v>
      </c>
      <c r="N727" t="s">
        <v>93</v>
      </c>
      <c r="P727">
        <v>314.8</v>
      </c>
      <c r="Q727">
        <v>69.900000000000006</v>
      </c>
      <c r="R727">
        <v>0</v>
      </c>
      <c r="S727">
        <v>50.1</v>
      </c>
      <c r="T727">
        <v>0</v>
      </c>
      <c r="U727">
        <v>0</v>
      </c>
      <c r="V727">
        <v>149.9</v>
      </c>
      <c r="W727">
        <v>44.9</v>
      </c>
      <c r="X727">
        <v>44.9</v>
      </c>
      <c r="Y727">
        <v>0</v>
      </c>
      <c r="AF727" t="s">
        <v>1737</v>
      </c>
      <c r="AJ727" t="s">
        <v>1737</v>
      </c>
      <c r="AL727" t="s">
        <v>1731</v>
      </c>
      <c r="AM727">
        <v>0</v>
      </c>
      <c r="AN727">
        <v>99999</v>
      </c>
      <c r="AO727">
        <v>599</v>
      </c>
      <c r="AP727" t="b">
        <v>1</v>
      </c>
      <c r="AQ727" t="b">
        <v>1</v>
      </c>
      <c r="AR727" t="b">
        <v>1</v>
      </c>
      <c r="AS727">
        <v>500</v>
      </c>
      <c r="AT727" t="s">
        <v>96</v>
      </c>
      <c r="AV727" t="b">
        <v>0</v>
      </c>
      <c r="AW727">
        <v>12</v>
      </c>
      <c r="AX727" t="s">
        <v>97</v>
      </c>
      <c r="AY727" t="s">
        <v>2491</v>
      </c>
    </row>
    <row r="728" spans="1:51" x14ac:dyDescent="0.25">
      <c r="A728" t="s">
        <v>3160</v>
      </c>
      <c r="B728" t="s">
        <v>109</v>
      </c>
      <c r="C728" t="s">
        <v>89</v>
      </c>
      <c r="D728">
        <v>99999</v>
      </c>
      <c r="F728">
        <v>3000</v>
      </c>
      <c r="G728" t="b">
        <v>1</v>
      </c>
      <c r="H728" t="s">
        <v>278</v>
      </c>
      <c r="K728" t="s">
        <v>91</v>
      </c>
      <c r="L728" t="s">
        <v>1729</v>
      </c>
      <c r="N728" t="s">
        <v>93</v>
      </c>
      <c r="P728">
        <v>324.8</v>
      </c>
      <c r="Q728">
        <v>79.899999999999991</v>
      </c>
      <c r="R728">
        <v>0</v>
      </c>
      <c r="S728">
        <v>50.1</v>
      </c>
      <c r="T728">
        <v>0</v>
      </c>
      <c r="U728">
        <v>0</v>
      </c>
      <c r="V728">
        <v>149.9</v>
      </c>
      <c r="W728">
        <v>44.9</v>
      </c>
      <c r="X728">
        <v>44.9</v>
      </c>
      <c r="Y728">
        <v>0</v>
      </c>
      <c r="AF728" t="s">
        <v>1739</v>
      </c>
      <c r="AJ728" t="s">
        <v>1739</v>
      </c>
      <c r="AL728" t="s">
        <v>1731</v>
      </c>
      <c r="AM728">
        <v>0</v>
      </c>
      <c r="AN728">
        <v>99999</v>
      </c>
      <c r="AO728">
        <v>599</v>
      </c>
      <c r="AP728" t="b">
        <v>1</v>
      </c>
      <c r="AQ728" t="b">
        <v>1</v>
      </c>
      <c r="AR728" t="b">
        <v>1</v>
      </c>
      <c r="AS728">
        <v>500</v>
      </c>
      <c r="AT728" t="s">
        <v>96</v>
      </c>
      <c r="AV728" t="b">
        <v>0</v>
      </c>
      <c r="AW728">
        <v>12</v>
      </c>
      <c r="AX728" t="s">
        <v>97</v>
      </c>
      <c r="AY728" t="s">
        <v>2492</v>
      </c>
    </row>
    <row r="729" spans="1:51" x14ac:dyDescent="0.25">
      <c r="A729" t="s">
        <v>3160</v>
      </c>
      <c r="B729" t="s">
        <v>109</v>
      </c>
      <c r="C729" t="s">
        <v>89</v>
      </c>
      <c r="D729">
        <v>99999</v>
      </c>
      <c r="F729">
        <v>5000</v>
      </c>
      <c r="G729" t="b">
        <v>1</v>
      </c>
      <c r="H729" t="s">
        <v>278</v>
      </c>
      <c r="K729" t="s">
        <v>91</v>
      </c>
      <c r="L729" t="s">
        <v>1729</v>
      </c>
      <c r="N729" t="s">
        <v>93</v>
      </c>
      <c r="P729">
        <v>339.8</v>
      </c>
      <c r="Q729">
        <v>94.9</v>
      </c>
      <c r="R729">
        <v>0</v>
      </c>
      <c r="S729">
        <v>50.1</v>
      </c>
      <c r="T729">
        <v>0</v>
      </c>
      <c r="U729">
        <v>0</v>
      </c>
      <c r="V729">
        <v>149.9</v>
      </c>
      <c r="W729">
        <v>44.9</v>
      </c>
      <c r="X729">
        <v>44.9</v>
      </c>
      <c r="Y729">
        <v>0</v>
      </c>
      <c r="AF729" t="s">
        <v>1741</v>
      </c>
      <c r="AJ729" t="s">
        <v>1741</v>
      </c>
      <c r="AL729" t="s">
        <v>1731</v>
      </c>
      <c r="AM729">
        <v>0</v>
      </c>
      <c r="AN729">
        <v>99999</v>
      </c>
      <c r="AO729">
        <v>599</v>
      </c>
      <c r="AP729" t="b">
        <v>1</v>
      </c>
      <c r="AQ729" t="b">
        <v>1</v>
      </c>
      <c r="AR729" t="b">
        <v>1</v>
      </c>
      <c r="AS729">
        <v>500</v>
      </c>
      <c r="AT729" t="s">
        <v>96</v>
      </c>
      <c r="AV729" t="b">
        <v>0</v>
      </c>
      <c r="AW729">
        <v>12</v>
      </c>
      <c r="AX729" t="s">
        <v>97</v>
      </c>
      <c r="AY729" t="s">
        <v>2493</v>
      </c>
    </row>
    <row r="730" spans="1:51" x14ac:dyDescent="0.25">
      <c r="A730" t="s">
        <v>3160</v>
      </c>
      <c r="B730" t="s">
        <v>124</v>
      </c>
      <c r="C730" t="s">
        <v>89</v>
      </c>
      <c r="D730">
        <v>99999</v>
      </c>
      <c r="F730">
        <v>0</v>
      </c>
      <c r="G730" t="b">
        <v>1</v>
      </c>
      <c r="H730" t="s">
        <v>278</v>
      </c>
      <c r="K730" t="s">
        <v>91</v>
      </c>
      <c r="L730" t="s">
        <v>1725</v>
      </c>
      <c r="N730" t="s">
        <v>93</v>
      </c>
      <c r="P730">
        <v>309.8</v>
      </c>
      <c r="Q730">
        <v>64.900000000000006</v>
      </c>
      <c r="R730">
        <v>0</v>
      </c>
      <c r="S730">
        <v>50.1</v>
      </c>
      <c r="T730">
        <v>0</v>
      </c>
      <c r="U730">
        <v>0</v>
      </c>
      <c r="V730">
        <v>149.9</v>
      </c>
      <c r="W730">
        <v>44.9</v>
      </c>
      <c r="X730">
        <v>44.9</v>
      </c>
      <c r="Y730">
        <v>0</v>
      </c>
      <c r="AF730" t="s">
        <v>1743</v>
      </c>
      <c r="AJ730" t="s">
        <v>1743</v>
      </c>
      <c r="AL730" t="s">
        <v>1727</v>
      </c>
      <c r="AM730">
        <v>0</v>
      </c>
      <c r="AN730">
        <v>99999</v>
      </c>
      <c r="AO730">
        <v>699</v>
      </c>
      <c r="AP730" t="b">
        <v>1</v>
      </c>
      <c r="AQ730" t="b">
        <v>1</v>
      </c>
      <c r="AR730" t="b">
        <v>1</v>
      </c>
      <c r="AS730">
        <v>1000</v>
      </c>
      <c r="AT730" t="s">
        <v>96</v>
      </c>
      <c r="AV730" t="b">
        <v>0</v>
      </c>
      <c r="AW730">
        <v>12</v>
      </c>
      <c r="AX730" t="s">
        <v>97</v>
      </c>
      <c r="AY730" t="s">
        <v>2494</v>
      </c>
    </row>
    <row r="731" spans="1:51" x14ac:dyDescent="0.25">
      <c r="A731" t="s">
        <v>3160</v>
      </c>
      <c r="B731" t="s">
        <v>124</v>
      </c>
      <c r="C731" t="s">
        <v>89</v>
      </c>
      <c r="D731">
        <v>99999</v>
      </c>
      <c r="F731">
        <v>1000</v>
      </c>
      <c r="G731" t="b">
        <v>1</v>
      </c>
      <c r="H731" t="s">
        <v>278</v>
      </c>
      <c r="K731" t="s">
        <v>91</v>
      </c>
      <c r="L731" t="s">
        <v>1725</v>
      </c>
      <c r="N731" t="s">
        <v>93</v>
      </c>
      <c r="P731">
        <v>309.8</v>
      </c>
      <c r="Q731">
        <v>64.899999999999991</v>
      </c>
      <c r="R731">
        <v>0</v>
      </c>
      <c r="S731">
        <v>50.1</v>
      </c>
      <c r="T731">
        <v>0</v>
      </c>
      <c r="U731">
        <v>0</v>
      </c>
      <c r="V731">
        <v>149.9</v>
      </c>
      <c r="W731">
        <v>44.9</v>
      </c>
      <c r="X731">
        <v>44.9</v>
      </c>
      <c r="Y731">
        <v>0</v>
      </c>
      <c r="AF731" t="s">
        <v>1745</v>
      </c>
      <c r="AJ731" t="s">
        <v>1745</v>
      </c>
      <c r="AL731" t="s">
        <v>1727</v>
      </c>
      <c r="AM731">
        <v>0</v>
      </c>
      <c r="AN731">
        <v>99999</v>
      </c>
      <c r="AO731">
        <v>699</v>
      </c>
      <c r="AP731" t="b">
        <v>1</v>
      </c>
      <c r="AQ731" t="b">
        <v>1</v>
      </c>
      <c r="AR731" t="b">
        <v>1</v>
      </c>
      <c r="AS731">
        <v>1000</v>
      </c>
      <c r="AT731" t="s">
        <v>96</v>
      </c>
      <c r="AV731" t="b">
        <v>0</v>
      </c>
      <c r="AW731">
        <v>12</v>
      </c>
      <c r="AX731" t="s">
        <v>97</v>
      </c>
      <c r="AY731" t="s">
        <v>2495</v>
      </c>
    </row>
    <row r="732" spans="1:51" x14ac:dyDescent="0.25">
      <c r="A732" t="s">
        <v>3160</v>
      </c>
      <c r="B732" t="s">
        <v>124</v>
      </c>
      <c r="C732" t="s">
        <v>89</v>
      </c>
      <c r="D732">
        <v>99999</v>
      </c>
      <c r="F732">
        <v>2000</v>
      </c>
      <c r="G732" t="b">
        <v>1</v>
      </c>
      <c r="H732" t="s">
        <v>278</v>
      </c>
      <c r="K732" t="s">
        <v>91</v>
      </c>
      <c r="L732" t="s">
        <v>1725</v>
      </c>
      <c r="N732" t="s">
        <v>93</v>
      </c>
      <c r="P732">
        <v>319.8</v>
      </c>
      <c r="Q732">
        <v>74.899999999999991</v>
      </c>
      <c r="R732">
        <v>0</v>
      </c>
      <c r="S732">
        <v>50.1</v>
      </c>
      <c r="T732">
        <v>0</v>
      </c>
      <c r="U732">
        <v>0</v>
      </c>
      <c r="V732">
        <v>149.9</v>
      </c>
      <c r="W732">
        <v>44.9</v>
      </c>
      <c r="X732">
        <v>44.9</v>
      </c>
      <c r="Y732">
        <v>0</v>
      </c>
      <c r="AF732" t="s">
        <v>1747</v>
      </c>
      <c r="AJ732" t="s">
        <v>1747</v>
      </c>
      <c r="AL732" t="s">
        <v>1727</v>
      </c>
      <c r="AM732">
        <v>0</v>
      </c>
      <c r="AN732">
        <v>99999</v>
      </c>
      <c r="AO732">
        <v>699</v>
      </c>
      <c r="AP732" t="b">
        <v>1</v>
      </c>
      <c r="AQ732" t="b">
        <v>1</v>
      </c>
      <c r="AR732" t="b">
        <v>1</v>
      </c>
      <c r="AS732">
        <v>1000</v>
      </c>
      <c r="AT732" t="s">
        <v>96</v>
      </c>
      <c r="AV732" t="b">
        <v>0</v>
      </c>
      <c r="AW732">
        <v>12</v>
      </c>
      <c r="AX732" t="s">
        <v>97</v>
      </c>
      <c r="AY732" t="s">
        <v>2496</v>
      </c>
    </row>
    <row r="733" spans="1:51" x14ac:dyDescent="0.25">
      <c r="A733" t="s">
        <v>3160</v>
      </c>
      <c r="B733" t="s">
        <v>124</v>
      </c>
      <c r="C733" t="s">
        <v>89</v>
      </c>
      <c r="D733">
        <v>99999</v>
      </c>
      <c r="F733">
        <v>3000</v>
      </c>
      <c r="G733" t="b">
        <v>1</v>
      </c>
      <c r="H733" t="s">
        <v>278</v>
      </c>
      <c r="K733" t="s">
        <v>91</v>
      </c>
      <c r="L733" t="s">
        <v>1725</v>
      </c>
      <c r="N733" t="s">
        <v>93</v>
      </c>
      <c r="P733">
        <v>329.8</v>
      </c>
      <c r="Q733">
        <v>84.899999999999991</v>
      </c>
      <c r="R733">
        <v>0</v>
      </c>
      <c r="S733">
        <v>50.1</v>
      </c>
      <c r="T733">
        <v>0</v>
      </c>
      <c r="U733">
        <v>0</v>
      </c>
      <c r="V733">
        <v>149.9</v>
      </c>
      <c r="W733">
        <v>44.9</v>
      </c>
      <c r="X733">
        <v>44.9</v>
      </c>
      <c r="Y733">
        <v>0</v>
      </c>
      <c r="AF733" t="s">
        <v>1749</v>
      </c>
      <c r="AJ733" t="s">
        <v>1749</v>
      </c>
      <c r="AL733" t="s">
        <v>1727</v>
      </c>
      <c r="AM733">
        <v>0</v>
      </c>
      <c r="AN733">
        <v>99999</v>
      </c>
      <c r="AO733">
        <v>699</v>
      </c>
      <c r="AP733" t="b">
        <v>1</v>
      </c>
      <c r="AQ733" t="b">
        <v>1</v>
      </c>
      <c r="AR733" t="b">
        <v>1</v>
      </c>
      <c r="AS733">
        <v>1000</v>
      </c>
      <c r="AT733" t="s">
        <v>96</v>
      </c>
      <c r="AV733" t="b">
        <v>0</v>
      </c>
      <c r="AW733">
        <v>12</v>
      </c>
      <c r="AX733" t="s">
        <v>97</v>
      </c>
      <c r="AY733" t="s">
        <v>2497</v>
      </c>
    </row>
    <row r="734" spans="1:51" x14ac:dyDescent="0.25">
      <c r="A734" t="s">
        <v>3160</v>
      </c>
      <c r="B734" t="s">
        <v>124</v>
      </c>
      <c r="C734" t="s">
        <v>89</v>
      </c>
      <c r="D734">
        <v>99999</v>
      </c>
      <c r="F734">
        <v>5000</v>
      </c>
      <c r="G734" t="b">
        <v>1</v>
      </c>
      <c r="H734" t="s">
        <v>278</v>
      </c>
      <c r="K734" t="s">
        <v>91</v>
      </c>
      <c r="L734" t="s">
        <v>1725</v>
      </c>
      <c r="N734" t="s">
        <v>93</v>
      </c>
      <c r="P734">
        <v>344.8</v>
      </c>
      <c r="Q734">
        <v>99.9</v>
      </c>
      <c r="R734">
        <v>0</v>
      </c>
      <c r="S734">
        <v>50.1</v>
      </c>
      <c r="T734">
        <v>0</v>
      </c>
      <c r="U734">
        <v>0</v>
      </c>
      <c r="V734">
        <v>149.9</v>
      </c>
      <c r="W734">
        <v>44.9</v>
      </c>
      <c r="X734">
        <v>44.9</v>
      </c>
      <c r="Y734">
        <v>0</v>
      </c>
      <c r="AF734" t="s">
        <v>1751</v>
      </c>
      <c r="AJ734" t="s">
        <v>1751</v>
      </c>
      <c r="AL734" t="s">
        <v>1727</v>
      </c>
      <c r="AM734">
        <v>0</v>
      </c>
      <c r="AN734">
        <v>99999</v>
      </c>
      <c r="AO734">
        <v>699</v>
      </c>
      <c r="AP734" t="b">
        <v>1</v>
      </c>
      <c r="AQ734" t="b">
        <v>1</v>
      </c>
      <c r="AR734" t="b">
        <v>1</v>
      </c>
      <c r="AS734">
        <v>1000</v>
      </c>
      <c r="AT734" t="s">
        <v>96</v>
      </c>
      <c r="AV734" t="b">
        <v>0</v>
      </c>
      <c r="AW734">
        <v>12</v>
      </c>
      <c r="AX734" t="s">
        <v>97</v>
      </c>
      <c r="AY734" t="s">
        <v>2498</v>
      </c>
    </row>
    <row r="735" spans="1:51" x14ac:dyDescent="0.25">
      <c r="A735" t="s">
        <v>3160</v>
      </c>
      <c r="B735" t="s">
        <v>139</v>
      </c>
      <c r="C735" t="s">
        <v>89</v>
      </c>
      <c r="D735">
        <v>99999</v>
      </c>
      <c r="F735">
        <v>0</v>
      </c>
      <c r="G735" t="b">
        <v>1</v>
      </c>
      <c r="H735" t="s">
        <v>278</v>
      </c>
      <c r="K735" t="s">
        <v>91</v>
      </c>
      <c r="L735" t="s">
        <v>1753</v>
      </c>
      <c r="N735" t="s">
        <v>93</v>
      </c>
      <c r="P735">
        <v>329.8</v>
      </c>
      <c r="Q735">
        <v>84.9</v>
      </c>
      <c r="R735">
        <v>0</v>
      </c>
      <c r="S735">
        <v>50.1</v>
      </c>
      <c r="T735">
        <v>0</v>
      </c>
      <c r="U735">
        <v>0</v>
      </c>
      <c r="V735">
        <v>149.9</v>
      </c>
      <c r="W735">
        <v>44.9</v>
      </c>
      <c r="X735">
        <v>44.9</v>
      </c>
      <c r="Y735">
        <v>0</v>
      </c>
      <c r="AF735" t="s">
        <v>1754</v>
      </c>
      <c r="AJ735" t="s">
        <v>1754</v>
      </c>
      <c r="AL735" t="s">
        <v>1755</v>
      </c>
      <c r="AM735">
        <v>0</v>
      </c>
      <c r="AN735">
        <v>99999</v>
      </c>
      <c r="AO735">
        <v>899</v>
      </c>
      <c r="AP735" t="b">
        <v>1</v>
      </c>
      <c r="AQ735" t="b">
        <v>1</v>
      </c>
      <c r="AR735" t="b">
        <v>1</v>
      </c>
      <c r="AS735">
        <v>99999</v>
      </c>
      <c r="AT735" t="s">
        <v>96</v>
      </c>
      <c r="AV735" t="b">
        <v>0</v>
      </c>
      <c r="AW735">
        <v>12</v>
      </c>
      <c r="AX735" t="s">
        <v>97</v>
      </c>
      <c r="AY735" t="s">
        <v>2499</v>
      </c>
    </row>
    <row r="736" spans="1:51" x14ac:dyDescent="0.25">
      <c r="A736" t="s">
        <v>3160</v>
      </c>
      <c r="B736" t="s">
        <v>139</v>
      </c>
      <c r="C736" t="s">
        <v>89</v>
      </c>
      <c r="D736">
        <v>99999</v>
      </c>
      <c r="F736">
        <v>1000</v>
      </c>
      <c r="G736" t="b">
        <v>1</v>
      </c>
      <c r="H736" t="s">
        <v>278</v>
      </c>
      <c r="K736" t="s">
        <v>91</v>
      </c>
      <c r="L736" t="s">
        <v>1753</v>
      </c>
      <c r="N736" t="s">
        <v>93</v>
      </c>
      <c r="P736">
        <v>329.8</v>
      </c>
      <c r="Q736">
        <v>84.899999999999991</v>
      </c>
      <c r="R736">
        <v>0</v>
      </c>
      <c r="S736">
        <v>50.1</v>
      </c>
      <c r="T736">
        <v>0</v>
      </c>
      <c r="U736">
        <v>0</v>
      </c>
      <c r="V736">
        <v>149.9</v>
      </c>
      <c r="W736">
        <v>44.9</v>
      </c>
      <c r="X736">
        <v>44.9</v>
      </c>
      <c r="Y736">
        <v>0</v>
      </c>
      <c r="AF736" t="s">
        <v>1757</v>
      </c>
      <c r="AJ736" t="s">
        <v>1757</v>
      </c>
      <c r="AL736" t="s">
        <v>1755</v>
      </c>
      <c r="AM736">
        <v>0</v>
      </c>
      <c r="AN736">
        <v>99999</v>
      </c>
      <c r="AO736">
        <v>899</v>
      </c>
      <c r="AP736" t="b">
        <v>1</v>
      </c>
      <c r="AQ736" t="b">
        <v>1</v>
      </c>
      <c r="AR736" t="b">
        <v>1</v>
      </c>
      <c r="AS736">
        <v>99999</v>
      </c>
      <c r="AT736" t="s">
        <v>96</v>
      </c>
      <c r="AV736" t="b">
        <v>0</v>
      </c>
      <c r="AW736">
        <v>12</v>
      </c>
      <c r="AX736" t="s">
        <v>97</v>
      </c>
      <c r="AY736" t="s">
        <v>2500</v>
      </c>
    </row>
    <row r="737" spans="1:51" x14ac:dyDescent="0.25">
      <c r="A737" t="s">
        <v>3160</v>
      </c>
      <c r="B737" t="s">
        <v>139</v>
      </c>
      <c r="C737" t="s">
        <v>89</v>
      </c>
      <c r="D737">
        <v>99999</v>
      </c>
      <c r="F737">
        <v>10000</v>
      </c>
      <c r="G737" t="b">
        <v>1</v>
      </c>
      <c r="H737" t="s">
        <v>278</v>
      </c>
      <c r="K737" t="s">
        <v>91</v>
      </c>
      <c r="L737" t="s">
        <v>1753</v>
      </c>
      <c r="N737" t="s">
        <v>93</v>
      </c>
      <c r="P737">
        <v>394.8</v>
      </c>
      <c r="Q737">
        <v>149.9</v>
      </c>
      <c r="R737">
        <v>0</v>
      </c>
      <c r="S737">
        <v>50.1</v>
      </c>
      <c r="T737">
        <v>0</v>
      </c>
      <c r="U737">
        <v>0</v>
      </c>
      <c r="V737">
        <v>149.9</v>
      </c>
      <c r="W737">
        <v>44.9</v>
      </c>
      <c r="X737">
        <v>44.9</v>
      </c>
      <c r="Y737">
        <v>0</v>
      </c>
      <c r="AF737" t="s">
        <v>1759</v>
      </c>
      <c r="AJ737" t="s">
        <v>1759</v>
      </c>
      <c r="AL737" t="s">
        <v>1755</v>
      </c>
      <c r="AM737">
        <v>0</v>
      </c>
      <c r="AN737">
        <v>99999</v>
      </c>
      <c r="AO737">
        <v>899</v>
      </c>
      <c r="AP737" t="b">
        <v>1</v>
      </c>
      <c r="AQ737" t="b">
        <v>1</v>
      </c>
      <c r="AR737" t="b">
        <v>1</v>
      </c>
      <c r="AS737">
        <v>99999</v>
      </c>
      <c r="AT737" t="s">
        <v>96</v>
      </c>
      <c r="AV737" t="b">
        <v>0</v>
      </c>
      <c r="AW737">
        <v>12</v>
      </c>
      <c r="AX737" t="s">
        <v>97</v>
      </c>
      <c r="AY737" t="s">
        <v>2501</v>
      </c>
    </row>
    <row r="738" spans="1:51" x14ac:dyDescent="0.25">
      <c r="A738" t="s">
        <v>3160</v>
      </c>
      <c r="B738" t="s">
        <v>139</v>
      </c>
      <c r="C738" t="s">
        <v>89</v>
      </c>
      <c r="D738">
        <v>99999</v>
      </c>
      <c r="F738">
        <v>2000</v>
      </c>
      <c r="G738" t="b">
        <v>1</v>
      </c>
      <c r="H738" t="s">
        <v>278</v>
      </c>
      <c r="K738" t="s">
        <v>91</v>
      </c>
      <c r="L738" t="s">
        <v>1753</v>
      </c>
      <c r="N738" t="s">
        <v>93</v>
      </c>
      <c r="P738">
        <v>339.8</v>
      </c>
      <c r="Q738">
        <v>94.899999999999991</v>
      </c>
      <c r="R738">
        <v>0</v>
      </c>
      <c r="S738">
        <v>50.1</v>
      </c>
      <c r="T738">
        <v>0</v>
      </c>
      <c r="U738">
        <v>0</v>
      </c>
      <c r="V738">
        <v>149.9</v>
      </c>
      <c r="W738">
        <v>44.9</v>
      </c>
      <c r="X738">
        <v>44.9</v>
      </c>
      <c r="Y738">
        <v>0</v>
      </c>
      <c r="AF738" t="s">
        <v>1761</v>
      </c>
      <c r="AJ738" t="s">
        <v>1761</v>
      </c>
      <c r="AL738" t="s">
        <v>1755</v>
      </c>
      <c r="AM738">
        <v>0</v>
      </c>
      <c r="AN738">
        <v>99999</v>
      </c>
      <c r="AO738">
        <v>899</v>
      </c>
      <c r="AP738" t="b">
        <v>1</v>
      </c>
      <c r="AQ738" t="b">
        <v>1</v>
      </c>
      <c r="AR738" t="b">
        <v>1</v>
      </c>
      <c r="AS738">
        <v>99999</v>
      </c>
      <c r="AT738" t="s">
        <v>96</v>
      </c>
      <c r="AV738" t="b">
        <v>0</v>
      </c>
      <c r="AW738">
        <v>12</v>
      </c>
      <c r="AX738" t="s">
        <v>97</v>
      </c>
      <c r="AY738" t="s">
        <v>2502</v>
      </c>
    </row>
    <row r="739" spans="1:51" x14ac:dyDescent="0.25">
      <c r="A739" t="s">
        <v>3160</v>
      </c>
      <c r="B739" t="s">
        <v>139</v>
      </c>
      <c r="C739" t="s">
        <v>89</v>
      </c>
      <c r="D739">
        <v>99999</v>
      </c>
      <c r="F739">
        <v>3000</v>
      </c>
      <c r="G739" t="b">
        <v>1</v>
      </c>
      <c r="H739" t="s">
        <v>278</v>
      </c>
      <c r="K739" t="s">
        <v>91</v>
      </c>
      <c r="L739" t="s">
        <v>1753</v>
      </c>
      <c r="N739" t="s">
        <v>93</v>
      </c>
      <c r="P739">
        <v>349.8</v>
      </c>
      <c r="Q739">
        <v>104.89999999999999</v>
      </c>
      <c r="R739">
        <v>0</v>
      </c>
      <c r="S739">
        <v>50.1</v>
      </c>
      <c r="T739">
        <v>0</v>
      </c>
      <c r="U739">
        <v>0</v>
      </c>
      <c r="V739">
        <v>149.9</v>
      </c>
      <c r="W739">
        <v>44.9</v>
      </c>
      <c r="X739">
        <v>44.9</v>
      </c>
      <c r="Y739">
        <v>0</v>
      </c>
      <c r="AF739" t="s">
        <v>1763</v>
      </c>
      <c r="AJ739" t="s">
        <v>1763</v>
      </c>
      <c r="AL739" t="s">
        <v>1755</v>
      </c>
      <c r="AM739">
        <v>0</v>
      </c>
      <c r="AN739">
        <v>99999</v>
      </c>
      <c r="AO739">
        <v>899</v>
      </c>
      <c r="AP739" t="b">
        <v>1</v>
      </c>
      <c r="AQ739" t="b">
        <v>1</v>
      </c>
      <c r="AR739" t="b">
        <v>1</v>
      </c>
      <c r="AS739">
        <v>99999</v>
      </c>
      <c r="AT739" t="s">
        <v>96</v>
      </c>
      <c r="AV739" t="b">
        <v>0</v>
      </c>
      <c r="AW739">
        <v>12</v>
      </c>
      <c r="AX739" t="s">
        <v>97</v>
      </c>
      <c r="AY739" t="s">
        <v>2503</v>
      </c>
    </row>
    <row r="740" spans="1:51" x14ac:dyDescent="0.25">
      <c r="A740" t="s">
        <v>3160</v>
      </c>
      <c r="B740" t="s">
        <v>139</v>
      </c>
      <c r="C740" t="s">
        <v>89</v>
      </c>
      <c r="D740">
        <v>99999</v>
      </c>
      <c r="F740">
        <v>5000</v>
      </c>
      <c r="G740" t="b">
        <v>1</v>
      </c>
      <c r="H740" t="s">
        <v>278</v>
      </c>
      <c r="K740" t="s">
        <v>91</v>
      </c>
      <c r="L740" t="s">
        <v>1753</v>
      </c>
      <c r="N740" t="s">
        <v>93</v>
      </c>
      <c r="P740">
        <v>364.8</v>
      </c>
      <c r="Q740">
        <v>119.9</v>
      </c>
      <c r="R740">
        <v>0</v>
      </c>
      <c r="S740">
        <v>50.1</v>
      </c>
      <c r="T740">
        <v>0</v>
      </c>
      <c r="U740">
        <v>0</v>
      </c>
      <c r="V740">
        <v>149.9</v>
      </c>
      <c r="W740">
        <v>44.9</v>
      </c>
      <c r="X740">
        <v>44.9</v>
      </c>
      <c r="Y740">
        <v>0</v>
      </c>
      <c r="AF740" t="s">
        <v>1765</v>
      </c>
      <c r="AJ740" t="s">
        <v>1765</v>
      </c>
      <c r="AL740" t="s">
        <v>1755</v>
      </c>
      <c r="AM740">
        <v>0</v>
      </c>
      <c r="AN740">
        <v>99999</v>
      </c>
      <c r="AO740">
        <v>899</v>
      </c>
      <c r="AP740" t="b">
        <v>1</v>
      </c>
      <c r="AQ740" t="b">
        <v>1</v>
      </c>
      <c r="AR740" t="b">
        <v>1</v>
      </c>
      <c r="AS740">
        <v>99999</v>
      </c>
      <c r="AT740" t="s">
        <v>96</v>
      </c>
      <c r="AV740" t="b">
        <v>0</v>
      </c>
      <c r="AW740">
        <v>12</v>
      </c>
      <c r="AX740" t="s">
        <v>97</v>
      </c>
      <c r="AY740" t="s">
        <v>2504</v>
      </c>
    </row>
    <row r="741" spans="1:51" x14ac:dyDescent="0.25">
      <c r="A741" t="s">
        <v>3160</v>
      </c>
      <c r="B741" t="s">
        <v>88</v>
      </c>
      <c r="C741" t="s">
        <v>89</v>
      </c>
      <c r="D741">
        <v>99999</v>
      </c>
      <c r="F741">
        <v>10000</v>
      </c>
      <c r="G741" t="b">
        <v>1</v>
      </c>
      <c r="H741" t="s">
        <v>278</v>
      </c>
      <c r="K741" t="s">
        <v>154</v>
      </c>
      <c r="L741" t="s">
        <v>1725</v>
      </c>
      <c r="N741" t="s">
        <v>93</v>
      </c>
      <c r="P741">
        <v>399.8</v>
      </c>
      <c r="Q741">
        <v>129.9</v>
      </c>
      <c r="R741">
        <v>0</v>
      </c>
      <c r="S741">
        <v>50.1</v>
      </c>
      <c r="T741">
        <v>0</v>
      </c>
      <c r="U741">
        <v>0</v>
      </c>
      <c r="V741">
        <v>149.9</v>
      </c>
      <c r="W741">
        <v>69.900000000000006</v>
      </c>
      <c r="X741">
        <v>69.900000000000006</v>
      </c>
      <c r="Y741">
        <v>0</v>
      </c>
      <c r="AF741" t="s">
        <v>1767</v>
      </c>
      <c r="AJ741" t="s">
        <v>1767</v>
      </c>
      <c r="AL741" t="s">
        <v>1727</v>
      </c>
      <c r="AM741">
        <v>0</v>
      </c>
      <c r="AN741">
        <v>99999</v>
      </c>
      <c r="AO741">
        <v>699</v>
      </c>
      <c r="AP741" t="b">
        <v>1</v>
      </c>
      <c r="AQ741" t="b">
        <v>1</v>
      </c>
      <c r="AR741" t="b">
        <v>1</v>
      </c>
      <c r="AS741">
        <v>1000</v>
      </c>
      <c r="AT741" t="s">
        <v>96</v>
      </c>
      <c r="AV741" t="b">
        <v>0</v>
      </c>
      <c r="AW741">
        <v>12</v>
      </c>
      <c r="AX741" t="s">
        <v>97</v>
      </c>
      <c r="AY741" t="s">
        <v>2505</v>
      </c>
    </row>
    <row r="742" spans="1:51" x14ac:dyDescent="0.25">
      <c r="A742" t="s">
        <v>3160</v>
      </c>
      <c r="B742" t="s">
        <v>109</v>
      </c>
      <c r="C742" t="s">
        <v>89</v>
      </c>
      <c r="D742">
        <v>99999</v>
      </c>
      <c r="F742">
        <v>0</v>
      </c>
      <c r="G742" t="b">
        <v>1</v>
      </c>
      <c r="H742" t="s">
        <v>278</v>
      </c>
      <c r="K742" t="s">
        <v>154</v>
      </c>
      <c r="L742" t="s">
        <v>1729</v>
      </c>
      <c r="N742" t="s">
        <v>93</v>
      </c>
      <c r="P742">
        <v>329.8</v>
      </c>
      <c r="Q742">
        <v>59.9</v>
      </c>
      <c r="R742">
        <v>0</v>
      </c>
      <c r="S742">
        <v>50.1</v>
      </c>
      <c r="T742">
        <v>0</v>
      </c>
      <c r="U742">
        <v>0</v>
      </c>
      <c r="V742">
        <v>149.9</v>
      </c>
      <c r="W742">
        <v>69.900000000000006</v>
      </c>
      <c r="X742">
        <v>69.900000000000006</v>
      </c>
      <c r="Y742">
        <v>0</v>
      </c>
      <c r="AF742" t="s">
        <v>1769</v>
      </c>
      <c r="AJ742" t="s">
        <v>1769</v>
      </c>
      <c r="AL742" t="s">
        <v>1731</v>
      </c>
      <c r="AM742">
        <v>0</v>
      </c>
      <c r="AN742">
        <v>99999</v>
      </c>
      <c r="AO742">
        <v>599</v>
      </c>
      <c r="AP742" t="b">
        <v>1</v>
      </c>
      <c r="AQ742" t="b">
        <v>1</v>
      </c>
      <c r="AR742" t="b">
        <v>1</v>
      </c>
      <c r="AS742">
        <v>500</v>
      </c>
      <c r="AT742" t="s">
        <v>96</v>
      </c>
      <c r="AV742" t="b">
        <v>0</v>
      </c>
      <c r="AW742">
        <v>12</v>
      </c>
      <c r="AX742" t="s">
        <v>97</v>
      </c>
      <c r="AY742" t="s">
        <v>2506</v>
      </c>
    </row>
    <row r="743" spans="1:51" x14ac:dyDescent="0.25">
      <c r="A743" t="s">
        <v>3160</v>
      </c>
      <c r="B743" t="s">
        <v>109</v>
      </c>
      <c r="C743" t="s">
        <v>89</v>
      </c>
      <c r="D743">
        <v>99999</v>
      </c>
      <c r="F743">
        <v>1000</v>
      </c>
      <c r="G743" t="b">
        <v>1</v>
      </c>
      <c r="H743" t="s">
        <v>278</v>
      </c>
      <c r="K743" t="s">
        <v>154</v>
      </c>
      <c r="L743" t="s">
        <v>1729</v>
      </c>
      <c r="N743" t="s">
        <v>93</v>
      </c>
      <c r="P743">
        <v>329.8</v>
      </c>
      <c r="Q743">
        <v>59.9</v>
      </c>
      <c r="R743">
        <v>0</v>
      </c>
      <c r="S743">
        <v>50.1</v>
      </c>
      <c r="T743">
        <v>0</v>
      </c>
      <c r="U743">
        <v>0</v>
      </c>
      <c r="V743">
        <v>149.9</v>
      </c>
      <c r="W743">
        <v>69.900000000000006</v>
      </c>
      <c r="X743">
        <v>69.900000000000006</v>
      </c>
      <c r="Y743">
        <v>0</v>
      </c>
      <c r="AF743" t="s">
        <v>1771</v>
      </c>
      <c r="AJ743" t="s">
        <v>1771</v>
      </c>
      <c r="AL743" t="s">
        <v>1731</v>
      </c>
      <c r="AM743">
        <v>0</v>
      </c>
      <c r="AN743">
        <v>99999</v>
      </c>
      <c r="AO743">
        <v>599</v>
      </c>
      <c r="AP743" t="b">
        <v>1</v>
      </c>
      <c r="AQ743" t="b">
        <v>1</v>
      </c>
      <c r="AR743" t="b">
        <v>1</v>
      </c>
      <c r="AS743">
        <v>500</v>
      </c>
      <c r="AT743" t="s">
        <v>96</v>
      </c>
      <c r="AV743" t="b">
        <v>0</v>
      </c>
      <c r="AW743">
        <v>12</v>
      </c>
      <c r="AX743" t="s">
        <v>97</v>
      </c>
      <c r="AY743" t="s">
        <v>2507</v>
      </c>
    </row>
    <row r="744" spans="1:51" x14ac:dyDescent="0.25">
      <c r="A744" t="s">
        <v>3160</v>
      </c>
      <c r="B744" t="s">
        <v>109</v>
      </c>
      <c r="C744" t="s">
        <v>89</v>
      </c>
      <c r="D744">
        <v>99999</v>
      </c>
      <c r="F744">
        <v>10000</v>
      </c>
      <c r="G744" t="b">
        <v>1</v>
      </c>
      <c r="H744" t="s">
        <v>278</v>
      </c>
      <c r="K744" t="s">
        <v>154</v>
      </c>
      <c r="L744" t="s">
        <v>1729</v>
      </c>
      <c r="N744" t="s">
        <v>93</v>
      </c>
      <c r="P744">
        <v>394.8</v>
      </c>
      <c r="Q744">
        <v>124.9</v>
      </c>
      <c r="R744">
        <v>0</v>
      </c>
      <c r="S744">
        <v>50.1</v>
      </c>
      <c r="T744">
        <v>0</v>
      </c>
      <c r="U744">
        <v>0</v>
      </c>
      <c r="V744">
        <v>149.9</v>
      </c>
      <c r="W744">
        <v>69.900000000000006</v>
      </c>
      <c r="X744">
        <v>69.900000000000006</v>
      </c>
      <c r="Y744">
        <v>0</v>
      </c>
      <c r="AF744" t="s">
        <v>1773</v>
      </c>
      <c r="AJ744" t="s">
        <v>1773</v>
      </c>
      <c r="AL744" t="s">
        <v>1731</v>
      </c>
      <c r="AM744">
        <v>0</v>
      </c>
      <c r="AN744">
        <v>99999</v>
      </c>
      <c r="AO744">
        <v>599</v>
      </c>
      <c r="AP744" t="b">
        <v>1</v>
      </c>
      <c r="AQ744" t="b">
        <v>1</v>
      </c>
      <c r="AR744" t="b">
        <v>1</v>
      </c>
      <c r="AS744">
        <v>500</v>
      </c>
      <c r="AT744" t="s">
        <v>96</v>
      </c>
      <c r="AV744" t="b">
        <v>0</v>
      </c>
      <c r="AW744">
        <v>12</v>
      </c>
      <c r="AX744" t="s">
        <v>97</v>
      </c>
      <c r="AY744" t="s">
        <v>2508</v>
      </c>
    </row>
    <row r="745" spans="1:51" x14ac:dyDescent="0.25">
      <c r="A745" t="s">
        <v>3160</v>
      </c>
      <c r="B745" t="s">
        <v>109</v>
      </c>
      <c r="C745" t="s">
        <v>89</v>
      </c>
      <c r="D745">
        <v>99999</v>
      </c>
      <c r="F745">
        <v>2000</v>
      </c>
      <c r="G745" t="b">
        <v>1</v>
      </c>
      <c r="H745" t="s">
        <v>278</v>
      </c>
      <c r="K745" t="s">
        <v>154</v>
      </c>
      <c r="L745" t="s">
        <v>1729</v>
      </c>
      <c r="N745" t="s">
        <v>93</v>
      </c>
      <c r="P745">
        <v>339.8</v>
      </c>
      <c r="Q745">
        <v>69.900000000000006</v>
      </c>
      <c r="R745">
        <v>0</v>
      </c>
      <c r="S745">
        <v>50.1</v>
      </c>
      <c r="T745">
        <v>0</v>
      </c>
      <c r="U745">
        <v>0</v>
      </c>
      <c r="V745">
        <v>149.9</v>
      </c>
      <c r="W745">
        <v>69.900000000000006</v>
      </c>
      <c r="X745">
        <v>69.900000000000006</v>
      </c>
      <c r="Y745">
        <v>0</v>
      </c>
      <c r="AF745" t="s">
        <v>1775</v>
      </c>
      <c r="AJ745" t="s">
        <v>1775</v>
      </c>
      <c r="AL745" t="s">
        <v>1731</v>
      </c>
      <c r="AM745">
        <v>0</v>
      </c>
      <c r="AN745">
        <v>99999</v>
      </c>
      <c r="AO745">
        <v>599</v>
      </c>
      <c r="AP745" t="b">
        <v>1</v>
      </c>
      <c r="AQ745" t="b">
        <v>1</v>
      </c>
      <c r="AR745" t="b">
        <v>1</v>
      </c>
      <c r="AS745">
        <v>500</v>
      </c>
      <c r="AT745" t="s">
        <v>96</v>
      </c>
      <c r="AV745" t="b">
        <v>0</v>
      </c>
      <c r="AW745">
        <v>12</v>
      </c>
      <c r="AX745" t="s">
        <v>97</v>
      </c>
      <c r="AY745" t="s">
        <v>2509</v>
      </c>
    </row>
    <row r="746" spans="1:51" x14ac:dyDescent="0.25">
      <c r="A746" t="s">
        <v>3160</v>
      </c>
      <c r="B746" t="s">
        <v>109</v>
      </c>
      <c r="C746" t="s">
        <v>89</v>
      </c>
      <c r="D746">
        <v>99999</v>
      </c>
      <c r="F746">
        <v>3000</v>
      </c>
      <c r="G746" t="b">
        <v>1</v>
      </c>
      <c r="H746" t="s">
        <v>278</v>
      </c>
      <c r="K746" t="s">
        <v>154</v>
      </c>
      <c r="L746" t="s">
        <v>1729</v>
      </c>
      <c r="N746" t="s">
        <v>93</v>
      </c>
      <c r="P746">
        <v>349.8</v>
      </c>
      <c r="Q746">
        <v>79.899999999999991</v>
      </c>
      <c r="R746">
        <v>0</v>
      </c>
      <c r="S746">
        <v>50.1</v>
      </c>
      <c r="T746">
        <v>0</v>
      </c>
      <c r="U746">
        <v>0</v>
      </c>
      <c r="V746">
        <v>149.9</v>
      </c>
      <c r="W746">
        <v>69.900000000000006</v>
      </c>
      <c r="X746">
        <v>69.900000000000006</v>
      </c>
      <c r="Y746">
        <v>0</v>
      </c>
      <c r="AF746" t="s">
        <v>1777</v>
      </c>
      <c r="AJ746" t="s">
        <v>1777</v>
      </c>
      <c r="AL746" t="s">
        <v>1731</v>
      </c>
      <c r="AM746">
        <v>0</v>
      </c>
      <c r="AN746">
        <v>99999</v>
      </c>
      <c r="AO746">
        <v>599</v>
      </c>
      <c r="AP746" t="b">
        <v>1</v>
      </c>
      <c r="AQ746" t="b">
        <v>1</v>
      </c>
      <c r="AR746" t="b">
        <v>1</v>
      </c>
      <c r="AS746">
        <v>500</v>
      </c>
      <c r="AT746" t="s">
        <v>96</v>
      </c>
      <c r="AV746" t="b">
        <v>0</v>
      </c>
      <c r="AW746">
        <v>12</v>
      </c>
      <c r="AX746" t="s">
        <v>97</v>
      </c>
      <c r="AY746" t="s">
        <v>2510</v>
      </c>
    </row>
    <row r="747" spans="1:51" x14ac:dyDescent="0.25">
      <c r="A747" t="s">
        <v>3160</v>
      </c>
      <c r="B747" t="s">
        <v>109</v>
      </c>
      <c r="C747" t="s">
        <v>89</v>
      </c>
      <c r="D747">
        <v>99999</v>
      </c>
      <c r="F747">
        <v>5000</v>
      </c>
      <c r="G747" t="b">
        <v>1</v>
      </c>
      <c r="H747" t="s">
        <v>278</v>
      </c>
      <c r="K747" t="s">
        <v>154</v>
      </c>
      <c r="L747" t="s">
        <v>1729</v>
      </c>
      <c r="N747" t="s">
        <v>93</v>
      </c>
      <c r="P747">
        <v>364.8</v>
      </c>
      <c r="Q747">
        <v>94.9</v>
      </c>
      <c r="R747">
        <v>0</v>
      </c>
      <c r="S747">
        <v>50.1</v>
      </c>
      <c r="T747">
        <v>0</v>
      </c>
      <c r="U747">
        <v>0</v>
      </c>
      <c r="V747">
        <v>149.9</v>
      </c>
      <c r="W747">
        <v>69.900000000000006</v>
      </c>
      <c r="X747">
        <v>69.900000000000006</v>
      </c>
      <c r="Y747">
        <v>0</v>
      </c>
      <c r="AF747" t="s">
        <v>1779</v>
      </c>
      <c r="AJ747" t="s">
        <v>1779</v>
      </c>
      <c r="AL747" t="s">
        <v>1731</v>
      </c>
      <c r="AM747">
        <v>0</v>
      </c>
      <c r="AN747">
        <v>99999</v>
      </c>
      <c r="AO747">
        <v>599</v>
      </c>
      <c r="AP747" t="b">
        <v>1</v>
      </c>
      <c r="AQ747" t="b">
        <v>1</v>
      </c>
      <c r="AR747" t="b">
        <v>1</v>
      </c>
      <c r="AS747">
        <v>500</v>
      </c>
      <c r="AT747" t="s">
        <v>96</v>
      </c>
      <c r="AV747" t="b">
        <v>0</v>
      </c>
      <c r="AW747">
        <v>12</v>
      </c>
      <c r="AX747" t="s">
        <v>97</v>
      </c>
      <c r="AY747" t="s">
        <v>2511</v>
      </c>
    </row>
    <row r="748" spans="1:51" x14ac:dyDescent="0.25">
      <c r="A748" t="s">
        <v>3160</v>
      </c>
      <c r="B748" t="s">
        <v>124</v>
      </c>
      <c r="C748" t="s">
        <v>89</v>
      </c>
      <c r="D748">
        <v>99999</v>
      </c>
      <c r="F748">
        <v>0</v>
      </c>
      <c r="G748" t="b">
        <v>1</v>
      </c>
      <c r="H748" t="s">
        <v>278</v>
      </c>
      <c r="K748" t="s">
        <v>154</v>
      </c>
      <c r="L748" t="s">
        <v>1725</v>
      </c>
      <c r="N748" t="s">
        <v>93</v>
      </c>
      <c r="P748">
        <v>334.8</v>
      </c>
      <c r="Q748">
        <v>64.900000000000006</v>
      </c>
      <c r="R748">
        <v>0</v>
      </c>
      <c r="S748">
        <v>50.1</v>
      </c>
      <c r="T748">
        <v>0</v>
      </c>
      <c r="U748">
        <v>0</v>
      </c>
      <c r="V748">
        <v>149.9</v>
      </c>
      <c r="W748">
        <v>69.900000000000006</v>
      </c>
      <c r="X748">
        <v>69.900000000000006</v>
      </c>
      <c r="Y748">
        <v>0</v>
      </c>
      <c r="AF748" t="s">
        <v>1781</v>
      </c>
      <c r="AJ748" t="s">
        <v>1781</v>
      </c>
      <c r="AL748" t="s">
        <v>1727</v>
      </c>
      <c r="AM748">
        <v>0</v>
      </c>
      <c r="AN748">
        <v>99999</v>
      </c>
      <c r="AO748">
        <v>699</v>
      </c>
      <c r="AP748" t="b">
        <v>1</v>
      </c>
      <c r="AQ748" t="b">
        <v>1</v>
      </c>
      <c r="AR748" t="b">
        <v>1</v>
      </c>
      <c r="AS748">
        <v>1000</v>
      </c>
      <c r="AT748" t="s">
        <v>96</v>
      </c>
      <c r="AV748" t="b">
        <v>0</v>
      </c>
      <c r="AW748">
        <v>12</v>
      </c>
      <c r="AX748" t="s">
        <v>97</v>
      </c>
      <c r="AY748" t="s">
        <v>2512</v>
      </c>
    </row>
    <row r="749" spans="1:51" x14ac:dyDescent="0.25">
      <c r="A749" t="s">
        <v>3160</v>
      </c>
      <c r="B749" t="s">
        <v>124</v>
      </c>
      <c r="C749" t="s">
        <v>89</v>
      </c>
      <c r="D749">
        <v>99999</v>
      </c>
      <c r="F749">
        <v>1000</v>
      </c>
      <c r="G749" t="b">
        <v>1</v>
      </c>
      <c r="H749" t="s">
        <v>278</v>
      </c>
      <c r="K749" t="s">
        <v>154</v>
      </c>
      <c r="L749" t="s">
        <v>1725</v>
      </c>
      <c r="N749" t="s">
        <v>93</v>
      </c>
      <c r="P749">
        <v>334.8</v>
      </c>
      <c r="Q749">
        <v>64.899999999999991</v>
      </c>
      <c r="R749">
        <v>0</v>
      </c>
      <c r="S749">
        <v>50.1</v>
      </c>
      <c r="T749">
        <v>0</v>
      </c>
      <c r="U749">
        <v>0</v>
      </c>
      <c r="V749">
        <v>149.9</v>
      </c>
      <c r="W749">
        <v>69.900000000000006</v>
      </c>
      <c r="X749">
        <v>69.900000000000006</v>
      </c>
      <c r="Y749">
        <v>0</v>
      </c>
      <c r="AF749" t="s">
        <v>1783</v>
      </c>
      <c r="AJ749" t="s">
        <v>1783</v>
      </c>
      <c r="AL749" t="s">
        <v>1727</v>
      </c>
      <c r="AM749">
        <v>0</v>
      </c>
      <c r="AN749">
        <v>99999</v>
      </c>
      <c r="AO749">
        <v>699</v>
      </c>
      <c r="AP749" t="b">
        <v>1</v>
      </c>
      <c r="AQ749" t="b">
        <v>1</v>
      </c>
      <c r="AR749" t="b">
        <v>1</v>
      </c>
      <c r="AS749">
        <v>1000</v>
      </c>
      <c r="AT749" t="s">
        <v>96</v>
      </c>
      <c r="AV749" t="b">
        <v>0</v>
      </c>
      <c r="AW749">
        <v>12</v>
      </c>
      <c r="AX749" t="s">
        <v>97</v>
      </c>
      <c r="AY749" t="s">
        <v>2513</v>
      </c>
    </row>
    <row r="750" spans="1:51" x14ac:dyDescent="0.25">
      <c r="A750" t="s">
        <v>3160</v>
      </c>
      <c r="B750" t="s">
        <v>124</v>
      </c>
      <c r="C750" t="s">
        <v>89</v>
      </c>
      <c r="D750">
        <v>99999</v>
      </c>
      <c r="F750">
        <v>2000</v>
      </c>
      <c r="G750" t="b">
        <v>1</v>
      </c>
      <c r="H750" t="s">
        <v>278</v>
      </c>
      <c r="K750" t="s">
        <v>154</v>
      </c>
      <c r="L750" t="s">
        <v>1725</v>
      </c>
      <c r="N750" t="s">
        <v>93</v>
      </c>
      <c r="P750">
        <v>344.8</v>
      </c>
      <c r="Q750">
        <v>74.899999999999991</v>
      </c>
      <c r="R750">
        <v>0</v>
      </c>
      <c r="S750">
        <v>50.1</v>
      </c>
      <c r="T750">
        <v>0</v>
      </c>
      <c r="U750">
        <v>0</v>
      </c>
      <c r="V750">
        <v>149.9</v>
      </c>
      <c r="W750">
        <v>69.900000000000006</v>
      </c>
      <c r="X750">
        <v>69.900000000000006</v>
      </c>
      <c r="Y750">
        <v>0</v>
      </c>
      <c r="AF750" t="s">
        <v>1785</v>
      </c>
      <c r="AJ750" t="s">
        <v>1785</v>
      </c>
      <c r="AL750" t="s">
        <v>1727</v>
      </c>
      <c r="AM750">
        <v>0</v>
      </c>
      <c r="AN750">
        <v>99999</v>
      </c>
      <c r="AO750">
        <v>699</v>
      </c>
      <c r="AP750" t="b">
        <v>1</v>
      </c>
      <c r="AQ750" t="b">
        <v>1</v>
      </c>
      <c r="AR750" t="b">
        <v>1</v>
      </c>
      <c r="AS750">
        <v>1000</v>
      </c>
      <c r="AT750" t="s">
        <v>96</v>
      </c>
      <c r="AV750" t="b">
        <v>0</v>
      </c>
      <c r="AW750">
        <v>12</v>
      </c>
      <c r="AX750" t="s">
        <v>97</v>
      </c>
      <c r="AY750" t="s">
        <v>2514</v>
      </c>
    </row>
    <row r="751" spans="1:51" x14ac:dyDescent="0.25">
      <c r="A751" t="s">
        <v>3160</v>
      </c>
      <c r="B751" t="s">
        <v>124</v>
      </c>
      <c r="C751" t="s">
        <v>89</v>
      </c>
      <c r="D751">
        <v>99999</v>
      </c>
      <c r="F751">
        <v>3000</v>
      </c>
      <c r="G751" t="b">
        <v>1</v>
      </c>
      <c r="H751" t="s">
        <v>278</v>
      </c>
      <c r="K751" t="s">
        <v>154</v>
      </c>
      <c r="L751" t="s">
        <v>1725</v>
      </c>
      <c r="N751" t="s">
        <v>93</v>
      </c>
      <c r="P751">
        <v>354.8</v>
      </c>
      <c r="Q751">
        <v>84.899999999999991</v>
      </c>
      <c r="R751">
        <v>0</v>
      </c>
      <c r="S751">
        <v>50.1</v>
      </c>
      <c r="T751">
        <v>0</v>
      </c>
      <c r="U751">
        <v>0</v>
      </c>
      <c r="V751">
        <v>149.9</v>
      </c>
      <c r="W751">
        <v>69.900000000000006</v>
      </c>
      <c r="X751">
        <v>69.900000000000006</v>
      </c>
      <c r="Y751">
        <v>0</v>
      </c>
      <c r="AF751" t="s">
        <v>1787</v>
      </c>
      <c r="AJ751" t="s">
        <v>1787</v>
      </c>
      <c r="AL751" t="s">
        <v>1727</v>
      </c>
      <c r="AM751">
        <v>0</v>
      </c>
      <c r="AN751">
        <v>99999</v>
      </c>
      <c r="AO751">
        <v>699</v>
      </c>
      <c r="AP751" t="b">
        <v>1</v>
      </c>
      <c r="AQ751" t="b">
        <v>1</v>
      </c>
      <c r="AR751" t="b">
        <v>1</v>
      </c>
      <c r="AS751">
        <v>1000</v>
      </c>
      <c r="AT751" t="s">
        <v>96</v>
      </c>
      <c r="AV751" t="b">
        <v>0</v>
      </c>
      <c r="AW751">
        <v>12</v>
      </c>
      <c r="AX751" t="s">
        <v>97</v>
      </c>
      <c r="AY751" t="s">
        <v>2515</v>
      </c>
    </row>
    <row r="752" spans="1:51" x14ac:dyDescent="0.25">
      <c r="A752" t="s">
        <v>3160</v>
      </c>
      <c r="B752" t="s">
        <v>124</v>
      </c>
      <c r="C752" t="s">
        <v>89</v>
      </c>
      <c r="D752">
        <v>99999</v>
      </c>
      <c r="F752">
        <v>5000</v>
      </c>
      <c r="G752" t="b">
        <v>1</v>
      </c>
      <c r="H752" t="s">
        <v>278</v>
      </c>
      <c r="K752" t="s">
        <v>154</v>
      </c>
      <c r="L752" t="s">
        <v>1725</v>
      </c>
      <c r="N752" t="s">
        <v>93</v>
      </c>
      <c r="P752">
        <v>369.8</v>
      </c>
      <c r="Q752">
        <v>99.9</v>
      </c>
      <c r="R752">
        <v>0</v>
      </c>
      <c r="S752">
        <v>50.1</v>
      </c>
      <c r="T752">
        <v>0</v>
      </c>
      <c r="U752">
        <v>0</v>
      </c>
      <c r="V752">
        <v>149.9</v>
      </c>
      <c r="W752">
        <v>69.900000000000006</v>
      </c>
      <c r="X752">
        <v>69.900000000000006</v>
      </c>
      <c r="Y752">
        <v>0</v>
      </c>
      <c r="AF752" t="s">
        <v>1789</v>
      </c>
      <c r="AJ752" t="s">
        <v>1789</v>
      </c>
      <c r="AL752" t="s">
        <v>1727</v>
      </c>
      <c r="AM752">
        <v>0</v>
      </c>
      <c r="AN752">
        <v>99999</v>
      </c>
      <c r="AO752">
        <v>699</v>
      </c>
      <c r="AP752" t="b">
        <v>1</v>
      </c>
      <c r="AQ752" t="b">
        <v>1</v>
      </c>
      <c r="AR752" t="b">
        <v>1</v>
      </c>
      <c r="AS752">
        <v>1000</v>
      </c>
      <c r="AT752" t="s">
        <v>96</v>
      </c>
      <c r="AV752" t="b">
        <v>0</v>
      </c>
      <c r="AW752">
        <v>12</v>
      </c>
      <c r="AX752" t="s">
        <v>97</v>
      </c>
      <c r="AY752" t="s">
        <v>2516</v>
      </c>
    </row>
    <row r="753" spans="1:51" x14ac:dyDescent="0.25">
      <c r="A753" t="s">
        <v>3160</v>
      </c>
      <c r="B753" t="s">
        <v>139</v>
      </c>
      <c r="C753" t="s">
        <v>89</v>
      </c>
      <c r="D753">
        <v>99999</v>
      </c>
      <c r="F753">
        <v>0</v>
      </c>
      <c r="G753" t="b">
        <v>1</v>
      </c>
      <c r="H753" t="s">
        <v>278</v>
      </c>
      <c r="K753" t="s">
        <v>154</v>
      </c>
      <c r="L753" t="s">
        <v>1753</v>
      </c>
      <c r="N753" t="s">
        <v>93</v>
      </c>
      <c r="P753">
        <v>354.8</v>
      </c>
      <c r="Q753">
        <v>84.9</v>
      </c>
      <c r="R753">
        <v>0</v>
      </c>
      <c r="S753">
        <v>50.1</v>
      </c>
      <c r="T753">
        <v>0</v>
      </c>
      <c r="U753">
        <v>0</v>
      </c>
      <c r="V753">
        <v>149.9</v>
      </c>
      <c r="W753">
        <v>69.900000000000006</v>
      </c>
      <c r="X753">
        <v>69.900000000000006</v>
      </c>
      <c r="Y753">
        <v>0</v>
      </c>
      <c r="AF753" t="s">
        <v>1791</v>
      </c>
      <c r="AJ753" t="s">
        <v>1791</v>
      </c>
      <c r="AL753" t="s">
        <v>1755</v>
      </c>
      <c r="AM753">
        <v>0</v>
      </c>
      <c r="AN753">
        <v>99999</v>
      </c>
      <c r="AO753">
        <v>899</v>
      </c>
      <c r="AP753" t="b">
        <v>1</v>
      </c>
      <c r="AQ753" t="b">
        <v>1</v>
      </c>
      <c r="AR753" t="b">
        <v>1</v>
      </c>
      <c r="AS753">
        <v>99999</v>
      </c>
      <c r="AT753" t="s">
        <v>96</v>
      </c>
      <c r="AV753" t="b">
        <v>0</v>
      </c>
      <c r="AW753">
        <v>12</v>
      </c>
      <c r="AX753" t="s">
        <v>97</v>
      </c>
      <c r="AY753" t="s">
        <v>2517</v>
      </c>
    </row>
    <row r="754" spans="1:51" x14ac:dyDescent="0.25">
      <c r="A754" t="s">
        <v>3160</v>
      </c>
      <c r="B754" t="s">
        <v>139</v>
      </c>
      <c r="C754" t="s">
        <v>89</v>
      </c>
      <c r="D754">
        <v>99999</v>
      </c>
      <c r="F754">
        <v>1000</v>
      </c>
      <c r="G754" t="b">
        <v>1</v>
      </c>
      <c r="H754" t="s">
        <v>278</v>
      </c>
      <c r="K754" t="s">
        <v>154</v>
      </c>
      <c r="L754" t="s">
        <v>1753</v>
      </c>
      <c r="N754" t="s">
        <v>93</v>
      </c>
      <c r="P754">
        <v>354.8</v>
      </c>
      <c r="Q754">
        <v>84.899999999999991</v>
      </c>
      <c r="R754">
        <v>0</v>
      </c>
      <c r="S754">
        <v>50.1</v>
      </c>
      <c r="T754">
        <v>0</v>
      </c>
      <c r="U754">
        <v>0</v>
      </c>
      <c r="V754">
        <v>149.9</v>
      </c>
      <c r="W754">
        <v>69.900000000000006</v>
      </c>
      <c r="X754">
        <v>69.900000000000006</v>
      </c>
      <c r="Y754">
        <v>0</v>
      </c>
      <c r="AF754" t="s">
        <v>1793</v>
      </c>
      <c r="AJ754" t="s">
        <v>1793</v>
      </c>
      <c r="AL754" t="s">
        <v>1755</v>
      </c>
      <c r="AM754">
        <v>0</v>
      </c>
      <c r="AN754">
        <v>99999</v>
      </c>
      <c r="AO754">
        <v>899</v>
      </c>
      <c r="AP754" t="b">
        <v>1</v>
      </c>
      <c r="AQ754" t="b">
        <v>1</v>
      </c>
      <c r="AR754" t="b">
        <v>1</v>
      </c>
      <c r="AS754">
        <v>99999</v>
      </c>
      <c r="AT754" t="s">
        <v>96</v>
      </c>
      <c r="AV754" t="b">
        <v>0</v>
      </c>
      <c r="AW754">
        <v>12</v>
      </c>
      <c r="AX754" t="s">
        <v>97</v>
      </c>
      <c r="AY754" t="s">
        <v>2518</v>
      </c>
    </row>
    <row r="755" spans="1:51" x14ac:dyDescent="0.25">
      <c r="A755" t="s">
        <v>3160</v>
      </c>
      <c r="B755" t="s">
        <v>139</v>
      </c>
      <c r="C755" t="s">
        <v>89</v>
      </c>
      <c r="D755">
        <v>99999</v>
      </c>
      <c r="F755">
        <v>10000</v>
      </c>
      <c r="G755" t="b">
        <v>1</v>
      </c>
      <c r="H755" t="s">
        <v>278</v>
      </c>
      <c r="K755" t="s">
        <v>154</v>
      </c>
      <c r="L755" t="s">
        <v>1753</v>
      </c>
      <c r="N755" t="s">
        <v>93</v>
      </c>
      <c r="P755">
        <v>419.8</v>
      </c>
      <c r="Q755">
        <v>149.9</v>
      </c>
      <c r="R755">
        <v>0</v>
      </c>
      <c r="S755">
        <v>50.1</v>
      </c>
      <c r="T755">
        <v>0</v>
      </c>
      <c r="U755">
        <v>0</v>
      </c>
      <c r="V755">
        <v>149.9</v>
      </c>
      <c r="W755">
        <v>69.900000000000006</v>
      </c>
      <c r="X755">
        <v>69.900000000000006</v>
      </c>
      <c r="Y755">
        <v>0</v>
      </c>
      <c r="AF755" t="s">
        <v>1795</v>
      </c>
      <c r="AJ755" t="s">
        <v>1795</v>
      </c>
      <c r="AL755" t="s">
        <v>1755</v>
      </c>
      <c r="AM755">
        <v>0</v>
      </c>
      <c r="AN755">
        <v>99999</v>
      </c>
      <c r="AO755">
        <v>899</v>
      </c>
      <c r="AP755" t="b">
        <v>1</v>
      </c>
      <c r="AQ755" t="b">
        <v>1</v>
      </c>
      <c r="AR755" t="b">
        <v>1</v>
      </c>
      <c r="AS755">
        <v>99999</v>
      </c>
      <c r="AT755" t="s">
        <v>96</v>
      </c>
      <c r="AV755" t="b">
        <v>0</v>
      </c>
      <c r="AW755">
        <v>12</v>
      </c>
      <c r="AX755" t="s">
        <v>97</v>
      </c>
      <c r="AY755" t="s">
        <v>2519</v>
      </c>
    </row>
    <row r="756" spans="1:51" x14ac:dyDescent="0.25">
      <c r="A756" t="s">
        <v>3160</v>
      </c>
      <c r="B756" t="s">
        <v>139</v>
      </c>
      <c r="C756" t="s">
        <v>89</v>
      </c>
      <c r="D756">
        <v>99999</v>
      </c>
      <c r="F756">
        <v>2000</v>
      </c>
      <c r="G756" t="b">
        <v>1</v>
      </c>
      <c r="H756" t="s">
        <v>278</v>
      </c>
      <c r="K756" t="s">
        <v>154</v>
      </c>
      <c r="L756" t="s">
        <v>1753</v>
      </c>
      <c r="N756" t="s">
        <v>93</v>
      </c>
      <c r="P756">
        <v>364.8</v>
      </c>
      <c r="Q756">
        <v>94.899999999999991</v>
      </c>
      <c r="R756">
        <v>0</v>
      </c>
      <c r="S756">
        <v>50.1</v>
      </c>
      <c r="T756">
        <v>0</v>
      </c>
      <c r="U756">
        <v>0</v>
      </c>
      <c r="V756">
        <v>149.9</v>
      </c>
      <c r="W756">
        <v>69.900000000000006</v>
      </c>
      <c r="X756">
        <v>69.900000000000006</v>
      </c>
      <c r="Y756">
        <v>0</v>
      </c>
      <c r="AF756" t="s">
        <v>1797</v>
      </c>
      <c r="AJ756" t="s">
        <v>1797</v>
      </c>
      <c r="AL756" t="s">
        <v>1755</v>
      </c>
      <c r="AM756">
        <v>0</v>
      </c>
      <c r="AN756">
        <v>99999</v>
      </c>
      <c r="AO756">
        <v>899</v>
      </c>
      <c r="AP756" t="b">
        <v>1</v>
      </c>
      <c r="AQ756" t="b">
        <v>1</v>
      </c>
      <c r="AR756" t="b">
        <v>1</v>
      </c>
      <c r="AS756">
        <v>99999</v>
      </c>
      <c r="AT756" t="s">
        <v>96</v>
      </c>
      <c r="AV756" t="b">
        <v>0</v>
      </c>
      <c r="AW756">
        <v>12</v>
      </c>
      <c r="AX756" t="s">
        <v>97</v>
      </c>
      <c r="AY756" t="s">
        <v>2520</v>
      </c>
    </row>
    <row r="757" spans="1:51" x14ac:dyDescent="0.25">
      <c r="A757" t="s">
        <v>3160</v>
      </c>
      <c r="B757" t="s">
        <v>139</v>
      </c>
      <c r="C757" t="s">
        <v>89</v>
      </c>
      <c r="D757">
        <v>99999</v>
      </c>
      <c r="F757">
        <v>3000</v>
      </c>
      <c r="G757" t="b">
        <v>1</v>
      </c>
      <c r="H757" t="s">
        <v>278</v>
      </c>
      <c r="K757" t="s">
        <v>154</v>
      </c>
      <c r="L757" t="s">
        <v>1753</v>
      </c>
      <c r="N757" t="s">
        <v>93</v>
      </c>
      <c r="P757">
        <v>374.8</v>
      </c>
      <c r="Q757">
        <v>104.89999999999999</v>
      </c>
      <c r="R757">
        <v>0</v>
      </c>
      <c r="S757">
        <v>50.1</v>
      </c>
      <c r="T757">
        <v>0</v>
      </c>
      <c r="U757">
        <v>0</v>
      </c>
      <c r="V757">
        <v>149.9</v>
      </c>
      <c r="W757">
        <v>69.900000000000006</v>
      </c>
      <c r="X757">
        <v>69.900000000000006</v>
      </c>
      <c r="Y757">
        <v>0</v>
      </c>
      <c r="AF757" t="s">
        <v>1799</v>
      </c>
      <c r="AJ757" t="s">
        <v>1799</v>
      </c>
      <c r="AL757" t="s">
        <v>1755</v>
      </c>
      <c r="AM757">
        <v>0</v>
      </c>
      <c r="AN757">
        <v>99999</v>
      </c>
      <c r="AO757">
        <v>899</v>
      </c>
      <c r="AP757" t="b">
        <v>1</v>
      </c>
      <c r="AQ757" t="b">
        <v>1</v>
      </c>
      <c r="AR757" t="b">
        <v>1</v>
      </c>
      <c r="AS757">
        <v>99999</v>
      </c>
      <c r="AT757" t="s">
        <v>96</v>
      </c>
      <c r="AV757" t="b">
        <v>0</v>
      </c>
      <c r="AW757">
        <v>12</v>
      </c>
      <c r="AX757" t="s">
        <v>97</v>
      </c>
      <c r="AY757" t="s">
        <v>2521</v>
      </c>
    </row>
    <row r="758" spans="1:51" x14ac:dyDescent="0.25">
      <c r="A758" t="s">
        <v>3160</v>
      </c>
      <c r="B758" t="s">
        <v>139</v>
      </c>
      <c r="C758" t="s">
        <v>89</v>
      </c>
      <c r="D758">
        <v>99999</v>
      </c>
      <c r="F758">
        <v>5000</v>
      </c>
      <c r="G758" t="b">
        <v>1</v>
      </c>
      <c r="H758" t="s">
        <v>278</v>
      </c>
      <c r="K758" t="s">
        <v>154</v>
      </c>
      <c r="L758" t="s">
        <v>1753</v>
      </c>
      <c r="N758" t="s">
        <v>93</v>
      </c>
      <c r="P758">
        <v>389.8</v>
      </c>
      <c r="Q758">
        <v>119.9</v>
      </c>
      <c r="R758">
        <v>0</v>
      </c>
      <c r="S758">
        <v>50.1</v>
      </c>
      <c r="T758">
        <v>0</v>
      </c>
      <c r="U758">
        <v>0</v>
      </c>
      <c r="V758">
        <v>149.9</v>
      </c>
      <c r="W758">
        <v>69.900000000000006</v>
      </c>
      <c r="X758">
        <v>69.900000000000006</v>
      </c>
      <c r="Y758">
        <v>0</v>
      </c>
      <c r="AF758" t="s">
        <v>1801</v>
      </c>
      <c r="AJ758" t="s">
        <v>1801</v>
      </c>
      <c r="AL758" t="s">
        <v>1755</v>
      </c>
      <c r="AM758">
        <v>0</v>
      </c>
      <c r="AN758">
        <v>99999</v>
      </c>
      <c r="AO758">
        <v>899</v>
      </c>
      <c r="AP758" t="b">
        <v>1</v>
      </c>
      <c r="AQ758" t="b">
        <v>1</v>
      </c>
      <c r="AR758" t="b">
        <v>1</v>
      </c>
      <c r="AS758">
        <v>99999</v>
      </c>
      <c r="AT758" t="s">
        <v>96</v>
      </c>
      <c r="AV758" t="b">
        <v>0</v>
      </c>
      <c r="AW758">
        <v>12</v>
      </c>
      <c r="AX758" t="s">
        <v>97</v>
      </c>
      <c r="AY758" t="s">
        <v>2522</v>
      </c>
    </row>
    <row r="759" spans="1:51" x14ac:dyDescent="0.25">
      <c r="A759" t="s">
        <v>3160</v>
      </c>
      <c r="B759" t="s">
        <v>88</v>
      </c>
      <c r="C759" t="s">
        <v>89</v>
      </c>
      <c r="D759">
        <v>99999</v>
      </c>
      <c r="F759">
        <v>10000</v>
      </c>
      <c r="G759" t="b">
        <v>1</v>
      </c>
      <c r="H759" t="s">
        <v>278</v>
      </c>
      <c r="K759" t="s">
        <v>203</v>
      </c>
      <c r="L759" t="s">
        <v>1725</v>
      </c>
      <c r="N759" t="s">
        <v>93</v>
      </c>
      <c r="P759">
        <v>379.8</v>
      </c>
      <c r="Q759">
        <v>129.9</v>
      </c>
      <c r="R759">
        <v>0</v>
      </c>
      <c r="S759">
        <v>50.1</v>
      </c>
      <c r="T759">
        <v>0</v>
      </c>
      <c r="U759">
        <v>0</v>
      </c>
      <c r="V759">
        <v>149.9</v>
      </c>
      <c r="W759">
        <v>49.9</v>
      </c>
      <c r="X759">
        <v>49.9</v>
      </c>
      <c r="Y759">
        <v>0</v>
      </c>
      <c r="AF759" t="s">
        <v>1767</v>
      </c>
      <c r="AJ759" t="s">
        <v>1767</v>
      </c>
      <c r="AL759" t="s">
        <v>1727</v>
      </c>
      <c r="AM759">
        <v>0</v>
      </c>
      <c r="AN759">
        <v>99999</v>
      </c>
      <c r="AO759">
        <v>699</v>
      </c>
      <c r="AP759" t="b">
        <v>1</v>
      </c>
      <c r="AQ759" t="b">
        <v>1</v>
      </c>
      <c r="AR759" t="b">
        <v>1</v>
      </c>
      <c r="AS759">
        <v>1000</v>
      </c>
      <c r="AT759" t="s">
        <v>96</v>
      </c>
      <c r="AV759" t="b">
        <v>0</v>
      </c>
      <c r="AW759">
        <v>12</v>
      </c>
      <c r="AX759" t="s">
        <v>97</v>
      </c>
      <c r="AY759" t="s">
        <v>2523</v>
      </c>
    </row>
    <row r="760" spans="1:51" x14ac:dyDescent="0.25">
      <c r="A760" t="s">
        <v>3160</v>
      </c>
      <c r="B760" t="s">
        <v>109</v>
      </c>
      <c r="C760" t="s">
        <v>89</v>
      </c>
      <c r="D760">
        <v>99999</v>
      </c>
      <c r="F760">
        <v>0</v>
      </c>
      <c r="G760" t="b">
        <v>1</v>
      </c>
      <c r="H760" t="s">
        <v>278</v>
      </c>
      <c r="K760" t="s">
        <v>203</v>
      </c>
      <c r="L760" t="s">
        <v>1729</v>
      </c>
      <c r="N760" t="s">
        <v>93</v>
      </c>
      <c r="P760">
        <v>309.8</v>
      </c>
      <c r="Q760">
        <v>59.9</v>
      </c>
      <c r="R760">
        <v>0</v>
      </c>
      <c r="S760">
        <v>50.1</v>
      </c>
      <c r="T760">
        <v>0</v>
      </c>
      <c r="U760">
        <v>0</v>
      </c>
      <c r="V760">
        <v>149.9</v>
      </c>
      <c r="W760">
        <v>49.9</v>
      </c>
      <c r="X760">
        <v>49.9</v>
      </c>
      <c r="Y760">
        <v>0</v>
      </c>
      <c r="AF760" t="s">
        <v>1769</v>
      </c>
      <c r="AJ760" t="s">
        <v>1769</v>
      </c>
      <c r="AL760" t="s">
        <v>1731</v>
      </c>
      <c r="AM760">
        <v>0</v>
      </c>
      <c r="AN760">
        <v>99999</v>
      </c>
      <c r="AO760">
        <v>599</v>
      </c>
      <c r="AP760" t="b">
        <v>1</v>
      </c>
      <c r="AQ760" t="b">
        <v>1</v>
      </c>
      <c r="AR760" t="b">
        <v>1</v>
      </c>
      <c r="AS760">
        <v>500</v>
      </c>
      <c r="AT760" t="s">
        <v>96</v>
      </c>
      <c r="AV760" t="b">
        <v>0</v>
      </c>
      <c r="AW760">
        <v>12</v>
      </c>
      <c r="AX760" t="s">
        <v>97</v>
      </c>
      <c r="AY760" t="s">
        <v>2524</v>
      </c>
    </row>
    <row r="761" spans="1:51" x14ac:dyDescent="0.25">
      <c r="A761" t="s">
        <v>3160</v>
      </c>
      <c r="B761" t="s">
        <v>109</v>
      </c>
      <c r="C761" t="s">
        <v>89</v>
      </c>
      <c r="D761">
        <v>99999</v>
      </c>
      <c r="F761">
        <v>1000</v>
      </c>
      <c r="G761" t="b">
        <v>1</v>
      </c>
      <c r="H761" t="s">
        <v>278</v>
      </c>
      <c r="K761" t="s">
        <v>203</v>
      </c>
      <c r="L761" t="s">
        <v>1729</v>
      </c>
      <c r="N761" t="s">
        <v>93</v>
      </c>
      <c r="P761">
        <v>309.8</v>
      </c>
      <c r="Q761">
        <v>59.9</v>
      </c>
      <c r="R761">
        <v>0</v>
      </c>
      <c r="S761">
        <v>50.1</v>
      </c>
      <c r="T761">
        <v>0</v>
      </c>
      <c r="U761">
        <v>0</v>
      </c>
      <c r="V761">
        <v>149.9</v>
      </c>
      <c r="W761">
        <v>49.9</v>
      </c>
      <c r="X761">
        <v>49.9</v>
      </c>
      <c r="Y761">
        <v>0</v>
      </c>
      <c r="AF761" t="s">
        <v>1771</v>
      </c>
      <c r="AJ761" t="s">
        <v>1771</v>
      </c>
      <c r="AL761" t="s">
        <v>1731</v>
      </c>
      <c r="AM761">
        <v>0</v>
      </c>
      <c r="AN761">
        <v>99999</v>
      </c>
      <c r="AO761">
        <v>599</v>
      </c>
      <c r="AP761" t="b">
        <v>1</v>
      </c>
      <c r="AQ761" t="b">
        <v>1</v>
      </c>
      <c r="AR761" t="b">
        <v>1</v>
      </c>
      <c r="AS761">
        <v>500</v>
      </c>
      <c r="AT761" t="s">
        <v>96</v>
      </c>
      <c r="AV761" t="b">
        <v>0</v>
      </c>
      <c r="AW761">
        <v>12</v>
      </c>
      <c r="AX761" t="s">
        <v>97</v>
      </c>
      <c r="AY761" t="s">
        <v>2525</v>
      </c>
    </row>
    <row r="762" spans="1:51" x14ac:dyDescent="0.25">
      <c r="A762" t="s">
        <v>3160</v>
      </c>
      <c r="B762" t="s">
        <v>109</v>
      </c>
      <c r="C762" t="s">
        <v>89</v>
      </c>
      <c r="D762">
        <v>99999</v>
      </c>
      <c r="F762">
        <v>10000</v>
      </c>
      <c r="G762" t="b">
        <v>1</v>
      </c>
      <c r="H762" t="s">
        <v>278</v>
      </c>
      <c r="K762" t="s">
        <v>203</v>
      </c>
      <c r="L762" t="s">
        <v>1729</v>
      </c>
      <c r="N762" t="s">
        <v>93</v>
      </c>
      <c r="P762">
        <v>374.8</v>
      </c>
      <c r="Q762">
        <v>124.9</v>
      </c>
      <c r="R762">
        <v>0</v>
      </c>
      <c r="S762">
        <v>50.1</v>
      </c>
      <c r="T762">
        <v>0</v>
      </c>
      <c r="U762">
        <v>0</v>
      </c>
      <c r="V762">
        <v>149.9</v>
      </c>
      <c r="W762">
        <v>49.9</v>
      </c>
      <c r="X762">
        <v>49.9</v>
      </c>
      <c r="Y762">
        <v>0</v>
      </c>
      <c r="AF762" t="s">
        <v>1773</v>
      </c>
      <c r="AJ762" t="s">
        <v>1773</v>
      </c>
      <c r="AL762" t="s">
        <v>1731</v>
      </c>
      <c r="AM762">
        <v>0</v>
      </c>
      <c r="AN762">
        <v>99999</v>
      </c>
      <c r="AO762">
        <v>599</v>
      </c>
      <c r="AP762" t="b">
        <v>1</v>
      </c>
      <c r="AQ762" t="b">
        <v>1</v>
      </c>
      <c r="AR762" t="b">
        <v>1</v>
      </c>
      <c r="AS762">
        <v>500</v>
      </c>
      <c r="AT762" t="s">
        <v>96</v>
      </c>
      <c r="AV762" t="b">
        <v>0</v>
      </c>
      <c r="AW762">
        <v>12</v>
      </c>
      <c r="AX762" t="s">
        <v>97</v>
      </c>
      <c r="AY762" t="s">
        <v>2526</v>
      </c>
    </row>
    <row r="763" spans="1:51" x14ac:dyDescent="0.25">
      <c r="A763" t="s">
        <v>3160</v>
      </c>
      <c r="B763" t="s">
        <v>109</v>
      </c>
      <c r="C763" t="s">
        <v>89</v>
      </c>
      <c r="D763">
        <v>99999</v>
      </c>
      <c r="F763">
        <v>2000</v>
      </c>
      <c r="G763" t="b">
        <v>1</v>
      </c>
      <c r="H763" t="s">
        <v>278</v>
      </c>
      <c r="K763" t="s">
        <v>203</v>
      </c>
      <c r="L763" t="s">
        <v>1729</v>
      </c>
      <c r="N763" t="s">
        <v>93</v>
      </c>
      <c r="P763">
        <v>319.8</v>
      </c>
      <c r="Q763">
        <v>69.900000000000006</v>
      </c>
      <c r="R763">
        <v>0</v>
      </c>
      <c r="S763">
        <v>50.1</v>
      </c>
      <c r="T763">
        <v>0</v>
      </c>
      <c r="U763">
        <v>0</v>
      </c>
      <c r="V763">
        <v>149.9</v>
      </c>
      <c r="W763">
        <v>49.9</v>
      </c>
      <c r="X763">
        <v>49.9</v>
      </c>
      <c r="Y763">
        <v>0</v>
      </c>
      <c r="AF763" t="s">
        <v>1775</v>
      </c>
      <c r="AJ763" t="s">
        <v>1775</v>
      </c>
      <c r="AL763" t="s">
        <v>1731</v>
      </c>
      <c r="AM763">
        <v>0</v>
      </c>
      <c r="AN763">
        <v>99999</v>
      </c>
      <c r="AO763">
        <v>599</v>
      </c>
      <c r="AP763" t="b">
        <v>1</v>
      </c>
      <c r="AQ763" t="b">
        <v>1</v>
      </c>
      <c r="AR763" t="b">
        <v>1</v>
      </c>
      <c r="AS763">
        <v>500</v>
      </c>
      <c r="AT763" t="s">
        <v>96</v>
      </c>
      <c r="AV763" t="b">
        <v>0</v>
      </c>
      <c r="AW763">
        <v>12</v>
      </c>
      <c r="AX763" t="s">
        <v>97</v>
      </c>
      <c r="AY763" t="s">
        <v>2527</v>
      </c>
    </row>
    <row r="764" spans="1:51" x14ac:dyDescent="0.25">
      <c r="A764" t="s">
        <v>3160</v>
      </c>
      <c r="B764" t="s">
        <v>109</v>
      </c>
      <c r="C764" t="s">
        <v>89</v>
      </c>
      <c r="D764">
        <v>99999</v>
      </c>
      <c r="F764">
        <v>3000</v>
      </c>
      <c r="G764" t="b">
        <v>1</v>
      </c>
      <c r="H764" t="s">
        <v>278</v>
      </c>
      <c r="K764" t="s">
        <v>203</v>
      </c>
      <c r="L764" t="s">
        <v>1729</v>
      </c>
      <c r="N764" t="s">
        <v>93</v>
      </c>
      <c r="P764">
        <v>329.8</v>
      </c>
      <c r="Q764">
        <v>79.899999999999991</v>
      </c>
      <c r="R764">
        <v>0</v>
      </c>
      <c r="S764">
        <v>50.1</v>
      </c>
      <c r="T764">
        <v>0</v>
      </c>
      <c r="U764">
        <v>0</v>
      </c>
      <c r="V764">
        <v>149.9</v>
      </c>
      <c r="W764">
        <v>49.9</v>
      </c>
      <c r="X764">
        <v>49.9</v>
      </c>
      <c r="Y764">
        <v>0</v>
      </c>
      <c r="AF764" t="s">
        <v>1777</v>
      </c>
      <c r="AJ764" t="s">
        <v>1777</v>
      </c>
      <c r="AL764" t="s">
        <v>1731</v>
      </c>
      <c r="AM764">
        <v>0</v>
      </c>
      <c r="AN764">
        <v>99999</v>
      </c>
      <c r="AO764">
        <v>599</v>
      </c>
      <c r="AP764" t="b">
        <v>1</v>
      </c>
      <c r="AQ764" t="b">
        <v>1</v>
      </c>
      <c r="AR764" t="b">
        <v>1</v>
      </c>
      <c r="AS764">
        <v>500</v>
      </c>
      <c r="AT764" t="s">
        <v>96</v>
      </c>
      <c r="AV764" t="b">
        <v>0</v>
      </c>
      <c r="AW764">
        <v>12</v>
      </c>
      <c r="AX764" t="s">
        <v>97</v>
      </c>
      <c r="AY764" t="s">
        <v>2528</v>
      </c>
    </row>
    <row r="765" spans="1:51" x14ac:dyDescent="0.25">
      <c r="A765" t="s">
        <v>3160</v>
      </c>
      <c r="B765" t="s">
        <v>109</v>
      </c>
      <c r="C765" t="s">
        <v>89</v>
      </c>
      <c r="D765">
        <v>99999</v>
      </c>
      <c r="F765">
        <v>5000</v>
      </c>
      <c r="G765" t="b">
        <v>1</v>
      </c>
      <c r="H765" t="s">
        <v>278</v>
      </c>
      <c r="K765" t="s">
        <v>203</v>
      </c>
      <c r="L765" t="s">
        <v>1729</v>
      </c>
      <c r="N765" t="s">
        <v>93</v>
      </c>
      <c r="P765">
        <v>344.8</v>
      </c>
      <c r="Q765">
        <v>94.9</v>
      </c>
      <c r="R765">
        <v>0</v>
      </c>
      <c r="S765">
        <v>50.1</v>
      </c>
      <c r="T765">
        <v>0</v>
      </c>
      <c r="U765">
        <v>0</v>
      </c>
      <c r="V765">
        <v>149.9</v>
      </c>
      <c r="W765">
        <v>49.9</v>
      </c>
      <c r="X765">
        <v>49.9</v>
      </c>
      <c r="Y765">
        <v>0</v>
      </c>
      <c r="AF765" t="s">
        <v>1779</v>
      </c>
      <c r="AJ765" t="s">
        <v>1779</v>
      </c>
      <c r="AL765" t="s">
        <v>1731</v>
      </c>
      <c r="AM765">
        <v>0</v>
      </c>
      <c r="AN765">
        <v>99999</v>
      </c>
      <c r="AO765">
        <v>599</v>
      </c>
      <c r="AP765" t="b">
        <v>1</v>
      </c>
      <c r="AQ765" t="b">
        <v>1</v>
      </c>
      <c r="AR765" t="b">
        <v>1</v>
      </c>
      <c r="AS765">
        <v>500</v>
      </c>
      <c r="AT765" t="s">
        <v>96</v>
      </c>
      <c r="AV765" t="b">
        <v>0</v>
      </c>
      <c r="AW765">
        <v>12</v>
      </c>
      <c r="AX765" t="s">
        <v>97</v>
      </c>
      <c r="AY765" t="s">
        <v>2529</v>
      </c>
    </row>
    <row r="766" spans="1:51" x14ac:dyDescent="0.25">
      <c r="A766" t="s">
        <v>3160</v>
      </c>
      <c r="B766" t="s">
        <v>124</v>
      </c>
      <c r="C766" t="s">
        <v>89</v>
      </c>
      <c r="D766">
        <v>99999</v>
      </c>
      <c r="F766">
        <v>0</v>
      </c>
      <c r="G766" t="b">
        <v>1</v>
      </c>
      <c r="H766" t="s">
        <v>278</v>
      </c>
      <c r="K766" t="s">
        <v>203</v>
      </c>
      <c r="L766" t="s">
        <v>1725</v>
      </c>
      <c r="N766" t="s">
        <v>93</v>
      </c>
      <c r="P766">
        <v>314.8</v>
      </c>
      <c r="Q766">
        <v>64.900000000000006</v>
      </c>
      <c r="R766">
        <v>0</v>
      </c>
      <c r="S766">
        <v>50.1</v>
      </c>
      <c r="T766">
        <v>0</v>
      </c>
      <c r="U766">
        <v>0</v>
      </c>
      <c r="V766">
        <v>149.9</v>
      </c>
      <c r="W766">
        <v>49.9</v>
      </c>
      <c r="X766">
        <v>49.9</v>
      </c>
      <c r="Y766">
        <v>0</v>
      </c>
      <c r="AF766" t="s">
        <v>1781</v>
      </c>
      <c r="AJ766" t="s">
        <v>1781</v>
      </c>
      <c r="AL766" t="s">
        <v>1727</v>
      </c>
      <c r="AM766">
        <v>0</v>
      </c>
      <c r="AN766">
        <v>99999</v>
      </c>
      <c r="AO766">
        <v>699</v>
      </c>
      <c r="AP766" t="b">
        <v>1</v>
      </c>
      <c r="AQ766" t="b">
        <v>1</v>
      </c>
      <c r="AR766" t="b">
        <v>1</v>
      </c>
      <c r="AS766">
        <v>1000</v>
      </c>
      <c r="AT766" t="s">
        <v>96</v>
      </c>
      <c r="AV766" t="b">
        <v>0</v>
      </c>
      <c r="AW766">
        <v>12</v>
      </c>
      <c r="AX766" t="s">
        <v>97</v>
      </c>
      <c r="AY766" t="s">
        <v>2530</v>
      </c>
    </row>
    <row r="767" spans="1:51" x14ac:dyDescent="0.25">
      <c r="A767" t="s">
        <v>3160</v>
      </c>
      <c r="B767" t="s">
        <v>124</v>
      </c>
      <c r="C767" t="s">
        <v>89</v>
      </c>
      <c r="D767">
        <v>99999</v>
      </c>
      <c r="F767">
        <v>1000</v>
      </c>
      <c r="G767" t="b">
        <v>1</v>
      </c>
      <c r="H767" t="s">
        <v>278</v>
      </c>
      <c r="K767" t="s">
        <v>203</v>
      </c>
      <c r="L767" t="s">
        <v>1725</v>
      </c>
      <c r="N767" t="s">
        <v>93</v>
      </c>
      <c r="P767">
        <v>314.8</v>
      </c>
      <c r="Q767">
        <v>64.899999999999991</v>
      </c>
      <c r="R767">
        <v>0</v>
      </c>
      <c r="S767">
        <v>50.1</v>
      </c>
      <c r="T767">
        <v>0</v>
      </c>
      <c r="U767">
        <v>0</v>
      </c>
      <c r="V767">
        <v>149.9</v>
      </c>
      <c r="W767">
        <v>49.9</v>
      </c>
      <c r="X767">
        <v>49.9</v>
      </c>
      <c r="Y767">
        <v>0</v>
      </c>
      <c r="AF767" t="s">
        <v>1783</v>
      </c>
      <c r="AJ767" t="s">
        <v>1783</v>
      </c>
      <c r="AL767" t="s">
        <v>1727</v>
      </c>
      <c r="AM767">
        <v>0</v>
      </c>
      <c r="AN767">
        <v>99999</v>
      </c>
      <c r="AO767">
        <v>699</v>
      </c>
      <c r="AP767" t="b">
        <v>1</v>
      </c>
      <c r="AQ767" t="b">
        <v>1</v>
      </c>
      <c r="AR767" t="b">
        <v>1</v>
      </c>
      <c r="AS767">
        <v>1000</v>
      </c>
      <c r="AT767" t="s">
        <v>96</v>
      </c>
      <c r="AV767" t="b">
        <v>0</v>
      </c>
      <c r="AW767">
        <v>12</v>
      </c>
      <c r="AX767" t="s">
        <v>97</v>
      </c>
      <c r="AY767" t="s">
        <v>2531</v>
      </c>
    </row>
    <row r="768" spans="1:51" x14ac:dyDescent="0.25">
      <c r="A768" t="s">
        <v>3160</v>
      </c>
      <c r="B768" t="s">
        <v>124</v>
      </c>
      <c r="C768" t="s">
        <v>89</v>
      </c>
      <c r="D768">
        <v>99999</v>
      </c>
      <c r="F768">
        <v>2000</v>
      </c>
      <c r="G768" t="b">
        <v>1</v>
      </c>
      <c r="H768" t="s">
        <v>278</v>
      </c>
      <c r="K768" t="s">
        <v>203</v>
      </c>
      <c r="L768" t="s">
        <v>1725</v>
      </c>
      <c r="N768" t="s">
        <v>93</v>
      </c>
      <c r="P768">
        <v>324.8</v>
      </c>
      <c r="Q768">
        <v>74.899999999999991</v>
      </c>
      <c r="R768">
        <v>0</v>
      </c>
      <c r="S768">
        <v>50.1</v>
      </c>
      <c r="T768">
        <v>0</v>
      </c>
      <c r="U768">
        <v>0</v>
      </c>
      <c r="V768">
        <v>149.9</v>
      </c>
      <c r="W768">
        <v>49.9</v>
      </c>
      <c r="X768">
        <v>49.9</v>
      </c>
      <c r="Y768">
        <v>0</v>
      </c>
      <c r="AF768" t="s">
        <v>1785</v>
      </c>
      <c r="AJ768" t="s">
        <v>1785</v>
      </c>
      <c r="AL768" t="s">
        <v>1727</v>
      </c>
      <c r="AM768">
        <v>0</v>
      </c>
      <c r="AN768">
        <v>99999</v>
      </c>
      <c r="AO768">
        <v>699</v>
      </c>
      <c r="AP768" t="b">
        <v>1</v>
      </c>
      <c r="AQ768" t="b">
        <v>1</v>
      </c>
      <c r="AR768" t="b">
        <v>1</v>
      </c>
      <c r="AS768">
        <v>1000</v>
      </c>
      <c r="AT768" t="s">
        <v>96</v>
      </c>
      <c r="AV768" t="b">
        <v>0</v>
      </c>
      <c r="AW768">
        <v>12</v>
      </c>
      <c r="AX768" t="s">
        <v>97</v>
      </c>
      <c r="AY768" t="s">
        <v>2532</v>
      </c>
    </row>
    <row r="769" spans="1:51" x14ac:dyDescent="0.25">
      <c r="A769" t="s">
        <v>3160</v>
      </c>
      <c r="B769" t="s">
        <v>124</v>
      </c>
      <c r="C769" t="s">
        <v>89</v>
      </c>
      <c r="D769">
        <v>99999</v>
      </c>
      <c r="F769">
        <v>3000</v>
      </c>
      <c r="G769" t="b">
        <v>1</v>
      </c>
      <c r="H769" t="s">
        <v>278</v>
      </c>
      <c r="K769" t="s">
        <v>203</v>
      </c>
      <c r="L769" t="s">
        <v>1725</v>
      </c>
      <c r="N769" t="s">
        <v>93</v>
      </c>
      <c r="P769">
        <v>334.8</v>
      </c>
      <c r="Q769">
        <v>84.899999999999991</v>
      </c>
      <c r="R769">
        <v>0</v>
      </c>
      <c r="S769">
        <v>50.1</v>
      </c>
      <c r="T769">
        <v>0</v>
      </c>
      <c r="U769">
        <v>0</v>
      </c>
      <c r="V769">
        <v>149.9</v>
      </c>
      <c r="W769">
        <v>49.9</v>
      </c>
      <c r="X769">
        <v>49.9</v>
      </c>
      <c r="Y769">
        <v>0</v>
      </c>
      <c r="AF769" t="s">
        <v>1787</v>
      </c>
      <c r="AJ769" t="s">
        <v>1787</v>
      </c>
      <c r="AL769" t="s">
        <v>1727</v>
      </c>
      <c r="AM769">
        <v>0</v>
      </c>
      <c r="AN769">
        <v>99999</v>
      </c>
      <c r="AO769">
        <v>699</v>
      </c>
      <c r="AP769" t="b">
        <v>1</v>
      </c>
      <c r="AQ769" t="b">
        <v>1</v>
      </c>
      <c r="AR769" t="b">
        <v>1</v>
      </c>
      <c r="AS769">
        <v>1000</v>
      </c>
      <c r="AT769" t="s">
        <v>96</v>
      </c>
      <c r="AV769" t="b">
        <v>0</v>
      </c>
      <c r="AW769">
        <v>12</v>
      </c>
      <c r="AX769" t="s">
        <v>97</v>
      </c>
      <c r="AY769" t="s">
        <v>2533</v>
      </c>
    </row>
    <row r="770" spans="1:51" x14ac:dyDescent="0.25">
      <c r="A770" t="s">
        <v>3160</v>
      </c>
      <c r="B770" t="s">
        <v>124</v>
      </c>
      <c r="C770" t="s">
        <v>89</v>
      </c>
      <c r="D770">
        <v>99999</v>
      </c>
      <c r="F770">
        <v>5000</v>
      </c>
      <c r="G770" t="b">
        <v>1</v>
      </c>
      <c r="H770" t="s">
        <v>278</v>
      </c>
      <c r="K770" t="s">
        <v>203</v>
      </c>
      <c r="L770" t="s">
        <v>1725</v>
      </c>
      <c r="N770" t="s">
        <v>93</v>
      </c>
      <c r="P770">
        <v>349.8</v>
      </c>
      <c r="Q770">
        <v>99.9</v>
      </c>
      <c r="R770">
        <v>0</v>
      </c>
      <c r="S770">
        <v>50.1</v>
      </c>
      <c r="T770">
        <v>0</v>
      </c>
      <c r="U770">
        <v>0</v>
      </c>
      <c r="V770">
        <v>149.9</v>
      </c>
      <c r="W770">
        <v>49.9</v>
      </c>
      <c r="X770">
        <v>49.9</v>
      </c>
      <c r="Y770">
        <v>0</v>
      </c>
      <c r="AF770" t="s">
        <v>1789</v>
      </c>
      <c r="AJ770" t="s">
        <v>1789</v>
      </c>
      <c r="AL770" t="s">
        <v>1727</v>
      </c>
      <c r="AM770">
        <v>0</v>
      </c>
      <c r="AN770">
        <v>99999</v>
      </c>
      <c r="AO770">
        <v>699</v>
      </c>
      <c r="AP770" t="b">
        <v>1</v>
      </c>
      <c r="AQ770" t="b">
        <v>1</v>
      </c>
      <c r="AR770" t="b">
        <v>1</v>
      </c>
      <c r="AS770">
        <v>1000</v>
      </c>
      <c r="AT770" t="s">
        <v>96</v>
      </c>
      <c r="AV770" t="b">
        <v>0</v>
      </c>
      <c r="AW770">
        <v>12</v>
      </c>
      <c r="AX770" t="s">
        <v>97</v>
      </c>
      <c r="AY770" t="s">
        <v>2534</v>
      </c>
    </row>
    <row r="771" spans="1:51" x14ac:dyDescent="0.25">
      <c r="A771" t="s">
        <v>3160</v>
      </c>
      <c r="B771" t="s">
        <v>139</v>
      </c>
      <c r="C771" t="s">
        <v>89</v>
      </c>
      <c r="D771">
        <v>99999</v>
      </c>
      <c r="F771">
        <v>0</v>
      </c>
      <c r="G771" t="b">
        <v>1</v>
      </c>
      <c r="H771" t="s">
        <v>278</v>
      </c>
      <c r="K771" t="s">
        <v>203</v>
      </c>
      <c r="L771" t="s">
        <v>1753</v>
      </c>
      <c r="N771" t="s">
        <v>93</v>
      </c>
      <c r="P771">
        <v>334.8</v>
      </c>
      <c r="Q771">
        <v>84.9</v>
      </c>
      <c r="R771">
        <v>0</v>
      </c>
      <c r="S771">
        <v>50.1</v>
      </c>
      <c r="T771">
        <v>0</v>
      </c>
      <c r="U771">
        <v>0</v>
      </c>
      <c r="V771">
        <v>149.9</v>
      </c>
      <c r="W771">
        <v>49.9</v>
      </c>
      <c r="X771">
        <v>49.9</v>
      </c>
      <c r="Y771">
        <v>0</v>
      </c>
      <c r="AF771" t="s">
        <v>1791</v>
      </c>
      <c r="AJ771" t="s">
        <v>1791</v>
      </c>
      <c r="AL771" t="s">
        <v>1755</v>
      </c>
      <c r="AM771">
        <v>0</v>
      </c>
      <c r="AN771">
        <v>99999</v>
      </c>
      <c r="AO771">
        <v>899</v>
      </c>
      <c r="AP771" t="b">
        <v>1</v>
      </c>
      <c r="AQ771" t="b">
        <v>1</v>
      </c>
      <c r="AR771" t="b">
        <v>1</v>
      </c>
      <c r="AS771">
        <v>99999</v>
      </c>
      <c r="AT771" t="s">
        <v>96</v>
      </c>
      <c r="AV771" t="b">
        <v>0</v>
      </c>
      <c r="AW771">
        <v>12</v>
      </c>
      <c r="AX771" t="s">
        <v>97</v>
      </c>
      <c r="AY771" t="s">
        <v>2535</v>
      </c>
    </row>
    <row r="772" spans="1:51" x14ac:dyDescent="0.25">
      <c r="A772" t="s">
        <v>3160</v>
      </c>
      <c r="B772" t="s">
        <v>139</v>
      </c>
      <c r="C772" t="s">
        <v>89</v>
      </c>
      <c r="D772">
        <v>99999</v>
      </c>
      <c r="F772">
        <v>1000</v>
      </c>
      <c r="G772" t="b">
        <v>1</v>
      </c>
      <c r="H772" t="s">
        <v>278</v>
      </c>
      <c r="K772" t="s">
        <v>203</v>
      </c>
      <c r="L772" t="s">
        <v>1753</v>
      </c>
      <c r="N772" t="s">
        <v>93</v>
      </c>
      <c r="P772">
        <v>334.8</v>
      </c>
      <c r="Q772">
        <v>84.899999999999991</v>
      </c>
      <c r="R772">
        <v>0</v>
      </c>
      <c r="S772">
        <v>50.1</v>
      </c>
      <c r="T772">
        <v>0</v>
      </c>
      <c r="U772">
        <v>0</v>
      </c>
      <c r="V772">
        <v>149.9</v>
      </c>
      <c r="W772">
        <v>49.9</v>
      </c>
      <c r="X772">
        <v>49.9</v>
      </c>
      <c r="Y772">
        <v>0</v>
      </c>
      <c r="AF772" t="s">
        <v>1793</v>
      </c>
      <c r="AJ772" t="s">
        <v>1793</v>
      </c>
      <c r="AL772" t="s">
        <v>1755</v>
      </c>
      <c r="AM772">
        <v>0</v>
      </c>
      <c r="AN772">
        <v>99999</v>
      </c>
      <c r="AO772">
        <v>899</v>
      </c>
      <c r="AP772" t="b">
        <v>1</v>
      </c>
      <c r="AQ772" t="b">
        <v>1</v>
      </c>
      <c r="AR772" t="b">
        <v>1</v>
      </c>
      <c r="AS772">
        <v>99999</v>
      </c>
      <c r="AT772" t="s">
        <v>96</v>
      </c>
      <c r="AV772" t="b">
        <v>0</v>
      </c>
      <c r="AW772">
        <v>12</v>
      </c>
      <c r="AX772" t="s">
        <v>97</v>
      </c>
      <c r="AY772" t="s">
        <v>2536</v>
      </c>
    </row>
    <row r="773" spans="1:51" x14ac:dyDescent="0.25">
      <c r="A773" t="s">
        <v>3160</v>
      </c>
      <c r="B773" t="s">
        <v>139</v>
      </c>
      <c r="C773" t="s">
        <v>89</v>
      </c>
      <c r="D773">
        <v>99999</v>
      </c>
      <c r="F773">
        <v>10000</v>
      </c>
      <c r="G773" t="b">
        <v>1</v>
      </c>
      <c r="H773" t="s">
        <v>278</v>
      </c>
      <c r="K773" t="s">
        <v>203</v>
      </c>
      <c r="L773" t="s">
        <v>1753</v>
      </c>
      <c r="N773" t="s">
        <v>93</v>
      </c>
      <c r="P773">
        <v>399.8</v>
      </c>
      <c r="Q773">
        <v>149.9</v>
      </c>
      <c r="R773">
        <v>0</v>
      </c>
      <c r="S773">
        <v>50.1</v>
      </c>
      <c r="T773">
        <v>0</v>
      </c>
      <c r="U773">
        <v>0</v>
      </c>
      <c r="V773">
        <v>149.9</v>
      </c>
      <c r="W773">
        <v>49.9</v>
      </c>
      <c r="X773">
        <v>49.9</v>
      </c>
      <c r="Y773">
        <v>0</v>
      </c>
      <c r="AF773" t="s">
        <v>1795</v>
      </c>
      <c r="AJ773" t="s">
        <v>1795</v>
      </c>
      <c r="AL773" t="s">
        <v>1755</v>
      </c>
      <c r="AM773">
        <v>0</v>
      </c>
      <c r="AN773">
        <v>99999</v>
      </c>
      <c r="AO773">
        <v>899</v>
      </c>
      <c r="AP773" t="b">
        <v>1</v>
      </c>
      <c r="AQ773" t="b">
        <v>1</v>
      </c>
      <c r="AR773" t="b">
        <v>1</v>
      </c>
      <c r="AS773">
        <v>99999</v>
      </c>
      <c r="AT773" t="s">
        <v>96</v>
      </c>
      <c r="AV773" t="b">
        <v>0</v>
      </c>
      <c r="AW773">
        <v>12</v>
      </c>
      <c r="AX773" t="s">
        <v>97</v>
      </c>
      <c r="AY773" t="s">
        <v>2537</v>
      </c>
    </row>
    <row r="774" spans="1:51" x14ac:dyDescent="0.25">
      <c r="A774" t="s">
        <v>3160</v>
      </c>
      <c r="B774" t="s">
        <v>139</v>
      </c>
      <c r="C774" t="s">
        <v>89</v>
      </c>
      <c r="D774">
        <v>99999</v>
      </c>
      <c r="F774">
        <v>2000</v>
      </c>
      <c r="G774" t="b">
        <v>1</v>
      </c>
      <c r="H774" t="s">
        <v>278</v>
      </c>
      <c r="K774" t="s">
        <v>203</v>
      </c>
      <c r="L774" t="s">
        <v>1753</v>
      </c>
      <c r="N774" t="s">
        <v>93</v>
      </c>
      <c r="P774">
        <v>344.8</v>
      </c>
      <c r="Q774">
        <v>94.899999999999991</v>
      </c>
      <c r="R774">
        <v>0</v>
      </c>
      <c r="S774">
        <v>50.1</v>
      </c>
      <c r="T774">
        <v>0</v>
      </c>
      <c r="U774">
        <v>0</v>
      </c>
      <c r="V774">
        <v>149.9</v>
      </c>
      <c r="W774">
        <v>49.9</v>
      </c>
      <c r="X774">
        <v>49.9</v>
      </c>
      <c r="Y774">
        <v>0</v>
      </c>
      <c r="AF774" t="s">
        <v>1797</v>
      </c>
      <c r="AJ774" t="s">
        <v>1797</v>
      </c>
      <c r="AL774" t="s">
        <v>1755</v>
      </c>
      <c r="AM774">
        <v>0</v>
      </c>
      <c r="AN774">
        <v>99999</v>
      </c>
      <c r="AO774">
        <v>899</v>
      </c>
      <c r="AP774" t="b">
        <v>1</v>
      </c>
      <c r="AQ774" t="b">
        <v>1</v>
      </c>
      <c r="AR774" t="b">
        <v>1</v>
      </c>
      <c r="AS774">
        <v>99999</v>
      </c>
      <c r="AT774" t="s">
        <v>96</v>
      </c>
      <c r="AV774" t="b">
        <v>0</v>
      </c>
      <c r="AW774">
        <v>12</v>
      </c>
      <c r="AX774" t="s">
        <v>97</v>
      </c>
      <c r="AY774" t="s">
        <v>2538</v>
      </c>
    </row>
    <row r="775" spans="1:51" x14ac:dyDescent="0.25">
      <c r="A775" t="s">
        <v>3160</v>
      </c>
      <c r="B775" t="s">
        <v>139</v>
      </c>
      <c r="C775" t="s">
        <v>89</v>
      </c>
      <c r="D775">
        <v>99999</v>
      </c>
      <c r="F775">
        <v>3000</v>
      </c>
      <c r="G775" t="b">
        <v>1</v>
      </c>
      <c r="H775" t="s">
        <v>278</v>
      </c>
      <c r="K775" t="s">
        <v>203</v>
      </c>
      <c r="L775" t="s">
        <v>1753</v>
      </c>
      <c r="N775" t="s">
        <v>93</v>
      </c>
      <c r="P775">
        <v>354.8</v>
      </c>
      <c r="Q775">
        <v>104.89999999999999</v>
      </c>
      <c r="R775">
        <v>0</v>
      </c>
      <c r="S775">
        <v>50.1</v>
      </c>
      <c r="T775">
        <v>0</v>
      </c>
      <c r="U775">
        <v>0</v>
      </c>
      <c r="V775">
        <v>149.9</v>
      </c>
      <c r="W775">
        <v>49.9</v>
      </c>
      <c r="X775">
        <v>49.9</v>
      </c>
      <c r="Y775">
        <v>0</v>
      </c>
      <c r="AF775" t="s">
        <v>1799</v>
      </c>
      <c r="AJ775" t="s">
        <v>1799</v>
      </c>
      <c r="AL775" t="s">
        <v>1755</v>
      </c>
      <c r="AM775">
        <v>0</v>
      </c>
      <c r="AN775">
        <v>99999</v>
      </c>
      <c r="AO775">
        <v>899</v>
      </c>
      <c r="AP775" t="b">
        <v>1</v>
      </c>
      <c r="AQ775" t="b">
        <v>1</v>
      </c>
      <c r="AR775" t="b">
        <v>1</v>
      </c>
      <c r="AS775">
        <v>99999</v>
      </c>
      <c r="AT775" t="s">
        <v>96</v>
      </c>
      <c r="AV775" t="b">
        <v>0</v>
      </c>
      <c r="AW775">
        <v>12</v>
      </c>
      <c r="AX775" t="s">
        <v>97</v>
      </c>
      <c r="AY775" t="s">
        <v>2539</v>
      </c>
    </row>
    <row r="776" spans="1:51" x14ac:dyDescent="0.25">
      <c r="A776" t="s">
        <v>3160</v>
      </c>
      <c r="B776" t="s">
        <v>139</v>
      </c>
      <c r="C776" t="s">
        <v>89</v>
      </c>
      <c r="D776">
        <v>99999</v>
      </c>
      <c r="F776">
        <v>5000</v>
      </c>
      <c r="G776" t="b">
        <v>1</v>
      </c>
      <c r="H776" t="s">
        <v>278</v>
      </c>
      <c r="K776" t="s">
        <v>203</v>
      </c>
      <c r="L776" t="s">
        <v>1753</v>
      </c>
      <c r="N776" t="s">
        <v>93</v>
      </c>
      <c r="P776">
        <v>369.8</v>
      </c>
      <c r="Q776">
        <v>119.9</v>
      </c>
      <c r="R776">
        <v>0</v>
      </c>
      <c r="S776">
        <v>50.1</v>
      </c>
      <c r="T776">
        <v>0</v>
      </c>
      <c r="U776">
        <v>0</v>
      </c>
      <c r="V776">
        <v>149.9</v>
      </c>
      <c r="W776">
        <v>49.9</v>
      </c>
      <c r="X776">
        <v>49.9</v>
      </c>
      <c r="Y776">
        <v>0</v>
      </c>
      <c r="AF776" t="s">
        <v>1801</v>
      </c>
      <c r="AJ776" t="s">
        <v>1801</v>
      </c>
      <c r="AL776" t="s">
        <v>1755</v>
      </c>
      <c r="AM776">
        <v>0</v>
      </c>
      <c r="AN776">
        <v>99999</v>
      </c>
      <c r="AO776">
        <v>899</v>
      </c>
      <c r="AP776" t="b">
        <v>1</v>
      </c>
      <c r="AQ776" t="b">
        <v>1</v>
      </c>
      <c r="AR776" t="b">
        <v>1</v>
      </c>
      <c r="AS776">
        <v>99999</v>
      </c>
      <c r="AT776" t="s">
        <v>96</v>
      </c>
      <c r="AV776" t="b">
        <v>0</v>
      </c>
      <c r="AW776">
        <v>12</v>
      </c>
      <c r="AX776" t="s">
        <v>97</v>
      </c>
      <c r="AY776" t="s">
        <v>2540</v>
      </c>
    </row>
    <row r="777" spans="1:51" x14ac:dyDescent="0.25">
      <c r="A777" t="s">
        <v>3160</v>
      </c>
      <c r="B777" t="s">
        <v>88</v>
      </c>
      <c r="C777" t="s">
        <v>89</v>
      </c>
      <c r="D777">
        <v>99999</v>
      </c>
      <c r="F777">
        <v>10000</v>
      </c>
      <c r="G777" t="b">
        <v>1</v>
      </c>
      <c r="H777" t="s">
        <v>278</v>
      </c>
      <c r="K777" t="s">
        <v>228</v>
      </c>
      <c r="L777" t="s">
        <v>1725</v>
      </c>
      <c r="N777" t="s">
        <v>93</v>
      </c>
      <c r="P777">
        <v>389.8</v>
      </c>
      <c r="Q777">
        <v>129.9</v>
      </c>
      <c r="R777">
        <v>0</v>
      </c>
      <c r="S777">
        <v>50.1</v>
      </c>
      <c r="T777">
        <v>0</v>
      </c>
      <c r="U777">
        <v>0</v>
      </c>
      <c r="V777">
        <v>149.9</v>
      </c>
      <c r="W777">
        <v>59.9</v>
      </c>
      <c r="X777">
        <v>59.9</v>
      </c>
      <c r="Y777">
        <v>0</v>
      </c>
      <c r="AF777" t="s">
        <v>1767</v>
      </c>
      <c r="AJ777" t="s">
        <v>1767</v>
      </c>
      <c r="AL777" t="s">
        <v>1727</v>
      </c>
      <c r="AM777">
        <v>0</v>
      </c>
      <c r="AN777">
        <v>99999</v>
      </c>
      <c r="AO777">
        <v>699</v>
      </c>
      <c r="AP777" t="b">
        <v>1</v>
      </c>
      <c r="AQ777" t="b">
        <v>1</v>
      </c>
      <c r="AR777" t="b">
        <v>1</v>
      </c>
      <c r="AS777">
        <v>1000</v>
      </c>
      <c r="AT777" t="s">
        <v>96</v>
      </c>
      <c r="AV777" t="b">
        <v>0</v>
      </c>
      <c r="AW777">
        <v>12</v>
      </c>
      <c r="AX777" t="s">
        <v>97</v>
      </c>
      <c r="AY777" t="s">
        <v>2541</v>
      </c>
    </row>
    <row r="778" spans="1:51" x14ac:dyDescent="0.25">
      <c r="A778" t="s">
        <v>3160</v>
      </c>
      <c r="B778" t="s">
        <v>109</v>
      </c>
      <c r="C778" t="s">
        <v>89</v>
      </c>
      <c r="D778">
        <v>99999</v>
      </c>
      <c r="F778">
        <v>0</v>
      </c>
      <c r="G778" t="b">
        <v>1</v>
      </c>
      <c r="H778" t="s">
        <v>278</v>
      </c>
      <c r="K778" t="s">
        <v>228</v>
      </c>
      <c r="L778" t="s">
        <v>1729</v>
      </c>
      <c r="N778" t="s">
        <v>93</v>
      </c>
      <c r="P778">
        <v>319.8</v>
      </c>
      <c r="Q778">
        <v>59.9</v>
      </c>
      <c r="R778">
        <v>0</v>
      </c>
      <c r="S778">
        <v>50.1</v>
      </c>
      <c r="T778">
        <v>0</v>
      </c>
      <c r="U778">
        <v>0</v>
      </c>
      <c r="V778">
        <v>149.9</v>
      </c>
      <c r="W778">
        <v>59.9</v>
      </c>
      <c r="X778">
        <v>59.9</v>
      </c>
      <c r="Y778">
        <v>0</v>
      </c>
      <c r="AF778" t="s">
        <v>1769</v>
      </c>
      <c r="AJ778" t="s">
        <v>1769</v>
      </c>
      <c r="AL778" t="s">
        <v>1731</v>
      </c>
      <c r="AM778">
        <v>0</v>
      </c>
      <c r="AN778">
        <v>99999</v>
      </c>
      <c r="AO778">
        <v>599</v>
      </c>
      <c r="AP778" t="b">
        <v>1</v>
      </c>
      <c r="AQ778" t="b">
        <v>1</v>
      </c>
      <c r="AR778" t="b">
        <v>1</v>
      </c>
      <c r="AS778">
        <v>500</v>
      </c>
      <c r="AT778" t="s">
        <v>96</v>
      </c>
      <c r="AV778" t="b">
        <v>0</v>
      </c>
      <c r="AW778">
        <v>12</v>
      </c>
      <c r="AX778" t="s">
        <v>97</v>
      </c>
      <c r="AY778" t="s">
        <v>2542</v>
      </c>
    </row>
    <row r="779" spans="1:51" x14ac:dyDescent="0.25">
      <c r="A779" t="s">
        <v>3160</v>
      </c>
      <c r="B779" t="s">
        <v>109</v>
      </c>
      <c r="C779" t="s">
        <v>89</v>
      </c>
      <c r="D779">
        <v>99999</v>
      </c>
      <c r="F779">
        <v>1000</v>
      </c>
      <c r="G779" t="b">
        <v>1</v>
      </c>
      <c r="H779" t="s">
        <v>278</v>
      </c>
      <c r="K779" t="s">
        <v>228</v>
      </c>
      <c r="L779" t="s">
        <v>1729</v>
      </c>
      <c r="N779" t="s">
        <v>93</v>
      </c>
      <c r="P779">
        <v>319.8</v>
      </c>
      <c r="Q779">
        <v>59.9</v>
      </c>
      <c r="R779">
        <v>0</v>
      </c>
      <c r="S779">
        <v>50.1</v>
      </c>
      <c r="T779">
        <v>0</v>
      </c>
      <c r="U779">
        <v>0</v>
      </c>
      <c r="V779">
        <v>149.9</v>
      </c>
      <c r="W779">
        <v>59.9</v>
      </c>
      <c r="X779">
        <v>59.9</v>
      </c>
      <c r="Y779">
        <v>0</v>
      </c>
      <c r="AF779" t="s">
        <v>1771</v>
      </c>
      <c r="AJ779" t="s">
        <v>1771</v>
      </c>
      <c r="AL779" t="s">
        <v>1731</v>
      </c>
      <c r="AM779">
        <v>0</v>
      </c>
      <c r="AN779">
        <v>99999</v>
      </c>
      <c r="AO779">
        <v>599</v>
      </c>
      <c r="AP779" t="b">
        <v>1</v>
      </c>
      <c r="AQ779" t="b">
        <v>1</v>
      </c>
      <c r="AR779" t="b">
        <v>1</v>
      </c>
      <c r="AS779">
        <v>500</v>
      </c>
      <c r="AT779" t="s">
        <v>96</v>
      </c>
      <c r="AV779" t="b">
        <v>0</v>
      </c>
      <c r="AW779">
        <v>12</v>
      </c>
      <c r="AX779" t="s">
        <v>97</v>
      </c>
      <c r="AY779" t="s">
        <v>2543</v>
      </c>
    </row>
    <row r="780" spans="1:51" x14ac:dyDescent="0.25">
      <c r="A780" t="s">
        <v>3160</v>
      </c>
      <c r="B780" t="s">
        <v>109</v>
      </c>
      <c r="C780" t="s">
        <v>89</v>
      </c>
      <c r="D780">
        <v>99999</v>
      </c>
      <c r="F780">
        <v>10000</v>
      </c>
      <c r="G780" t="b">
        <v>1</v>
      </c>
      <c r="H780" t="s">
        <v>278</v>
      </c>
      <c r="K780" t="s">
        <v>228</v>
      </c>
      <c r="L780" t="s">
        <v>1729</v>
      </c>
      <c r="N780" t="s">
        <v>93</v>
      </c>
      <c r="P780">
        <v>384.8</v>
      </c>
      <c r="Q780">
        <v>124.9</v>
      </c>
      <c r="R780">
        <v>0</v>
      </c>
      <c r="S780">
        <v>50.1</v>
      </c>
      <c r="T780">
        <v>0</v>
      </c>
      <c r="U780">
        <v>0</v>
      </c>
      <c r="V780">
        <v>149.9</v>
      </c>
      <c r="W780">
        <v>59.9</v>
      </c>
      <c r="X780">
        <v>59.9</v>
      </c>
      <c r="Y780">
        <v>0</v>
      </c>
      <c r="AF780" t="s">
        <v>1773</v>
      </c>
      <c r="AJ780" t="s">
        <v>1773</v>
      </c>
      <c r="AL780" t="s">
        <v>1731</v>
      </c>
      <c r="AM780">
        <v>0</v>
      </c>
      <c r="AN780">
        <v>99999</v>
      </c>
      <c r="AO780">
        <v>599</v>
      </c>
      <c r="AP780" t="b">
        <v>1</v>
      </c>
      <c r="AQ780" t="b">
        <v>1</v>
      </c>
      <c r="AR780" t="b">
        <v>1</v>
      </c>
      <c r="AS780">
        <v>500</v>
      </c>
      <c r="AT780" t="s">
        <v>96</v>
      </c>
      <c r="AV780" t="b">
        <v>0</v>
      </c>
      <c r="AW780">
        <v>12</v>
      </c>
      <c r="AX780" t="s">
        <v>97</v>
      </c>
      <c r="AY780" t="s">
        <v>2544</v>
      </c>
    </row>
    <row r="781" spans="1:51" x14ac:dyDescent="0.25">
      <c r="A781" t="s">
        <v>3160</v>
      </c>
      <c r="B781" t="s">
        <v>109</v>
      </c>
      <c r="C781" t="s">
        <v>89</v>
      </c>
      <c r="D781">
        <v>99999</v>
      </c>
      <c r="F781">
        <v>2000</v>
      </c>
      <c r="G781" t="b">
        <v>1</v>
      </c>
      <c r="H781" t="s">
        <v>278</v>
      </c>
      <c r="K781" t="s">
        <v>228</v>
      </c>
      <c r="L781" t="s">
        <v>1729</v>
      </c>
      <c r="N781" t="s">
        <v>93</v>
      </c>
      <c r="P781">
        <v>329.8</v>
      </c>
      <c r="Q781">
        <v>69.900000000000006</v>
      </c>
      <c r="R781">
        <v>0</v>
      </c>
      <c r="S781">
        <v>50.1</v>
      </c>
      <c r="T781">
        <v>0</v>
      </c>
      <c r="U781">
        <v>0</v>
      </c>
      <c r="V781">
        <v>149.9</v>
      </c>
      <c r="W781">
        <v>59.9</v>
      </c>
      <c r="X781">
        <v>59.9</v>
      </c>
      <c r="Y781">
        <v>0</v>
      </c>
      <c r="AF781" t="s">
        <v>1775</v>
      </c>
      <c r="AJ781" t="s">
        <v>1775</v>
      </c>
      <c r="AL781" t="s">
        <v>1731</v>
      </c>
      <c r="AM781">
        <v>0</v>
      </c>
      <c r="AN781">
        <v>99999</v>
      </c>
      <c r="AO781">
        <v>599</v>
      </c>
      <c r="AP781" t="b">
        <v>1</v>
      </c>
      <c r="AQ781" t="b">
        <v>1</v>
      </c>
      <c r="AR781" t="b">
        <v>1</v>
      </c>
      <c r="AS781">
        <v>500</v>
      </c>
      <c r="AT781" t="s">
        <v>96</v>
      </c>
      <c r="AV781" t="b">
        <v>0</v>
      </c>
      <c r="AW781">
        <v>12</v>
      </c>
      <c r="AX781" t="s">
        <v>97</v>
      </c>
      <c r="AY781" t="s">
        <v>2545</v>
      </c>
    </row>
    <row r="782" spans="1:51" x14ac:dyDescent="0.25">
      <c r="A782" t="s">
        <v>3160</v>
      </c>
      <c r="B782" t="s">
        <v>109</v>
      </c>
      <c r="C782" t="s">
        <v>89</v>
      </c>
      <c r="D782">
        <v>99999</v>
      </c>
      <c r="F782">
        <v>3000</v>
      </c>
      <c r="G782" t="b">
        <v>1</v>
      </c>
      <c r="H782" t="s">
        <v>278</v>
      </c>
      <c r="K782" t="s">
        <v>228</v>
      </c>
      <c r="L782" t="s">
        <v>1729</v>
      </c>
      <c r="N782" t="s">
        <v>93</v>
      </c>
      <c r="P782">
        <v>339.8</v>
      </c>
      <c r="Q782">
        <v>79.899999999999991</v>
      </c>
      <c r="R782">
        <v>0</v>
      </c>
      <c r="S782">
        <v>50.1</v>
      </c>
      <c r="T782">
        <v>0</v>
      </c>
      <c r="U782">
        <v>0</v>
      </c>
      <c r="V782">
        <v>149.9</v>
      </c>
      <c r="W782">
        <v>59.9</v>
      </c>
      <c r="X782">
        <v>59.9</v>
      </c>
      <c r="Y782">
        <v>0</v>
      </c>
      <c r="AF782" t="s">
        <v>1777</v>
      </c>
      <c r="AJ782" t="s">
        <v>1777</v>
      </c>
      <c r="AL782" t="s">
        <v>1731</v>
      </c>
      <c r="AM782">
        <v>0</v>
      </c>
      <c r="AN782">
        <v>99999</v>
      </c>
      <c r="AO782">
        <v>599</v>
      </c>
      <c r="AP782" t="b">
        <v>1</v>
      </c>
      <c r="AQ782" t="b">
        <v>1</v>
      </c>
      <c r="AR782" t="b">
        <v>1</v>
      </c>
      <c r="AS782">
        <v>500</v>
      </c>
      <c r="AT782" t="s">
        <v>96</v>
      </c>
      <c r="AV782" t="b">
        <v>0</v>
      </c>
      <c r="AW782">
        <v>12</v>
      </c>
      <c r="AX782" t="s">
        <v>97</v>
      </c>
      <c r="AY782" t="s">
        <v>2546</v>
      </c>
    </row>
    <row r="783" spans="1:51" x14ac:dyDescent="0.25">
      <c r="A783" t="s">
        <v>3160</v>
      </c>
      <c r="B783" t="s">
        <v>109</v>
      </c>
      <c r="C783" t="s">
        <v>89</v>
      </c>
      <c r="D783">
        <v>99999</v>
      </c>
      <c r="F783">
        <v>5000</v>
      </c>
      <c r="G783" t="b">
        <v>1</v>
      </c>
      <c r="H783" t="s">
        <v>278</v>
      </c>
      <c r="K783" t="s">
        <v>228</v>
      </c>
      <c r="L783" t="s">
        <v>1729</v>
      </c>
      <c r="N783" t="s">
        <v>93</v>
      </c>
      <c r="P783">
        <v>354.8</v>
      </c>
      <c r="Q783">
        <v>94.9</v>
      </c>
      <c r="R783">
        <v>0</v>
      </c>
      <c r="S783">
        <v>50.1</v>
      </c>
      <c r="T783">
        <v>0</v>
      </c>
      <c r="U783">
        <v>0</v>
      </c>
      <c r="V783">
        <v>149.9</v>
      </c>
      <c r="W783">
        <v>59.9</v>
      </c>
      <c r="X783">
        <v>59.9</v>
      </c>
      <c r="Y783">
        <v>0</v>
      </c>
      <c r="AF783" t="s">
        <v>1779</v>
      </c>
      <c r="AJ783" t="s">
        <v>1779</v>
      </c>
      <c r="AL783" t="s">
        <v>1731</v>
      </c>
      <c r="AM783">
        <v>0</v>
      </c>
      <c r="AN783">
        <v>99999</v>
      </c>
      <c r="AO783">
        <v>599</v>
      </c>
      <c r="AP783" t="b">
        <v>1</v>
      </c>
      <c r="AQ783" t="b">
        <v>1</v>
      </c>
      <c r="AR783" t="b">
        <v>1</v>
      </c>
      <c r="AS783">
        <v>500</v>
      </c>
      <c r="AT783" t="s">
        <v>96</v>
      </c>
      <c r="AV783" t="b">
        <v>0</v>
      </c>
      <c r="AW783">
        <v>12</v>
      </c>
      <c r="AX783" t="s">
        <v>97</v>
      </c>
      <c r="AY783" t="s">
        <v>2547</v>
      </c>
    </row>
    <row r="784" spans="1:51" x14ac:dyDescent="0.25">
      <c r="A784" t="s">
        <v>3160</v>
      </c>
      <c r="B784" t="s">
        <v>124</v>
      </c>
      <c r="C784" t="s">
        <v>89</v>
      </c>
      <c r="D784">
        <v>99999</v>
      </c>
      <c r="F784">
        <v>0</v>
      </c>
      <c r="G784" t="b">
        <v>1</v>
      </c>
      <c r="H784" t="s">
        <v>278</v>
      </c>
      <c r="K784" t="s">
        <v>228</v>
      </c>
      <c r="L784" t="s">
        <v>1725</v>
      </c>
      <c r="N784" t="s">
        <v>93</v>
      </c>
      <c r="P784">
        <v>324.8</v>
      </c>
      <c r="Q784">
        <v>64.900000000000006</v>
      </c>
      <c r="R784">
        <v>0</v>
      </c>
      <c r="S784">
        <v>50.1</v>
      </c>
      <c r="T784">
        <v>0</v>
      </c>
      <c r="U784">
        <v>0</v>
      </c>
      <c r="V784">
        <v>149.9</v>
      </c>
      <c r="W784">
        <v>59.9</v>
      </c>
      <c r="X784">
        <v>59.9</v>
      </c>
      <c r="Y784">
        <v>0</v>
      </c>
      <c r="AF784" t="s">
        <v>1781</v>
      </c>
      <c r="AJ784" t="s">
        <v>1781</v>
      </c>
      <c r="AL784" t="s">
        <v>1727</v>
      </c>
      <c r="AM784">
        <v>0</v>
      </c>
      <c r="AN784">
        <v>99999</v>
      </c>
      <c r="AO784">
        <v>699</v>
      </c>
      <c r="AP784" t="b">
        <v>1</v>
      </c>
      <c r="AQ784" t="b">
        <v>1</v>
      </c>
      <c r="AR784" t="b">
        <v>1</v>
      </c>
      <c r="AS784">
        <v>1000</v>
      </c>
      <c r="AT784" t="s">
        <v>96</v>
      </c>
      <c r="AV784" t="b">
        <v>0</v>
      </c>
      <c r="AW784">
        <v>12</v>
      </c>
      <c r="AX784" t="s">
        <v>97</v>
      </c>
      <c r="AY784" t="s">
        <v>2548</v>
      </c>
    </row>
    <row r="785" spans="1:51" x14ac:dyDescent="0.25">
      <c r="A785" t="s">
        <v>3160</v>
      </c>
      <c r="B785" t="s">
        <v>124</v>
      </c>
      <c r="C785" t="s">
        <v>89</v>
      </c>
      <c r="D785">
        <v>99999</v>
      </c>
      <c r="F785">
        <v>1000</v>
      </c>
      <c r="G785" t="b">
        <v>1</v>
      </c>
      <c r="H785" t="s">
        <v>278</v>
      </c>
      <c r="K785" t="s">
        <v>228</v>
      </c>
      <c r="L785" t="s">
        <v>1725</v>
      </c>
      <c r="N785" t="s">
        <v>93</v>
      </c>
      <c r="P785">
        <v>324.8</v>
      </c>
      <c r="Q785">
        <v>64.899999999999991</v>
      </c>
      <c r="R785">
        <v>0</v>
      </c>
      <c r="S785">
        <v>50.1</v>
      </c>
      <c r="T785">
        <v>0</v>
      </c>
      <c r="U785">
        <v>0</v>
      </c>
      <c r="V785">
        <v>149.9</v>
      </c>
      <c r="W785">
        <v>59.9</v>
      </c>
      <c r="X785">
        <v>59.9</v>
      </c>
      <c r="Y785">
        <v>0</v>
      </c>
      <c r="AF785" t="s">
        <v>1783</v>
      </c>
      <c r="AJ785" t="s">
        <v>1783</v>
      </c>
      <c r="AL785" t="s">
        <v>1727</v>
      </c>
      <c r="AM785">
        <v>0</v>
      </c>
      <c r="AN785">
        <v>99999</v>
      </c>
      <c r="AO785">
        <v>699</v>
      </c>
      <c r="AP785" t="b">
        <v>1</v>
      </c>
      <c r="AQ785" t="b">
        <v>1</v>
      </c>
      <c r="AR785" t="b">
        <v>1</v>
      </c>
      <c r="AS785">
        <v>1000</v>
      </c>
      <c r="AT785" t="s">
        <v>96</v>
      </c>
      <c r="AV785" t="b">
        <v>0</v>
      </c>
      <c r="AW785">
        <v>12</v>
      </c>
      <c r="AX785" t="s">
        <v>97</v>
      </c>
      <c r="AY785" t="s">
        <v>2549</v>
      </c>
    </row>
    <row r="786" spans="1:51" x14ac:dyDescent="0.25">
      <c r="A786" t="s">
        <v>3160</v>
      </c>
      <c r="B786" t="s">
        <v>124</v>
      </c>
      <c r="C786" t="s">
        <v>89</v>
      </c>
      <c r="D786">
        <v>99999</v>
      </c>
      <c r="F786">
        <v>2000</v>
      </c>
      <c r="G786" t="b">
        <v>1</v>
      </c>
      <c r="H786" t="s">
        <v>278</v>
      </c>
      <c r="K786" t="s">
        <v>228</v>
      </c>
      <c r="L786" t="s">
        <v>1725</v>
      </c>
      <c r="N786" t="s">
        <v>93</v>
      </c>
      <c r="P786">
        <v>334.8</v>
      </c>
      <c r="Q786">
        <v>74.899999999999991</v>
      </c>
      <c r="R786">
        <v>0</v>
      </c>
      <c r="S786">
        <v>50.1</v>
      </c>
      <c r="T786">
        <v>0</v>
      </c>
      <c r="U786">
        <v>0</v>
      </c>
      <c r="V786">
        <v>149.9</v>
      </c>
      <c r="W786">
        <v>59.9</v>
      </c>
      <c r="X786">
        <v>59.9</v>
      </c>
      <c r="Y786">
        <v>0</v>
      </c>
      <c r="AF786" t="s">
        <v>1785</v>
      </c>
      <c r="AJ786" t="s">
        <v>1785</v>
      </c>
      <c r="AL786" t="s">
        <v>1727</v>
      </c>
      <c r="AM786">
        <v>0</v>
      </c>
      <c r="AN786">
        <v>99999</v>
      </c>
      <c r="AO786">
        <v>699</v>
      </c>
      <c r="AP786" t="b">
        <v>1</v>
      </c>
      <c r="AQ786" t="b">
        <v>1</v>
      </c>
      <c r="AR786" t="b">
        <v>1</v>
      </c>
      <c r="AS786">
        <v>1000</v>
      </c>
      <c r="AT786" t="s">
        <v>96</v>
      </c>
      <c r="AV786" t="b">
        <v>0</v>
      </c>
      <c r="AW786">
        <v>12</v>
      </c>
      <c r="AX786" t="s">
        <v>97</v>
      </c>
      <c r="AY786" t="s">
        <v>2550</v>
      </c>
    </row>
    <row r="787" spans="1:51" x14ac:dyDescent="0.25">
      <c r="A787" t="s">
        <v>3160</v>
      </c>
      <c r="B787" t="s">
        <v>124</v>
      </c>
      <c r="C787" t="s">
        <v>89</v>
      </c>
      <c r="D787">
        <v>99999</v>
      </c>
      <c r="F787">
        <v>3000</v>
      </c>
      <c r="G787" t="b">
        <v>1</v>
      </c>
      <c r="H787" t="s">
        <v>278</v>
      </c>
      <c r="K787" t="s">
        <v>228</v>
      </c>
      <c r="L787" t="s">
        <v>1725</v>
      </c>
      <c r="N787" t="s">
        <v>93</v>
      </c>
      <c r="P787">
        <v>344.8</v>
      </c>
      <c r="Q787">
        <v>84.899999999999991</v>
      </c>
      <c r="R787">
        <v>0</v>
      </c>
      <c r="S787">
        <v>50.1</v>
      </c>
      <c r="T787">
        <v>0</v>
      </c>
      <c r="U787">
        <v>0</v>
      </c>
      <c r="V787">
        <v>149.9</v>
      </c>
      <c r="W787">
        <v>59.9</v>
      </c>
      <c r="X787">
        <v>59.9</v>
      </c>
      <c r="Y787">
        <v>0</v>
      </c>
      <c r="AF787" t="s">
        <v>1787</v>
      </c>
      <c r="AJ787" t="s">
        <v>1787</v>
      </c>
      <c r="AL787" t="s">
        <v>1727</v>
      </c>
      <c r="AM787">
        <v>0</v>
      </c>
      <c r="AN787">
        <v>99999</v>
      </c>
      <c r="AO787">
        <v>699</v>
      </c>
      <c r="AP787" t="b">
        <v>1</v>
      </c>
      <c r="AQ787" t="b">
        <v>1</v>
      </c>
      <c r="AR787" t="b">
        <v>1</v>
      </c>
      <c r="AS787">
        <v>1000</v>
      </c>
      <c r="AT787" t="s">
        <v>96</v>
      </c>
      <c r="AV787" t="b">
        <v>0</v>
      </c>
      <c r="AW787">
        <v>12</v>
      </c>
      <c r="AX787" t="s">
        <v>97</v>
      </c>
      <c r="AY787" t="s">
        <v>2551</v>
      </c>
    </row>
    <row r="788" spans="1:51" x14ac:dyDescent="0.25">
      <c r="A788" t="s">
        <v>3160</v>
      </c>
      <c r="B788" t="s">
        <v>124</v>
      </c>
      <c r="C788" t="s">
        <v>89</v>
      </c>
      <c r="D788">
        <v>99999</v>
      </c>
      <c r="F788">
        <v>5000</v>
      </c>
      <c r="G788" t="b">
        <v>1</v>
      </c>
      <c r="H788" t="s">
        <v>278</v>
      </c>
      <c r="K788" t="s">
        <v>228</v>
      </c>
      <c r="L788" t="s">
        <v>1725</v>
      </c>
      <c r="N788" t="s">
        <v>93</v>
      </c>
      <c r="P788">
        <v>359.8</v>
      </c>
      <c r="Q788">
        <v>99.9</v>
      </c>
      <c r="R788">
        <v>0</v>
      </c>
      <c r="S788">
        <v>50.1</v>
      </c>
      <c r="T788">
        <v>0</v>
      </c>
      <c r="U788">
        <v>0</v>
      </c>
      <c r="V788">
        <v>149.9</v>
      </c>
      <c r="W788">
        <v>59.9</v>
      </c>
      <c r="X788">
        <v>59.9</v>
      </c>
      <c r="Y788">
        <v>0</v>
      </c>
      <c r="AF788" t="s">
        <v>1789</v>
      </c>
      <c r="AJ788" t="s">
        <v>1789</v>
      </c>
      <c r="AL788" t="s">
        <v>1727</v>
      </c>
      <c r="AM788">
        <v>0</v>
      </c>
      <c r="AN788">
        <v>99999</v>
      </c>
      <c r="AO788">
        <v>699</v>
      </c>
      <c r="AP788" t="b">
        <v>1</v>
      </c>
      <c r="AQ788" t="b">
        <v>1</v>
      </c>
      <c r="AR788" t="b">
        <v>1</v>
      </c>
      <c r="AS788">
        <v>1000</v>
      </c>
      <c r="AT788" t="s">
        <v>96</v>
      </c>
      <c r="AV788" t="b">
        <v>0</v>
      </c>
      <c r="AW788">
        <v>12</v>
      </c>
      <c r="AX788" t="s">
        <v>97</v>
      </c>
      <c r="AY788" t="s">
        <v>2552</v>
      </c>
    </row>
    <row r="789" spans="1:51" x14ac:dyDescent="0.25">
      <c r="A789" t="s">
        <v>3160</v>
      </c>
      <c r="B789" t="s">
        <v>139</v>
      </c>
      <c r="C789" t="s">
        <v>89</v>
      </c>
      <c r="D789">
        <v>99999</v>
      </c>
      <c r="F789">
        <v>0</v>
      </c>
      <c r="G789" t="b">
        <v>1</v>
      </c>
      <c r="H789" t="s">
        <v>278</v>
      </c>
      <c r="K789" t="s">
        <v>228</v>
      </c>
      <c r="L789" t="s">
        <v>1753</v>
      </c>
      <c r="N789" t="s">
        <v>93</v>
      </c>
      <c r="P789">
        <v>344.8</v>
      </c>
      <c r="Q789">
        <v>84.9</v>
      </c>
      <c r="R789">
        <v>0</v>
      </c>
      <c r="S789">
        <v>50.1</v>
      </c>
      <c r="T789">
        <v>0</v>
      </c>
      <c r="U789">
        <v>0</v>
      </c>
      <c r="V789">
        <v>149.9</v>
      </c>
      <c r="W789">
        <v>59.9</v>
      </c>
      <c r="X789">
        <v>59.9</v>
      </c>
      <c r="Y789">
        <v>0</v>
      </c>
      <c r="AF789" t="s">
        <v>1791</v>
      </c>
      <c r="AJ789" t="s">
        <v>1791</v>
      </c>
      <c r="AL789" t="s">
        <v>1755</v>
      </c>
      <c r="AM789">
        <v>0</v>
      </c>
      <c r="AN789">
        <v>99999</v>
      </c>
      <c r="AO789">
        <v>899</v>
      </c>
      <c r="AP789" t="b">
        <v>1</v>
      </c>
      <c r="AQ789" t="b">
        <v>1</v>
      </c>
      <c r="AR789" t="b">
        <v>1</v>
      </c>
      <c r="AS789">
        <v>99999</v>
      </c>
      <c r="AT789" t="s">
        <v>96</v>
      </c>
      <c r="AV789" t="b">
        <v>0</v>
      </c>
      <c r="AW789">
        <v>12</v>
      </c>
      <c r="AX789" t="s">
        <v>97</v>
      </c>
      <c r="AY789" t="s">
        <v>2553</v>
      </c>
    </row>
    <row r="790" spans="1:51" x14ac:dyDescent="0.25">
      <c r="A790" t="s">
        <v>3160</v>
      </c>
      <c r="B790" t="s">
        <v>139</v>
      </c>
      <c r="C790" t="s">
        <v>89</v>
      </c>
      <c r="D790">
        <v>99999</v>
      </c>
      <c r="F790">
        <v>1000</v>
      </c>
      <c r="G790" t="b">
        <v>1</v>
      </c>
      <c r="H790" t="s">
        <v>278</v>
      </c>
      <c r="K790" t="s">
        <v>228</v>
      </c>
      <c r="L790" t="s">
        <v>1753</v>
      </c>
      <c r="N790" t="s">
        <v>93</v>
      </c>
      <c r="P790">
        <v>344.8</v>
      </c>
      <c r="Q790">
        <v>84.899999999999991</v>
      </c>
      <c r="R790">
        <v>0</v>
      </c>
      <c r="S790">
        <v>50.1</v>
      </c>
      <c r="T790">
        <v>0</v>
      </c>
      <c r="U790">
        <v>0</v>
      </c>
      <c r="V790">
        <v>149.9</v>
      </c>
      <c r="W790">
        <v>59.9</v>
      </c>
      <c r="X790">
        <v>59.9</v>
      </c>
      <c r="Y790">
        <v>0</v>
      </c>
      <c r="AF790" t="s">
        <v>1793</v>
      </c>
      <c r="AJ790" t="s">
        <v>1793</v>
      </c>
      <c r="AL790" t="s">
        <v>1755</v>
      </c>
      <c r="AM790">
        <v>0</v>
      </c>
      <c r="AN790">
        <v>99999</v>
      </c>
      <c r="AO790">
        <v>899</v>
      </c>
      <c r="AP790" t="b">
        <v>1</v>
      </c>
      <c r="AQ790" t="b">
        <v>1</v>
      </c>
      <c r="AR790" t="b">
        <v>1</v>
      </c>
      <c r="AS790">
        <v>99999</v>
      </c>
      <c r="AT790" t="s">
        <v>96</v>
      </c>
      <c r="AV790" t="b">
        <v>0</v>
      </c>
      <c r="AW790">
        <v>12</v>
      </c>
      <c r="AX790" t="s">
        <v>97</v>
      </c>
      <c r="AY790" t="s">
        <v>2554</v>
      </c>
    </row>
    <row r="791" spans="1:51" x14ac:dyDescent="0.25">
      <c r="A791" t="s">
        <v>3160</v>
      </c>
      <c r="B791" t="s">
        <v>139</v>
      </c>
      <c r="C791" t="s">
        <v>89</v>
      </c>
      <c r="D791">
        <v>99999</v>
      </c>
      <c r="F791">
        <v>10000</v>
      </c>
      <c r="G791" t="b">
        <v>1</v>
      </c>
      <c r="H791" t="s">
        <v>278</v>
      </c>
      <c r="K791" t="s">
        <v>228</v>
      </c>
      <c r="L791" t="s">
        <v>1753</v>
      </c>
      <c r="N791" t="s">
        <v>93</v>
      </c>
      <c r="P791">
        <v>409.8</v>
      </c>
      <c r="Q791">
        <v>149.9</v>
      </c>
      <c r="R791">
        <v>0</v>
      </c>
      <c r="S791">
        <v>50.1</v>
      </c>
      <c r="T791">
        <v>0</v>
      </c>
      <c r="U791">
        <v>0</v>
      </c>
      <c r="V791">
        <v>149.9</v>
      </c>
      <c r="W791">
        <v>59.9</v>
      </c>
      <c r="X791">
        <v>59.9</v>
      </c>
      <c r="Y791">
        <v>0</v>
      </c>
      <c r="AF791" t="s">
        <v>1795</v>
      </c>
      <c r="AJ791" t="s">
        <v>1795</v>
      </c>
      <c r="AL791" t="s">
        <v>1755</v>
      </c>
      <c r="AM791">
        <v>0</v>
      </c>
      <c r="AN791">
        <v>99999</v>
      </c>
      <c r="AO791">
        <v>899</v>
      </c>
      <c r="AP791" t="b">
        <v>1</v>
      </c>
      <c r="AQ791" t="b">
        <v>1</v>
      </c>
      <c r="AR791" t="b">
        <v>1</v>
      </c>
      <c r="AS791">
        <v>99999</v>
      </c>
      <c r="AT791" t="s">
        <v>96</v>
      </c>
      <c r="AV791" t="b">
        <v>0</v>
      </c>
      <c r="AW791">
        <v>12</v>
      </c>
      <c r="AX791" t="s">
        <v>97</v>
      </c>
      <c r="AY791" t="s">
        <v>2555</v>
      </c>
    </row>
    <row r="792" spans="1:51" x14ac:dyDescent="0.25">
      <c r="A792" t="s">
        <v>3160</v>
      </c>
      <c r="B792" t="s">
        <v>139</v>
      </c>
      <c r="C792" t="s">
        <v>89</v>
      </c>
      <c r="D792">
        <v>99999</v>
      </c>
      <c r="F792">
        <v>2000</v>
      </c>
      <c r="G792" t="b">
        <v>1</v>
      </c>
      <c r="H792" t="s">
        <v>278</v>
      </c>
      <c r="K792" t="s">
        <v>228</v>
      </c>
      <c r="L792" t="s">
        <v>1753</v>
      </c>
      <c r="N792" t="s">
        <v>93</v>
      </c>
      <c r="P792">
        <v>354.8</v>
      </c>
      <c r="Q792">
        <v>94.899999999999991</v>
      </c>
      <c r="R792">
        <v>0</v>
      </c>
      <c r="S792">
        <v>50.1</v>
      </c>
      <c r="T792">
        <v>0</v>
      </c>
      <c r="U792">
        <v>0</v>
      </c>
      <c r="V792">
        <v>149.9</v>
      </c>
      <c r="W792">
        <v>59.9</v>
      </c>
      <c r="X792">
        <v>59.9</v>
      </c>
      <c r="Y792">
        <v>0</v>
      </c>
      <c r="AF792" t="s">
        <v>1797</v>
      </c>
      <c r="AJ792" t="s">
        <v>1797</v>
      </c>
      <c r="AL792" t="s">
        <v>1755</v>
      </c>
      <c r="AM792">
        <v>0</v>
      </c>
      <c r="AN792">
        <v>99999</v>
      </c>
      <c r="AO792">
        <v>899</v>
      </c>
      <c r="AP792" t="b">
        <v>1</v>
      </c>
      <c r="AQ792" t="b">
        <v>1</v>
      </c>
      <c r="AR792" t="b">
        <v>1</v>
      </c>
      <c r="AS792">
        <v>99999</v>
      </c>
      <c r="AT792" t="s">
        <v>96</v>
      </c>
      <c r="AV792" t="b">
        <v>0</v>
      </c>
      <c r="AW792">
        <v>12</v>
      </c>
      <c r="AX792" t="s">
        <v>97</v>
      </c>
      <c r="AY792" t="s">
        <v>2556</v>
      </c>
    </row>
    <row r="793" spans="1:51" x14ac:dyDescent="0.25">
      <c r="A793" t="s">
        <v>3160</v>
      </c>
      <c r="B793" t="s">
        <v>139</v>
      </c>
      <c r="C793" t="s">
        <v>89</v>
      </c>
      <c r="D793">
        <v>99999</v>
      </c>
      <c r="F793">
        <v>3000</v>
      </c>
      <c r="G793" t="b">
        <v>1</v>
      </c>
      <c r="H793" t="s">
        <v>278</v>
      </c>
      <c r="K793" t="s">
        <v>228</v>
      </c>
      <c r="L793" t="s">
        <v>1753</v>
      </c>
      <c r="N793" t="s">
        <v>93</v>
      </c>
      <c r="P793">
        <v>364.8</v>
      </c>
      <c r="Q793">
        <v>104.89999999999999</v>
      </c>
      <c r="R793">
        <v>0</v>
      </c>
      <c r="S793">
        <v>50.1</v>
      </c>
      <c r="T793">
        <v>0</v>
      </c>
      <c r="U793">
        <v>0</v>
      </c>
      <c r="V793">
        <v>149.9</v>
      </c>
      <c r="W793">
        <v>59.9</v>
      </c>
      <c r="X793">
        <v>59.9</v>
      </c>
      <c r="Y793">
        <v>0</v>
      </c>
      <c r="AF793" t="s">
        <v>1799</v>
      </c>
      <c r="AJ793" t="s">
        <v>1799</v>
      </c>
      <c r="AL793" t="s">
        <v>1755</v>
      </c>
      <c r="AM793">
        <v>0</v>
      </c>
      <c r="AN793">
        <v>99999</v>
      </c>
      <c r="AO793">
        <v>899</v>
      </c>
      <c r="AP793" t="b">
        <v>1</v>
      </c>
      <c r="AQ793" t="b">
        <v>1</v>
      </c>
      <c r="AR793" t="b">
        <v>1</v>
      </c>
      <c r="AS793">
        <v>99999</v>
      </c>
      <c r="AT793" t="s">
        <v>96</v>
      </c>
      <c r="AV793" t="b">
        <v>0</v>
      </c>
      <c r="AW793">
        <v>12</v>
      </c>
      <c r="AX793" t="s">
        <v>97</v>
      </c>
      <c r="AY793" t="s">
        <v>2557</v>
      </c>
    </row>
    <row r="794" spans="1:51" x14ac:dyDescent="0.25">
      <c r="A794" t="s">
        <v>3160</v>
      </c>
      <c r="B794" t="s">
        <v>139</v>
      </c>
      <c r="C794" t="s">
        <v>89</v>
      </c>
      <c r="D794">
        <v>99999</v>
      </c>
      <c r="F794">
        <v>5000</v>
      </c>
      <c r="G794" t="b">
        <v>1</v>
      </c>
      <c r="H794" t="s">
        <v>278</v>
      </c>
      <c r="K794" t="s">
        <v>228</v>
      </c>
      <c r="L794" t="s">
        <v>1753</v>
      </c>
      <c r="N794" t="s">
        <v>93</v>
      </c>
      <c r="P794">
        <v>379.8</v>
      </c>
      <c r="Q794">
        <v>119.9</v>
      </c>
      <c r="R794">
        <v>0</v>
      </c>
      <c r="S794">
        <v>50.1</v>
      </c>
      <c r="T794">
        <v>0</v>
      </c>
      <c r="U794">
        <v>0</v>
      </c>
      <c r="V794">
        <v>149.9</v>
      </c>
      <c r="W794">
        <v>59.9</v>
      </c>
      <c r="X794">
        <v>59.9</v>
      </c>
      <c r="Y794">
        <v>0</v>
      </c>
      <c r="AF794" t="s">
        <v>1801</v>
      </c>
      <c r="AJ794" t="s">
        <v>1801</v>
      </c>
      <c r="AL794" t="s">
        <v>1755</v>
      </c>
      <c r="AM794">
        <v>0</v>
      </c>
      <c r="AN794">
        <v>99999</v>
      </c>
      <c r="AO794">
        <v>899</v>
      </c>
      <c r="AP794" t="b">
        <v>1</v>
      </c>
      <c r="AQ794" t="b">
        <v>1</v>
      </c>
      <c r="AR794" t="b">
        <v>1</v>
      </c>
      <c r="AS794">
        <v>99999</v>
      </c>
      <c r="AT794" t="s">
        <v>96</v>
      </c>
      <c r="AV794" t="b">
        <v>0</v>
      </c>
      <c r="AW794">
        <v>12</v>
      </c>
      <c r="AX794" t="s">
        <v>97</v>
      </c>
      <c r="AY794" t="s">
        <v>2558</v>
      </c>
    </row>
    <row r="795" spans="1:51" x14ac:dyDescent="0.25">
      <c r="A795" t="s">
        <v>3160</v>
      </c>
      <c r="B795" t="s">
        <v>88</v>
      </c>
      <c r="C795" t="s">
        <v>89</v>
      </c>
      <c r="D795">
        <v>99999</v>
      </c>
      <c r="F795">
        <v>10000</v>
      </c>
      <c r="G795" t="b">
        <v>1</v>
      </c>
      <c r="H795" t="s">
        <v>278</v>
      </c>
      <c r="K795" t="s">
        <v>253</v>
      </c>
      <c r="L795" t="s">
        <v>1725</v>
      </c>
      <c r="N795" t="s">
        <v>93</v>
      </c>
      <c r="P795">
        <v>374.8</v>
      </c>
      <c r="Q795">
        <v>129.9</v>
      </c>
      <c r="R795">
        <v>0</v>
      </c>
      <c r="S795">
        <v>50.1</v>
      </c>
      <c r="T795">
        <v>0</v>
      </c>
      <c r="U795">
        <v>0</v>
      </c>
      <c r="V795">
        <v>149.9</v>
      </c>
      <c r="W795">
        <v>44.9</v>
      </c>
      <c r="X795">
        <v>44.9</v>
      </c>
      <c r="Y795">
        <v>0</v>
      </c>
      <c r="AF795" t="s">
        <v>1726</v>
      </c>
      <c r="AJ795" t="s">
        <v>1726</v>
      </c>
      <c r="AL795" t="s">
        <v>1727</v>
      </c>
      <c r="AM795">
        <v>0</v>
      </c>
      <c r="AN795">
        <v>99999</v>
      </c>
      <c r="AO795">
        <v>699</v>
      </c>
      <c r="AP795" t="b">
        <v>1</v>
      </c>
      <c r="AQ795" t="b">
        <v>1</v>
      </c>
      <c r="AR795" t="b">
        <v>1</v>
      </c>
      <c r="AS795">
        <v>1000</v>
      </c>
      <c r="AT795" t="s">
        <v>96</v>
      </c>
      <c r="AV795" t="b">
        <v>0</v>
      </c>
      <c r="AW795">
        <v>12</v>
      </c>
      <c r="AX795" t="s">
        <v>97</v>
      </c>
      <c r="AY795" t="s">
        <v>2559</v>
      </c>
    </row>
    <row r="796" spans="1:51" x14ac:dyDescent="0.25">
      <c r="A796" t="s">
        <v>3160</v>
      </c>
      <c r="B796" t="s">
        <v>109</v>
      </c>
      <c r="C796" t="s">
        <v>89</v>
      </c>
      <c r="D796">
        <v>99999</v>
      </c>
      <c r="F796">
        <v>0</v>
      </c>
      <c r="G796" t="b">
        <v>1</v>
      </c>
      <c r="H796" t="s">
        <v>278</v>
      </c>
      <c r="K796" t="s">
        <v>253</v>
      </c>
      <c r="L796" t="s">
        <v>1729</v>
      </c>
      <c r="N796" t="s">
        <v>93</v>
      </c>
      <c r="P796">
        <v>304.8</v>
      </c>
      <c r="Q796">
        <v>59.9</v>
      </c>
      <c r="R796">
        <v>0</v>
      </c>
      <c r="S796">
        <v>50.1</v>
      </c>
      <c r="T796">
        <v>0</v>
      </c>
      <c r="U796">
        <v>0</v>
      </c>
      <c r="V796">
        <v>149.9</v>
      </c>
      <c r="W796">
        <v>44.9</v>
      </c>
      <c r="X796">
        <v>44.9</v>
      </c>
      <c r="Y796">
        <v>0</v>
      </c>
      <c r="AF796" t="s">
        <v>1730</v>
      </c>
      <c r="AJ796" t="s">
        <v>1730</v>
      </c>
      <c r="AL796" t="s">
        <v>1731</v>
      </c>
      <c r="AM796">
        <v>0</v>
      </c>
      <c r="AN796">
        <v>99999</v>
      </c>
      <c r="AO796">
        <v>599</v>
      </c>
      <c r="AP796" t="b">
        <v>1</v>
      </c>
      <c r="AQ796" t="b">
        <v>1</v>
      </c>
      <c r="AR796" t="b">
        <v>1</v>
      </c>
      <c r="AS796">
        <v>500</v>
      </c>
      <c r="AT796" t="s">
        <v>96</v>
      </c>
      <c r="AV796" t="b">
        <v>0</v>
      </c>
      <c r="AW796">
        <v>12</v>
      </c>
      <c r="AX796" t="s">
        <v>97</v>
      </c>
      <c r="AY796" t="s">
        <v>2560</v>
      </c>
    </row>
    <row r="797" spans="1:51" x14ac:dyDescent="0.25">
      <c r="A797" t="s">
        <v>3160</v>
      </c>
      <c r="B797" t="s">
        <v>109</v>
      </c>
      <c r="C797" t="s">
        <v>89</v>
      </c>
      <c r="D797">
        <v>99999</v>
      </c>
      <c r="F797">
        <v>1000</v>
      </c>
      <c r="G797" t="b">
        <v>1</v>
      </c>
      <c r="H797" t="s">
        <v>278</v>
      </c>
      <c r="K797" t="s">
        <v>253</v>
      </c>
      <c r="L797" t="s">
        <v>1729</v>
      </c>
      <c r="N797" t="s">
        <v>93</v>
      </c>
      <c r="P797">
        <v>304.8</v>
      </c>
      <c r="Q797">
        <v>59.9</v>
      </c>
      <c r="R797">
        <v>0</v>
      </c>
      <c r="S797">
        <v>50.1</v>
      </c>
      <c r="T797">
        <v>0</v>
      </c>
      <c r="U797">
        <v>0</v>
      </c>
      <c r="V797">
        <v>149.9</v>
      </c>
      <c r="W797">
        <v>44.9</v>
      </c>
      <c r="X797">
        <v>44.9</v>
      </c>
      <c r="Y797">
        <v>0</v>
      </c>
      <c r="AF797" t="s">
        <v>1733</v>
      </c>
      <c r="AJ797" t="s">
        <v>1733</v>
      </c>
      <c r="AL797" t="s">
        <v>1731</v>
      </c>
      <c r="AM797">
        <v>0</v>
      </c>
      <c r="AN797">
        <v>99999</v>
      </c>
      <c r="AO797">
        <v>599</v>
      </c>
      <c r="AP797" t="b">
        <v>1</v>
      </c>
      <c r="AQ797" t="b">
        <v>1</v>
      </c>
      <c r="AR797" t="b">
        <v>1</v>
      </c>
      <c r="AS797">
        <v>500</v>
      </c>
      <c r="AT797" t="s">
        <v>96</v>
      </c>
      <c r="AV797" t="b">
        <v>0</v>
      </c>
      <c r="AW797">
        <v>12</v>
      </c>
      <c r="AX797" t="s">
        <v>97</v>
      </c>
      <c r="AY797" t="s">
        <v>2561</v>
      </c>
    </row>
    <row r="798" spans="1:51" x14ac:dyDescent="0.25">
      <c r="A798" t="s">
        <v>3160</v>
      </c>
      <c r="B798" t="s">
        <v>109</v>
      </c>
      <c r="C798" t="s">
        <v>89</v>
      </c>
      <c r="D798">
        <v>99999</v>
      </c>
      <c r="F798">
        <v>10000</v>
      </c>
      <c r="G798" t="b">
        <v>1</v>
      </c>
      <c r="H798" t="s">
        <v>278</v>
      </c>
      <c r="K798" t="s">
        <v>253</v>
      </c>
      <c r="L798" t="s">
        <v>1729</v>
      </c>
      <c r="N798" t="s">
        <v>93</v>
      </c>
      <c r="P798">
        <v>369.8</v>
      </c>
      <c r="Q798">
        <v>124.9</v>
      </c>
      <c r="R798">
        <v>0</v>
      </c>
      <c r="S798">
        <v>50.1</v>
      </c>
      <c r="T798">
        <v>0</v>
      </c>
      <c r="U798">
        <v>0</v>
      </c>
      <c r="V798">
        <v>149.9</v>
      </c>
      <c r="W798">
        <v>44.9</v>
      </c>
      <c r="X798">
        <v>44.9</v>
      </c>
      <c r="Y798">
        <v>0</v>
      </c>
      <c r="AF798" t="s">
        <v>1735</v>
      </c>
      <c r="AJ798" t="s">
        <v>1735</v>
      </c>
      <c r="AL798" t="s">
        <v>1731</v>
      </c>
      <c r="AM798">
        <v>0</v>
      </c>
      <c r="AN798">
        <v>99999</v>
      </c>
      <c r="AO798">
        <v>599</v>
      </c>
      <c r="AP798" t="b">
        <v>1</v>
      </c>
      <c r="AQ798" t="b">
        <v>1</v>
      </c>
      <c r="AR798" t="b">
        <v>1</v>
      </c>
      <c r="AS798">
        <v>500</v>
      </c>
      <c r="AT798" t="s">
        <v>96</v>
      </c>
      <c r="AV798" t="b">
        <v>0</v>
      </c>
      <c r="AW798">
        <v>12</v>
      </c>
      <c r="AX798" t="s">
        <v>97</v>
      </c>
      <c r="AY798" t="s">
        <v>2562</v>
      </c>
    </row>
    <row r="799" spans="1:51" x14ac:dyDescent="0.25">
      <c r="A799" t="s">
        <v>3160</v>
      </c>
      <c r="B799" t="s">
        <v>109</v>
      </c>
      <c r="C799" t="s">
        <v>89</v>
      </c>
      <c r="D799">
        <v>99999</v>
      </c>
      <c r="F799">
        <v>2000</v>
      </c>
      <c r="G799" t="b">
        <v>1</v>
      </c>
      <c r="H799" t="s">
        <v>278</v>
      </c>
      <c r="K799" t="s">
        <v>253</v>
      </c>
      <c r="L799" t="s">
        <v>1729</v>
      </c>
      <c r="N799" t="s">
        <v>93</v>
      </c>
      <c r="P799">
        <v>314.8</v>
      </c>
      <c r="Q799">
        <v>69.900000000000006</v>
      </c>
      <c r="R799">
        <v>0</v>
      </c>
      <c r="S799">
        <v>50.1</v>
      </c>
      <c r="T799">
        <v>0</v>
      </c>
      <c r="U799">
        <v>0</v>
      </c>
      <c r="V799">
        <v>149.9</v>
      </c>
      <c r="W799">
        <v>44.9</v>
      </c>
      <c r="X799">
        <v>44.9</v>
      </c>
      <c r="Y799">
        <v>0</v>
      </c>
      <c r="AF799" t="s">
        <v>1737</v>
      </c>
      <c r="AJ799" t="s">
        <v>1737</v>
      </c>
      <c r="AL799" t="s">
        <v>1731</v>
      </c>
      <c r="AM799">
        <v>0</v>
      </c>
      <c r="AN799">
        <v>99999</v>
      </c>
      <c r="AO799">
        <v>599</v>
      </c>
      <c r="AP799" t="b">
        <v>1</v>
      </c>
      <c r="AQ799" t="b">
        <v>1</v>
      </c>
      <c r="AR799" t="b">
        <v>1</v>
      </c>
      <c r="AS799">
        <v>500</v>
      </c>
      <c r="AT799" t="s">
        <v>96</v>
      </c>
      <c r="AV799" t="b">
        <v>0</v>
      </c>
      <c r="AW799">
        <v>12</v>
      </c>
      <c r="AX799" t="s">
        <v>97</v>
      </c>
      <c r="AY799" t="s">
        <v>2563</v>
      </c>
    </row>
    <row r="800" spans="1:51" x14ac:dyDescent="0.25">
      <c r="A800" t="s">
        <v>3160</v>
      </c>
      <c r="B800" t="s">
        <v>109</v>
      </c>
      <c r="C800" t="s">
        <v>89</v>
      </c>
      <c r="D800">
        <v>99999</v>
      </c>
      <c r="F800">
        <v>3000</v>
      </c>
      <c r="G800" t="b">
        <v>1</v>
      </c>
      <c r="H800" t="s">
        <v>278</v>
      </c>
      <c r="K800" t="s">
        <v>253</v>
      </c>
      <c r="L800" t="s">
        <v>1729</v>
      </c>
      <c r="N800" t="s">
        <v>93</v>
      </c>
      <c r="P800">
        <v>324.8</v>
      </c>
      <c r="Q800">
        <v>79.899999999999991</v>
      </c>
      <c r="R800">
        <v>0</v>
      </c>
      <c r="S800">
        <v>50.1</v>
      </c>
      <c r="T800">
        <v>0</v>
      </c>
      <c r="U800">
        <v>0</v>
      </c>
      <c r="V800">
        <v>149.9</v>
      </c>
      <c r="W800">
        <v>44.9</v>
      </c>
      <c r="X800">
        <v>44.9</v>
      </c>
      <c r="Y800">
        <v>0</v>
      </c>
      <c r="AF800" t="s">
        <v>1739</v>
      </c>
      <c r="AJ800" t="s">
        <v>1739</v>
      </c>
      <c r="AL800" t="s">
        <v>1731</v>
      </c>
      <c r="AM800">
        <v>0</v>
      </c>
      <c r="AN800">
        <v>99999</v>
      </c>
      <c r="AO800">
        <v>599</v>
      </c>
      <c r="AP800" t="b">
        <v>1</v>
      </c>
      <c r="AQ800" t="b">
        <v>1</v>
      </c>
      <c r="AR800" t="b">
        <v>1</v>
      </c>
      <c r="AS800">
        <v>500</v>
      </c>
      <c r="AT800" t="s">
        <v>96</v>
      </c>
      <c r="AV800" t="b">
        <v>0</v>
      </c>
      <c r="AW800">
        <v>12</v>
      </c>
      <c r="AX800" t="s">
        <v>97</v>
      </c>
      <c r="AY800" t="s">
        <v>2564</v>
      </c>
    </row>
    <row r="801" spans="1:51" x14ac:dyDescent="0.25">
      <c r="A801" t="s">
        <v>3160</v>
      </c>
      <c r="B801" t="s">
        <v>109</v>
      </c>
      <c r="C801" t="s">
        <v>89</v>
      </c>
      <c r="D801">
        <v>99999</v>
      </c>
      <c r="F801">
        <v>5000</v>
      </c>
      <c r="G801" t="b">
        <v>1</v>
      </c>
      <c r="H801" t="s">
        <v>278</v>
      </c>
      <c r="K801" t="s">
        <v>253</v>
      </c>
      <c r="L801" t="s">
        <v>1729</v>
      </c>
      <c r="N801" t="s">
        <v>93</v>
      </c>
      <c r="P801">
        <v>339.8</v>
      </c>
      <c r="Q801">
        <v>94.9</v>
      </c>
      <c r="R801">
        <v>0</v>
      </c>
      <c r="S801">
        <v>50.1</v>
      </c>
      <c r="T801">
        <v>0</v>
      </c>
      <c r="U801">
        <v>0</v>
      </c>
      <c r="V801">
        <v>149.9</v>
      </c>
      <c r="W801">
        <v>44.9</v>
      </c>
      <c r="X801">
        <v>44.9</v>
      </c>
      <c r="Y801">
        <v>0</v>
      </c>
      <c r="AF801" t="s">
        <v>1741</v>
      </c>
      <c r="AJ801" t="s">
        <v>1741</v>
      </c>
      <c r="AL801" t="s">
        <v>1731</v>
      </c>
      <c r="AM801">
        <v>0</v>
      </c>
      <c r="AN801">
        <v>99999</v>
      </c>
      <c r="AO801">
        <v>599</v>
      </c>
      <c r="AP801" t="b">
        <v>1</v>
      </c>
      <c r="AQ801" t="b">
        <v>1</v>
      </c>
      <c r="AR801" t="b">
        <v>1</v>
      </c>
      <c r="AS801">
        <v>500</v>
      </c>
      <c r="AT801" t="s">
        <v>96</v>
      </c>
      <c r="AV801" t="b">
        <v>0</v>
      </c>
      <c r="AW801">
        <v>12</v>
      </c>
      <c r="AX801" t="s">
        <v>97</v>
      </c>
      <c r="AY801" t="s">
        <v>2565</v>
      </c>
    </row>
    <row r="802" spans="1:51" x14ac:dyDescent="0.25">
      <c r="A802" t="s">
        <v>3160</v>
      </c>
      <c r="B802" t="s">
        <v>124</v>
      </c>
      <c r="C802" t="s">
        <v>89</v>
      </c>
      <c r="D802">
        <v>99999</v>
      </c>
      <c r="F802">
        <v>0</v>
      </c>
      <c r="G802" t="b">
        <v>1</v>
      </c>
      <c r="H802" t="s">
        <v>278</v>
      </c>
      <c r="K802" t="s">
        <v>253</v>
      </c>
      <c r="L802" t="s">
        <v>1725</v>
      </c>
      <c r="N802" t="s">
        <v>93</v>
      </c>
      <c r="P802">
        <v>309.8</v>
      </c>
      <c r="Q802">
        <v>64.900000000000006</v>
      </c>
      <c r="R802">
        <v>0</v>
      </c>
      <c r="S802">
        <v>50.1</v>
      </c>
      <c r="T802">
        <v>0</v>
      </c>
      <c r="U802">
        <v>0</v>
      </c>
      <c r="V802">
        <v>149.9</v>
      </c>
      <c r="W802">
        <v>44.9</v>
      </c>
      <c r="X802">
        <v>44.9</v>
      </c>
      <c r="Y802">
        <v>0</v>
      </c>
      <c r="AF802" t="s">
        <v>1743</v>
      </c>
      <c r="AJ802" t="s">
        <v>1743</v>
      </c>
      <c r="AL802" t="s">
        <v>1727</v>
      </c>
      <c r="AM802">
        <v>0</v>
      </c>
      <c r="AN802">
        <v>99999</v>
      </c>
      <c r="AO802">
        <v>699</v>
      </c>
      <c r="AP802" t="b">
        <v>1</v>
      </c>
      <c r="AQ802" t="b">
        <v>1</v>
      </c>
      <c r="AR802" t="b">
        <v>1</v>
      </c>
      <c r="AS802">
        <v>1000</v>
      </c>
      <c r="AT802" t="s">
        <v>96</v>
      </c>
      <c r="AV802" t="b">
        <v>0</v>
      </c>
      <c r="AW802">
        <v>12</v>
      </c>
      <c r="AX802" t="s">
        <v>97</v>
      </c>
      <c r="AY802" t="s">
        <v>2566</v>
      </c>
    </row>
    <row r="803" spans="1:51" x14ac:dyDescent="0.25">
      <c r="A803" t="s">
        <v>3160</v>
      </c>
      <c r="B803" t="s">
        <v>124</v>
      </c>
      <c r="C803" t="s">
        <v>89</v>
      </c>
      <c r="D803">
        <v>99999</v>
      </c>
      <c r="F803">
        <v>1000</v>
      </c>
      <c r="G803" t="b">
        <v>1</v>
      </c>
      <c r="H803" t="s">
        <v>278</v>
      </c>
      <c r="K803" t="s">
        <v>253</v>
      </c>
      <c r="L803" t="s">
        <v>1725</v>
      </c>
      <c r="N803" t="s">
        <v>93</v>
      </c>
      <c r="P803">
        <v>309.8</v>
      </c>
      <c r="Q803">
        <v>64.899999999999991</v>
      </c>
      <c r="R803">
        <v>0</v>
      </c>
      <c r="S803">
        <v>50.1</v>
      </c>
      <c r="T803">
        <v>0</v>
      </c>
      <c r="U803">
        <v>0</v>
      </c>
      <c r="V803">
        <v>149.9</v>
      </c>
      <c r="W803">
        <v>44.9</v>
      </c>
      <c r="X803">
        <v>44.9</v>
      </c>
      <c r="Y803">
        <v>0</v>
      </c>
      <c r="AF803" t="s">
        <v>1745</v>
      </c>
      <c r="AJ803" t="s">
        <v>1745</v>
      </c>
      <c r="AL803" t="s">
        <v>1727</v>
      </c>
      <c r="AM803">
        <v>0</v>
      </c>
      <c r="AN803">
        <v>99999</v>
      </c>
      <c r="AO803">
        <v>699</v>
      </c>
      <c r="AP803" t="b">
        <v>1</v>
      </c>
      <c r="AQ803" t="b">
        <v>1</v>
      </c>
      <c r="AR803" t="b">
        <v>1</v>
      </c>
      <c r="AS803">
        <v>1000</v>
      </c>
      <c r="AT803" t="s">
        <v>96</v>
      </c>
      <c r="AV803" t="b">
        <v>0</v>
      </c>
      <c r="AW803">
        <v>12</v>
      </c>
      <c r="AX803" t="s">
        <v>97</v>
      </c>
      <c r="AY803" t="s">
        <v>2567</v>
      </c>
    </row>
    <row r="804" spans="1:51" x14ac:dyDescent="0.25">
      <c r="A804" t="s">
        <v>3160</v>
      </c>
      <c r="B804" t="s">
        <v>124</v>
      </c>
      <c r="C804" t="s">
        <v>89</v>
      </c>
      <c r="D804">
        <v>99999</v>
      </c>
      <c r="F804">
        <v>2000</v>
      </c>
      <c r="G804" t="b">
        <v>1</v>
      </c>
      <c r="H804" t="s">
        <v>278</v>
      </c>
      <c r="K804" t="s">
        <v>253</v>
      </c>
      <c r="L804" t="s">
        <v>1725</v>
      </c>
      <c r="N804" t="s">
        <v>93</v>
      </c>
      <c r="P804">
        <v>319.8</v>
      </c>
      <c r="Q804">
        <v>74.899999999999991</v>
      </c>
      <c r="R804">
        <v>0</v>
      </c>
      <c r="S804">
        <v>50.1</v>
      </c>
      <c r="T804">
        <v>0</v>
      </c>
      <c r="U804">
        <v>0</v>
      </c>
      <c r="V804">
        <v>149.9</v>
      </c>
      <c r="W804">
        <v>44.9</v>
      </c>
      <c r="X804">
        <v>44.9</v>
      </c>
      <c r="Y804">
        <v>0</v>
      </c>
      <c r="AF804" t="s">
        <v>1747</v>
      </c>
      <c r="AJ804" t="s">
        <v>1747</v>
      </c>
      <c r="AL804" t="s">
        <v>1727</v>
      </c>
      <c r="AM804">
        <v>0</v>
      </c>
      <c r="AN804">
        <v>99999</v>
      </c>
      <c r="AO804">
        <v>699</v>
      </c>
      <c r="AP804" t="b">
        <v>1</v>
      </c>
      <c r="AQ804" t="b">
        <v>1</v>
      </c>
      <c r="AR804" t="b">
        <v>1</v>
      </c>
      <c r="AS804">
        <v>1000</v>
      </c>
      <c r="AT804" t="s">
        <v>96</v>
      </c>
      <c r="AV804" t="b">
        <v>0</v>
      </c>
      <c r="AW804">
        <v>12</v>
      </c>
      <c r="AX804" t="s">
        <v>97</v>
      </c>
      <c r="AY804" t="s">
        <v>2568</v>
      </c>
    </row>
    <row r="805" spans="1:51" x14ac:dyDescent="0.25">
      <c r="A805" t="s">
        <v>3160</v>
      </c>
      <c r="B805" t="s">
        <v>124</v>
      </c>
      <c r="C805" t="s">
        <v>89</v>
      </c>
      <c r="D805">
        <v>99999</v>
      </c>
      <c r="F805">
        <v>3000</v>
      </c>
      <c r="G805" t="b">
        <v>1</v>
      </c>
      <c r="H805" t="s">
        <v>278</v>
      </c>
      <c r="K805" t="s">
        <v>253</v>
      </c>
      <c r="L805" t="s">
        <v>1725</v>
      </c>
      <c r="N805" t="s">
        <v>93</v>
      </c>
      <c r="P805">
        <v>329.8</v>
      </c>
      <c r="Q805">
        <v>84.899999999999991</v>
      </c>
      <c r="R805">
        <v>0</v>
      </c>
      <c r="S805">
        <v>50.1</v>
      </c>
      <c r="T805">
        <v>0</v>
      </c>
      <c r="U805">
        <v>0</v>
      </c>
      <c r="V805">
        <v>149.9</v>
      </c>
      <c r="W805">
        <v>44.9</v>
      </c>
      <c r="X805">
        <v>44.9</v>
      </c>
      <c r="Y805">
        <v>0</v>
      </c>
      <c r="AF805" t="s">
        <v>1749</v>
      </c>
      <c r="AJ805" t="s">
        <v>1749</v>
      </c>
      <c r="AL805" t="s">
        <v>1727</v>
      </c>
      <c r="AM805">
        <v>0</v>
      </c>
      <c r="AN805">
        <v>99999</v>
      </c>
      <c r="AO805">
        <v>699</v>
      </c>
      <c r="AP805" t="b">
        <v>1</v>
      </c>
      <c r="AQ805" t="b">
        <v>1</v>
      </c>
      <c r="AR805" t="b">
        <v>1</v>
      </c>
      <c r="AS805">
        <v>1000</v>
      </c>
      <c r="AT805" t="s">
        <v>96</v>
      </c>
      <c r="AV805" t="b">
        <v>0</v>
      </c>
      <c r="AW805">
        <v>12</v>
      </c>
      <c r="AX805" t="s">
        <v>97</v>
      </c>
      <c r="AY805" t="s">
        <v>2569</v>
      </c>
    </row>
    <row r="806" spans="1:51" x14ac:dyDescent="0.25">
      <c r="A806" t="s">
        <v>3160</v>
      </c>
      <c r="B806" t="s">
        <v>124</v>
      </c>
      <c r="C806" t="s">
        <v>89</v>
      </c>
      <c r="D806">
        <v>99999</v>
      </c>
      <c r="F806">
        <v>5000</v>
      </c>
      <c r="G806" t="b">
        <v>1</v>
      </c>
      <c r="H806" t="s">
        <v>278</v>
      </c>
      <c r="K806" t="s">
        <v>253</v>
      </c>
      <c r="L806" t="s">
        <v>1725</v>
      </c>
      <c r="N806" t="s">
        <v>93</v>
      </c>
      <c r="P806">
        <v>344.8</v>
      </c>
      <c r="Q806">
        <v>99.9</v>
      </c>
      <c r="R806">
        <v>0</v>
      </c>
      <c r="S806">
        <v>50.1</v>
      </c>
      <c r="T806">
        <v>0</v>
      </c>
      <c r="U806">
        <v>0</v>
      </c>
      <c r="V806">
        <v>149.9</v>
      </c>
      <c r="W806">
        <v>44.9</v>
      </c>
      <c r="X806">
        <v>44.9</v>
      </c>
      <c r="Y806">
        <v>0</v>
      </c>
      <c r="AF806" t="s">
        <v>1751</v>
      </c>
      <c r="AJ806" t="s">
        <v>1751</v>
      </c>
      <c r="AL806" t="s">
        <v>1727</v>
      </c>
      <c r="AM806">
        <v>0</v>
      </c>
      <c r="AN806">
        <v>99999</v>
      </c>
      <c r="AO806">
        <v>699</v>
      </c>
      <c r="AP806" t="b">
        <v>1</v>
      </c>
      <c r="AQ806" t="b">
        <v>1</v>
      </c>
      <c r="AR806" t="b">
        <v>1</v>
      </c>
      <c r="AS806">
        <v>1000</v>
      </c>
      <c r="AT806" t="s">
        <v>96</v>
      </c>
      <c r="AV806" t="b">
        <v>0</v>
      </c>
      <c r="AW806">
        <v>12</v>
      </c>
      <c r="AX806" t="s">
        <v>97</v>
      </c>
      <c r="AY806" t="s">
        <v>2570</v>
      </c>
    </row>
    <row r="807" spans="1:51" x14ac:dyDescent="0.25">
      <c r="A807" t="s">
        <v>3160</v>
      </c>
      <c r="B807" t="s">
        <v>139</v>
      </c>
      <c r="C807" t="s">
        <v>89</v>
      </c>
      <c r="D807">
        <v>99999</v>
      </c>
      <c r="F807">
        <v>0</v>
      </c>
      <c r="G807" t="b">
        <v>1</v>
      </c>
      <c r="H807" t="s">
        <v>278</v>
      </c>
      <c r="K807" t="s">
        <v>253</v>
      </c>
      <c r="L807" t="s">
        <v>1753</v>
      </c>
      <c r="N807" t="s">
        <v>93</v>
      </c>
      <c r="P807">
        <v>329.8</v>
      </c>
      <c r="Q807">
        <v>84.9</v>
      </c>
      <c r="R807">
        <v>0</v>
      </c>
      <c r="S807">
        <v>50.1</v>
      </c>
      <c r="T807">
        <v>0</v>
      </c>
      <c r="U807">
        <v>0</v>
      </c>
      <c r="V807">
        <v>149.9</v>
      </c>
      <c r="W807">
        <v>44.9</v>
      </c>
      <c r="X807">
        <v>44.9</v>
      </c>
      <c r="Y807">
        <v>0</v>
      </c>
      <c r="AF807" t="s">
        <v>1754</v>
      </c>
      <c r="AJ807" t="s">
        <v>1754</v>
      </c>
      <c r="AL807" t="s">
        <v>1755</v>
      </c>
      <c r="AM807">
        <v>0</v>
      </c>
      <c r="AN807">
        <v>99999</v>
      </c>
      <c r="AO807">
        <v>899</v>
      </c>
      <c r="AP807" t="b">
        <v>1</v>
      </c>
      <c r="AQ807" t="b">
        <v>1</v>
      </c>
      <c r="AR807" t="b">
        <v>1</v>
      </c>
      <c r="AS807">
        <v>99999</v>
      </c>
      <c r="AT807" t="s">
        <v>96</v>
      </c>
      <c r="AV807" t="b">
        <v>0</v>
      </c>
      <c r="AW807">
        <v>12</v>
      </c>
      <c r="AX807" t="s">
        <v>97</v>
      </c>
      <c r="AY807" t="s">
        <v>2571</v>
      </c>
    </row>
    <row r="808" spans="1:51" x14ac:dyDescent="0.25">
      <c r="A808" t="s">
        <v>3160</v>
      </c>
      <c r="B808" t="s">
        <v>139</v>
      </c>
      <c r="C808" t="s">
        <v>89</v>
      </c>
      <c r="D808">
        <v>99999</v>
      </c>
      <c r="F808">
        <v>1000</v>
      </c>
      <c r="G808" t="b">
        <v>1</v>
      </c>
      <c r="H808" t="s">
        <v>278</v>
      </c>
      <c r="K808" t="s">
        <v>253</v>
      </c>
      <c r="L808" t="s">
        <v>1753</v>
      </c>
      <c r="N808" t="s">
        <v>93</v>
      </c>
      <c r="P808">
        <v>329.8</v>
      </c>
      <c r="Q808">
        <v>84.899999999999991</v>
      </c>
      <c r="R808">
        <v>0</v>
      </c>
      <c r="S808">
        <v>50.1</v>
      </c>
      <c r="T808">
        <v>0</v>
      </c>
      <c r="U808">
        <v>0</v>
      </c>
      <c r="V808">
        <v>149.9</v>
      </c>
      <c r="W808">
        <v>44.9</v>
      </c>
      <c r="X808">
        <v>44.9</v>
      </c>
      <c r="Y808">
        <v>0</v>
      </c>
      <c r="AF808" t="s">
        <v>1757</v>
      </c>
      <c r="AJ808" t="s">
        <v>1757</v>
      </c>
      <c r="AL808" t="s">
        <v>1755</v>
      </c>
      <c r="AM808">
        <v>0</v>
      </c>
      <c r="AN808">
        <v>99999</v>
      </c>
      <c r="AO808">
        <v>899</v>
      </c>
      <c r="AP808" t="b">
        <v>1</v>
      </c>
      <c r="AQ808" t="b">
        <v>1</v>
      </c>
      <c r="AR808" t="b">
        <v>1</v>
      </c>
      <c r="AS808">
        <v>99999</v>
      </c>
      <c r="AT808" t="s">
        <v>96</v>
      </c>
      <c r="AV808" t="b">
        <v>0</v>
      </c>
      <c r="AW808">
        <v>12</v>
      </c>
      <c r="AX808" t="s">
        <v>97</v>
      </c>
      <c r="AY808" t="s">
        <v>2572</v>
      </c>
    </row>
    <row r="809" spans="1:51" x14ac:dyDescent="0.25">
      <c r="A809" t="s">
        <v>3160</v>
      </c>
      <c r="B809" t="s">
        <v>139</v>
      </c>
      <c r="C809" t="s">
        <v>89</v>
      </c>
      <c r="D809">
        <v>99999</v>
      </c>
      <c r="F809">
        <v>10000</v>
      </c>
      <c r="G809" t="b">
        <v>1</v>
      </c>
      <c r="H809" t="s">
        <v>278</v>
      </c>
      <c r="K809" t="s">
        <v>253</v>
      </c>
      <c r="L809" t="s">
        <v>1753</v>
      </c>
      <c r="N809" t="s">
        <v>93</v>
      </c>
      <c r="P809">
        <v>394.8</v>
      </c>
      <c r="Q809">
        <v>149.9</v>
      </c>
      <c r="R809">
        <v>0</v>
      </c>
      <c r="S809">
        <v>50.1</v>
      </c>
      <c r="T809">
        <v>0</v>
      </c>
      <c r="U809">
        <v>0</v>
      </c>
      <c r="V809">
        <v>149.9</v>
      </c>
      <c r="W809">
        <v>44.9</v>
      </c>
      <c r="X809">
        <v>44.9</v>
      </c>
      <c r="Y809">
        <v>0</v>
      </c>
      <c r="AF809" t="s">
        <v>1759</v>
      </c>
      <c r="AJ809" t="s">
        <v>1759</v>
      </c>
      <c r="AL809" t="s">
        <v>1755</v>
      </c>
      <c r="AM809">
        <v>0</v>
      </c>
      <c r="AN809">
        <v>99999</v>
      </c>
      <c r="AO809">
        <v>899</v>
      </c>
      <c r="AP809" t="b">
        <v>1</v>
      </c>
      <c r="AQ809" t="b">
        <v>1</v>
      </c>
      <c r="AR809" t="b">
        <v>1</v>
      </c>
      <c r="AS809">
        <v>99999</v>
      </c>
      <c r="AT809" t="s">
        <v>96</v>
      </c>
      <c r="AV809" t="b">
        <v>0</v>
      </c>
      <c r="AW809">
        <v>12</v>
      </c>
      <c r="AX809" t="s">
        <v>97</v>
      </c>
      <c r="AY809" t="s">
        <v>2573</v>
      </c>
    </row>
    <row r="810" spans="1:51" x14ac:dyDescent="0.25">
      <c r="A810" t="s">
        <v>3160</v>
      </c>
      <c r="B810" t="s">
        <v>139</v>
      </c>
      <c r="C810" t="s">
        <v>89</v>
      </c>
      <c r="D810">
        <v>99999</v>
      </c>
      <c r="F810">
        <v>2000</v>
      </c>
      <c r="G810" t="b">
        <v>1</v>
      </c>
      <c r="H810" t="s">
        <v>278</v>
      </c>
      <c r="K810" t="s">
        <v>253</v>
      </c>
      <c r="L810" t="s">
        <v>1753</v>
      </c>
      <c r="N810" t="s">
        <v>93</v>
      </c>
      <c r="P810">
        <v>339.8</v>
      </c>
      <c r="Q810">
        <v>94.899999999999991</v>
      </c>
      <c r="R810">
        <v>0</v>
      </c>
      <c r="S810">
        <v>50.1</v>
      </c>
      <c r="T810">
        <v>0</v>
      </c>
      <c r="U810">
        <v>0</v>
      </c>
      <c r="V810">
        <v>149.9</v>
      </c>
      <c r="W810">
        <v>44.9</v>
      </c>
      <c r="X810">
        <v>44.9</v>
      </c>
      <c r="Y810">
        <v>0</v>
      </c>
      <c r="AF810" t="s">
        <v>1761</v>
      </c>
      <c r="AJ810" t="s">
        <v>1761</v>
      </c>
      <c r="AL810" t="s">
        <v>1755</v>
      </c>
      <c r="AM810">
        <v>0</v>
      </c>
      <c r="AN810">
        <v>99999</v>
      </c>
      <c r="AO810">
        <v>899</v>
      </c>
      <c r="AP810" t="b">
        <v>1</v>
      </c>
      <c r="AQ810" t="b">
        <v>1</v>
      </c>
      <c r="AR810" t="b">
        <v>1</v>
      </c>
      <c r="AS810">
        <v>99999</v>
      </c>
      <c r="AT810" t="s">
        <v>96</v>
      </c>
      <c r="AV810" t="b">
        <v>0</v>
      </c>
      <c r="AW810">
        <v>12</v>
      </c>
      <c r="AX810" t="s">
        <v>97</v>
      </c>
      <c r="AY810" t="s">
        <v>2574</v>
      </c>
    </row>
    <row r="811" spans="1:51" x14ac:dyDescent="0.25">
      <c r="A811" t="s">
        <v>3160</v>
      </c>
      <c r="B811" t="s">
        <v>139</v>
      </c>
      <c r="C811" t="s">
        <v>89</v>
      </c>
      <c r="D811">
        <v>99999</v>
      </c>
      <c r="F811">
        <v>3000</v>
      </c>
      <c r="G811" t="b">
        <v>1</v>
      </c>
      <c r="H811" t="s">
        <v>278</v>
      </c>
      <c r="K811" t="s">
        <v>253</v>
      </c>
      <c r="L811" t="s">
        <v>1753</v>
      </c>
      <c r="N811" t="s">
        <v>93</v>
      </c>
      <c r="P811">
        <v>349.8</v>
      </c>
      <c r="Q811">
        <v>104.89999999999999</v>
      </c>
      <c r="R811">
        <v>0</v>
      </c>
      <c r="S811">
        <v>50.1</v>
      </c>
      <c r="T811">
        <v>0</v>
      </c>
      <c r="U811">
        <v>0</v>
      </c>
      <c r="V811">
        <v>149.9</v>
      </c>
      <c r="W811">
        <v>44.9</v>
      </c>
      <c r="X811">
        <v>44.9</v>
      </c>
      <c r="Y811">
        <v>0</v>
      </c>
      <c r="AF811" t="s">
        <v>1763</v>
      </c>
      <c r="AJ811" t="s">
        <v>1763</v>
      </c>
      <c r="AL811" t="s">
        <v>1755</v>
      </c>
      <c r="AM811">
        <v>0</v>
      </c>
      <c r="AN811">
        <v>99999</v>
      </c>
      <c r="AO811">
        <v>899</v>
      </c>
      <c r="AP811" t="b">
        <v>1</v>
      </c>
      <c r="AQ811" t="b">
        <v>1</v>
      </c>
      <c r="AR811" t="b">
        <v>1</v>
      </c>
      <c r="AS811">
        <v>99999</v>
      </c>
      <c r="AT811" t="s">
        <v>96</v>
      </c>
      <c r="AV811" t="b">
        <v>0</v>
      </c>
      <c r="AW811">
        <v>12</v>
      </c>
      <c r="AX811" t="s">
        <v>97</v>
      </c>
      <c r="AY811" t="s">
        <v>2575</v>
      </c>
    </row>
    <row r="812" spans="1:51" x14ac:dyDescent="0.25">
      <c r="A812" t="s">
        <v>3160</v>
      </c>
      <c r="B812" t="s">
        <v>139</v>
      </c>
      <c r="C812" t="s">
        <v>89</v>
      </c>
      <c r="D812">
        <v>99999</v>
      </c>
      <c r="F812">
        <v>5000</v>
      </c>
      <c r="G812" t="b">
        <v>1</v>
      </c>
      <c r="H812" t="s">
        <v>278</v>
      </c>
      <c r="K812" t="s">
        <v>253</v>
      </c>
      <c r="L812" t="s">
        <v>1753</v>
      </c>
      <c r="N812" t="s">
        <v>93</v>
      </c>
      <c r="P812">
        <v>364.8</v>
      </c>
      <c r="Q812">
        <v>119.9</v>
      </c>
      <c r="R812">
        <v>0</v>
      </c>
      <c r="S812">
        <v>50.1</v>
      </c>
      <c r="T812">
        <v>0</v>
      </c>
      <c r="U812">
        <v>0</v>
      </c>
      <c r="V812">
        <v>149.9</v>
      </c>
      <c r="W812">
        <v>44.9</v>
      </c>
      <c r="X812">
        <v>44.9</v>
      </c>
      <c r="Y812">
        <v>0</v>
      </c>
      <c r="AF812" t="s">
        <v>1765</v>
      </c>
      <c r="AJ812" t="s">
        <v>1765</v>
      </c>
      <c r="AL812" t="s">
        <v>1755</v>
      </c>
      <c r="AM812">
        <v>0</v>
      </c>
      <c r="AN812">
        <v>99999</v>
      </c>
      <c r="AO812">
        <v>899</v>
      </c>
      <c r="AP812" t="b">
        <v>1</v>
      </c>
      <c r="AQ812" t="b">
        <v>1</v>
      </c>
      <c r="AR812" t="b">
        <v>1</v>
      </c>
      <c r="AS812">
        <v>99999</v>
      </c>
      <c r="AT812" t="s">
        <v>96</v>
      </c>
      <c r="AV812" t="b">
        <v>0</v>
      </c>
      <c r="AW812">
        <v>12</v>
      </c>
      <c r="AX812" t="s">
        <v>97</v>
      </c>
      <c r="AY812" t="s">
        <v>2576</v>
      </c>
    </row>
    <row r="813" spans="1:51" x14ac:dyDescent="0.25">
      <c r="A813" t="s">
        <v>3160</v>
      </c>
      <c r="B813" t="s">
        <v>88</v>
      </c>
      <c r="C813" t="s">
        <v>89</v>
      </c>
      <c r="D813">
        <v>99999</v>
      </c>
      <c r="F813">
        <v>10000</v>
      </c>
      <c r="G813" t="b">
        <v>1</v>
      </c>
      <c r="H813" t="s">
        <v>520</v>
      </c>
      <c r="K813" t="s">
        <v>91</v>
      </c>
      <c r="L813" t="s">
        <v>1725</v>
      </c>
      <c r="N813" t="s">
        <v>93</v>
      </c>
      <c r="P813">
        <v>384.8</v>
      </c>
      <c r="Q813">
        <v>129.9</v>
      </c>
      <c r="R813">
        <v>0</v>
      </c>
      <c r="S813">
        <v>50.1</v>
      </c>
      <c r="T813">
        <v>0</v>
      </c>
      <c r="U813">
        <v>0</v>
      </c>
      <c r="V813">
        <v>159.9</v>
      </c>
      <c r="W813">
        <v>44.9</v>
      </c>
      <c r="X813">
        <v>44.9</v>
      </c>
      <c r="Y813">
        <v>0</v>
      </c>
      <c r="AF813" t="s">
        <v>1726</v>
      </c>
      <c r="AJ813" t="s">
        <v>1726</v>
      </c>
      <c r="AL813" t="s">
        <v>1727</v>
      </c>
      <c r="AM813">
        <v>0</v>
      </c>
      <c r="AN813">
        <v>99999</v>
      </c>
      <c r="AO813">
        <v>699</v>
      </c>
      <c r="AP813" t="b">
        <v>1</v>
      </c>
      <c r="AQ813" t="b">
        <v>1</v>
      </c>
      <c r="AR813" t="b">
        <v>1</v>
      </c>
      <c r="AS813">
        <v>1000</v>
      </c>
      <c r="AT813" t="s">
        <v>96</v>
      </c>
      <c r="AV813" t="b">
        <v>0</v>
      </c>
      <c r="AW813">
        <v>12</v>
      </c>
      <c r="AX813" t="s">
        <v>97</v>
      </c>
      <c r="AY813" t="s">
        <v>2577</v>
      </c>
    </row>
    <row r="814" spans="1:51" x14ac:dyDescent="0.25">
      <c r="A814" t="s">
        <v>3160</v>
      </c>
      <c r="B814" t="s">
        <v>109</v>
      </c>
      <c r="C814" t="s">
        <v>89</v>
      </c>
      <c r="D814">
        <v>99999</v>
      </c>
      <c r="F814">
        <v>0</v>
      </c>
      <c r="G814" t="b">
        <v>1</v>
      </c>
      <c r="H814" t="s">
        <v>520</v>
      </c>
      <c r="K814" t="s">
        <v>91</v>
      </c>
      <c r="L814" t="s">
        <v>1729</v>
      </c>
      <c r="N814" t="s">
        <v>93</v>
      </c>
      <c r="P814">
        <v>314.8</v>
      </c>
      <c r="Q814">
        <v>59.9</v>
      </c>
      <c r="R814">
        <v>0</v>
      </c>
      <c r="S814">
        <v>50.1</v>
      </c>
      <c r="T814">
        <v>0</v>
      </c>
      <c r="U814">
        <v>0</v>
      </c>
      <c r="V814">
        <v>159.9</v>
      </c>
      <c r="W814">
        <v>44.9</v>
      </c>
      <c r="X814">
        <v>44.9</v>
      </c>
      <c r="Y814">
        <v>0</v>
      </c>
      <c r="AF814" t="s">
        <v>1730</v>
      </c>
      <c r="AJ814" t="s">
        <v>1730</v>
      </c>
      <c r="AL814" t="s">
        <v>1731</v>
      </c>
      <c r="AM814">
        <v>0</v>
      </c>
      <c r="AN814">
        <v>99999</v>
      </c>
      <c r="AO814">
        <v>599</v>
      </c>
      <c r="AP814" t="b">
        <v>1</v>
      </c>
      <c r="AQ814" t="b">
        <v>1</v>
      </c>
      <c r="AR814" t="b">
        <v>1</v>
      </c>
      <c r="AS814">
        <v>500</v>
      </c>
      <c r="AT814" t="s">
        <v>96</v>
      </c>
      <c r="AV814" t="b">
        <v>0</v>
      </c>
      <c r="AW814">
        <v>12</v>
      </c>
      <c r="AX814" t="s">
        <v>97</v>
      </c>
      <c r="AY814" t="s">
        <v>2578</v>
      </c>
    </row>
    <row r="815" spans="1:51" x14ac:dyDescent="0.25">
      <c r="A815" t="s">
        <v>3160</v>
      </c>
      <c r="B815" t="s">
        <v>109</v>
      </c>
      <c r="C815" t="s">
        <v>89</v>
      </c>
      <c r="D815">
        <v>99999</v>
      </c>
      <c r="F815">
        <v>1000</v>
      </c>
      <c r="G815" t="b">
        <v>1</v>
      </c>
      <c r="H815" t="s">
        <v>520</v>
      </c>
      <c r="K815" t="s">
        <v>91</v>
      </c>
      <c r="L815" t="s">
        <v>1729</v>
      </c>
      <c r="N815" t="s">
        <v>93</v>
      </c>
      <c r="P815">
        <v>314.8</v>
      </c>
      <c r="Q815">
        <v>59.9</v>
      </c>
      <c r="R815">
        <v>0</v>
      </c>
      <c r="S815">
        <v>50.1</v>
      </c>
      <c r="T815">
        <v>0</v>
      </c>
      <c r="U815">
        <v>0</v>
      </c>
      <c r="V815">
        <v>159.9</v>
      </c>
      <c r="W815">
        <v>44.9</v>
      </c>
      <c r="X815">
        <v>44.9</v>
      </c>
      <c r="Y815">
        <v>0</v>
      </c>
      <c r="AF815" t="s">
        <v>1733</v>
      </c>
      <c r="AJ815" t="s">
        <v>1733</v>
      </c>
      <c r="AL815" t="s">
        <v>1731</v>
      </c>
      <c r="AM815">
        <v>0</v>
      </c>
      <c r="AN815">
        <v>99999</v>
      </c>
      <c r="AO815">
        <v>599</v>
      </c>
      <c r="AP815" t="b">
        <v>1</v>
      </c>
      <c r="AQ815" t="b">
        <v>1</v>
      </c>
      <c r="AR815" t="b">
        <v>1</v>
      </c>
      <c r="AS815">
        <v>500</v>
      </c>
      <c r="AT815" t="s">
        <v>96</v>
      </c>
      <c r="AV815" t="b">
        <v>0</v>
      </c>
      <c r="AW815">
        <v>12</v>
      </c>
      <c r="AX815" t="s">
        <v>97</v>
      </c>
      <c r="AY815" t="s">
        <v>2579</v>
      </c>
    </row>
    <row r="816" spans="1:51" x14ac:dyDescent="0.25">
      <c r="A816" t="s">
        <v>3160</v>
      </c>
      <c r="B816" t="s">
        <v>109</v>
      </c>
      <c r="C816" t="s">
        <v>89</v>
      </c>
      <c r="D816">
        <v>99999</v>
      </c>
      <c r="F816">
        <v>10000</v>
      </c>
      <c r="G816" t="b">
        <v>1</v>
      </c>
      <c r="H816" t="s">
        <v>520</v>
      </c>
      <c r="K816" t="s">
        <v>91</v>
      </c>
      <c r="L816" t="s">
        <v>1729</v>
      </c>
      <c r="N816" t="s">
        <v>93</v>
      </c>
      <c r="P816">
        <v>379.8</v>
      </c>
      <c r="Q816">
        <v>124.9</v>
      </c>
      <c r="R816">
        <v>0</v>
      </c>
      <c r="S816">
        <v>50.1</v>
      </c>
      <c r="T816">
        <v>0</v>
      </c>
      <c r="U816">
        <v>0</v>
      </c>
      <c r="V816">
        <v>159.9</v>
      </c>
      <c r="W816">
        <v>44.9</v>
      </c>
      <c r="X816">
        <v>44.9</v>
      </c>
      <c r="Y816">
        <v>0</v>
      </c>
      <c r="AF816" t="s">
        <v>1735</v>
      </c>
      <c r="AJ816" t="s">
        <v>1735</v>
      </c>
      <c r="AL816" t="s">
        <v>1731</v>
      </c>
      <c r="AM816">
        <v>0</v>
      </c>
      <c r="AN816">
        <v>99999</v>
      </c>
      <c r="AO816">
        <v>599</v>
      </c>
      <c r="AP816" t="b">
        <v>1</v>
      </c>
      <c r="AQ816" t="b">
        <v>1</v>
      </c>
      <c r="AR816" t="b">
        <v>1</v>
      </c>
      <c r="AS816">
        <v>500</v>
      </c>
      <c r="AT816" t="s">
        <v>96</v>
      </c>
      <c r="AV816" t="b">
        <v>0</v>
      </c>
      <c r="AW816">
        <v>12</v>
      </c>
      <c r="AX816" t="s">
        <v>97</v>
      </c>
      <c r="AY816" t="s">
        <v>2580</v>
      </c>
    </row>
    <row r="817" spans="1:51" x14ac:dyDescent="0.25">
      <c r="A817" t="s">
        <v>3160</v>
      </c>
      <c r="B817" t="s">
        <v>109</v>
      </c>
      <c r="C817" t="s">
        <v>89</v>
      </c>
      <c r="D817">
        <v>99999</v>
      </c>
      <c r="F817">
        <v>2000</v>
      </c>
      <c r="G817" t="b">
        <v>1</v>
      </c>
      <c r="H817" t="s">
        <v>520</v>
      </c>
      <c r="K817" t="s">
        <v>91</v>
      </c>
      <c r="L817" t="s">
        <v>1729</v>
      </c>
      <c r="N817" t="s">
        <v>93</v>
      </c>
      <c r="P817">
        <v>324.8</v>
      </c>
      <c r="Q817">
        <v>69.900000000000006</v>
      </c>
      <c r="R817">
        <v>0</v>
      </c>
      <c r="S817">
        <v>50.1</v>
      </c>
      <c r="T817">
        <v>0</v>
      </c>
      <c r="U817">
        <v>0</v>
      </c>
      <c r="V817">
        <v>159.9</v>
      </c>
      <c r="W817">
        <v>44.9</v>
      </c>
      <c r="X817">
        <v>44.9</v>
      </c>
      <c r="Y817">
        <v>0</v>
      </c>
      <c r="AF817" t="s">
        <v>1737</v>
      </c>
      <c r="AJ817" t="s">
        <v>1737</v>
      </c>
      <c r="AL817" t="s">
        <v>1731</v>
      </c>
      <c r="AM817">
        <v>0</v>
      </c>
      <c r="AN817">
        <v>99999</v>
      </c>
      <c r="AO817">
        <v>599</v>
      </c>
      <c r="AP817" t="b">
        <v>1</v>
      </c>
      <c r="AQ817" t="b">
        <v>1</v>
      </c>
      <c r="AR817" t="b">
        <v>1</v>
      </c>
      <c r="AS817">
        <v>500</v>
      </c>
      <c r="AT817" t="s">
        <v>96</v>
      </c>
      <c r="AV817" t="b">
        <v>0</v>
      </c>
      <c r="AW817">
        <v>12</v>
      </c>
      <c r="AX817" t="s">
        <v>97</v>
      </c>
      <c r="AY817" t="s">
        <v>2581</v>
      </c>
    </row>
    <row r="818" spans="1:51" x14ac:dyDescent="0.25">
      <c r="A818" t="s">
        <v>3160</v>
      </c>
      <c r="B818" t="s">
        <v>109</v>
      </c>
      <c r="C818" t="s">
        <v>89</v>
      </c>
      <c r="D818">
        <v>99999</v>
      </c>
      <c r="F818">
        <v>3000</v>
      </c>
      <c r="G818" t="b">
        <v>1</v>
      </c>
      <c r="H818" t="s">
        <v>520</v>
      </c>
      <c r="K818" t="s">
        <v>91</v>
      </c>
      <c r="L818" t="s">
        <v>1729</v>
      </c>
      <c r="N818" t="s">
        <v>93</v>
      </c>
      <c r="P818">
        <v>334.8</v>
      </c>
      <c r="Q818">
        <v>79.899999999999991</v>
      </c>
      <c r="R818">
        <v>0</v>
      </c>
      <c r="S818">
        <v>50.1</v>
      </c>
      <c r="T818">
        <v>0</v>
      </c>
      <c r="U818">
        <v>0</v>
      </c>
      <c r="V818">
        <v>159.9</v>
      </c>
      <c r="W818">
        <v>44.9</v>
      </c>
      <c r="X818">
        <v>44.9</v>
      </c>
      <c r="Y818">
        <v>0</v>
      </c>
      <c r="AF818" t="s">
        <v>1739</v>
      </c>
      <c r="AJ818" t="s">
        <v>1739</v>
      </c>
      <c r="AL818" t="s">
        <v>1731</v>
      </c>
      <c r="AM818">
        <v>0</v>
      </c>
      <c r="AN818">
        <v>99999</v>
      </c>
      <c r="AO818">
        <v>599</v>
      </c>
      <c r="AP818" t="b">
        <v>1</v>
      </c>
      <c r="AQ818" t="b">
        <v>1</v>
      </c>
      <c r="AR818" t="b">
        <v>1</v>
      </c>
      <c r="AS818">
        <v>500</v>
      </c>
      <c r="AT818" t="s">
        <v>96</v>
      </c>
      <c r="AV818" t="b">
        <v>0</v>
      </c>
      <c r="AW818">
        <v>12</v>
      </c>
      <c r="AX818" t="s">
        <v>97</v>
      </c>
      <c r="AY818" t="s">
        <v>2582</v>
      </c>
    </row>
    <row r="819" spans="1:51" x14ac:dyDescent="0.25">
      <c r="A819" t="s">
        <v>3160</v>
      </c>
      <c r="B819" t="s">
        <v>109</v>
      </c>
      <c r="C819" t="s">
        <v>89</v>
      </c>
      <c r="D819">
        <v>99999</v>
      </c>
      <c r="F819">
        <v>5000</v>
      </c>
      <c r="G819" t="b">
        <v>1</v>
      </c>
      <c r="H819" t="s">
        <v>520</v>
      </c>
      <c r="K819" t="s">
        <v>91</v>
      </c>
      <c r="L819" t="s">
        <v>1729</v>
      </c>
      <c r="N819" t="s">
        <v>93</v>
      </c>
      <c r="P819">
        <v>349.8</v>
      </c>
      <c r="Q819">
        <v>94.9</v>
      </c>
      <c r="R819">
        <v>0</v>
      </c>
      <c r="S819">
        <v>50.1</v>
      </c>
      <c r="T819">
        <v>0</v>
      </c>
      <c r="U819">
        <v>0</v>
      </c>
      <c r="V819">
        <v>159.9</v>
      </c>
      <c r="W819">
        <v>44.9</v>
      </c>
      <c r="X819">
        <v>44.9</v>
      </c>
      <c r="Y819">
        <v>0</v>
      </c>
      <c r="AF819" t="s">
        <v>1741</v>
      </c>
      <c r="AJ819" t="s">
        <v>1741</v>
      </c>
      <c r="AL819" t="s">
        <v>1731</v>
      </c>
      <c r="AM819">
        <v>0</v>
      </c>
      <c r="AN819">
        <v>99999</v>
      </c>
      <c r="AO819">
        <v>599</v>
      </c>
      <c r="AP819" t="b">
        <v>1</v>
      </c>
      <c r="AQ819" t="b">
        <v>1</v>
      </c>
      <c r="AR819" t="b">
        <v>1</v>
      </c>
      <c r="AS819">
        <v>500</v>
      </c>
      <c r="AT819" t="s">
        <v>96</v>
      </c>
      <c r="AV819" t="b">
        <v>0</v>
      </c>
      <c r="AW819">
        <v>12</v>
      </c>
      <c r="AX819" t="s">
        <v>97</v>
      </c>
      <c r="AY819" t="s">
        <v>2583</v>
      </c>
    </row>
    <row r="820" spans="1:51" x14ac:dyDescent="0.25">
      <c r="A820" t="s">
        <v>3160</v>
      </c>
      <c r="B820" t="s">
        <v>124</v>
      </c>
      <c r="C820" t="s">
        <v>89</v>
      </c>
      <c r="D820">
        <v>99999</v>
      </c>
      <c r="F820">
        <v>0</v>
      </c>
      <c r="G820" t="b">
        <v>1</v>
      </c>
      <c r="H820" t="s">
        <v>520</v>
      </c>
      <c r="K820" t="s">
        <v>91</v>
      </c>
      <c r="L820" t="s">
        <v>1725</v>
      </c>
      <c r="N820" t="s">
        <v>93</v>
      </c>
      <c r="P820">
        <v>319.8</v>
      </c>
      <c r="Q820">
        <v>64.900000000000006</v>
      </c>
      <c r="R820">
        <v>0</v>
      </c>
      <c r="S820">
        <v>50.1</v>
      </c>
      <c r="T820">
        <v>0</v>
      </c>
      <c r="U820">
        <v>0</v>
      </c>
      <c r="V820">
        <v>159.9</v>
      </c>
      <c r="W820">
        <v>44.9</v>
      </c>
      <c r="X820">
        <v>44.9</v>
      </c>
      <c r="Y820">
        <v>0</v>
      </c>
      <c r="AF820" t="s">
        <v>1743</v>
      </c>
      <c r="AJ820" t="s">
        <v>1743</v>
      </c>
      <c r="AL820" t="s">
        <v>1727</v>
      </c>
      <c r="AM820">
        <v>0</v>
      </c>
      <c r="AN820">
        <v>99999</v>
      </c>
      <c r="AO820">
        <v>699</v>
      </c>
      <c r="AP820" t="b">
        <v>1</v>
      </c>
      <c r="AQ820" t="b">
        <v>1</v>
      </c>
      <c r="AR820" t="b">
        <v>1</v>
      </c>
      <c r="AS820">
        <v>1000</v>
      </c>
      <c r="AT820" t="s">
        <v>96</v>
      </c>
      <c r="AV820" t="b">
        <v>0</v>
      </c>
      <c r="AW820">
        <v>12</v>
      </c>
      <c r="AX820" t="s">
        <v>97</v>
      </c>
      <c r="AY820" t="s">
        <v>2584</v>
      </c>
    </row>
    <row r="821" spans="1:51" x14ac:dyDescent="0.25">
      <c r="A821" t="s">
        <v>3160</v>
      </c>
      <c r="B821" t="s">
        <v>124</v>
      </c>
      <c r="C821" t="s">
        <v>89</v>
      </c>
      <c r="D821">
        <v>99999</v>
      </c>
      <c r="F821">
        <v>1000</v>
      </c>
      <c r="G821" t="b">
        <v>1</v>
      </c>
      <c r="H821" t="s">
        <v>520</v>
      </c>
      <c r="K821" t="s">
        <v>91</v>
      </c>
      <c r="L821" t="s">
        <v>1725</v>
      </c>
      <c r="N821" t="s">
        <v>93</v>
      </c>
      <c r="P821">
        <v>319.8</v>
      </c>
      <c r="Q821">
        <v>64.899999999999991</v>
      </c>
      <c r="R821">
        <v>0</v>
      </c>
      <c r="S821">
        <v>50.1</v>
      </c>
      <c r="T821">
        <v>0</v>
      </c>
      <c r="U821">
        <v>0</v>
      </c>
      <c r="V821">
        <v>159.9</v>
      </c>
      <c r="W821">
        <v>44.9</v>
      </c>
      <c r="X821">
        <v>44.9</v>
      </c>
      <c r="Y821">
        <v>0</v>
      </c>
      <c r="AF821" t="s">
        <v>1745</v>
      </c>
      <c r="AJ821" t="s">
        <v>1745</v>
      </c>
      <c r="AL821" t="s">
        <v>1727</v>
      </c>
      <c r="AM821">
        <v>0</v>
      </c>
      <c r="AN821">
        <v>99999</v>
      </c>
      <c r="AO821">
        <v>699</v>
      </c>
      <c r="AP821" t="b">
        <v>1</v>
      </c>
      <c r="AQ821" t="b">
        <v>1</v>
      </c>
      <c r="AR821" t="b">
        <v>1</v>
      </c>
      <c r="AS821">
        <v>1000</v>
      </c>
      <c r="AT821" t="s">
        <v>96</v>
      </c>
      <c r="AV821" t="b">
        <v>0</v>
      </c>
      <c r="AW821">
        <v>12</v>
      </c>
      <c r="AX821" t="s">
        <v>97</v>
      </c>
      <c r="AY821" t="s">
        <v>2585</v>
      </c>
    </row>
    <row r="822" spans="1:51" x14ac:dyDescent="0.25">
      <c r="A822" t="s">
        <v>3160</v>
      </c>
      <c r="B822" t="s">
        <v>124</v>
      </c>
      <c r="C822" t="s">
        <v>89</v>
      </c>
      <c r="D822">
        <v>99999</v>
      </c>
      <c r="F822">
        <v>2000</v>
      </c>
      <c r="G822" t="b">
        <v>1</v>
      </c>
      <c r="H822" t="s">
        <v>520</v>
      </c>
      <c r="K822" t="s">
        <v>91</v>
      </c>
      <c r="L822" t="s">
        <v>1725</v>
      </c>
      <c r="N822" t="s">
        <v>93</v>
      </c>
      <c r="P822">
        <v>329.8</v>
      </c>
      <c r="Q822">
        <v>74.899999999999991</v>
      </c>
      <c r="R822">
        <v>0</v>
      </c>
      <c r="S822">
        <v>50.1</v>
      </c>
      <c r="T822">
        <v>0</v>
      </c>
      <c r="U822">
        <v>0</v>
      </c>
      <c r="V822">
        <v>159.9</v>
      </c>
      <c r="W822">
        <v>44.9</v>
      </c>
      <c r="X822">
        <v>44.9</v>
      </c>
      <c r="Y822">
        <v>0</v>
      </c>
      <c r="AF822" t="s">
        <v>1747</v>
      </c>
      <c r="AJ822" t="s">
        <v>1747</v>
      </c>
      <c r="AL822" t="s">
        <v>1727</v>
      </c>
      <c r="AM822">
        <v>0</v>
      </c>
      <c r="AN822">
        <v>99999</v>
      </c>
      <c r="AO822">
        <v>699</v>
      </c>
      <c r="AP822" t="b">
        <v>1</v>
      </c>
      <c r="AQ822" t="b">
        <v>1</v>
      </c>
      <c r="AR822" t="b">
        <v>1</v>
      </c>
      <c r="AS822">
        <v>1000</v>
      </c>
      <c r="AT822" t="s">
        <v>96</v>
      </c>
      <c r="AV822" t="b">
        <v>0</v>
      </c>
      <c r="AW822">
        <v>12</v>
      </c>
      <c r="AX822" t="s">
        <v>97</v>
      </c>
      <c r="AY822" t="s">
        <v>2586</v>
      </c>
    </row>
    <row r="823" spans="1:51" x14ac:dyDescent="0.25">
      <c r="A823" t="s">
        <v>3160</v>
      </c>
      <c r="B823" t="s">
        <v>124</v>
      </c>
      <c r="C823" t="s">
        <v>89</v>
      </c>
      <c r="D823">
        <v>99999</v>
      </c>
      <c r="F823">
        <v>3000</v>
      </c>
      <c r="G823" t="b">
        <v>1</v>
      </c>
      <c r="H823" t="s">
        <v>520</v>
      </c>
      <c r="K823" t="s">
        <v>91</v>
      </c>
      <c r="L823" t="s">
        <v>1725</v>
      </c>
      <c r="N823" t="s">
        <v>93</v>
      </c>
      <c r="P823">
        <v>339.8</v>
      </c>
      <c r="Q823">
        <v>84.899999999999991</v>
      </c>
      <c r="R823">
        <v>0</v>
      </c>
      <c r="S823">
        <v>50.1</v>
      </c>
      <c r="T823">
        <v>0</v>
      </c>
      <c r="U823">
        <v>0</v>
      </c>
      <c r="V823">
        <v>159.9</v>
      </c>
      <c r="W823">
        <v>44.9</v>
      </c>
      <c r="X823">
        <v>44.9</v>
      </c>
      <c r="Y823">
        <v>0</v>
      </c>
      <c r="AF823" t="s">
        <v>1749</v>
      </c>
      <c r="AJ823" t="s">
        <v>1749</v>
      </c>
      <c r="AL823" t="s">
        <v>1727</v>
      </c>
      <c r="AM823">
        <v>0</v>
      </c>
      <c r="AN823">
        <v>99999</v>
      </c>
      <c r="AO823">
        <v>699</v>
      </c>
      <c r="AP823" t="b">
        <v>1</v>
      </c>
      <c r="AQ823" t="b">
        <v>1</v>
      </c>
      <c r="AR823" t="b">
        <v>1</v>
      </c>
      <c r="AS823">
        <v>1000</v>
      </c>
      <c r="AT823" t="s">
        <v>96</v>
      </c>
      <c r="AV823" t="b">
        <v>0</v>
      </c>
      <c r="AW823">
        <v>12</v>
      </c>
      <c r="AX823" t="s">
        <v>97</v>
      </c>
      <c r="AY823" t="s">
        <v>2587</v>
      </c>
    </row>
    <row r="824" spans="1:51" x14ac:dyDescent="0.25">
      <c r="A824" t="s">
        <v>3160</v>
      </c>
      <c r="B824" t="s">
        <v>124</v>
      </c>
      <c r="C824" t="s">
        <v>89</v>
      </c>
      <c r="D824">
        <v>99999</v>
      </c>
      <c r="F824">
        <v>5000</v>
      </c>
      <c r="G824" t="b">
        <v>1</v>
      </c>
      <c r="H824" t="s">
        <v>520</v>
      </c>
      <c r="K824" t="s">
        <v>91</v>
      </c>
      <c r="L824" t="s">
        <v>1725</v>
      </c>
      <c r="N824" t="s">
        <v>93</v>
      </c>
      <c r="P824">
        <v>354.8</v>
      </c>
      <c r="Q824">
        <v>99.9</v>
      </c>
      <c r="R824">
        <v>0</v>
      </c>
      <c r="S824">
        <v>50.1</v>
      </c>
      <c r="T824">
        <v>0</v>
      </c>
      <c r="U824">
        <v>0</v>
      </c>
      <c r="V824">
        <v>159.9</v>
      </c>
      <c r="W824">
        <v>44.9</v>
      </c>
      <c r="X824">
        <v>44.9</v>
      </c>
      <c r="Y824">
        <v>0</v>
      </c>
      <c r="AF824" t="s">
        <v>1751</v>
      </c>
      <c r="AJ824" t="s">
        <v>1751</v>
      </c>
      <c r="AL824" t="s">
        <v>1727</v>
      </c>
      <c r="AM824">
        <v>0</v>
      </c>
      <c r="AN824">
        <v>99999</v>
      </c>
      <c r="AO824">
        <v>699</v>
      </c>
      <c r="AP824" t="b">
        <v>1</v>
      </c>
      <c r="AQ824" t="b">
        <v>1</v>
      </c>
      <c r="AR824" t="b">
        <v>1</v>
      </c>
      <c r="AS824">
        <v>1000</v>
      </c>
      <c r="AT824" t="s">
        <v>96</v>
      </c>
      <c r="AV824" t="b">
        <v>0</v>
      </c>
      <c r="AW824">
        <v>12</v>
      </c>
      <c r="AX824" t="s">
        <v>97</v>
      </c>
      <c r="AY824" t="s">
        <v>2588</v>
      </c>
    </row>
    <row r="825" spans="1:51" x14ac:dyDescent="0.25">
      <c r="A825" t="s">
        <v>3160</v>
      </c>
      <c r="B825" t="s">
        <v>139</v>
      </c>
      <c r="C825" t="s">
        <v>89</v>
      </c>
      <c r="D825">
        <v>99999</v>
      </c>
      <c r="F825">
        <v>0</v>
      </c>
      <c r="G825" t="b">
        <v>1</v>
      </c>
      <c r="H825" t="s">
        <v>520</v>
      </c>
      <c r="K825" t="s">
        <v>91</v>
      </c>
      <c r="L825" t="s">
        <v>1753</v>
      </c>
      <c r="N825" t="s">
        <v>93</v>
      </c>
      <c r="P825">
        <v>339.8</v>
      </c>
      <c r="Q825">
        <v>84.9</v>
      </c>
      <c r="R825">
        <v>0</v>
      </c>
      <c r="S825">
        <v>50.1</v>
      </c>
      <c r="T825">
        <v>0</v>
      </c>
      <c r="U825">
        <v>0</v>
      </c>
      <c r="V825">
        <v>159.9</v>
      </c>
      <c r="W825">
        <v>44.9</v>
      </c>
      <c r="X825">
        <v>44.9</v>
      </c>
      <c r="Y825">
        <v>0</v>
      </c>
      <c r="AF825" t="s">
        <v>1754</v>
      </c>
      <c r="AJ825" t="s">
        <v>1754</v>
      </c>
      <c r="AL825" t="s">
        <v>1755</v>
      </c>
      <c r="AM825">
        <v>0</v>
      </c>
      <c r="AN825">
        <v>99999</v>
      </c>
      <c r="AO825">
        <v>899</v>
      </c>
      <c r="AP825" t="b">
        <v>1</v>
      </c>
      <c r="AQ825" t="b">
        <v>1</v>
      </c>
      <c r="AR825" t="b">
        <v>1</v>
      </c>
      <c r="AS825">
        <v>99999</v>
      </c>
      <c r="AT825" t="s">
        <v>96</v>
      </c>
      <c r="AV825" t="b">
        <v>0</v>
      </c>
      <c r="AW825">
        <v>12</v>
      </c>
      <c r="AX825" t="s">
        <v>97</v>
      </c>
      <c r="AY825" t="s">
        <v>2589</v>
      </c>
    </row>
    <row r="826" spans="1:51" x14ac:dyDescent="0.25">
      <c r="A826" t="s">
        <v>3160</v>
      </c>
      <c r="B826" t="s">
        <v>139</v>
      </c>
      <c r="C826" t="s">
        <v>89</v>
      </c>
      <c r="D826">
        <v>99999</v>
      </c>
      <c r="F826">
        <v>1000</v>
      </c>
      <c r="G826" t="b">
        <v>1</v>
      </c>
      <c r="H826" t="s">
        <v>520</v>
      </c>
      <c r="K826" t="s">
        <v>91</v>
      </c>
      <c r="L826" t="s">
        <v>1753</v>
      </c>
      <c r="N826" t="s">
        <v>93</v>
      </c>
      <c r="P826">
        <v>339.8</v>
      </c>
      <c r="Q826">
        <v>84.899999999999991</v>
      </c>
      <c r="R826">
        <v>0</v>
      </c>
      <c r="S826">
        <v>50.1</v>
      </c>
      <c r="T826">
        <v>0</v>
      </c>
      <c r="U826">
        <v>0</v>
      </c>
      <c r="V826">
        <v>159.9</v>
      </c>
      <c r="W826">
        <v>44.9</v>
      </c>
      <c r="X826">
        <v>44.9</v>
      </c>
      <c r="Y826">
        <v>0</v>
      </c>
      <c r="AF826" t="s">
        <v>1757</v>
      </c>
      <c r="AJ826" t="s">
        <v>1757</v>
      </c>
      <c r="AL826" t="s">
        <v>1755</v>
      </c>
      <c r="AM826">
        <v>0</v>
      </c>
      <c r="AN826">
        <v>99999</v>
      </c>
      <c r="AO826">
        <v>899</v>
      </c>
      <c r="AP826" t="b">
        <v>1</v>
      </c>
      <c r="AQ826" t="b">
        <v>1</v>
      </c>
      <c r="AR826" t="b">
        <v>1</v>
      </c>
      <c r="AS826">
        <v>99999</v>
      </c>
      <c r="AT826" t="s">
        <v>96</v>
      </c>
      <c r="AV826" t="b">
        <v>0</v>
      </c>
      <c r="AW826">
        <v>12</v>
      </c>
      <c r="AX826" t="s">
        <v>97</v>
      </c>
      <c r="AY826" t="s">
        <v>2590</v>
      </c>
    </row>
    <row r="827" spans="1:51" x14ac:dyDescent="0.25">
      <c r="A827" t="s">
        <v>3160</v>
      </c>
      <c r="B827" t="s">
        <v>139</v>
      </c>
      <c r="C827" t="s">
        <v>89</v>
      </c>
      <c r="D827">
        <v>99999</v>
      </c>
      <c r="F827">
        <v>10000</v>
      </c>
      <c r="G827" t="b">
        <v>1</v>
      </c>
      <c r="H827" t="s">
        <v>520</v>
      </c>
      <c r="K827" t="s">
        <v>91</v>
      </c>
      <c r="L827" t="s">
        <v>1753</v>
      </c>
      <c r="N827" t="s">
        <v>93</v>
      </c>
      <c r="P827">
        <v>404.8</v>
      </c>
      <c r="Q827">
        <v>149.9</v>
      </c>
      <c r="R827">
        <v>0</v>
      </c>
      <c r="S827">
        <v>50.1</v>
      </c>
      <c r="T827">
        <v>0</v>
      </c>
      <c r="U827">
        <v>0</v>
      </c>
      <c r="V827">
        <v>159.9</v>
      </c>
      <c r="W827">
        <v>44.9</v>
      </c>
      <c r="X827">
        <v>44.9</v>
      </c>
      <c r="Y827">
        <v>0</v>
      </c>
      <c r="AF827" t="s">
        <v>1759</v>
      </c>
      <c r="AJ827" t="s">
        <v>1759</v>
      </c>
      <c r="AL827" t="s">
        <v>1755</v>
      </c>
      <c r="AM827">
        <v>0</v>
      </c>
      <c r="AN827">
        <v>99999</v>
      </c>
      <c r="AO827">
        <v>899</v>
      </c>
      <c r="AP827" t="b">
        <v>1</v>
      </c>
      <c r="AQ827" t="b">
        <v>1</v>
      </c>
      <c r="AR827" t="b">
        <v>1</v>
      </c>
      <c r="AS827">
        <v>99999</v>
      </c>
      <c r="AT827" t="s">
        <v>96</v>
      </c>
      <c r="AV827" t="b">
        <v>0</v>
      </c>
      <c r="AW827">
        <v>12</v>
      </c>
      <c r="AX827" t="s">
        <v>97</v>
      </c>
      <c r="AY827" t="s">
        <v>2591</v>
      </c>
    </row>
    <row r="828" spans="1:51" x14ac:dyDescent="0.25">
      <c r="A828" t="s">
        <v>3160</v>
      </c>
      <c r="B828" t="s">
        <v>139</v>
      </c>
      <c r="C828" t="s">
        <v>89</v>
      </c>
      <c r="D828">
        <v>99999</v>
      </c>
      <c r="F828">
        <v>2000</v>
      </c>
      <c r="G828" t="b">
        <v>1</v>
      </c>
      <c r="H828" t="s">
        <v>520</v>
      </c>
      <c r="K828" t="s">
        <v>91</v>
      </c>
      <c r="L828" t="s">
        <v>1753</v>
      </c>
      <c r="N828" t="s">
        <v>93</v>
      </c>
      <c r="P828">
        <v>349.8</v>
      </c>
      <c r="Q828">
        <v>94.899999999999991</v>
      </c>
      <c r="R828">
        <v>0</v>
      </c>
      <c r="S828">
        <v>50.1</v>
      </c>
      <c r="T828">
        <v>0</v>
      </c>
      <c r="U828">
        <v>0</v>
      </c>
      <c r="V828">
        <v>159.9</v>
      </c>
      <c r="W828">
        <v>44.9</v>
      </c>
      <c r="X828">
        <v>44.9</v>
      </c>
      <c r="Y828">
        <v>0</v>
      </c>
      <c r="AF828" t="s">
        <v>1761</v>
      </c>
      <c r="AJ828" t="s">
        <v>1761</v>
      </c>
      <c r="AL828" t="s">
        <v>1755</v>
      </c>
      <c r="AM828">
        <v>0</v>
      </c>
      <c r="AN828">
        <v>99999</v>
      </c>
      <c r="AO828">
        <v>899</v>
      </c>
      <c r="AP828" t="b">
        <v>1</v>
      </c>
      <c r="AQ828" t="b">
        <v>1</v>
      </c>
      <c r="AR828" t="b">
        <v>1</v>
      </c>
      <c r="AS828">
        <v>99999</v>
      </c>
      <c r="AT828" t="s">
        <v>96</v>
      </c>
      <c r="AV828" t="b">
        <v>0</v>
      </c>
      <c r="AW828">
        <v>12</v>
      </c>
      <c r="AX828" t="s">
        <v>97</v>
      </c>
      <c r="AY828" t="s">
        <v>2592</v>
      </c>
    </row>
    <row r="829" spans="1:51" x14ac:dyDescent="0.25">
      <c r="A829" t="s">
        <v>3160</v>
      </c>
      <c r="B829" t="s">
        <v>139</v>
      </c>
      <c r="C829" t="s">
        <v>89</v>
      </c>
      <c r="D829">
        <v>99999</v>
      </c>
      <c r="F829">
        <v>3000</v>
      </c>
      <c r="G829" t="b">
        <v>1</v>
      </c>
      <c r="H829" t="s">
        <v>520</v>
      </c>
      <c r="K829" t="s">
        <v>91</v>
      </c>
      <c r="L829" t="s">
        <v>1753</v>
      </c>
      <c r="N829" t="s">
        <v>93</v>
      </c>
      <c r="P829">
        <v>359.8</v>
      </c>
      <c r="Q829">
        <v>104.89999999999999</v>
      </c>
      <c r="R829">
        <v>0</v>
      </c>
      <c r="S829">
        <v>50.1</v>
      </c>
      <c r="T829">
        <v>0</v>
      </c>
      <c r="U829">
        <v>0</v>
      </c>
      <c r="V829">
        <v>159.9</v>
      </c>
      <c r="W829">
        <v>44.9</v>
      </c>
      <c r="X829">
        <v>44.9</v>
      </c>
      <c r="Y829">
        <v>0</v>
      </c>
      <c r="AF829" t="s">
        <v>1763</v>
      </c>
      <c r="AJ829" t="s">
        <v>1763</v>
      </c>
      <c r="AL829" t="s">
        <v>1755</v>
      </c>
      <c r="AM829">
        <v>0</v>
      </c>
      <c r="AN829">
        <v>99999</v>
      </c>
      <c r="AO829">
        <v>899</v>
      </c>
      <c r="AP829" t="b">
        <v>1</v>
      </c>
      <c r="AQ829" t="b">
        <v>1</v>
      </c>
      <c r="AR829" t="b">
        <v>1</v>
      </c>
      <c r="AS829">
        <v>99999</v>
      </c>
      <c r="AT829" t="s">
        <v>96</v>
      </c>
      <c r="AV829" t="b">
        <v>0</v>
      </c>
      <c r="AW829">
        <v>12</v>
      </c>
      <c r="AX829" t="s">
        <v>97</v>
      </c>
      <c r="AY829" t="s">
        <v>2593</v>
      </c>
    </row>
    <row r="830" spans="1:51" x14ac:dyDescent="0.25">
      <c r="A830" t="s">
        <v>3160</v>
      </c>
      <c r="B830" t="s">
        <v>139</v>
      </c>
      <c r="C830" t="s">
        <v>89</v>
      </c>
      <c r="D830">
        <v>99999</v>
      </c>
      <c r="F830">
        <v>5000</v>
      </c>
      <c r="G830" t="b">
        <v>1</v>
      </c>
      <c r="H830" t="s">
        <v>520</v>
      </c>
      <c r="K830" t="s">
        <v>91</v>
      </c>
      <c r="L830" t="s">
        <v>1753</v>
      </c>
      <c r="N830" t="s">
        <v>93</v>
      </c>
      <c r="P830">
        <v>374.8</v>
      </c>
      <c r="Q830">
        <v>119.9</v>
      </c>
      <c r="R830">
        <v>0</v>
      </c>
      <c r="S830">
        <v>50.1</v>
      </c>
      <c r="T830">
        <v>0</v>
      </c>
      <c r="U830">
        <v>0</v>
      </c>
      <c r="V830">
        <v>159.9</v>
      </c>
      <c r="W830">
        <v>44.9</v>
      </c>
      <c r="X830">
        <v>44.9</v>
      </c>
      <c r="Y830">
        <v>0</v>
      </c>
      <c r="AF830" t="s">
        <v>1765</v>
      </c>
      <c r="AJ830" t="s">
        <v>1765</v>
      </c>
      <c r="AL830" t="s">
        <v>1755</v>
      </c>
      <c r="AM830">
        <v>0</v>
      </c>
      <c r="AN830">
        <v>99999</v>
      </c>
      <c r="AO830">
        <v>899</v>
      </c>
      <c r="AP830" t="b">
        <v>1</v>
      </c>
      <c r="AQ830" t="b">
        <v>1</v>
      </c>
      <c r="AR830" t="b">
        <v>1</v>
      </c>
      <c r="AS830">
        <v>99999</v>
      </c>
      <c r="AT830" t="s">
        <v>96</v>
      </c>
      <c r="AV830" t="b">
        <v>0</v>
      </c>
      <c r="AW830">
        <v>12</v>
      </c>
      <c r="AX830" t="s">
        <v>97</v>
      </c>
      <c r="AY830" t="s">
        <v>2594</v>
      </c>
    </row>
    <row r="831" spans="1:51" x14ac:dyDescent="0.25">
      <c r="A831" t="s">
        <v>3160</v>
      </c>
      <c r="B831" t="s">
        <v>88</v>
      </c>
      <c r="C831" t="s">
        <v>89</v>
      </c>
      <c r="D831">
        <v>99999</v>
      </c>
      <c r="F831">
        <v>10000</v>
      </c>
      <c r="G831" t="b">
        <v>1</v>
      </c>
      <c r="H831" t="s">
        <v>520</v>
      </c>
      <c r="K831" t="s">
        <v>154</v>
      </c>
      <c r="L831" t="s">
        <v>1725</v>
      </c>
      <c r="N831" t="s">
        <v>93</v>
      </c>
      <c r="P831">
        <v>409.8</v>
      </c>
      <c r="Q831">
        <v>129.9</v>
      </c>
      <c r="R831">
        <v>0</v>
      </c>
      <c r="S831">
        <v>50.1</v>
      </c>
      <c r="T831">
        <v>0</v>
      </c>
      <c r="U831">
        <v>0</v>
      </c>
      <c r="V831">
        <v>159.9</v>
      </c>
      <c r="W831">
        <v>69.900000000000006</v>
      </c>
      <c r="X831">
        <v>69.900000000000006</v>
      </c>
      <c r="Y831">
        <v>0</v>
      </c>
      <c r="AF831" t="s">
        <v>1767</v>
      </c>
      <c r="AJ831" t="s">
        <v>1767</v>
      </c>
      <c r="AL831" t="s">
        <v>1727</v>
      </c>
      <c r="AM831">
        <v>0</v>
      </c>
      <c r="AN831">
        <v>99999</v>
      </c>
      <c r="AO831">
        <v>699</v>
      </c>
      <c r="AP831" t="b">
        <v>1</v>
      </c>
      <c r="AQ831" t="b">
        <v>1</v>
      </c>
      <c r="AR831" t="b">
        <v>1</v>
      </c>
      <c r="AS831">
        <v>1000</v>
      </c>
      <c r="AT831" t="s">
        <v>96</v>
      </c>
      <c r="AV831" t="b">
        <v>0</v>
      </c>
      <c r="AW831">
        <v>12</v>
      </c>
      <c r="AX831" t="s">
        <v>97</v>
      </c>
      <c r="AY831" t="s">
        <v>2595</v>
      </c>
    </row>
    <row r="832" spans="1:51" x14ac:dyDescent="0.25">
      <c r="A832" t="s">
        <v>3160</v>
      </c>
      <c r="B832" t="s">
        <v>109</v>
      </c>
      <c r="C832" t="s">
        <v>89</v>
      </c>
      <c r="D832">
        <v>99999</v>
      </c>
      <c r="F832">
        <v>0</v>
      </c>
      <c r="G832" t="b">
        <v>1</v>
      </c>
      <c r="H832" t="s">
        <v>520</v>
      </c>
      <c r="K832" t="s">
        <v>154</v>
      </c>
      <c r="L832" t="s">
        <v>1729</v>
      </c>
      <c r="N832" t="s">
        <v>93</v>
      </c>
      <c r="P832">
        <v>339.8</v>
      </c>
      <c r="Q832">
        <v>59.9</v>
      </c>
      <c r="R832">
        <v>0</v>
      </c>
      <c r="S832">
        <v>50.1</v>
      </c>
      <c r="T832">
        <v>0</v>
      </c>
      <c r="U832">
        <v>0</v>
      </c>
      <c r="V832">
        <v>159.9</v>
      </c>
      <c r="W832">
        <v>69.900000000000006</v>
      </c>
      <c r="X832">
        <v>69.900000000000006</v>
      </c>
      <c r="Y832">
        <v>0</v>
      </c>
      <c r="AF832" t="s">
        <v>1769</v>
      </c>
      <c r="AJ832" t="s">
        <v>1769</v>
      </c>
      <c r="AL832" t="s">
        <v>1731</v>
      </c>
      <c r="AM832">
        <v>0</v>
      </c>
      <c r="AN832">
        <v>99999</v>
      </c>
      <c r="AO832">
        <v>599</v>
      </c>
      <c r="AP832" t="b">
        <v>1</v>
      </c>
      <c r="AQ832" t="b">
        <v>1</v>
      </c>
      <c r="AR832" t="b">
        <v>1</v>
      </c>
      <c r="AS832">
        <v>500</v>
      </c>
      <c r="AT832" t="s">
        <v>96</v>
      </c>
      <c r="AV832" t="b">
        <v>0</v>
      </c>
      <c r="AW832">
        <v>12</v>
      </c>
      <c r="AX832" t="s">
        <v>97</v>
      </c>
      <c r="AY832" t="s">
        <v>2596</v>
      </c>
    </row>
    <row r="833" spans="1:51" x14ac:dyDescent="0.25">
      <c r="A833" t="s">
        <v>3160</v>
      </c>
      <c r="B833" t="s">
        <v>109</v>
      </c>
      <c r="C833" t="s">
        <v>89</v>
      </c>
      <c r="D833">
        <v>99999</v>
      </c>
      <c r="F833">
        <v>1000</v>
      </c>
      <c r="G833" t="b">
        <v>1</v>
      </c>
      <c r="H833" t="s">
        <v>520</v>
      </c>
      <c r="K833" t="s">
        <v>154</v>
      </c>
      <c r="L833" t="s">
        <v>1729</v>
      </c>
      <c r="N833" t="s">
        <v>93</v>
      </c>
      <c r="P833">
        <v>339.8</v>
      </c>
      <c r="Q833">
        <v>59.9</v>
      </c>
      <c r="R833">
        <v>0</v>
      </c>
      <c r="S833">
        <v>50.1</v>
      </c>
      <c r="T833">
        <v>0</v>
      </c>
      <c r="U833">
        <v>0</v>
      </c>
      <c r="V833">
        <v>159.9</v>
      </c>
      <c r="W833">
        <v>69.900000000000006</v>
      </c>
      <c r="X833">
        <v>69.900000000000006</v>
      </c>
      <c r="Y833">
        <v>0</v>
      </c>
      <c r="AF833" t="s">
        <v>1771</v>
      </c>
      <c r="AJ833" t="s">
        <v>1771</v>
      </c>
      <c r="AL833" t="s">
        <v>1731</v>
      </c>
      <c r="AM833">
        <v>0</v>
      </c>
      <c r="AN833">
        <v>99999</v>
      </c>
      <c r="AO833">
        <v>599</v>
      </c>
      <c r="AP833" t="b">
        <v>1</v>
      </c>
      <c r="AQ833" t="b">
        <v>1</v>
      </c>
      <c r="AR833" t="b">
        <v>1</v>
      </c>
      <c r="AS833">
        <v>500</v>
      </c>
      <c r="AT833" t="s">
        <v>96</v>
      </c>
      <c r="AV833" t="b">
        <v>0</v>
      </c>
      <c r="AW833">
        <v>12</v>
      </c>
      <c r="AX833" t="s">
        <v>97</v>
      </c>
      <c r="AY833" t="s">
        <v>2597</v>
      </c>
    </row>
    <row r="834" spans="1:51" x14ac:dyDescent="0.25">
      <c r="A834" t="s">
        <v>3160</v>
      </c>
      <c r="B834" t="s">
        <v>109</v>
      </c>
      <c r="C834" t="s">
        <v>89</v>
      </c>
      <c r="D834">
        <v>99999</v>
      </c>
      <c r="F834">
        <v>10000</v>
      </c>
      <c r="G834" t="b">
        <v>1</v>
      </c>
      <c r="H834" t="s">
        <v>520</v>
      </c>
      <c r="K834" t="s">
        <v>154</v>
      </c>
      <c r="L834" t="s">
        <v>1729</v>
      </c>
      <c r="N834" t="s">
        <v>93</v>
      </c>
      <c r="P834">
        <v>404.8</v>
      </c>
      <c r="Q834">
        <v>124.9</v>
      </c>
      <c r="R834">
        <v>0</v>
      </c>
      <c r="S834">
        <v>50.1</v>
      </c>
      <c r="T834">
        <v>0</v>
      </c>
      <c r="U834">
        <v>0</v>
      </c>
      <c r="V834">
        <v>159.9</v>
      </c>
      <c r="W834">
        <v>69.900000000000006</v>
      </c>
      <c r="X834">
        <v>69.900000000000006</v>
      </c>
      <c r="Y834">
        <v>0</v>
      </c>
      <c r="AF834" t="s">
        <v>1773</v>
      </c>
      <c r="AJ834" t="s">
        <v>1773</v>
      </c>
      <c r="AL834" t="s">
        <v>1731</v>
      </c>
      <c r="AM834">
        <v>0</v>
      </c>
      <c r="AN834">
        <v>99999</v>
      </c>
      <c r="AO834">
        <v>599</v>
      </c>
      <c r="AP834" t="b">
        <v>1</v>
      </c>
      <c r="AQ834" t="b">
        <v>1</v>
      </c>
      <c r="AR834" t="b">
        <v>1</v>
      </c>
      <c r="AS834">
        <v>500</v>
      </c>
      <c r="AT834" t="s">
        <v>96</v>
      </c>
      <c r="AV834" t="b">
        <v>0</v>
      </c>
      <c r="AW834">
        <v>12</v>
      </c>
      <c r="AX834" t="s">
        <v>97</v>
      </c>
      <c r="AY834" t="s">
        <v>2598</v>
      </c>
    </row>
    <row r="835" spans="1:51" x14ac:dyDescent="0.25">
      <c r="A835" t="s">
        <v>3160</v>
      </c>
      <c r="B835" t="s">
        <v>109</v>
      </c>
      <c r="C835" t="s">
        <v>89</v>
      </c>
      <c r="D835">
        <v>99999</v>
      </c>
      <c r="F835">
        <v>2000</v>
      </c>
      <c r="G835" t="b">
        <v>1</v>
      </c>
      <c r="H835" t="s">
        <v>520</v>
      </c>
      <c r="K835" t="s">
        <v>154</v>
      </c>
      <c r="L835" t="s">
        <v>1729</v>
      </c>
      <c r="N835" t="s">
        <v>93</v>
      </c>
      <c r="P835">
        <v>349.8</v>
      </c>
      <c r="Q835">
        <v>69.900000000000006</v>
      </c>
      <c r="R835">
        <v>0</v>
      </c>
      <c r="S835">
        <v>50.1</v>
      </c>
      <c r="T835">
        <v>0</v>
      </c>
      <c r="U835">
        <v>0</v>
      </c>
      <c r="V835">
        <v>159.9</v>
      </c>
      <c r="W835">
        <v>69.900000000000006</v>
      </c>
      <c r="X835">
        <v>69.900000000000006</v>
      </c>
      <c r="Y835">
        <v>0</v>
      </c>
      <c r="AF835" t="s">
        <v>1775</v>
      </c>
      <c r="AJ835" t="s">
        <v>1775</v>
      </c>
      <c r="AL835" t="s">
        <v>1731</v>
      </c>
      <c r="AM835">
        <v>0</v>
      </c>
      <c r="AN835">
        <v>99999</v>
      </c>
      <c r="AO835">
        <v>599</v>
      </c>
      <c r="AP835" t="b">
        <v>1</v>
      </c>
      <c r="AQ835" t="b">
        <v>1</v>
      </c>
      <c r="AR835" t="b">
        <v>1</v>
      </c>
      <c r="AS835">
        <v>500</v>
      </c>
      <c r="AT835" t="s">
        <v>96</v>
      </c>
      <c r="AV835" t="b">
        <v>0</v>
      </c>
      <c r="AW835">
        <v>12</v>
      </c>
      <c r="AX835" t="s">
        <v>97</v>
      </c>
      <c r="AY835" t="s">
        <v>2599</v>
      </c>
    </row>
    <row r="836" spans="1:51" x14ac:dyDescent="0.25">
      <c r="A836" t="s">
        <v>3160</v>
      </c>
      <c r="B836" t="s">
        <v>109</v>
      </c>
      <c r="C836" t="s">
        <v>89</v>
      </c>
      <c r="D836">
        <v>99999</v>
      </c>
      <c r="F836">
        <v>3000</v>
      </c>
      <c r="G836" t="b">
        <v>1</v>
      </c>
      <c r="H836" t="s">
        <v>520</v>
      </c>
      <c r="K836" t="s">
        <v>154</v>
      </c>
      <c r="L836" t="s">
        <v>1729</v>
      </c>
      <c r="N836" t="s">
        <v>93</v>
      </c>
      <c r="P836">
        <v>359.8</v>
      </c>
      <c r="Q836">
        <v>79.899999999999991</v>
      </c>
      <c r="R836">
        <v>0</v>
      </c>
      <c r="S836">
        <v>50.1</v>
      </c>
      <c r="T836">
        <v>0</v>
      </c>
      <c r="U836">
        <v>0</v>
      </c>
      <c r="V836">
        <v>159.9</v>
      </c>
      <c r="W836">
        <v>69.900000000000006</v>
      </c>
      <c r="X836">
        <v>69.900000000000006</v>
      </c>
      <c r="Y836">
        <v>0</v>
      </c>
      <c r="AF836" t="s">
        <v>1777</v>
      </c>
      <c r="AJ836" t="s">
        <v>1777</v>
      </c>
      <c r="AL836" t="s">
        <v>1731</v>
      </c>
      <c r="AM836">
        <v>0</v>
      </c>
      <c r="AN836">
        <v>99999</v>
      </c>
      <c r="AO836">
        <v>599</v>
      </c>
      <c r="AP836" t="b">
        <v>1</v>
      </c>
      <c r="AQ836" t="b">
        <v>1</v>
      </c>
      <c r="AR836" t="b">
        <v>1</v>
      </c>
      <c r="AS836">
        <v>500</v>
      </c>
      <c r="AT836" t="s">
        <v>96</v>
      </c>
      <c r="AV836" t="b">
        <v>0</v>
      </c>
      <c r="AW836">
        <v>12</v>
      </c>
      <c r="AX836" t="s">
        <v>97</v>
      </c>
      <c r="AY836" t="s">
        <v>2600</v>
      </c>
    </row>
    <row r="837" spans="1:51" x14ac:dyDescent="0.25">
      <c r="A837" t="s">
        <v>3160</v>
      </c>
      <c r="B837" t="s">
        <v>109</v>
      </c>
      <c r="C837" t="s">
        <v>89</v>
      </c>
      <c r="D837">
        <v>99999</v>
      </c>
      <c r="F837">
        <v>5000</v>
      </c>
      <c r="G837" t="b">
        <v>1</v>
      </c>
      <c r="H837" t="s">
        <v>520</v>
      </c>
      <c r="K837" t="s">
        <v>154</v>
      </c>
      <c r="L837" t="s">
        <v>1729</v>
      </c>
      <c r="N837" t="s">
        <v>93</v>
      </c>
      <c r="P837">
        <v>374.8</v>
      </c>
      <c r="Q837">
        <v>94.9</v>
      </c>
      <c r="R837">
        <v>0</v>
      </c>
      <c r="S837">
        <v>50.1</v>
      </c>
      <c r="T837">
        <v>0</v>
      </c>
      <c r="U837">
        <v>0</v>
      </c>
      <c r="V837">
        <v>159.9</v>
      </c>
      <c r="W837">
        <v>69.900000000000006</v>
      </c>
      <c r="X837">
        <v>69.900000000000006</v>
      </c>
      <c r="Y837">
        <v>0</v>
      </c>
      <c r="AF837" t="s">
        <v>1779</v>
      </c>
      <c r="AJ837" t="s">
        <v>1779</v>
      </c>
      <c r="AL837" t="s">
        <v>1731</v>
      </c>
      <c r="AM837">
        <v>0</v>
      </c>
      <c r="AN837">
        <v>99999</v>
      </c>
      <c r="AO837">
        <v>599</v>
      </c>
      <c r="AP837" t="b">
        <v>1</v>
      </c>
      <c r="AQ837" t="b">
        <v>1</v>
      </c>
      <c r="AR837" t="b">
        <v>1</v>
      </c>
      <c r="AS837">
        <v>500</v>
      </c>
      <c r="AT837" t="s">
        <v>96</v>
      </c>
      <c r="AV837" t="b">
        <v>0</v>
      </c>
      <c r="AW837">
        <v>12</v>
      </c>
      <c r="AX837" t="s">
        <v>97</v>
      </c>
      <c r="AY837" t="s">
        <v>2601</v>
      </c>
    </row>
    <row r="838" spans="1:51" x14ac:dyDescent="0.25">
      <c r="A838" t="s">
        <v>3160</v>
      </c>
      <c r="B838" t="s">
        <v>124</v>
      </c>
      <c r="C838" t="s">
        <v>89</v>
      </c>
      <c r="D838">
        <v>99999</v>
      </c>
      <c r="F838">
        <v>0</v>
      </c>
      <c r="G838" t="b">
        <v>1</v>
      </c>
      <c r="H838" t="s">
        <v>520</v>
      </c>
      <c r="K838" t="s">
        <v>154</v>
      </c>
      <c r="L838" t="s">
        <v>1725</v>
      </c>
      <c r="N838" t="s">
        <v>93</v>
      </c>
      <c r="P838">
        <v>344.8</v>
      </c>
      <c r="Q838">
        <v>64.900000000000006</v>
      </c>
      <c r="R838">
        <v>0</v>
      </c>
      <c r="S838">
        <v>50.1</v>
      </c>
      <c r="T838">
        <v>0</v>
      </c>
      <c r="U838">
        <v>0</v>
      </c>
      <c r="V838">
        <v>159.9</v>
      </c>
      <c r="W838">
        <v>69.900000000000006</v>
      </c>
      <c r="X838">
        <v>69.900000000000006</v>
      </c>
      <c r="Y838">
        <v>0</v>
      </c>
      <c r="AF838" t="s">
        <v>1781</v>
      </c>
      <c r="AJ838" t="s">
        <v>1781</v>
      </c>
      <c r="AL838" t="s">
        <v>1727</v>
      </c>
      <c r="AM838">
        <v>0</v>
      </c>
      <c r="AN838">
        <v>99999</v>
      </c>
      <c r="AO838">
        <v>699</v>
      </c>
      <c r="AP838" t="b">
        <v>1</v>
      </c>
      <c r="AQ838" t="b">
        <v>1</v>
      </c>
      <c r="AR838" t="b">
        <v>1</v>
      </c>
      <c r="AS838">
        <v>1000</v>
      </c>
      <c r="AT838" t="s">
        <v>96</v>
      </c>
      <c r="AV838" t="b">
        <v>0</v>
      </c>
      <c r="AW838">
        <v>12</v>
      </c>
      <c r="AX838" t="s">
        <v>97</v>
      </c>
      <c r="AY838" t="s">
        <v>2602</v>
      </c>
    </row>
    <row r="839" spans="1:51" x14ac:dyDescent="0.25">
      <c r="A839" t="s">
        <v>3160</v>
      </c>
      <c r="B839" t="s">
        <v>124</v>
      </c>
      <c r="C839" t="s">
        <v>89</v>
      </c>
      <c r="D839">
        <v>99999</v>
      </c>
      <c r="F839">
        <v>1000</v>
      </c>
      <c r="G839" t="b">
        <v>1</v>
      </c>
      <c r="H839" t="s">
        <v>520</v>
      </c>
      <c r="K839" t="s">
        <v>154</v>
      </c>
      <c r="L839" t="s">
        <v>1725</v>
      </c>
      <c r="N839" t="s">
        <v>93</v>
      </c>
      <c r="P839">
        <v>344.8</v>
      </c>
      <c r="Q839">
        <v>64.899999999999991</v>
      </c>
      <c r="R839">
        <v>0</v>
      </c>
      <c r="S839">
        <v>50.1</v>
      </c>
      <c r="T839">
        <v>0</v>
      </c>
      <c r="U839">
        <v>0</v>
      </c>
      <c r="V839">
        <v>159.9</v>
      </c>
      <c r="W839">
        <v>69.900000000000006</v>
      </c>
      <c r="X839">
        <v>69.900000000000006</v>
      </c>
      <c r="Y839">
        <v>0</v>
      </c>
      <c r="AF839" t="s">
        <v>1783</v>
      </c>
      <c r="AJ839" t="s">
        <v>1783</v>
      </c>
      <c r="AL839" t="s">
        <v>1727</v>
      </c>
      <c r="AM839">
        <v>0</v>
      </c>
      <c r="AN839">
        <v>99999</v>
      </c>
      <c r="AO839">
        <v>699</v>
      </c>
      <c r="AP839" t="b">
        <v>1</v>
      </c>
      <c r="AQ839" t="b">
        <v>1</v>
      </c>
      <c r="AR839" t="b">
        <v>1</v>
      </c>
      <c r="AS839">
        <v>1000</v>
      </c>
      <c r="AT839" t="s">
        <v>96</v>
      </c>
      <c r="AV839" t="b">
        <v>0</v>
      </c>
      <c r="AW839">
        <v>12</v>
      </c>
      <c r="AX839" t="s">
        <v>97</v>
      </c>
      <c r="AY839" t="s">
        <v>2603</v>
      </c>
    </row>
    <row r="840" spans="1:51" x14ac:dyDescent="0.25">
      <c r="A840" t="s">
        <v>3160</v>
      </c>
      <c r="B840" t="s">
        <v>124</v>
      </c>
      <c r="C840" t="s">
        <v>89</v>
      </c>
      <c r="D840">
        <v>99999</v>
      </c>
      <c r="F840">
        <v>2000</v>
      </c>
      <c r="G840" t="b">
        <v>1</v>
      </c>
      <c r="H840" t="s">
        <v>520</v>
      </c>
      <c r="K840" t="s">
        <v>154</v>
      </c>
      <c r="L840" t="s">
        <v>1725</v>
      </c>
      <c r="N840" t="s">
        <v>93</v>
      </c>
      <c r="P840">
        <v>354.8</v>
      </c>
      <c r="Q840">
        <v>74.899999999999991</v>
      </c>
      <c r="R840">
        <v>0</v>
      </c>
      <c r="S840">
        <v>50.1</v>
      </c>
      <c r="T840">
        <v>0</v>
      </c>
      <c r="U840">
        <v>0</v>
      </c>
      <c r="V840">
        <v>159.9</v>
      </c>
      <c r="W840">
        <v>69.900000000000006</v>
      </c>
      <c r="X840">
        <v>69.900000000000006</v>
      </c>
      <c r="Y840">
        <v>0</v>
      </c>
      <c r="AF840" t="s">
        <v>1785</v>
      </c>
      <c r="AJ840" t="s">
        <v>1785</v>
      </c>
      <c r="AL840" t="s">
        <v>1727</v>
      </c>
      <c r="AM840">
        <v>0</v>
      </c>
      <c r="AN840">
        <v>99999</v>
      </c>
      <c r="AO840">
        <v>699</v>
      </c>
      <c r="AP840" t="b">
        <v>1</v>
      </c>
      <c r="AQ840" t="b">
        <v>1</v>
      </c>
      <c r="AR840" t="b">
        <v>1</v>
      </c>
      <c r="AS840">
        <v>1000</v>
      </c>
      <c r="AT840" t="s">
        <v>96</v>
      </c>
      <c r="AV840" t="b">
        <v>0</v>
      </c>
      <c r="AW840">
        <v>12</v>
      </c>
      <c r="AX840" t="s">
        <v>97</v>
      </c>
      <c r="AY840" t="s">
        <v>2604</v>
      </c>
    </row>
    <row r="841" spans="1:51" x14ac:dyDescent="0.25">
      <c r="A841" t="s">
        <v>3160</v>
      </c>
      <c r="B841" t="s">
        <v>124</v>
      </c>
      <c r="C841" t="s">
        <v>89</v>
      </c>
      <c r="D841">
        <v>99999</v>
      </c>
      <c r="F841">
        <v>3000</v>
      </c>
      <c r="G841" t="b">
        <v>1</v>
      </c>
      <c r="H841" t="s">
        <v>520</v>
      </c>
      <c r="K841" t="s">
        <v>154</v>
      </c>
      <c r="L841" t="s">
        <v>1725</v>
      </c>
      <c r="N841" t="s">
        <v>93</v>
      </c>
      <c r="P841">
        <v>364.8</v>
      </c>
      <c r="Q841">
        <v>84.899999999999991</v>
      </c>
      <c r="R841">
        <v>0</v>
      </c>
      <c r="S841">
        <v>50.1</v>
      </c>
      <c r="T841">
        <v>0</v>
      </c>
      <c r="U841">
        <v>0</v>
      </c>
      <c r="V841">
        <v>159.9</v>
      </c>
      <c r="W841">
        <v>69.900000000000006</v>
      </c>
      <c r="X841">
        <v>69.900000000000006</v>
      </c>
      <c r="Y841">
        <v>0</v>
      </c>
      <c r="AF841" t="s">
        <v>1787</v>
      </c>
      <c r="AJ841" t="s">
        <v>1787</v>
      </c>
      <c r="AL841" t="s">
        <v>1727</v>
      </c>
      <c r="AM841">
        <v>0</v>
      </c>
      <c r="AN841">
        <v>99999</v>
      </c>
      <c r="AO841">
        <v>699</v>
      </c>
      <c r="AP841" t="b">
        <v>1</v>
      </c>
      <c r="AQ841" t="b">
        <v>1</v>
      </c>
      <c r="AR841" t="b">
        <v>1</v>
      </c>
      <c r="AS841">
        <v>1000</v>
      </c>
      <c r="AT841" t="s">
        <v>96</v>
      </c>
      <c r="AV841" t="b">
        <v>0</v>
      </c>
      <c r="AW841">
        <v>12</v>
      </c>
      <c r="AX841" t="s">
        <v>97</v>
      </c>
      <c r="AY841" t="s">
        <v>2605</v>
      </c>
    </row>
    <row r="842" spans="1:51" x14ac:dyDescent="0.25">
      <c r="A842" t="s">
        <v>3160</v>
      </c>
      <c r="B842" t="s">
        <v>124</v>
      </c>
      <c r="C842" t="s">
        <v>89</v>
      </c>
      <c r="D842">
        <v>99999</v>
      </c>
      <c r="F842">
        <v>5000</v>
      </c>
      <c r="G842" t="b">
        <v>1</v>
      </c>
      <c r="H842" t="s">
        <v>520</v>
      </c>
      <c r="K842" t="s">
        <v>154</v>
      </c>
      <c r="L842" t="s">
        <v>1725</v>
      </c>
      <c r="N842" t="s">
        <v>93</v>
      </c>
      <c r="P842">
        <v>379.8</v>
      </c>
      <c r="Q842">
        <v>99.9</v>
      </c>
      <c r="R842">
        <v>0</v>
      </c>
      <c r="S842">
        <v>50.1</v>
      </c>
      <c r="T842">
        <v>0</v>
      </c>
      <c r="U842">
        <v>0</v>
      </c>
      <c r="V842">
        <v>159.9</v>
      </c>
      <c r="W842">
        <v>69.900000000000006</v>
      </c>
      <c r="X842">
        <v>69.900000000000006</v>
      </c>
      <c r="Y842">
        <v>0</v>
      </c>
      <c r="AF842" t="s">
        <v>1789</v>
      </c>
      <c r="AJ842" t="s">
        <v>1789</v>
      </c>
      <c r="AL842" t="s">
        <v>1727</v>
      </c>
      <c r="AM842">
        <v>0</v>
      </c>
      <c r="AN842">
        <v>99999</v>
      </c>
      <c r="AO842">
        <v>699</v>
      </c>
      <c r="AP842" t="b">
        <v>1</v>
      </c>
      <c r="AQ842" t="b">
        <v>1</v>
      </c>
      <c r="AR842" t="b">
        <v>1</v>
      </c>
      <c r="AS842">
        <v>1000</v>
      </c>
      <c r="AT842" t="s">
        <v>96</v>
      </c>
      <c r="AV842" t="b">
        <v>0</v>
      </c>
      <c r="AW842">
        <v>12</v>
      </c>
      <c r="AX842" t="s">
        <v>97</v>
      </c>
      <c r="AY842" t="s">
        <v>2606</v>
      </c>
    </row>
    <row r="843" spans="1:51" x14ac:dyDescent="0.25">
      <c r="A843" t="s">
        <v>3160</v>
      </c>
      <c r="B843" t="s">
        <v>139</v>
      </c>
      <c r="C843" t="s">
        <v>89</v>
      </c>
      <c r="D843">
        <v>99999</v>
      </c>
      <c r="F843">
        <v>0</v>
      </c>
      <c r="G843" t="b">
        <v>1</v>
      </c>
      <c r="H843" t="s">
        <v>520</v>
      </c>
      <c r="K843" t="s">
        <v>154</v>
      </c>
      <c r="L843" t="s">
        <v>1753</v>
      </c>
      <c r="N843" t="s">
        <v>93</v>
      </c>
      <c r="P843">
        <v>364.8</v>
      </c>
      <c r="Q843">
        <v>84.9</v>
      </c>
      <c r="R843">
        <v>0</v>
      </c>
      <c r="S843">
        <v>50.1</v>
      </c>
      <c r="T843">
        <v>0</v>
      </c>
      <c r="U843">
        <v>0</v>
      </c>
      <c r="V843">
        <v>159.9</v>
      </c>
      <c r="W843">
        <v>69.900000000000006</v>
      </c>
      <c r="X843">
        <v>69.900000000000006</v>
      </c>
      <c r="Y843">
        <v>0</v>
      </c>
      <c r="AF843" t="s">
        <v>1791</v>
      </c>
      <c r="AJ843" t="s">
        <v>1791</v>
      </c>
      <c r="AL843" t="s">
        <v>1755</v>
      </c>
      <c r="AM843">
        <v>0</v>
      </c>
      <c r="AN843">
        <v>99999</v>
      </c>
      <c r="AO843">
        <v>899</v>
      </c>
      <c r="AP843" t="b">
        <v>1</v>
      </c>
      <c r="AQ843" t="b">
        <v>1</v>
      </c>
      <c r="AR843" t="b">
        <v>1</v>
      </c>
      <c r="AS843">
        <v>99999</v>
      </c>
      <c r="AT843" t="s">
        <v>96</v>
      </c>
      <c r="AV843" t="b">
        <v>0</v>
      </c>
      <c r="AW843">
        <v>12</v>
      </c>
      <c r="AX843" t="s">
        <v>97</v>
      </c>
      <c r="AY843" t="s">
        <v>2607</v>
      </c>
    </row>
    <row r="844" spans="1:51" x14ac:dyDescent="0.25">
      <c r="A844" t="s">
        <v>3160</v>
      </c>
      <c r="B844" t="s">
        <v>139</v>
      </c>
      <c r="C844" t="s">
        <v>89</v>
      </c>
      <c r="D844">
        <v>99999</v>
      </c>
      <c r="F844">
        <v>1000</v>
      </c>
      <c r="G844" t="b">
        <v>1</v>
      </c>
      <c r="H844" t="s">
        <v>520</v>
      </c>
      <c r="K844" t="s">
        <v>154</v>
      </c>
      <c r="L844" t="s">
        <v>1753</v>
      </c>
      <c r="N844" t="s">
        <v>93</v>
      </c>
      <c r="P844">
        <v>364.8</v>
      </c>
      <c r="Q844">
        <v>84.899999999999991</v>
      </c>
      <c r="R844">
        <v>0</v>
      </c>
      <c r="S844">
        <v>50.1</v>
      </c>
      <c r="T844">
        <v>0</v>
      </c>
      <c r="U844">
        <v>0</v>
      </c>
      <c r="V844">
        <v>159.9</v>
      </c>
      <c r="W844">
        <v>69.900000000000006</v>
      </c>
      <c r="X844">
        <v>69.900000000000006</v>
      </c>
      <c r="Y844">
        <v>0</v>
      </c>
      <c r="AF844" t="s">
        <v>1793</v>
      </c>
      <c r="AJ844" t="s">
        <v>1793</v>
      </c>
      <c r="AL844" t="s">
        <v>1755</v>
      </c>
      <c r="AM844">
        <v>0</v>
      </c>
      <c r="AN844">
        <v>99999</v>
      </c>
      <c r="AO844">
        <v>899</v>
      </c>
      <c r="AP844" t="b">
        <v>1</v>
      </c>
      <c r="AQ844" t="b">
        <v>1</v>
      </c>
      <c r="AR844" t="b">
        <v>1</v>
      </c>
      <c r="AS844">
        <v>99999</v>
      </c>
      <c r="AT844" t="s">
        <v>96</v>
      </c>
      <c r="AV844" t="b">
        <v>0</v>
      </c>
      <c r="AW844">
        <v>12</v>
      </c>
      <c r="AX844" t="s">
        <v>97</v>
      </c>
      <c r="AY844" t="s">
        <v>2608</v>
      </c>
    </row>
    <row r="845" spans="1:51" x14ac:dyDescent="0.25">
      <c r="A845" t="s">
        <v>3160</v>
      </c>
      <c r="B845" t="s">
        <v>139</v>
      </c>
      <c r="C845" t="s">
        <v>89</v>
      </c>
      <c r="D845">
        <v>99999</v>
      </c>
      <c r="F845">
        <v>10000</v>
      </c>
      <c r="G845" t="b">
        <v>1</v>
      </c>
      <c r="H845" t="s">
        <v>520</v>
      </c>
      <c r="K845" t="s">
        <v>154</v>
      </c>
      <c r="L845" t="s">
        <v>1753</v>
      </c>
      <c r="N845" t="s">
        <v>93</v>
      </c>
      <c r="P845">
        <v>429.8</v>
      </c>
      <c r="Q845">
        <v>149.9</v>
      </c>
      <c r="R845">
        <v>0</v>
      </c>
      <c r="S845">
        <v>50.1</v>
      </c>
      <c r="T845">
        <v>0</v>
      </c>
      <c r="U845">
        <v>0</v>
      </c>
      <c r="V845">
        <v>159.9</v>
      </c>
      <c r="W845">
        <v>69.900000000000006</v>
      </c>
      <c r="X845">
        <v>69.900000000000006</v>
      </c>
      <c r="Y845">
        <v>0</v>
      </c>
      <c r="AF845" t="s">
        <v>1795</v>
      </c>
      <c r="AJ845" t="s">
        <v>1795</v>
      </c>
      <c r="AL845" t="s">
        <v>1755</v>
      </c>
      <c r="AM845">
        <v>0</v>
      </c>
      <c r="AN845">
        <v>99999</v>
      </c>
      <c r="AO845">
        <v>899</v>
      </c>
      <c r="AP845" t="b">
        <v>1</v>
      </c>
      <c r="AQ845" t="b">
        <v>1</v>
      </c>
      <c r="AR845" t="b">
        <v>1</v>
      </c>
      <c r="AS845">
        <v>99999</v>
      </c>
      <c r="AT845" t="s">
        <v>96</v>
      </c>
      <c r="AV845" t="b">
        <v>0</v>
      </c>
      <c r="AW845">
        <v>12</v>
      </c>
      <c r="AX845" t="s">
        <v>97</v>
      </c>
      <c r="AY845" t="s">
        <v>2609</v>
      </c>
    </row>
    <row r="846" spans="1:51" x14ac:dyDescent="0.25">
      <c r="A846" t="s">
        <v>3160</v>
      </c>
      <c r="B846" t="s">
        <v>139</v>
      </c>
      <c r="C846" t="s">
        <v>89</v>
      </c>
      <c r="D846">
        <v>99999</v>
      </c>
      <c r="F846">
        <v>2000</v>
      </c>
      <c r="G846" t="b">
        <v>1</v>
      </c>
      <c r="H846" t="s">
        <v>520</v>
      </c>
      <c r="K846" t="s">
        <v>154</v>
      </c>
      <c r="L846" t="s">
        <v>1753</v>
      </c>
      <c r="N846" t="s">
        <v>93</v>
      </c>
      <c r="P846">
        <v>374.8</v>
      </c>
      <c r="Q846">
        <v>94.899999999999991</v>
      </c>
      <c r="R846">
        <v>0</v>
      </c>
      <c r="S846">
        <v>50.1</v>
      </c>
      <c r="T846">
        <v>0</v>
      </c>
      <c r="U846">
        <v>0</v>
      </c>
      <c r="V846">
        <v>159.9</v>
      </c>
      <c r="W846">
        <v>69.900000000000006</v>
      </c>
      <c r="X846">
        <v>69.900000000000006</v>
      </c>
      <c r="Y846">
        <v>0</v>
      </c>
      <c r="AF846" t="s">
        <v>1797</v>
      </c>
      <c r="AJ846" t="s">
        <v>1797</v>
      </c>
      <c r="AL846" t="s">
        <v>1755</v>
      </c>
      <c r="AM846">
        <v>0</v>
      </c>
      <c r="AN846">
        <v>99999</v>
      </c>
      <c r="AO846">
        <v>899</v>
      </c>
      <c r="AP846" t="b">
        <v>1</v>
      </c>
      <c r="AQ846" t="b">
        <v>1</v>
      </c>
      <c r="AR846" t="b">
        <v>1</v>
      </c>
      <c r="AS846">
        <v>99999</v>
      </c>
      <c r="AT846" t="s">
        <v>96</v>
      </c>
      <c r="AV846" t="b">
        <v>0</v>
      </c>
      <c r="AW846">
        <v>12</v>
      </c>
      <c r="AX846" t="s">
        <v>97</v>
      </c>
      <c r="AY846" t="s">
        <v>2610</v>
      </c>
    </row>
    <row r="847" spans="1:51" x14ac:dyDescent="0.25">
      <c r="A847" t="s">
        <v>3160</v>
      </c>
      <c r="B847" t="s">
        <v>139</v>
      </c>
      <c r="C847" t="s">
        <v>89</v>
      </c>
      <c r="D847">
        <v>99999</v>
      </c>
      <c r="F847">
        <v>3000</v>
      </c>
      <c r="G847" t="b">
        <v>1</v>
      </c>
      <c r="H847" t="s">
        <v>520</v>
      </c>
      <c r="K847" t="s">
        <v>154</v>
      </c>
      <c r="L847" t="s">
        <v>1753</v>
      </c>
      <c r="N847" t="s">
        <v>93</v>
      </c>
      <c r="P847">
        <v>384.8</v>
      </c>
      <c r="Q847">
        <v>104.89999999999999</v>
      </c>
      <c r="R847">
        <v>0</v>
      </c>
      <c r="S847">
        <v>50.1</v>
      </c>
      <c r="T847">
        <v>0</v>
      </c>
      <c r="U847">
        <v>0</v>
      </c>
      <c r="V847">
        <v>159.9</v>
      </c>
      <c r="W847">
        <v>69.900000000000006</v>
      </c>
      <c r="X847">
        <v>69.900000000000006</v>
      </c>
      <c r="Y847">
        <v>0</v>
      </c>
      <c r="AF847" t="s">
        <v>1799</v>
      </c>
      <c r="AJ847" t="s">
        <v>1799</v>
      </c>
      <c r="AL847" t="s">
        <v>1755</v>
      </c>
      <c r="AM847">
        <v>0</v>
      </c>
      <c r="AN847">
        <v>99999</v>
      </c>
      <c r="AO847">
        <v>899</v>
      </c>
      <c r="AP847" t="b">
        <v>1</v>
      </c>
      <c r="AQ847" t="b">
        <v>1</v>
      </c>
      <c r="AR847" t="b">
        <v>1</v>
      </c>
      <c r="AS847">
        <v>99999</v>
      </c>
      <c r="AT847" t="s">
        <v>96</v>
      </c>
      <c r="AV847" t="b">
        <v>0</v>
      </c>
      <c r="AW847">
        <v>12</v>
      </c>
      <c r="AX847" t="s">
        <v>97</v>
      </c>
      <c r="AY847" t="s">
        <v>2611</v>
      </c>
    </row>
    <row r="848" spans="1:51" x14ac:dyDescent="0.25">
      <c r="A848" t="s">
        <v>3160</v>
      </c>
      <c r="B848" t="s">
        <v>139</v>
      </c>
      <c r="C848" t="s">
        <v>89</v>
      </c>
      <c r="D848">
        <v>99999</v>
      </c>
      <c r="F848">
        <v>5000</v>
      </c>
      <c r="G848" t="b">
        <v>1</v>
      </c>
      <c r="H848" t="s">
        <v>520</v>
      </c>
      <c r="K848" t="s">
        <v>154</v>
      </c>
      <c r="L848" t="s">
        <v>1753</v>
      </c>
      <c r="N848" t="s">
        <v>93</v>
      </c>
      <c r="P848">
        <v>399.8</v>
      </c>
      <c r="Q848">
        <v>119.9</v>
      </c>
      <c r="R848">
        <v>0</v>
      </c>
      <c r="S848">
        <v>50.1</v>
      </c>
      <c r="T848">
        <v>0</v>
      </c>
      <c r="U848">
        <v>0</v>
      </c>
      <c r="V848">
        <v>159.9</v>
      </c>
      <c r="W848">
        <v>69.900000000000006</v>
      </c>
      <c r="X848">
        <v>69.900000000000006</v>
      </c>
      <c r="Y848">
        <v>0</v>
      </c>
      <c r="AF848" t="s">
        <v>1801</v>
      </c>
      <c r="AJ848" t="s">
        <v>1801</v>
      </c>
      <c r="AL848" t="s">
        <v>1755</v>
      </c>
      <c r="AM848">
        <v>0</v>
      </c>
      <c r="AN848">
        <v>99999</v>
      </c>
      <c r="AO848">
        <v>899</v>
      </c>
      <c r="AP848" t="b">
        <v>1</v>
      </c>
      <c r="AQ848" t="b">
        <v>1</v>
      </c>
      <c r="AR848" t="b">
        <v>1</v>
      </c>
      <c r="AS848">
        <v>99999</v>
      </c>
      <c r="AT848" t="s">
        <v>96</v>
      </c>
      <c r="AV848" t="b">
        <v>0</v>
      </c>
      <c r="AW848">
        <v>12</v>
      </c>
      <c r="AX848" t="s">
        <v>97</v>
      </c>
      <c r="AY848" t="s">
        <v>2612</v>
      </c>
    </row>
    <row r="849" spans="1:51" x14ac:dyDescent="0.25">
      <c r="A849" t="s">
        <v>3160</v>
      </c>
      <c r="B849" t="s">
        <v>88</v>
      </c>
      <c r="C849" t="s">
        <v>89</v>
      </c>
      <c r="D849">
        <v>99999</v>
      </c>
      <c r="F849">
        <v>10000</v>
      </c>
      <c r="G849" t="b">
        <v>1</v>
      </c>
      <c r="H849" t="s">
        <v>520</v>
      </c>
      <c r="K849" t="s">
        <v>203</v>
      </c>
      <c r="L849" t="s">
        <v>1725</v>
      </c>
      <c r="N849" t="s">
        <v>93</v>
      </c>
      <c r="P849">
        <v>389.8</v>
      </c>
      <c r="Q849">
        <v>129.9</v>
      </c>
      <c r="R849">
        <v>0</v>
      </c>
      <c r="S849">
        <v>50.1</v>
      </c>
      <c r="T849">
        <v>0</v>
      </c>
      <c r="U849">
        <v>0</v>
      </c>
      <c r="V849">
        <v>159.9</v>
      </c>
      <c r="W849">
        <v>49.9</v>
      </c>
      <c r="X849">
        <v>49.9</v>
      </c>
      <c r="Y849">
        <v>0</v>
      </c>
      <c r="AF849" t="s">
        <v>1767</v>
      </c>
      <c r="AJ849" t="s">
        <v>1767</v>
      </c>
      <c r="AL849" t="s">
        <v>1727</v>
      </c>
      <c r="AM849">
        <v>0</v>
      </c>
      <c r="AN849">
        <v>99999</v>
      </c>
      <c r="AO849">
        <v>699</v>
      </c>
      <c r="AP849" t="b">
        <v>1</v>
      </c>
      <c r="AQ849" t="b">
        <v>1</v>
      </c>
      <c r="AR849" t="b">
        <v>1</v>
      </c>
      <c r="AS849">
        <v>1000</v>
      </c>
      <c r="AT849" t="s">
        <v>96</v>
      </c>
      <c r="AV849" t="b">
        <v>0</v>
      </c>
      <c r="AW849">
        <v>12</v>
      </c>
      <c r="AX849" t="s">
        <v>97</v>
      </c>
      <c r="AY849" t="s">
        <v>2613</v>
      </c>
    </row>
    <row r="850" spans="1:51" x14ac:dyDescent="0.25">
      <c r="A850" t="s">
        <v>3160</v>
      </c>
      <c r="B850" t="s">
        <v>109</v>
      </c>
      <c r="C850" t="s">
        <v>89</v>
      </c>
      <c r="D850">
        <v>99999</v>
      </c>
      <c r="F850">
        <v>0</v>
      </c>
      <c r="G850" t="b">
        <v>1</v>
      </c>
      <c r="H850" t="s">
        <v>520</v>
      </c>
      <c r="K850" t="s">
        <v>203</v>
      </c>
      <c r="L850" t="s">
        <v>1729</v>
      </c>
      <c r="N850" t="s">
        <v>93</v>
      </c>
      <c r="P850">
        <v>319.8</v>
      </c>
      <c r="Q850">
        <v>59.9</v>
      </c>
      <c r="R850">
        <v>0</v>
      </c>
      <c r="S850">
        <v>50.1</v>
      </c>
      <c r="T850">
        <v>0</v>
      </c>
      <c r="U850">
        <v>0</v>
      </c>
      <c r="V850">
        <v>159.9</v>
      </c>
      <c r="W850">
        <v>49.9</v>
      </c>
      <c r="X850">
        <v>49.9</v>
      </c>
      <c r="Y850">
        <v>0</v>
      </c>
      <c r="AF850" t="s">
        <v>1769</v>
      </c>
      <c r="AJ850" t="s">
        <v>1769</v>
      </c>
      <c r="AL850" t="s">
        <v>1731</v>
      </c>
      <c r="AM850">
        <v>0</v>
      </c>
      <c r="AN850">
        <v>99999</v>
      </c>
      <c r="AO850">
        <v>599</v>
      </c>
      <c r="AP850" t="b">
        <v>1</v>
      </c>
      <c r="AQ850" t="b">
        <v>1</v>
      </c>
      <c r="AR850" t="b">
        <v>1</v>
      </c>
      <c r="AS850">
        <v>500</v>
      </c>
      <c r="AT850" t="s">
        <v>96</v>
      </c>
      <c r="AV850" t="b">
        <v>0</v>
      </c>
      <c r="AW850">
        <v>12</v>
      </c>
      <c r="AX850" t="s">
        <v>97</v>
      </c>
      <c r="AY850" t="s">
        <v>2614</v>
      </c>
    </row>
    <row r="851" spans="1:51" x14ac:dyDescent="0.25">
      <c r="A851" t="s">
        <v>3160</v>
      </c>
      <c r="B851" t="s">
        <v>109</v>
      </c>
      <c r="C851" t="s">
        <v>89</v>
      </c>
      <c r="D851">
        <v>99999</v>
      </c>
      <c r="F851">
        <v>1000</v>
      </c>
      <c r="G851" t="b">
        <v>1</v>
      </c>
      <c r="H851" t="s">
        <v>520</v>
      </c>
      <c r="K851" t="s">
        <v>203</v>
      </c>
      <c r="L851" t="s">
        <v>1729</v>
      </c>
      <c r="N851" t="s">
        <v>93</v>
      </c>
      <c r="P851">
        <v>319.8</v>
      </c>
      <c r="Q851">
        <v>59.9</v>
      </c>
      <c r="R851">
        <v>0</v>
      </c>
      <c r="S851">
        <v>50.1</v>
      </c>
      <c r="T851">
        <v>0</v>
      </c>
      <c r="U851">
        <v>0</v>
      </c>
      <c r="V851">
        <v>159.9</v>
      </c>
      <c r="W851">
        <v>49.9</v>
      </c>
      <c r="X851">
        <v>49.9</v>
      </c>
      <c r="Y851">
        <v>0</v>
      </c>
      <c r="AF851" t="s">
        <v>1771</v>
      </c>
      <c r="AJ851" t="s">
        <v>1771</v>
      </c>
      <c r="AL851" t="s">
        <v>1731</v>
      </c>
      <c r="AM851">
        <v>0</v>
      </c>
      <c r="AN851">
        <v>99999</v>
      </c>
      <c r="AO851">
        <v>599</v>
      </c>
      <c r="AP851" t="b">
        <v>1</v>
      </c>
      <c r="AQ851" t="b">
        <v>1</v>
      </c>
      <c r="AR851" t="b">
        <v>1</v>
      </c>
      <c r="AS851">
        <v>500</v>
      </c>
      <c r="AT851" t="s">
        <v>96</v>
      </c>
      <c r="AV851" t="b">
        <v>0</v>
      </c>
      <c r="AW851">
        <v>12</v>
      </c>
      <c r="AX851" t="s">
        <v>97</v>
      </c>
      <c r="AY851" t="s">
        <v>2615</v>
      </c>
    </row>
    <row r="852" spans="1:51" x14ac:dyDescent="0.25">
      <c r="A852" t="s">
        <v>3160</v>
      </c>
      <c r="B852" t="s">
        <v>109</v>
      </c>
      <c r="C852" t="s">
        <v>89</v>
      </c>
      <c r="D852">
        <v>99999</v>
      </c>
      <c r="F852">
        <v>10000</v>
      </c>
      <c r="G852" t="b">
        <v>1</v>
      </c>
      <c r="H852" t="s">
        <v>520</v>
      </c>
      <c r="K852" t="s">
        <v>203</v>
      </c>
      <c r="L852" t="s">
        <v>1729</v>
      </c>
      <c r="N852" t="s">
        <v>93</v>
      </c>
      <c r="P852">
        <v>384.8</v>
      </c>
      <c r="Q852">
        <v>124.9</v>
      </c>
      <c r="R852">
        <v>0</v>
      </c>
      <c r="S852">
        <v>50.1</v>
      </c>
      <c r="T852">
        <v>0</v>
      </c>
      <c r="U852">
        <v>0</v>
      </c>
      <c r="V852">
        <v>159.9</v>
      </c>
      <c r="W852">
        <v>49.9</v>
      </c>
      <c r="X852">
        <v>49.9</v>
      </c>
      <c r="Y852">
        <v>0</v>
      </c>
      <c r="AF852" t="s">
        <v>1773</v>
      </c>
      <c r="AJ852" t="s">
        <v>1773</v>
      </c>
      <c r="AL852" t="s">
        <v>1731</v>
      </c>
      <c r="AM852">
        <v>0</v>
      </c>
      <c r="AN852">
        <v>99999</v>
      </c>
      <c r="AO852">
        <v>599</v>
      </c>
      <c r="AP852" t="b">
        <v>1</v>
      </c>
      <c r="AQ852" t="b">
        <v>1</v>
      </c>
      <c r="AR852" t="b">
        <v>1</v>
      </c>
      <c r="AS852">
        <v>500</v>
      </c>
      <c r="AT852" t="s">
        <v>96</v>
      </c>
      <c r="AV852" t="b">
        <v>0</v>
      </c>
      <c r="AW852">
        <v>12</v>
      </c>
      <c r="AX852" t="s">
        <v>97</v>
      </c>
      <c r="AY852" t="s">
        <v>2616</v>
      </c>
    </row>
    <row r="853" spans="1:51" x14ac:dyDescent="0.25">
      <c r="A853" t="s">
        <v>3160</v>
      </c>
      <c r="B853" t="s">
        <v>109</v>
      </c>
      <c r="C853" t="s">
        <v>89</v>
      </c>
      <c r="D853">
        <v>99999</v>
      </c>
      <c r="F853">
        <v>2000</v>
      </c>
      <c r="G853" t="b">
        <v>1</v>
      </c>
      <c r="H853" t="s">
        <v>520</v>
      </c>
      <c r="K853" t="s">
        <v>203</v>
      </c>
      <c r="L853" t="s">
        <v>1729</v>
      </c>
      <c r="N853" t="s">
        <v>93</v>
      </c>
      <c r="P853">
        <v>329.8</v>
      </c>
      <c r="Q853">
        <v>69.900000000000006</v>
      </c>
      <c r="R853">
        <v>0</v>
      </c>
      <c r="S853">
        <v>50.1</v>
      </c>
      <c r="T853">
        <v>0</v>
      </c>
      <c r="U853">
        <v>0</v>
      </c>
      <c r="V853">
        <v>159.9</v>
      </c>
      <c r="W853">
        <v>49.9</v>
      </c>
      <c r="X853">
        <v>49.9</v>
      </c>
      <c r="Y853">
        <v>0</v>
      </c>
      <c r="AF853" t="s">
        <v>1775</v>
      </c>
      <c r="AJ853" t="s">
        <v>1775</v>
      </c>
      <c r="AL853" t="s">
        <v>1731</v>
      </c>
      <c r="AM853">
        <v>0</v>
      </c>
      <c r="AN853">
        <v>99999</v>
      </c>
      <c r="AO853">
        <v>599</v>
      </c>
      <c r="AP853" t="b">
        <v>1</v>
      </c>
      <c r="AQ853" t="b">
        <v>1</v>
      </c>
      <c r="AR853" t="b">
        <v>1</v>
      </c>
      <c r="AS853">
        <v>500</v>
      </c>
      <c r="AT853" t="s">
        <v>96</v>
      </c>
      <c r="AV853" t="b">
        <v>0</v>
      </c>
      <c r="AW853">
        <v>12</v>
      </c>
      <c r="AX853" t="s">
        <v>97</v>
      </c>
      <c r="AY853" t="s">
        <v>2617</v>
      </c>
    </row>
    <row r="854" spans="1:51" x14ac:dyDescent="0.25">
      <c r="A854" t="s">
        <v>3160</v>
      </c>
      <c r="B854" t="s">
        <v>109</v>
      </c>
      <c r="C854" t="s">
        <v>89</v>
      </c>
      <c r="D854">
        <v>99999</v>
      </c>
      <c r="F854">
        <v>3000</v>
      </c>
      <c r="G854" t="b">
        <v>1</v>
      </c>
      <c r="H854" t="s">
        <v>520</v>
      </c>
      <c r="K854" t="s">
        <v>203</v>
      </c>
      <c r="L854" t="s">
        <v>1729</v>
      </c>
      <c r="N854" t="s">
        <v>93</v>
      </c>
      <c r="P854">
        <v>339.8</v>
      </c>
      <c r="Q854">
        <v>79.899999999999991</v>
      </c>
      <c r="R854">
        <v>0</v>
      </c>
      <c r="S854">
        <v>50.1</v>
      </c>
      <c r="T854">
        <v>0</v>
      </c>
      <c r="U854">
        <v>0</v>
      </c>
      <c r="V854">
        <v>159.9</v>
      </c>
      <c r="W854">
        <v>49.9</v>
      </c>
      <c r="X854">
        <v>49.9</v>
      </c>
      <c r="Y854">
        <v>0</v>
      </c>
      <c r="AF854" t="s">
        <v>1777</v>
      </c>
      <c r="AJ854" t="s">
        <v>1777</v>
      </c>
      <c r="AL854" t="s">
        <v>1731</v>
      </c>
      <c r="AM854">
        <v>0</v>
      </c>
      <c r="AN854">
        <v>99999</v>
      </c>
      <c r="AO854">
        <v>599</v>
      </c>
      <c r="AP854" t="b">
        <v>1</v>
      </c>
      <c r="AQ854" t="b">
        <v>1</v>
      </c>
      <c r="AR854" t="b">
        <v>1</v>
      </c>
      <c r="AS854">
        <v>500</v>
      </c>
      <c r="AT854" t="s">
        <v>96</v>
      </c>
      <c r="AV854" t="b">
        <v>0</v>
      </c>
      <c r="AW854">
        <v>12</v>
      </c>
      <c r="AX854" t="s">
        <v>97</v>
      </c>
      <c r="AY854" t="s">
        <v>2618</v>
      </c>
    </row>
    <row r="855" spans="1:51" x14ac:dyDescent="0.25">
      <c r="A855" t="s">
        <v>3160</v>
      </c>
      <c r="B855" t="s">
        <v>109</v>
      </c>
      <c r="C855" t="s">
        <v>89</v>
      </c>
      <c r="D855">
        <v>99999</v>
      </c>
      <c r="F855">
        <v>5000</v>
      </c>
      <c r="G855" t="b">
        <v>1</v>
      </c>
      <c r="H855" t="s">
        <v>520</v>
      </c>
      <c r="K855" t="s">
        <v>203</v>
      </c>
      <c r="L855" t="s">
        <v>1729</v>
      </c>
      <c r="N855" t="s">
        <v>93</v>
      </c>
      <c r="P855">
        <v>354.8</v>
      </c>
      <c r="Q855">
        <v>94.9</v>
      </c>
      <c r="R855">
        <v>0</v>
      </c>
      <c r="S855">
        <v>50.1</v>
      </c>
      <c r="T855">
        <v>0</v>
      </c>
      <c r="U855">
        <v>0</v>
      </c>
      <c r="V855">
        <v>159.9</v>
      </c>
      <c r="W855">
        <v>49.9</v>
      </c>
      <c r="X855">
        <v>49.9</v>
      </c>
      <c r="Y855">
        <v>0</v>
      </c>
      <c r="AF855" t="s">
        <v>1779</v>
      </c>
      <c r="AJ855" t="s">
        <v>1779</v>
      </c>
      <c r="AL855" t="s">
        <v>1731</v>
      </c>
      <c r="AM855">
        <v>0</v>
      </c>
      <c r="AN855">
        <v>99999</v>
      </c>
      <c r="AO855">
        <v>599</v>
      </c>
      <c r="AP855" t="b">
        <v>1</v>
      </c>
      <c r="AQ855" t="b">
        <v>1</v>
      </c>
      <c r="AR855" t="b">
        <v>1</v>
      </c>
      <c r="AS855">
        <v>500</v>
      </c>
      <c r="AT855" t="s">
        <v>96</v>
      </c>
      <c r="AV855" t="b">
        <v>0</v>
      </c>
      <c r="AW855">
        <v>12</v>
      </c>
      <c r="AX855" t="s">
        <v>97</v>
      </c>
      <c r="AY855" t="s">
        <v>2619</v>
      </c>
    </row>
    <row r="856" spans="1:51" x14ac:dyDescent="0.25">
      <c r="A856" t="s">
        <v>3160</v>
      </c>
      <c r="B856" t="s">
        <v>124</v>
      </c>
      <c r="C856" t="s">
        <v>89</v>
      </c>
      <c r="D856">
        <v>99999</v>
      </c>
      <c r="F856">
        <v>0</v>
      </c>
      <c r="G856" t="b">
        <v>1</v>
      </c>
      <c r="H856" t="s">
        <v>520</v>
      </c>
      <c r="K856" t="s">
        <v>203</v>
      </c>
      <c r="L856" t="s">
        <v>1725</v>
      </c>
      <c r="N856" t="s">
        <v>93</v>
      </c>
      <c r="P856">
        <v>324.8</v>
      </c>
      <c r="Q856">
        <v>64.900000000000006</v>
      </c>
      <c r="R856">
        <v>0</v>
      </c>
      <c r="S856">
        <v>50.1</v>
      </c>
      <c r="T856">
        <v>0</v>
      </c>
      <c r="U856">
        <v>0</v>
      </c>
      <c r="V856">
        <v>159.9</v>
      </c>
      <c r="W856">
        <v>49.9</v>
      </c>
      <c r="X856">
        <v>49.9</v>
      </c>
      <c r="Y856">
        <v>0</v>
      </c>
      <c r="AF856" t="s">
        <v>1781</v>
      </c>
      <c r="AJ856" t="s">
        <v>1781</v>
      </c>
      <c r="AL856" t="s">
        <v>1727</v>
      </c>
      <c r="AM856">
        <v>0</v>
      </c>
      <c r="AN856">
        <v>99999</v>
      </c>
      <c r="AO856">
        <v>699</v>
      </c>
      <c r="AP856" t="b">
        <v>1</v>
      </c>
      <c r="AQ856" t="b">
        <v>1</v>
      </c>
      <c r="AR856" t="b">
        <v>1</v>
      </c>
      <c r="AS856">
        <v>1000</v>
      </c>
      <c r="AT856" t="s">
        <v>96</v>
      </c>
      <c r="AV856" t="b">
        <v>0</v>
      </c>
      <c r="AW856">
        <v>12</v>
      </c>
      <c r="AX856" t="s">
        <v>97</v>
      </c>
      <c r="AY856" t="s">
        <v>2620</v>
      </c>
    </row>
    <row r="857" spans="1:51" x14ac:dyDescent="0.25">
      <c r="A857" t="s">
        <v>3160</v>
      </c>
      <c r="B857" t="s">
        <v>124</v>
      </c>
      <c r="C857" t="s">
        <v>89</v>
      </c>
      <c r="D857">
        <v>99999</v>
      </c>
      <c r="F857">
        <v>1000</v>
      </c>
      <c r="G857" t="b">
        <v>1</v>
      </c>
      <c r="H857" t="s">
        <v>520</v>
      </c>
      <c r="K857" t="s">
        <v>203</v>
      </c>
      <c r="L857" t="s">
        <v>1725</v>
      </c>
      <c r="N857" t="s">
        <v>93</v>
      </c>
      <c r="P857">
        <v>324.8</v>
      </c>
      <c r="Q857">
        <v>64.899999999999991</v>
      </c>
      <c r="R857">
        <v>0</v>
      </c>
      <c r="S857">
        <v>50.1</v>
      </c>
      <c r="T857">
        <v>0</v>
      </c>
      <c r="U857">
        <v>0</v>
      </c>
      <c r="V857">
        <v>159.9</v>
      </c>
      <c r="W857">
        <v>49.9</v>
      </c>
      <c r="X857">
        <v>49.9</v>
      </c>
      <c r="Y857">
        <v>0</v>
      </c>
      <c r="AF857" t="s">
        <v>1783</v>
      </c>
      <c r="AJ857" t="s">
        <v>1783</v>
      </c>
      <c r="AL857" t="s">
        <v>1727</v>
      </c>
      <c r="AM857">
        <v>0</v>
      </c>
      <c r="AN857">
        <v>99999</v>
      </c>
      <c r="AO857">
        <v>699</v>
      </c>
      <c r="AP857" t="b">
        <v>1</v>
      </c>
      <c r="AQ857" t="b">
        <v>1</v>
      </c>
      <c r="AR857" t="b">
        <v>1</v>
      </c>
      <c r="AS857">
        <v>1000</v>
      </c>
      <c r="AT857" t="s">
        <v>96</v>
      </c>
      <c r="AV857" t="b">
        <v>0</v>
      </c>
      <c r="AW857">
        <v>12</v>
      </c>
      <c r="AX857" t="s">
        <v>97</v>
      </c>
      <c r="AY857" t="s">
        <v>2621</v>
      </c>
    </row>
    <row r="858" spans="1:51" x14ac:dyDescent="0.25">
      <c r="A858" t="s">
        <v>3160</v>
      </c>
      <c r="B858" t="s">
        <v>124</v>
      </c>
      <c r="C858" t="s">
        <v>89</v>
      </c>
      <c r="D858">
        <v>99999</v>
      </c>
      <c r="F858">
        <v>2000</v>
      </c>
      <c r="G858" t="b">
        <v>1</v>
      </c>
      <c r="H858" t="s">
        <v>520</v>
      </c>
      <c r="K858" t="s">
        <v>203</v>
      </c>
      <c r="L858" t="s">
        <v>1725</v>
      </c>
      <c r="N858" t="s">
        <v>93</v>
      </c>
      <c r="P858">
        <v>334.8</v>
      </c>
      <c r="Q858">
        <v>74.899999999999991</v>
      </c>
      <c r="R858">
        <v>0</v>
      </c>
      <c r="S858">
        <v>50.1</v>
      </c>
      <c r="T858">
        <v>0</v>
      </c>
      <c r="U858">
        <v>0</v>
      </c>
      <c r="V858">
        <v>159.9</v>
      </c>
      <c r="W858">
        <v>49.9</v>
      </c>
      <c r="X858">
        <v>49.9</v>
      </c>
      <c r="Y858">
        <v>0</v>
      </c>
      <c r="AF858" t="s">
        <v>1785</v>
      </c>
      <c r="AJ858" t="s">
        <v>1785</v>
      </c>
      <c r="AL858" t="s">
        <v>1727</v>
      </c>
      <c r="AM858">
        <v>0</v>
      </c>
      <c r="AN858">
        <v>99999</v>
      </c>
      <c r="AO858">
        <v>699</v>
      </c>
      <c r="AP858" t="b">
        <v>1</v>
      </c>
      <c r="AQ858" t="b">
        <v>1</v>
      </c>
      <c r="AR858" t="b">
        <v>1</v>
      </c>
      <c r="AS858">
        <v>1000</v>
      </c>
      <c r="AT858" t="s">
        <v>96</v>
      </c>
      <c r="AV858" t="b">
        <v>0</v>
      </c>
      <c r="AW858">
        <v>12</v>
      </c>
      <c r="AX858" t="s">
        <v>97</v>
      </c>
      <c r="AY858" t="s">
        <v>2622</v>
      </c>
    </row>
    <row r="859" spans="1:51" x14ac:dyDescent="0.25">
      <c r="A859" t="s">
        <v>3160</v>
      </c>
      <c r="B859" t="s">
        <v>124</v>
      </c>
      <c r="C859" t="s">
        <v>89</v>
      </c>
      <c r="D859">
        <v>99999</v>
      </c>
      <c r="F859">
        <v>3000</v>
      </c>
      <c r="G859" t="b">
        <v>1</v>
      </c>
      <c r="H859" t="s">
        <v>520</v>
      </c>
      <c r="K859" t="s">
        <v>203</v>
      </c>
      <c r="L859" t="s">
        <v>1725</v>
      </c>
      <c r="N859" t="s">
        <v>93</v>
      </c>
      <c r="P859">
        <v>344.8</v>
      </c>
      <c r="Q859">
        <v>84.899999999999991</v>
      </c>
      <c r="R859">
        <v>0</v>
      </c>
      <c r="S859">
        <v>50.1</v>
      </c>
      <c r="T859">
        <v>0</v>
      </c>
      <c r="U859">
        <v>0</v>
      </c>
      <c r="V859">
        <v>159.9</v>
      </c>
      <c r="W859">
        <v>49.9</v>
      </c>
      <c r="X859">
        <v>49.9</v>
      </c>
      <c r="Y859">
        <v>0</v>
      </c>
      <c r="AF859" t="s">
        <v>1787</v>
      </c>
      <c r="AJ859" t="s">
        <v>1787</v>
      </c>
      <c r="AL859" t="s">
        <v>1727</v>
      </c>
      <c r="AM859">
        <v>0</v>
      </c>
      <c r="AN859">
        <v>99999</v>
      </c>
      <c r="AO859">
        <v>699</v>
      </c>
      <c r="AP859" t="b">
        <v>1</v>
      </c>
      <c r="AQ859" t="b">
        <v>1</v>
      </c>
      <c r="AR859" t="b">
        <v>1</v>
      </c>
      <c r="AS859">
        <v>1000</v>
      </c>
      <c r="AT859" t="s">
        <v>96</v>
      </c>
      <c r="AV859" t="b">
        <v>0</v>
      </c>
      <c r="AW859">
        <v>12</v>
      </c>
      <c r="AX859" t="s">
        <v>97</v>
      </c>
      <c r="AY859" t="s">
        <v>2623</v>
      </c>
    </row>
    <row r="860" spans="1:51" x14ac:dyDescent="0.25">
      <c r="A860" t="s">
        <v>3160</v>
      </c>
      <c r="B860" t="s">
        <v>124</v>
      </c>
      <c r="C860" t="s">
        <v>89</v>
      </c>
      <c r="D860">
        <v>99999</v>
      </c>
      <c r="F860">
        <v>5000</v>
      </c>
      <c r="G860" t="b">
        <v>1</v>
      </c>
      <c r="H860" t="s">
        <v>520</v>
      </c>
      <c r="K860" t="s">
        <v>203</v>
      </c>
      <c r="L860" t="s">
        <v>1725</v>
      </c>
      <c r="N860" t="s">
        <v>93</v>
      </c>
      <c r="P860">
        <v>359.8</v>
      </c>
      <c r="Q860">
        <v>99.9</v>
      </c>
      <c r="R860">
        <v>0</v>
      </c>
      <c r="S860">
        <v>50.1</v>
      </c>
      <c r="T860">
        <v>0</v>
      </c>
      <c r="U860">
        <v>0</v>
      </c>
      <c r="V860">
        <v>159.9</v>
      </c>
      <c r="W860">
        <v>49.9</v>
      </c>
      <c r="X860">
        <v>49.9</v>
      </c>
      <c r="Y860">
        <v>0</v>
      </c>
      <c r="AF860" t="s">
        <v>1789</v>
      </c>
      <c r="AJ860" t="s">
        <v>1789</v>
      </c>
      <c r="AL860" t="s">
        <v>1727</v>
      </c>
      <c r="AM860">
        <v>0</v>
      </c>
      <c r="AN860">
        <v>99999</v>
      </c>
      <c r="AO860">
        <v>699</v>
      </c>
      <c r="AP860" t="b">
        <v>1</v>
      </c>
      <c r="AQ860" t="b">
        <v>1</v>
      </c>
      <c r="AR860" t="b">
        <v>1</v>
      </c>
      <c r="AS860">
        <v>1000</v>
      </c>
      <c r="AT860" t="s">
        <v>96</v>
      </c>
      <c r="AV860" t="b">
        <v>0</v>
      </c>
      <c r="AW860">
        <v>12</v>
      </c>
      <c r="AX860" t="s">
        <v>97</v>
      </c>
      <c r="AY860" t="s">
        <v>2624</v>
      </c>
    </row>
    <row r="861" spans="1:51" x14ac:dyDescent="0.25">
      <c r="A861" t="s">
        <v>3160</v>
      </c>
      <c r="B861" t="s">
        <v>139</v>
      </c>
      <c r="C861" t="s">
        <v>89</v>
      </c>
      <c r="D861">
        <v>99999</v>
      </c>
      <c r="F861">
        <v>0</v>
      </c>
      <c r="G861" t="b">
        <v>1</v>
      </c>
      <c r="H861" t="s">
        <v>520</v>
      </c>
      <c r="K861" t="s">
        <v>203</v>
      </c>
      <c r="L861" t="s">
        <v>1753</v>
      </c>
      <c r="N861" t="s">
        <v>93</v>
      </c>
      <c r="P861">
        <v>344.8</v>
      </c>
      <c r="Q861">
        <v>84.9</v>
      </c>
      <c r="R861">
        <v>0</v>
      </c>
      <c r="S861">
        <v>50.1</v>
      </c>
      <c r="T861">
        <v>0</v>
      </c>
      <c r="U861">
        <v>0</v>
      </c>
      <c r="V861">
        <v>159.9</v>
      </c>
      <c r="W861">
        <v>49.9</v>
      </c>
      <c r="X861">
        <v>49.9</v>
      </c>
      <c r="Y861">
        <v>0</v>
      </c>
      <c r="AF861" t="s">
        <v>1791</v>
      </c>
      <c r="AJ861" t="s">
        <v>1791</v>
      </c>
      <c r="AL861" t="s">
        <v>1755</v>
      </c>
      <c r="AM861">
        <v>0</v>
      </c>
      <c r="AN861">
        <v>99999</v>
      </c>
      <c r="AO861">
        <v>899</v>
      </c>
      <c r="AP861" t="b">
        <v>1</v>
      </c>
      <c r="AQ861" t="b">
        <v>1</v>
      </c>
      <c r="AR861" t="b">
        <v>1</v>
      </c>
      <c r="AS861">
        <v>99999</v>
      </c>
      <c r="AT861" t="s">
        <v>96</v>
      </c>
      <c r="AV861" t="b">
        <v>0</v>
      </c>
      <c r="AW861">
        <v>12</v>
      </c>
      <c r="AX861" t="s">
        <v>97</v>
      </c>
      <c r="AY861" t="s">
        <v>2625</v>
      </c>
    </row>
    <row r="862" spans="1:51" x14ac:dyDescent="0.25">
      <c r="A862" t="s">
        <v>3160</v>
      </c>
      <c r="B862" t="s">
        <v>139</v>
      </c>
      <c r="C862" t="s">
        <v>89</v>
      </c>
      <c r="D862">
        <v>99999</v>
      </c>
      <c r="F862">
        <v>1000</v>
      </c>
      <c r="G862" t="b">
        <v>1</v>
      </c>
      <c r="H862" t="s">
        <v>520</v>
      </c>
      <c r="K862" t="s">
        <v>203</v>
      </c>
      <c r="L862" t="s">
        <v>1753</v>
      </c>
      <c r="N862" t="s">
        <v>93</v>
      </c>
      <c r="P862">
        <v>344.8</v>
      </c>
      <c r="Q862">
        <v>84.899999999999991</v>
      </c>
      <c r="R862">
        <v>0</v>
      </c>
      <c r="S862">
        <v>50.1</v>
      </c>
      <c r="T862">
        <v>0</v>
      </c>
      <c r="U862">
        <v>0</v>
      </c>
      <c r="V862">
        <v>159.9</v>
      </c>
      <c r="W862">
        <v>49.9</v>
      </c>
      <c r="X862">
        <v>49.9</v>
      </c>
      <c r="Y862">
        <v>0</v>
      </c>
      <c r="AF862" t="s">
        <v>1793</v>
      </c>
      <c r="AJ862" t="s">
        <v>1793</v>
      </c>
      <c r="AL862" t="s">
        <v>1755</v>
      </c>
      <c r="AM862">
        <v>0</v>
      </c>
      <c r="AN862">
        <v>99999</v>
      </c>
      <c r="AO862">
        <v>899</v>
      </c>
      <c r="AP862" t="b">
        <v>1</v>
      </c>
      <c r="AQ862" t="b">
        <v>1</v>
      </c>
      <c r="AR862" t="b">
        <v>1</v>
      </c>
      <c r="AS862">
        <v>99999</v>
      </c>
      <c r="AT862" t="s">
        <v>96</v>
      </c>
      <c r="AV862" t="b">
        <v>0</v>
      </c>
      <c r="AW862">
        <v>12</v>
      </c>
      <c r="AX862" t="s">
        <v>97</v>
      </c>
      <c r="AY862" t="s">
        <v>2626</v>
      </c>
    </row>
    <row r="863" spans="1:51" x14ac:dyDescent="0.25">
      <c r="A863" t="s">
        <v>3160</v>
      </c>
      <c r="B863" t="s">
        <v>139</v>
      </c>
      <c r="C863" t="s">
        <v>89</v>
      </c>
      <c r="D863">
        <v>99999</v>
      </c>
      <c r="F863">
        <v>10000</v>
      </c>
      <c r="G863" t="b">
        <v>1</v>
      </c>
      <c r="H863" t="s">
        <v>520</v>
      </c>
      <c r="K863" t="s">
        <v>203</v>
      </c>
      <c r="L863" t="s">
        <v>1753</v>
      </c>
      <c r="N863" t="s">
        <v>93</v>
      </c>
      <c r="P863">
        <v>409.8</v>
      </c>
      <c r="Q863">
        <v>149.9</v>
      </c>
      <c r="R863">
        <v>0</v>
      </c>
      <c r="S863">
        <v>50.1</v>
      </c>
      <c r="T863">
        <v>0</v>
      </c>
      <c r="U863">
        <v>0</v>
      </c>
      <c r="V863">
        <v>159.9</v>
      </c>
      <c r="W863">
        <v>49.9</v>
      </c>
      <c r="X863">
        <v>49.9</v>
      </c>
      <c r="Y863">
        <v>0</v>
      </c>
      <c r="AF863" t="s">
        <v>1795</v>
      </c>
      <c r="AJ863" t="s">
        <v>1795</v>
      </c>
      <c r="AL863" t="s">
        <v>1755</v>
      </c>
      <c r="AM863">
        <v>0</v>
      </c>
      <c r="AN863">
        <v>99999</v>
      </c>
      <c r="AO863">
        <v>899</v>
      </c>
      <c r="AP863" t="b">
        <v>1</v>
      </c>
      <c r="AQ863" t="b">
        <v>1</v>
      </c>
      <c r="AR863" t="b">
        <v>1</v>
      </c>
      <c r="AS863">
        <v>99999</v>
      </c>
      <c r="AT863" t="s">
        <v>96</v>
      </c>
      <c r="AV863" t="b">
        <v>0</v>
      </c>
      <c r="AW863">
        <v>12</v>
      </c>
      <c r="AX863" t="s">
        <v>97</v>
      </c>
      <c r="AY863" t="s">
        <v>2627</v>
      </c>
    </row>
    <row r="864" spans="1:51" x14ac:dyDescent="0.25">
      <c r="A864" t="s">
        <v>3160</v>
      </c>
      <c r="B864" t="s">
        <v>139</v>
      </c>
      <c r="C864" t="s">
        <v>89</v>
      </c>
      <c r="D864">
        <v>99999</v>
      </c>
      <c r="F864">
        <v>2000</v>
      </c>
      <c r="G864" t="b">
        <v>1</v>
      </c>
      <c r="H864" t="s">
        <v>520</v>
      </c>
      <c r="K864" t="s">
        <v>203</v>
      </c>
      <c r="L864" t="s">
        <v>1753</v>
      </c>
      <c r="N864" t="s">
        <v>93</v>
      </c>
      <c r="P864">
        <v>354.8</v>
      </c>
      <c r="Q864">
        <v>94.899999999999991</v>
      </c>
      <c r="R864">
        <v>0</v>
      </c>
      <c r="S864">
        <v>50.1</v>
      </c>
      <c r="T864">
        <v>0</v>
      </c>
      <c r="U864">
        <v>0</v>
      </c>
      <c r="V864">
        <v>159.9</v>
      </c>
      <c r="W864">
        <v>49.9</v>
      </c>
      <c r="X864">
        <v>49.9</v>
      </c>
      <c r="Y864">
        <v>0</v>
      </c>
      <c r="AF864" t="s">
        <v>1797</v>
      </c>
      <c r="AJ864" t="s">
        <v>1797</v>
      </c>
      <c r="AL864" t="s">
        <v>1755</v>
      </c>
      <c r="AM864">
        <v>0</v>
      </c>
      <c r="AN864">
        <v>99999</v>
      </c>
      <c r="AO864">
        <v>899</v>
      </c>
      <c r="AP864" t="b">
        <v>1</v>
      </c>
      <c r="AQ864" t="b">
        <v>1</v>
      </c>
      <c r="AR864" t="b">
        <v>1</v>
      </c>
      <c r="AS864">
        <v>99999</v>
      </c>
      <c r="AT864" t="s">
        <v>96</v>
      </c>
      <c r="AV864" t="b">
        <v>0</v>
      </c>
      <c r="AW864">
        <v>12</v>
      </c>
      <c r="AX864" t="s">
        <v>97</v>
      </c>
      <c r="AY864" t="s">
        <v>2628</v>
      </c>
    </row>
    <row r="865" spans="1:51" x14ac:dyDescent="0.25">
      <c r="A865" t="s">
        <v>3160</v>
      </c>
      <c r="B865" t="s">
        <v>139</v>
      </c>
      <c r="C865" t="s">
        <v>89</v>
      </c>
      <c r="D865">
        <v>99999</v>
      </c>
      <c r="F865">
        <v>3000</v>
      </c>
      <c r="G865" t="b">
        <v>1</v>
      </c>
      <c r="H865" t="s">
        <v>520</v>
      </c>
      <c r="K865" t="s">
        <v>203</v>
      </c>
      <c r="L865" t="s">
        <v>1753</v>
      </c>
      <c r="N865" t="s">
        <v>93</v>
      </c>
      <c r="P865">
        <v>364.8</v>
      </c>
      <c r="Q865">
        <v>104.89999999999999</v>
      </c>
      <c r="R865">
        <v>0</v>
      </c>
      <c r="S865">
        <v>50.1</v>
      </c>
      <c r="T865">
        <v>0</v>
      </c>
      <c r="U865">
        <v>0</v>
      </c>
      <c r="V865">
        <v>159.9</v>
      </c>
      <c r="W865">
        <v>49.9</v>
      </c>
      <c r="X865">
        <v>49.9</v>
      </c>
      <c r="Y865">
        <v>0</v>
      </c>
      <c r="AF865" t="s">
        <v>1799</v>
      </c>
      <c r="AJ865" t="s">
        <v>1799</v>
      </c>
      <c r="AL865" t="s">
        <v>1755</v>
      </c>
      <c r="AM865">
        <v>0</v>
      </c>
      <c r="AN865">
        <v>99999</v>
      </c>
      <c r="AO865">
        <v>899</v>
      </c>
      <c r="AP865" t="b">
        <v>1</v>
      </c>
      <c r="AQ865" t="b">
        <v>1</v>
      </c>
      <c r="AR865" t="b">
        <v>1</v>
      </c>
      <c r="AS865">
        <v>99999</v>
      </c>
      <c r="AT865" t="s">
        <v>96</v>
      </c>
      <c r="AV865" t="b">
        <v>0</v>
      </c>
      <c r="AW865">
        <v>12</v>
      </c>
      <c r="AX865" t="s">
        <v>97</v>
      </c>
      <c r="AY865" t="s">
        <v>2629</v>
      </c>
    </row>
    <row r="866" spans="1:51" x14ac:dyDescent="0.25">
      <c r="A866" t="s">
        <v>3160</v>
      </c>
      <c r="B866" t="s">
        <v>139</v>
      </c>
      <c r="C866" t="s">
        <v>89</v>
      </c>
      <c r="D866">
        <v>99999</v>
      </c>
      <c r="F866">
        <v>5000</v>
      </c>
      <c r="G866" t="b">
        <v>1</v>
      </c>
      <c r="H866" t="s">
        <v>520</v>
      </c>
      <c r="K866" t="s">
        <v>203</v>
      </c>
      <c r="L866" t="s">
        <v>1753</v>
      </c>
      <c r="N866" t="s">
        <v>93</v>
      </c>
      <c r="P866">
        <v>379.8</v>
      </c>
      <c r="Q866">
        <v>119.9</v>
      </c>
      <c r="R866">
        <v>0</v>
      </c>
      <c r="S866">
        <v>50.1</v>
      </c>
      <c r="T866">
        <v>0</v>
      </c>
      <c r="U866">
        <v>0</v>
      </c>
      <c r="V866">
        <v>159.9</v>
      </c>
      <c r="W866">
        <v>49.9</v>
      </c>
      <c r="X866">
        <v>49.9</v>
      </c>
      <c r="Y866">
        <v>0</v>
      </c>
      <c r="AF866" t="s">
        <v>1801</v>
      </c>
      <c r="AJ866" t="s">
        <v>1801</v>
      </c>
      <c r="AL866" t="s">
        <v>1755</v>
      </c>
      <c r="AM866">
        <v>0</v>
      </c>
      <c r="AN866">
        <v>99999</v>
      </c>
      <c r="AO866">
        <v>899</v>
      </c>
      <c r="AP866" t="b">
        <v>1</v>
      </c>
      <c r="AQ866" t="b">
        <v>1</v>
      </c>
      <c r="AR866" t="b">
        <v>1</v>
      </c>
      <c r="AS866">
        <v>99999</v>
      </c>
      <c r="AT866" t="s">
        <v>96</v>
      </c>
      <c r="AV866" t="b">
        <v>0</v>
      </c>
      <c r="AW866">
        <v>12</v>
      </c>
      <c r="AX866" t="s">
        <v>97</v>
      </c>
      <c r="AY866" t="s">
        <v>2630</v>
      </c>
    </row>
    <row r="867" spans="1:51" x14ac:dyDescent="0.25">
      <c r="A867" t="s">
        <v>3160</v>
      </c>
      <c r="B867" t="s">
        <v>88</v>
      </c>
      <c r="C867" t="s">
        <v>89</v>
      </c>
      <c r="D867">
        <v>99999</v>
      </c>
      <c r="F867">
        <v>10000</v>
      </c>
      <c r="G867" t="b">
        <v>1</v>
      </c>
      <c r="H867" t="s">
        <v>520</v>
      </c>
      <c r="K867" t="s">
        <v>228</v>
      </c>
      <c r="L867" t="s">
        <v>1725</v>
      </c>
      <c r="N867" t="s">
        <v>93</v>
      </c>
      <c r="P867">
        <v>399.8</v>
      </c>
      <c r="Q867">
        <v>129.9</v>
      </c>
      <c r="R867">
        <v>0</v>
      </c>
      <c r="S867">
        <v>50.1</v>
      </c>
      <c r="T867">
        <v>0</v>
      </c>
      <c r="U867">
        <v>0</v>
      </c>
      <c r="V867">
        <v>159.9</v>
      </c>
      <c r="W867">
        <v>59.9</v>
      </c>
      <c r="X867">
        <v>59.9</v>
      </c>
      <c r="Y867">
        <v>0</v>
      </c>
      <c r="AF867" t="s">
        <v>1767</v>
      </c>
      <c r="AJ867" t="s">
        <v>1767</v>
      </c>
      <c r="AL867" t="s">
        <v>1727</v>
      </c>
      <c r="AM867">
        <v>0</v>
      </c>
      <c r="AN867">
        <v>99999</v>
      </c>
      <c r="AO867">
        <v>699</v>
      </c>
      <c r="AP867" t="b">
        <v>1</v>
      </c>
      <c r="AQ867" t="b">
        <v>1</v>
      </c>
      <c r="AR867" t="b">
        <v>1</v>
      </c>
      <c r="AS867">
        <v>1000</v>
      </c>
      <c r="AT867" t="s">
        <v>96</v>
      </c>
      <c r="AV867" t="b">
        <v>0</v>
      </c>
      <c r="AW867">
        <v>12</v>
      </c>
      <c r="AX867" t="s">
        <v>97</v>
      </c>
      <c r="AY867" t="s">
        <v>2631</v>
      </c>
    </row>
    <row r="868" spans="1:51" x14ac:dyDescent="0.25">
      <c r="A868" t="s">
        <v>3160</v>
      </c>
      <c r="B868" t="s">
        <v>109</v>
      </c>
      <c r="C868" t="s">
        <v>89</v>
      </c>
      <c r="D868">
        <v>99999</v>
      </c>
      <c r="F868">
        <v>0</v>
      </c>
      <c r="G868" t="b">
        <v>1</v>
      </c>
      <c r="H868" t="s">
        <v>520</v>
      </c>
      <c r="K868" t="s">
        <v>228</v>
      </c>
      <c r="L868" t="s">
        <v>1729</v>
      </c>
      <c r="N868" t="s">
        <v>93</v>
      </c>
      <c r="P868">
        <v>329.8</v>
      </c>
      <c r="Q868">
        <v>59.9</v>
      </c>
      <c r="R868">
        <v>0</v>
      </c>
      <c r="S868">
        <v>50.1</v>
      </c>
      <c r="T868">
        <v>0</v>
      </c>
      <c r="U868">
        <v>0</v>
      </c>
      <c r="V868">
        <v>159.9</v>
      </c>
      <c r="W868">
        <v>59.9</v>
      </c>
      <c r="X868">
        <v>59.9</v>
      </c>
      <c r="Y868">
        <v>0</v>
      </c>
      <c r="AF868" t="s">
        <v>1769</v>
      </c>
      <c r="AJ868" t="s">
        <v>1769</v>
      </c>
      <c r="AL868" t="s">
        <v>1731</v>
      </c>
      <c r="AM868">
        <v>0</v>
      </c>
      <c r="AN868">
        <v>99999</v>
      </c>
      <c r="AO868">
        <v>599</v>
      </c>
      <c r="AP868" t="b">
        <v>1</v>
      </c>
      <c r="AQ868" t="b">
        <v>1</v>
      </c>
      <c r="AR868" t="b">
        <v>1</v>
      </c>
      <c r="AS868">
        <v>500</v>
      </c>
      <c r="AT868" t="s">
        <v>96</v>
      </c>
      <c r="AV868" t="b">
        <v>0</v>
      </c>
      <c r="AW868">
        <v>12</v>
      </c>
      <c r="AX868" t="s">
        <v>97</v>
      </c>
      <c r="AY868" t="s">
        <v>2632</v>
      </c>
    </row>
    <row r="869" spans="1:51" x14ac:dyDescent="0.25">
      <c r="A869" t="s">
        <v>3160</v>
      </c>
      <c r="B869" t="s">
        <v>109</v>
      </c>
      <c r="C869" t="s">
        <v>89</v>
      </c>
      <c r="D869">
        <v>99999</v>
      </c>
      <c r="F869">
        <v>1000</v>
      </c>
      <c r="G869" t="b">
        <v>1</v>
      </c>
      <c r="H869" t="s">
        <v>520</v>
      </c>
      <c r="K869" t="s">
        <v>228</v>
      </c>
      <c r="L869" t="s">
        <v>1729</v>
      </c>
      <c r="N869" t="s">
        <v>93</v>
      </c>
      <c r="P869">
        <v>329.8</v>
      </c>
      <c r="Q869">
        <v>59.9</v>
      </c>
      <c r="R869">
        <v>0</v>
      </c>
      <c r="S869">
        <v>50.1</v>
      </c>
      <c r="T869">
        <v>0</v>
      </c>
      <c r="U869">
        <v>0</v>
      </c>
      <c r="V869">
        <v>159.9</v>
      </c>
      <c r="W869">
        <v>59.9</v>
      </c>
      <c r="X869">
        <v>59.9</v>
      </c>
      <c r="Y869">
        <v>0</v>
      </c>
      <c r="AF869" t="s">
        <v>1771</v>
      </c>
      <c r="AJ869" t="s">
        <v>1771</v>
      </c>
      <c r="AL869" t="s">
        <v>1731</v>
      </c>
      <c r="AM869">
        <v>0</v>
      </c>
      <c r="AN869">
        <v>99999</v>
      </c>
      <c r="AO869">
        <v>599</v>
      </c>
      <c r="AP869" t="b">
        <v>1</v>
      </c>
      <c r="AQ869" t="b">
        <v>1</v>
      </c>
      <c r="AR869" t="b">
        <v>1</v>
      </c>
      <c r="AS869">
        <v>500</v>
      </c>
      <c r="AT869" t="s">
        <v>96</v>
      </c>
      <c r="AV869" t="b">
        <v>0</v>
      </c>
      <c r="AW869">
        <v>12</v>
      </c>
      <c r="AX869" t="s">
        <v>97</v>
      </c>
      <c r="AY869" t="s">
        <v>2633</v>
      </c>
    </row>
    <row r="870" spans="1:51" x14ac:dyDescent="0.25">
      <c r="A870" t="s">
        <v>3160</v>
      </c>
      <c r="B870" t="s">
        <v>109</v>
      </c>
      <c r="C870" t="s">
        <v>89</v>
      </c>
      <c r="D870">
        <v>99999</v>
      </c>
      <c r="F870">
        <v>10000</v>
      </c>
      <c r="G870" t="b">
        <v>1</v>
      </c>
      <c r="H870" t="s">
        <v>520</v>
      </c>
      <c r="K870" t="s">
        <v>228</v>
      </c>
      <c r="L870" t="s">
        <v>1729</v>
      </c>
      <c r="N870" t="s">
        <v>93</v>
      </c>
      <c r="P870">
        <v>394.8</v>
      </c>
      <c r="Q870">
        <v>124.9</v>
      </c>
      <c r="R870">
        <v>0</v>
      </c>
      <c r="S870">
        <v>50.1</v>
      </c>
      <c r="T870">
        <v>0</v>
      </c>
      <c r="U870">
        <v>0</v>
      </c>
      <c r="V870">
        <v>159.9</v>
      </c>
      <c r="W870">
        <v>59.9</v>
      </c>
      <c r="X870">
        <v>59.9</v>
      </c>
      <c r="Y870">
        <v>0</v>
      </c>
      <c r="AF870" t="s">
        <v>1773</v>
      </c>
      <c r="AJ870" t="s">
        <v>1773</v>
      </c>
      <c r="AL870" t="s">
        <v>1731</v>
      </c>
      <c r="AM870">
        <v>0</v>
      </c>
      <c r="AN870">
        <v>99999</v>
      </c>
      <c r="AO870">
        <v>599</v>
      </c>
      <c r="AP870" t="b">
        <v>1</v>
      </c>
      <c r="AQ870" t="b">
        <v>1</v>
      </c>
      <c r="AR870" t="b">
        <v>1</v>
      </c>
      <c r="AS870">
        <v>500</v>
      </c>
      <c r="AT870" t="s">
        <v>96</v>
      </c>
      <c r="AV870" t="b">
        <v>0</v>
      </c>
      <c r="AW870">
        <v>12</v>
      </c>
      <c r="AX870" t="s">
        <v>97</v>
      </c>
      <c r="AY870" t="s">
        <v>2634</v>
      </c>
    </row>
    <row r="871" spans="1:51" x14ac:dyDescent="0.25">
      <c r="A871" t="s">
        <v>3160</v>
      </c>
      <c r="B871" t="s">
        <v>109</v>
      </c>
      <c r="C871" t="s">
        <v>89</v>
      </c>
      <c r="D871">
        <v>99999</v>
      </c>
      <c r="F871">
        <v>2000</v>
      </c>
      <c r="G871" t="b">
        <v>1</v>
      </c>
      <c r="H871" t="s">
        <v>520</v>
      </c>
      <c r="K871" t="s">
        <v>228</v>
      </c>
      <c r="L871" t="s">
        <v>1729</v>
      </c>
      <c r="N871" t="s">
        <v>93</v>
      </c>
      <c r="P871">
        <v>339.8</v>
      </c>
      <c r="Q871">
        <v>69.900000000000006</v>
      </c>
      <c r="R871">
        <v>0</v>
      </c>
      <c r="S871">
        <v>50.1</v>
      </c>
      <c r="T871">
        <v>0</v>
      </c>
      <c r="U871">
        <v>0</v>
      </c>
      <c r="V871">
        <v>159.9</v>
      </c>
      <c r="W871">
        <v>59.9</v>
      </c>
      <c r="X871">
        <v>59.9</v>
      </c>
      <c r="Y871">
        <v>0</v>
      </c>
      <c r="AF871" t="s">
        <v>1775</v>
      </c>
      <c r="AJ871" t="s">
        <v>1775</v>
      </c>
      <c r="AL871" t="s">
        <v>1731</v>
      </c>
      <c r="AM871">
        <v>0</v>
      </c>
      <c r="AN871">
        <v>99999</v>
      </c>
      <c r="AO871">
        <v>599</v>
      </c>
      <c r="AP871" t="b">
        <v>1</v>
      </c>
      <c r="AQ871" t="b">
        <v>1</v>
      </c>
      <c r="AR871" t="b">
        <v>1</v>
      </c>
      <c r="AS871">
        <v>500</v>
      </c>
      <c r="AT871" t="s">
        <v>96</v>
      </c>
      <c r="AV871" t="b">
        <v>0</v>
      </c>
      <c r="AW871">
        <v>12</v>
      </c>
      <c r="AX871" t="s">
        <v>97</v>
      </c>
      <c r="AY871" t="s">
        <v>2635</v>
      </c>
    </row>
    <row r="872" spans="1:51" x14ac:dyDescent="0.25">
      <c r="A872" t="s">
        <v>3160</v>
      </c>
      <c r="B872" t="s">
        <v>109</v>
      </c>
      <c r="C872" t="s">
        <v>89</v>
      </c>
      <c r="D872">
        <v>99999</v>
      </c>
      <c r="F872">
        <v>3000</v>
      </c>
      <c r="G872" t="b">
        <v>1</v>
      </c>
      <c r="H872" t="s">
        <v>520</v>
      </c>
      <c r="K872" t="s">
        <v>228</v>
      </c>
      <c r="L872" t="s">
        <v>1729</v>
      </c>
      <c r="N872" t="s">
        <v>93</v>
      </c>
      <c r="P872">
        <v>349.8</v>
      </c>
      <c r="Q872">
        <v>79.899999999999991</v>
      </c>
      <c r="R872">
        <v>0</v>
      </c>
      <c r="S872">
        <v>50.1</v>
      </c>
      <c r="T872">
        <v>0</v>
      </c>
      <c r="U872">
        <v>0</v>
      </c>
      <c r="V872">
        <v>159.9</v>
      </c>
      <c r="W872">
        <v>59.9</v>
      </c>
      <c r="X872">
        <v>59.9</v>
      </c>
      <c r="Y872">
        <v>0</v>
      </c>
      <c r="AF872" t="s">
        <v>1777</v>
      </c>
      <c r="AJ872" t="s">
        <v>1777</v>
      </c>
      <c r="AL872" t="s">
        <v>1731</v>
      </c>
      <c r="AM872">
        <v>0</v>
      </c>
      <c r="AN872">
        <v>99999</v>
      </c>
      <c r="AO872">
        <v>599</v>
      </c>
      <c r="AP872" t="b">
        <v>1</v>
      </c>
      <c r="AQ872" t="b">
        <v>1</v>
      </c>
      <c r="AR872" t="b">
        <v>1</v>
      </c>
      <c r="AS872">
        <v>500</v>
      </c>
      <c r="AT872" t="s">
        <v>96</v>
      </c>
      <c r="AV872" t="b">
        <v>0</v>
      </c>
      <c r="AW872">
        <v>12</v>
      </c>
      <c r="AX872" t="s">
        <v>97</v>
      </c>
      <c r="AY872" t="s">
        <v>2636</v>
      </c>
    </row>
    <row r="873" spans="1:51" x14ac:dyDescent="0.25">
      <c r="A873" t="s">
        <v>3160</v>
      </c>
      <c r="B873" t="s">
        <v>109</v>
      </c>
      <c r="C873" t="s">
        <v>89</v>
      </c>
      <c r="D873">
        <v>99999</v>
      </c>
      <c r="F873">
        <v>5000</v>
      </c>
      <c r="G873" t="b">
        <v>1</v>
      </c>
      <c r="H873" t="s">
        <v>520</v>
      </c>
      <c r="K873" t="s">
        <v>228</v>
      </c>
      <c r="L873" t="s">
        <v>1729</v>
      </c>
      <c r="N873" t="s">
        <v>93</v>
      </c>
      <c r="P873">
        <v>364.8</v>
      </c>
      <c r="Q873">
        <v>94.9</v>
      </c>
      <c r="R873">
        <v>0</v>
      </c>
      <c r="S873">
        <v>50.1</v>
      </c>
      <c r="T873">
        <v>0</v>
      </c>
      <c r="U873">
        <v>0</v>
      </c>
      <c r="V873">
        <v>159.9</v>
      </c>
      <c r="W873">
        <v>59.9</v>
      </c>
      <c r="X873">
        <v>59.9</v>
      </c>
      <c r="Y873">
        <v>0</v>
      </c>
      <c r="AF873" t="s">
        <v>1779</v>
      </c>
      <c r="AJ873" t="s">
        <v>1779</v>
      </c>
      <c r="AL873" t="s">
        <v>1731</v>
      </c>
      <c r="AM873">
        <v>0</v>
      </c>
      <c r="AN873">
        <v>99999</v>
      </c>
      <c r="AO873">
        <v>599</v>
      </c>
      <c r="AP873" t="b">
        <v>1</v>
      </c>
      <c r="AQ873" t="b">
        <v>1</v>
      </c>
      <c r="AR873" t="b">
        <v>1</v>
      </c>
      <c r="AS873">
        <v>500</v>
      </c>
      <c r="AT873" t="s">
        <v>96</v>
      </c>
      <c r="AV873" t="b">
        <v>0</v>
      </c>
      <c r="AW873">
        <v>12</v>
      </c>
      <c r="AX873" t="s">
        <v>97</v>
      </c>
      <c r="AY873" t="s">
        <v>2637</v>
      </c>
    </row>
    <row r="874" spans="1:51" x14ac:dyDescent="0.25">
      <c r="A874" t="s">
        <v>3160</v>
      </c>
      <c r="B874" t="s">
        <v>124</v>
      </c>
      <c r="C874" t="s">
        <v>89</v>
      </c>
      <c r="D874">
        <v>99999</v>
      </c>
      <c r="F874">
        <v>0</v>
      </c>
      <c r="G874" t="b">
        <v>1</v>
      </c>
      <c r="H874" t="s">
        <v>520</v>
      </c>
      <c r="K874" t="s">
        <v>228</v>
      </c>
      <c r="L874" t="s">
        <v>1725</v>
      </c>
      <c r="N874" t="s">
        <v>93</v>
      </c>
      <c r="P874">
        <v>334.8</v>
      </c>
      <c r="Q874">
        <v>64.900000000000006</v>
      </c>
      <c r="R874">
        <v>0</v>
      </c>
      <c r="S874">
        <v>50.1</v>
      </c>
      <c r="T874">
        <v>0</v>
      </c>
      <c r="U874">
        <v>0</v>
      </c>
      <c r="V874">
        <v>159.9</v>
      </c>
      <c r="W874">
        <v>59.9</v>
      </c>
      <c r="X874">
        <v>59.9</v>
      </c>
      <c r="Y874">
        <v>0</v>
      </c>
      <c r="AF874" t="s">
        <v>1781</v>
      </c>
      <c r="AJ874" t="s">
        <v>1781</v>
      </c>
      <c r="AL874" t="s">
        <v>1727</v>
      </c>
      <c r="AM874">
        <v>0</v>
      </c>
      <c r="AN874">
        <v>99999</v>
      </c>
      <c r="AO874">
        <v>699</v>
      </c>
      <c r="AP874" t="b">
        <v>1</v>
      </c>
      <c r="AQ874" t="b">
        <v>1</v>
      </c>
      <c r="AR874" t="b">
        <v>1</v>
      </c>
      <c r="AS874">
        <v>1000</v>
      </c>
      <c r="AT874" t="s">
        <v>96</v>
      </c>
      <c r="AV874" t="b">
        <v>0</v>
      </c>
      <c r="AW874">
        <v>12</v>
      </c>
      <c r="AX874" t="s">
        <v>97</v>
      </c>
      <c r="AY874" t="s">
        <v>2638</v>
      </c>
    </row>
    <row r="875" spans="1:51" x14ac:dyDescent="0.25">
      <c r="A875" t="s">
        <v>3160</v>
      </c>
      <c r="B875" t="s">
        <v>124</v>
      </c>
      <c r="C875" t="s">
        <v>89</v>
      </c>
      <c r="D875">
        <v>99999</v>
      </c>
      <c r="F875">
        <v>1000</v>
      </c>
      <c r="G875" t="b">
        <v>1</v>
      </c>
      <c r="H875" t="s">
        <v>520</v>
      </c>
      <c r="K875" t="s">
        <v>228</v>
      </c>
      <c r="L875" t="s">
        <v>1725</v>
      </c>
      <c r="N875" t="s">
        <v>93</v>
      </c>
      <c r="P875">
        <v>334.8</v>
      </c>
      <c r="Q875">
        <v>64.899999999999991</v>
      </c>
      <c r="R875">
        <v>0</v>
      </c>
      <c r="S875">
        <v>50.1</v>
      </c>
      <c r="T875">
        <v>0</v>
      </c>
      <c r="U875">
        <v>0</v>
      </c>
      <c r="V875">
        <v>159.9</v>
      </c>
      <c r="W875">
        <v>59.9</v>
      </c>
      <c r="X875">
        <v>59.9</v>
      </c>
      <c r="Y875">
        <v>0</v>
      </c>
      <c r="AF875" t="s">
        <v>1783</v>
      </c>
      <c r="AJ875" t="s">
        <v>1783</v>
      </c>
      <c r="AL875" t="s">
        <v>1727</v>
      </c>
      <c r="AM875">
        <v>0</v>
      </c>
      <c r="AN875">
        <v>99999</v>
      </c>
      <c r="AO875">
        <v>699</v>
      </c>
      <c r="AP875" t="b">
        <v>1</v>
      </c>
      <c r="AQ875" t="b">
        <v>1</v>
      </c>
      <c r="AR875" t="b">
        <v>1</v>
      </c>
      <c r="AS875">
        <v>1000</v>
      </c>
      <c r="AT875" t="s">
        <v>96</v>
      </c>
      <c r="AV875" t="b">
        <v>0</v>
      </c>
      <c r="AW875">
        <v>12</v>
      </c>
      <c r="AX875" t="s">
        <v>97</v>
      </c>
      <c r="AY875" t="s">
        <v>2639</v>
      </c>
    </row>
    <row r="876" spans="1:51" x14ac:dyDescent="0.25">
      <c r="A876" t="s">
        <v>3160</v>
      </c>
      <c r="B876" t="s">
        <v>124</v>
      </c>
      <c r="C876" t="s">
        <v>89</v>
      </c>
      <c r="D876">
        <v>99999</v>
      </c>
      <c r="F876">
        <v>2000</v>
      </c>
      <c r="G876" t="b">
        <v>1</v>
      </c>
      <c r="H876" t="s">
        <v>520</v>
      </c>
      <c r="K876" t="s">
        <v>228</v>
      </c>
      <c r="L876" t="s">
        <v>1725</v>
      </c>
      <c r="N876" t="s">
        <v>93</v>
      </c>
      <c r="P876">
        <v>344.8</v>
      </c>
      <c r="Q876">
        <v>74.899999999999991</v>
      </c>
      <c r="R876">
        <v>0</v>
      </c>
      <c r="S876">
        <v>50.1</v>
      </c>
      <c r="T876">
        <v>0</v>
      </c>
      <c r="U876">
        <v>0</v>
      </c>
      <c r="V876">
        <v>159.9</v>
      </c>
      <c r="W876">
        <v>59.9</v>
      </c>
      <c r="X876">
        <v>59.9</v>
      </c>
      <c r="Y876">
        <v>0</v>
      </c>
      <c r="AF876" t="s">
        <v>1785</v>
      </c>
      <c r="AJ876" t="s">
        <v>1785</v>
      </c>
      <c r="AL876" t="s">
        <v>1727</v>
      </c>
      <c r="AM876">
        <v>0</v>
      </c>
      <c r="AN876">
        <v>99999</v>
      </c>
      <c r="AO876">
        <v>699</v>
      </c>
      <c r="AP876" t="b">
        <v>1</v>
      </c>
      <c r="AQ876" t="b">
        <v>1</v>
      </c>
      <c r="AR876" t="b">
        <v>1</v>
      </c>
      <c r="AS876">
        <v>1000</v>
      </c>
      <c r="AT876" t="s">
        <v>96</v>
      </c>
      <c r="AV876" t="b">
        <v>0</v>
      </c>
      <c r="AW876">
        <v>12</v>
      </c>
      <c r="AX876" t="s">
        <v>97</v>
      </c>
      <c r="AY876" t="s">
        <v>2640</v>
      </c>
    </row>
    <row r="877" spans="1:51" x14ac:dyDescent="0.25">
      <c r="A877" t="s">
        <v>3160</v>
      </c>
      <c r="B877" t="s">
        <v>124</v>
      </c>
      <c r="C877" t="s">
        <v>89</v>
      </c>
      <c r="D877">
        <v>99999</v>
      </c>
      <c r="F877">
        <v>3000</v>
      </c>
      <c r="G877" t="b">
        <v>1</v>
      </c>
      <c r="H877" t="s">
        <v>520</v>
      </c>
      <c r="K877" t="s">
        <v>228</v>
      </c>
      <c r="L877" t="s">
        <v>1725</v>
      </c>
      <c r="N877" t="s">
        <v>93</v>
      </c>
      <c r="P877">
        <v>354.8</v>
      </c>
      <c r="Q877">
        <v>84.899999999999991</v>
      </c>
      <c r="R877">
        <v>0</v>
      </c>
      <c r="S877">
        <v>50.1</v>
      </c>
      <c r="T877">
        <v>0</v>
      </c>
      <c r="U877">
        <v>0</v>
      </c>
      <c r="V877">
        <v>159.9</v>
      </c>
      <c r="W877">
        <v>59.9</v>
      </c>
      <c r="X877">
        <v>59.9</v>
      </c>
      <c r="Y877">
        <v>0</v>
      </c>
      <c r="AF877" t="s">
        <v>1787</v>
      </c>
      <c r="AJ877" t="s">
        <v>1787</v>
      </c>
      <c r="AL877" t="s">
        <v>1727</v>
      </c>
      <c r="AM877">
        <v>0</v>
      </c>
      <c r="AN877">
        <v>99999</v>
      </c>
      <c r="AO877">
        <v>699</v>
      </c>
      <c r="AP877" t="b">
        <v>1</v>
      </c>
      <c r="AQ877" t="b">
        <v>1</v>
      </c>
      <c r="AR877" t="b">
        <v>1</v>
      </c>
      <c r="AS877">
        <v>1000</v>
      </c>
      <c r="AT877" t="s">
        <v>96</v>
      </c>
      <c r="AV877" t="b">
        <v>0</v>
      </c>
      <c r="AW877">
        <v>12</v>
      </c>
      <c r="AX877" t="s">
        <v>97</v>
      </c>
      <c r="AY877" t="s">
        <v>2641</v>
      </c>
    </row>
    <row r="878" spans="1:51" x14ac:dyDescent="0.25">
      <c r="A878" t="s">
        <v>3160</v>
      </c>
      <c r="B878" t="s">
        <v>124</v>
      </c>
      <c r="C878" t="s">
        <v>89</v>
      </c>
      <c r="D878">
        <v>99999</v>
      </c>
      <c r="F878">
        <v>5000</v>
      </c>
      <c r="G878" t="b">
        <v>1</v>
      </c>
      <c r="H878" t="s">
        <v>520</v>
      </c>
      <c r="K878" t="s">
        <v>228</v>
      </c>
      <c r="L878" t="s">
        <v>1725</v>
      </c>
      <c r="N878" t="s">
        <v>93</v>
      </c>
      <c r="P878">
        <v>369.8</v>
      </c>
      <c r="Q878">
        <v>99.9</v>
      </c>
      <c r="R878">
        <v>0</v>
      </c>
      <c r="S878">
        <v>50.1</v>
      </c>
      <c r="T878">
        <v>0</v>
      </c>
      <c r="U878">
        <v>0</v>
      </c>
      <c r="V878">
        <v>159.9</v>
      </c>
      <c r="W878">
        <v>59.9</v>
      </c>
      <c r="X878">
        <v>59.9</v>
      </c>
      <c r="Y878">
        <v>0</v>
      </c>
      <c r="AF878" t="s">
        <v>1789</v>
      </c>
      <c r="AJ878" t="s">
        <v>1789</v>
      </c>
      <c r="AL878" t="s">
        <v>1727</v>
      </c>
      <c r="AM878">
        <v>0</v>
      </c>
      <c r="AN878">
        <v>99999</v>
      </c>
      <c r="AO878">
        <v>699</v>
      </c>
      <c r="AP878" t="b">
        <v>1</v>
      </c>
      <c r="AQ878" t="b">
        <v>1</v>
      </c>
      <c r="AR878" t="b">
        <v>1</v>
      </c>
      <c r="AS878">
        <v>1000</v>
      </c>
      <c r="AT878" t="s">
        <v>96</v>
      </c>
      <c r="AV878" t="b">
        <v>0</v>
      </c>
      <c r="AW878">
        <v>12</v>
      </c>
      <c r="AX878" t="s">
        <v>97</v>
      </c>
      <c r="AY878" t="s">
        <v>2642</v>
      </c>
    </row>
    <row r="879" spans="1:51" x14ac:dyDescent="0.25">
      <c r="A879" t="s">
        <v>3160</v>
      </c>
      <c r="B879" t="s">
        <v>139</v>
      </c>
      <c r="C879" t="s">
        <v>89</v>
      </c>
      <c r="D879">
        <v>99999</v>
      </c>
      <c r="F879">
        <v>0</v>
      </c>
      <c r="G879" t="b">
        <v>1</v>
      </c>
      <c r="H879" t="s">
        <v>520</v>
      </c>
      <c r="K879" t="s">
        <v>228</v>
      </c>
      <c r="L879" t="s">
        <v>1753</v>
      </c>
      <c r="N879" t="s">
        <v>93</v>
      </c>
      <c r="P879">
        <v>354.8</v>
      </c>
      <c r="Q879">
        <v>84.9</v>
      </c>
      <c r="R879">
        <v>0</v>
      </c>
      <c r="S879">
        <v>50.1</v>
      </c>
      <c r="T879">
        <v>0</v>
      </c>
      <c r="U879">
        <v>0</v>
      </c>
      <c r="V879">
        <v>159.9</v>
      </c>
      <c r="W879">
        <v>59.9</v>
      </c>
      <c r="X879">
        <v>59.9</v>
      </c>
      <c r="Y879">
        <v>0</v>
      </c>
      <c r="AF879" t="s">
        <v>1791</v>
      </c>
      <c r="AJ879" t="s">
        <v>1791</v>
      </c>
      <c r="AL879" t="s">
        <v>1755</v>
      </c>
      <c r="AM879">
        <v>0</v>
      </c>
      <c r="AN879">
        <v>99999</v>
      </c>
      <c r="AO879">
        <v>899</v>
      </c>
      <c r="AP879" t="b">
        <v>1</v>
      </c>
      <c r="AQ879" t="b">
        <v>1</v>
      </c>
      <c r="AR879" t="b">
        <v>1</v>
      </c>
      <c r="AS879">
        <v>99999</v>
      </c>
      <c r="AT879" t="s">
        <v>96</v>
      </c>
      <c r="AV879" t="b">
        <v>0</v>
      </c>
      <c r="AW879">
        <v>12</v>
      </c>
      <c r="AX879" t="s">
        <v>97</v>
      </c>
      <c r="AY879" t="s">
        <v>2643</v>
      </c>
    </row>
    <row r="880" spans="1:51" x14ac:dyDescent="0.25">
      <c r="A880" t="s">
        <v>3160</v>
      </c>
      <c r="B880" t="s">
        <v>139</v>
      </c>
      <c r="C880" t="s">
        <v>89</v>
      </c>
      <c r="D880">
        <v>99999</v>
      </c>
      <c r="F880">
        <v>1000</v>
      </c>
      <c r="G880" t="b">
        <v>1</v>
      </c>
      <c r="H880" t="s">
        <v>520</v>
      </c>
      <c r="K880" t="s">
        <v>228</v>
      </c>
      <c r="L880" t="s">
        <v>1753</v>
      </c>
      <c r="N880" t="s">
        <v>93</v>
      </c>
      <c r="P880">
        <v>354.8</v>
      </c>
      <c r="Q880">
        <v>84.899999999999991</v>
      </c>
      <c r="R880">
        <v>0</v>
      </c>
      <c r="S880">
        <v>50.1</v>
      </c>
      <c r="T880">
        <v>0</v>
      </c>
      <c r="U880">
        <v>0</v>
      </c>
      <c r="V880">
        <v>159.9</v>
      </c>
      <c r="W880">
        <v>59.9</v>
      </c>
      <c r="X880">
        <v>59.9</v>
      </c>
      <c r="Y880">
        <v>0</v>
      </c>
      <c r="AF880" t="s">
        <v>1793</v>
      </c>
      <c r="AJ880" t="s">
        <v>1793</v>
      </c>
      <c r="AL880" t="s">
        <v>1755</v>
      </c>
      <c r="AM880">
        <v>0</v>
      </c>
      <c r="AN880">
        <v>99999</v>
      </c>
      <c r="AO880">
        <v>899</v>
      </c>
      <c r="AP880" t="b">
        <v>1</v>
      </c>
      <c r="AQ880" t="b">
        <v>1</v>
      </c>
      <c r="AR880" t="b">
        <v>1</v>
      </c>
      <c r="AS880">
        <v>99999</v>
      </c>
      <c r="AT880" t="s">
        <v>96</v>
      </c>
      <c r="AV880" t="b">
        <v>0</v>
      </c>
      <c r="AW880">
        <v>12</v>
      </c>
      <c r="AX880" t="s">
        <v>97</v>
      </c>
      <c r="AY880" t="s">
        <v>2644</v>
      </c>
    </row>
    <row r="881" spans="1:51" x14ac:dyDescent="0.25">
      <c r="A881" t="s">
        <v>3160</v>
      </c>
      <c r="B881" t="s">
        <v>139</v>
      </c>
      <c r="C881" t="s">
        <v>89</v>
      </c>
      <c r="D881">
        <v>99999</v>
      </c>
      <c r="F881">
        <v>10000</v>
      </c>
      <c r="G881" t="b">
        <v>1</v>
      </c>
      <c r="H881" t="s">
        <v>520</v>
      </c>
      <c r="K881" t="s">
        <v>228</v>
      </c>
      <c r="L881" t="s">
        <v>1753</v>
      </c>
      <c r="N881" t="s">
        <v>93</v>
      </c>
      <c r="P881">
        <v>419.8</v>
      </c>
      <c r="Q881">
        <v>149.9</v>
      </c>
      <c r="R881">
        <v>0</v>
      </c>
      <c r="S881">
        <v>50.1</v>
      </c>
      <c r="T881">
        <v>0</v>
      </c>
      <c r="U881">
        <v>0</v>
      </c>
      <c r="V881">
        <v>159.9</v>
      </c>
      <c r="W881">
        <v>59.9</v>
      </c>
      <c r="X881">
        <v>59.9</v>
      </c>
      <c r="Y881">
        <v>0</v>
      </c>
      <c r="AF881" t="s">
        <v>1795</v>
      </c>
      <c r="AJ881" t="s">
        <v>1795</v>
      </c>
      <c r="AL881" t="s">
        <v>1755</v>
      </c>
      <c r="AM881">
        <v>0</v>
      </c>
      <c r="AN881">
        <v>99999</v>
      </c>
      <c r="AO881">
        <v>899</v>
      </c>
      <c r="AP881" t="b">
        <v>1</v>
      </c>
      <c r="AQ881" t="b">
        <v>1</v>
      </c>
      <c r="AR881" t="b">
        <v>1</v>
      </c>
      <c r="AS881">
        <v>99999</v>
      </c>
      <c r="AT881" t="s">
        <v>96</v>
      </c>
      <c r="AV881" t="b">
        <v>0</v>
      </c>
      <c r="AW881">
        <v>12</v>
      </c>
      <c r="AX881" t="s">
        <v>97</v>
      </c>
      <c r="AY881" t="s">
        <v>2645</v>
      </c>
    </row>
    <row r="882" spans="1:51" x14ac:dyDescent="0.25">
      <c r="A882" t="s">
        <v>3160</v>
      </c>
      <c r="B882" t="s">
        <v>139</v>
      </c>
      <c r="C882" t="s">
        <v>89</v>
      </c>
      <c r="D882">
        <v>99999</v>
      </c>
      <c r="F882">
        <v>2000</v>
      </c>
      <c r="G882" t="b">
        <v>1</v>
      </c>
      <c r="H882" t="s">
        <v>520</v>
      </c>
      <c r="K882" t="s">
        <v>228</v>
      </c>
      <c r="L882" t="s">
        <v>1753</v>
      </c>
      <c r="N882" t="s">
        <v>93</v>
      </c>
      <c r="P882">
        <v>364.8</v>
      </c>
      <c r="Q882">
        <v>94.899999999999991</v>
      </c>
      <c r="R882">
        <v>0</v>
      </c>
      <c r="S882">
        <v>50.1</v>
      </c>
      <c r="T882">
        <v>0</v>
      </c>
      <c r="U882">
        <v>0</v>
      </c>
      <c r="V882">
        <v>159.9</v>
      </c>
      <c r="W882">
        <v>59.9</v>
      </c>
      <c r="X882">
        <v>59.9</v>
      </c>
      <c r="Y882">
        <v>0</v>
      </c>
      <c r="AF882" t="s">
        <v>1797</v>
      </c>
      <c r="AJ882" t="s">
        <v>1797</v>
      </c>
      <c r="AL882" t="s">
        <v>1755</v>
      </c>
      <c r="AM882">
        <v>0</v>
      </c>
      <c r="AN882">
        <v>99999</v>
      </c>
      <c r="AO882">
        <v>899</v>
      </c>
      <c r="AP882" t="b">
        <v>1</v>
      </c>
      <c r="AQ882" t="b">
        <v>1</v>
      </c>
      <c r="AR882" t="b">
        <v>1</v>
      </c>
      <c r="AS882">
        <v>99999</v>
      </c>
      <c r="AT882" t="s">
        <v>96</v>
      </c>
      <c r="AV882" t="b">
        <v>0</v>
      </c>
      <c r="AW882">
        <v>12</v>
      </c>
      <c r="AX882" t="s">
        <v>97</v>
      </c>
      <c r="AY882" t="s">
        <v>2646</v>
      </c>
    </row>
    <row r="883" spans="1:51" x14ac:dyDescent="0.25">
      <c r="A883" t="s">
        <v>3160</v>
      </c>
      <c r="B883" t="s">
        <v>139</v>
      </c>
      <c r="C883" t="s">
        <v>89</v>
      </c>
      <c r="D883">
        <v>99999</v>
      </c>
      <c r="F883">
        <v>3000</v>
      </c>
      <c r="G883" t="b">
        <v>1</v>
      </c>
      <c r="H883" t="s">
        <v>520</v>
      </c>
      <c r="K883" t="s">
        <v>228</v>
      </c>
      <c r="L883" t="s">
        <v>1753</v>
      </c>
      <c r="N883" t="s">
        <v>93</v>
      </c>
      <c r="P883">
        <v>374.8</v>
      </c>
      <c r="Q883">
        <v>104.89999999999999</v>
      </c>
      <c r="R883">
        <v>0</v>
      </c>
      <c r="S883">
        <v>50.1</v>
      </c>
      <c r="T883">
        <v>0</v>
      </c>
      <c r="U883">
        <v>0</v>
      </c>
      <c r="V883">
        <v>159.9</v>
      </c>
      <c r="W883">
        <v>59.9</v>
      </c>
      <c r="X883">
        <v>59.9</v>
      </c>
      <c r="Y883">
        <v>0</v>
      </c>
      <c r="AF883" t="s">
        <v>1799</v>
      </c>
      <c r="AJ883" t="s">
        <v>1799</v>
      </c>
      <c r="AL883" t="s">
        <v>1755</v>
      </c>
      <c r="AM883">
        <v>0</v>
      </c>
      <c r="AN883">
        <v>99999</v>
      </c>
      <c r="AO883">
        <v>899</v>
      </c>
      <c r="AP883" t="b">
        <v>1</v>
      </c>
      <c r="AQ883" t="b">
        <v>1</v>
      </c>
      <c r="AR883" t="b">
        <v>1</v>
      </c>
      <c r="AS883">
        <v>99999</v>
      </c>
      <c r="AT883" t="s">
        <v>96</v>
      </c>
      <c r="AV883" t="b">
        <v>0</v>
      </c>
      <c r="AW883">
        <v>12</v>
      </c>
      <c r="AX883" t="s">
        <v>97</v>
      </c>
      <c r="AY883" t="s">
        <v>2647</v>
      </c>
    </row>
    <row r="884" spans="1:51" x14ac:dyDescent="0.25">
      <c r="A884" t="s">
        <v>3160</v>
      </c>
      <c r="B884" t="s">
        <v>139</v>
      </c>
      <c r="C884" t="s">
        <v>89</v>
      </c>
      <c r="D884">
        <v>99999</v>
      </c>
      <c r="F884">
        <v>5000</v>
      </c>
      <c r="G884" t="b">
        <v>1</v>
      </c>
      <c r="H884" t="s">
        <v>520</v>
      </c>
      <c r="K884" t="s">
        <v>228</v>
      </c>
      <c r="L884" t="s">
        <v>1753</v>
      </c>
      <c r="N884" t="s">
        <v>93</v>
      </c>
      <c r="P884">
        <v>389.8</v>
      </c>
      <c r="Q884">
        <v>119.9</v>
      </c>
      <c r="R884">
        <v>0</v>
      </c>
      <c r="S884">
        <v>50.1</v>
      </c>
      <c r="T884">
        <v>0</v>
      </c>
      <c r="U884">
        <v>0</v>
      </c>
      <c r="V884">
        <v>159.9</v>
      </c>
      <c r="W884">
        <v>59.9</v>
      </c>
      <c r="X884">
        <v>59.9</v>
      </c>
      <c r="Y884">
        <v>0</v>
      </c>
      <c r="AF884" t="s">
        <v>1801</v>
      </c>
      <c r="AJ884" t="s">
        <v>1801</v>
      </c>
      <c r="AL884" t="s">
        <v>1755</v>
      </c>
      <c r="AM884">
        <v>0</v>
      </c>
      <c r="AN884">
        <v>99999</v>
      </c>
      <c r="AO884">
        <v>899</v>
      </c>
      <c r="AP884" t="b">
        <v>1</v>
      </c>
      <c r="AQ884" t="b">
        <v>1</v>
      </c>
      <c r="AR884" t="b">
        <v>1</v>
      </c>
      <c r="AS884">
        <v>99999</v>
      </c>
      <c r="AT884" t="s">
        <v>96</v>
      </c>
      <c r="AV884" t="b">
        <v>0</v>
      </c>
      <c r="AW884">
        <v>12</v>
      </c>
      <c r="AX884" t="s">
        <v>97</v>
      </c>
      <c r="AY884" t="s">
        <v>2648</v>
      </c>
    </row>
    <row r="885" spans="1:51" x14ac:dyDescent="0.25">
      <c r="A885" t="s">
        <v>3160</v>
      </c>
      <c r="B885" t="s">
        <v>88</v>
      </c>
      <c r="C885" t="s">
        <v>89</v>
      </c>
      <c r="D885">
        <v>99999</v>
      </c>
      <c r="F885">
        <v>10000</v>
      </c>
      <c r="G885" t="b">
        <v>1</v>
      </c>
      <c r="H885" t="s">
        <v>520</v>
      </c>
      <c r="K885" t="s">
        <v>253</v>
      </c>
      <c r="L885" t="s">
        <v>1725</v>
      </c>
      <c r="N885" t="s">
        <v>93</v>
      </c>
      <c r="P885">
        <v>384.8</v>
      </c>
      <c r="Q885">
        <v>129.9</v>
      </c>
      <c r="R885">
        <v>0</v>
      </c>
      <c r="S885">
        <v>50.1</v>
      </c>
      <c r="T885">
        <v>0</v>
      </c>
      <c r="U885">
        <v>0</v>
      </c>
      <c r="V885">
        <v>159.9</v>
      </c>
      <c r="W885">
        <v>44.9</v>
      </c>
      <c r="X885">
        <v>44.9</v>
      </c>
      <c r="Y885">
        <v>0</v>
      </c>
      <c r="AF885" t="s">
        <v>1726</v>
      </c>
      <c r="AJ885" t="s">
        <v>1726</v>
      </c>
      <c r="AL885" t="s">
        <v>1727</v>
      </c>
      <c r="AM885">
        <v>0</v>
      </c>
      <c r="AN885">
        <v>99999</v>
      </c>
      <c r="AO885">
        <v>699</v>
      </c>
      <c r="AP885" t="b">
        <v>1</v>
      </c>
      <c r="AQ885" t="b">
        <v>1</v>
      </c>
      <c r="AR885" t="b">
        <v>1</v>
      </c>
      <c r="AS885">
        <v>1000</v>
      </c>
      <c r="AT885" t="s">
        <v>96</v>
      </c>
      <c r="AV885" t="b">
        <v>0</v>
      </c>
      <c r="AW885">
        <v>12</v>
      </c>
      <c r="AX885" t="s">
        <v>97</v>
      </c>
      <c r="AY885" t="s">
        <v>2649</v>
      </c>
    </row>
    <row r="886" spans="1:51" x14ac:dyDescent="0.25">
      <c r="A886" t="s">
        <v>3160</v>
      </c>
      <c r="B886" t="s">
        <v>109</v>
      </c>
      <c r="C886" t="s">
        <v>89</v>
      </c>
      <c r="D886">
        <v>99999</v>
      </c>
      <c r="F886">
        <v>0</v>
      </c>
      <c r="G886" t="b">
        <v>1</v>
      </c>
      <c r="H886" t="s">
        <v>520</v>
      </c>
      <c r="K886" t="s">
        <v>253</v>
      </c>
      <c r="L886" t="s">
        <v>1729</v>
      </c>
      <c r="N886" t="s">
        <v>93</v>
      </c>
      <c r="P886">
        <v>314.8</v>
      </c>
      <c r="Q886">
        <v>59.9</v>
      </c>
      <c r="R886">
        <v>0</v>
      </c>
      <c r="S886">
        <v>50.1</v>
      </c>
      <c r="T886">
        <v>0</v>
      </c>
      <c r="U886">
        <v>0</v>
      </c>
      <c r="V886">
        <v>159.9</v>
      </c>
      <c r="W886">
        <v>44.9</v>
      </c>
      <c r="X886">
        <v>44.9</v>
      </c>
      <c r="Y886">
        <v>0</v>
      </c>
      <c r="AF886" t="s">
        <v>1730</v>
      </c>
      <c r="AJ886" t="s">
        <v>1730</v>
      </c>
      <c r="AL886" t="s">
        <v>1731</v>
      </c>
      <c r="AM886">
        <v>0</v>
      </c>
      <c r="AN886">
        <v>99999</v>
      </c>
      <c r="AO886">
        <v>599</v>
      </c>
      <c r="AP886" t="b">
        <v>1</v>
      </c>
      <c r="AQ886" t="b">
        <v>1</v>
      </c>
      <c r="AR886" t="b">
        <v>1</v>
      </c>
      <c r="AS886">
        <v>500</v>
      </c>
      <c r="AT886" t="s">
        <v>96</v>
      </c>
      <c r="AV886" t="b">
        <v>0</v>
      </c>
      <c r="AW886">
        <v>12</v>
      </c>
      <c r="AX886" t="s">
        <v>97</v>
      </c>
      <c r="AY886" t="s">
        <v>2650</v>
      </c>
    </row>
    <row r="887" spans="1:51" x14ac:dyDescent="0.25">
      <c r="A887" t="s">
        <v>3160</v>
      </c>
      <c r="B887" t="s">
        <v>109</v>
      </c>
      <c r="C887" t="s">
        <v>89</v>
      </c>
      <c r="D887">
        <v>99999</v>
      </c>
      <c r="F887">
        <v>1000</v>
      </c>
      <c r="G887" t="b">
        <v>1</v>
      </c>
      <c r="H887" t="s">
        <v>520</v>
      </c>
      <c r="K887" t="s">
        <v>253</v>
      </c>
      <c r="L887" t="s">
        <v>1729</v>
      </c>
      <c r="N887" t="s">
        <v>93</v>
      </c>
      <c r="P887">
        <v>314.8</v>
      </c>
      <c r="Q887">
        <v>59.9</v>
      </c>
      <c r="R887">
        <v>0</v>
      </c>
      <c r="S887">
        <v>50.1</v>
      </c>
      <c r="T887">
        <v>0</v>
      </c>
      <c r="U887">
        <v>0</v>
      </c>
      <c r="V887">
        <v>159.9</v>
      </c>
      <c r="W887">
        <v>44.9</v>
      </c>
      <c r="X887">
        <v>44.9</v>
      </c>
      <c r="Y887">
        <v>0</v>
      </c>
      <c r="AF887" t="s">
        <v>1733</v>
      </c>
      <c r="AJ887" t="s">
        <v>1733</v>
      </c>
      <c r="AL887" t="s">
        <v>1731</v>
      </c>
      <c r="AM887">
        <v>0</v>
      </c>
      <c r="AN887">
        <v>99999</v>
      </c>
      <c r="AO887">
        <v>599</v>
      </c>
      <c r="AP887" t="b">
        <v>1</v>
      </c>
      <c r="AQ887" t="b">
        <v>1</v>
      </c>
      <c r="AR887" t="b">
        <v>1</v>
      </c>
      <c r="AS887">
        <v>500</v>
      </c>
      <c r="AT887" t="s">
        <v>96</v>
      </c>
      <c r="AV887" t="b">
        <v>0</v>
      </c>
      <c r="AW887">
        <v>12</v>
      </c>
      <c r="AX887" t="s">
        <v>97</v>
      </c>
      <c r="AY887" t="s">
        <v>2651</v>
      </c>
    </row>
    <row r="888" spans="1:51" x14ac:dyDescent="0.25">
      <c r="A888" t="s">
        <v>3160</v>
      </c>
      <c r="B888" t="s">
        <v>109</v>
      </c>
      <c r="C888" t="s">
        <v>89</v>
      </c>
      <c r="D888">
        <v>99999</v>
      </c>
      <c r="F888">
        <v>10000</v>
      </c>
      <c r="G888" t="b">
        <v>1</v>
      </c>
      <c r="H888" t="s">
        <v>520</v>
      </c>
      <c r="K888" t="s">
        <v>253</v>
      </c>
      <c r="L888" t="s">
        <v>1729</v>
      </c>
      <c r="N888" t="s">
        <v>93</v>
      </c>
      <c r="P888">
        <v>379.8</v>
      </c>
      <c r="Q888">
        <v>124.9</v>
      </c>
      <c r="R888">
        <v>0</v>
      </c>
      <c r="S888">
        <v>50.1</v>
      </c>
      <c r="T888">
        <v>0</v>
      </c>
      <c r="U888">
        <v>0</v>
      </c>
      <c r="V888">
        <v>159.9</v>
      </c>
      <c r="W888">
        <v>44.9</v>
      </c>
      <c r="X888">
        <v>44.9</v>
      </c>
      <c r="Y888">
        <v>0</v>
      </c>
      <c r="AF888" t="s">
        <v>1735</v>
      </c>
      <c r="AJ888" t="s">
        <v>1735</v>
      </c>
      <c r="AL888" t="s">
        <v>1731</v>
      </c>
      <c r="AM888">
        <v>0</v>
      </c>
      <c r="AN888">
        <v>99999</v>
      </c>
      <c r="AO888">
        <v>599</v>
      </c>
      <c r="AP888" t="b">
        <v>1</v>
      </c>
      <c r="AQ888" t="b">
        <v>1</v>
      </c>
      <c r="AR888" t="b">
        <v>1</v>
      </c>
      <c r="AS888">
        <v>500</v>
      </c>
      <c r="AT888" t="s">
        <v>96</v>
      </c>
      <c r="AV888" t="b">
        <v>0</v>
      </c>
      <c r="AW888">
        <v>12</v>
      </c>
      <c r="AX888" t="s">
        <v>97</v>
      </c>
      <c r="AY888" t="s">
        <v>2652</v>
      </c>
    </row>
    <row r="889" spans="1:51" x14ac:dyDescent="0.25">
      <c r="A889" t="s">
        <v>3160</v>
      </c>
      <c r="B889" t="s">
        <v>109</v>
      </c>
      <c r="C889" t="s">
        <v>89</v>
      </c>
      <c r="D889">
        <v>99999</v>
      </c>
      <c r="F889">
        <v>2000</v>
      </c>
      <c r="G889" t="b">
        <v>1</v>
      </c>
      <c r="H889" t="s">
        <v>520</v>
      </c>
      <c r="K889" t="s">
        <v>253</v>
      </c>
      <c r="L889" t="s">
        <v>1729</v>
      </c>
      <c r="N889" t="s">
        <v>93</v>
      </c>
      <c r="P889">
        <v>324.8</v>
      </c>
      <c r="Q889">
        <v>69.900000000000006</v>
      </c>
      <c r="R889">
        <v>0</v>
      </c>
      <c r="S889">
        <v>50.1</v>
      </c>
      <c r="T889">
        <v>0</v>
      </c>
      <c r="U889">
        <v>0</v>
      </c>
      <c r="V889">
        <v>159.9</v>
      </c>
      <c r="W889">
        <v>44.9</v>
      </c>
      <c r="X889">
        <v>44.9</v>
      </c>
      <c r="Y889">
        <v>0</v>
      </c>
      <c r="AF889" t="s">
        <v>1737</v>
      </c>
      <c r="AJ889" t="s">
        <v>1737</v>
      </c>
      <c r="AL889" t="s">
        <v>1731</v>
      </c>
      <c r="AM889">
        <v>0</v>
      </c>
      <c r="AN889">
        <v>99999</v>
      </c>
      <c r="AO889">
        <v>599</v>
      </c>
      <c r="AP889" t="b">
        <v>1</v>
      </c>
      <c r="AQ889" t="b">
        <v>1</v>
      </c>
      <c r="AR889" t="b">
        <v>1</v>
      </c>
      <c r="AS889">
        <v>500</v>
      </c>
      <c r="AT889" t="s">
        <v>96</v>
      </c>
      <c r="AV889" t="b">
        <v>0</v>
      </c>
      <c r="AW889">
        <v>12</v>
      </c>
      <c r="AX889" t="s">
        <v>97</v>
      </c>
      <c r="AY889" t="s">
        <v>2653</v>
      </c>
    </row>
    <row r="890" spans="1:51" x14ac:dyDescent="0.25">
      <c r="A890" t="s">
        <v>3160</v>
      </c>
      <c r="B890" t="s">
        <v>109</v>
      </c>
      <c r="C890" t="s">
        <v>89</v>
      </c>
      <c r="D890">
        <v>99999</v>
      </c>
      <c r="F890">
        <v>3000</v>
      </c>
      <c r="G890" t="b">
        <v>1</v>
      </c>
      <c r="H890" t="s">
        <v>520</v>
      </c>
      <c r="K890" t="s">
        <v>253</v>
      </c>
      <c r="L890" t="s">
        <v>1729</v>
      </c>
      <c r="N890" t="s">
        <v>93</v>
      </c>
      <c r="P890">
        <v>334.8</v>
      </c>
      <c r="Q890">
        <v>79.899999999999991</v>
      </c>
      <c r="R890">
        <v>0</v>
      </c>
      <c r="S890">
        <v>50.1</v>
      </c>
      <c r="T890">
        <v>0</v>
      </c>
      <c r="U890">
        <v>0</v>
      </c>
      <c r="V890">
        <v>159.9</v>
      </c>
      <c r="W890">
        <v>44.9</v>
      </c>
      <c r="X890">
        <v>44.9</v>
      </c>
      <c r="Y890">
        <v>0</v>
      </c>
      <c r="AF890" t="s">
        <v>1739</v>
      </c>
      <c r="AJ890" t="s">
        <v>1739</v>
      </c>
      <c r="AL890" t="s">
        <v>1731</v>
      </c>
      <c r="AM890">
        <v>0</v>
      </c>
      <c r="AN890">
        <v>99999</v>
      </c>
      <c r="AO890">
        <v>599</v>
      </c>
      <c r="AP890" t="b">
        <v>1</v>
      </c>
      <c r="AQ890" t="b">
        <v>1</v>
      </c>
      <c r="AR890" t="b">
        <v>1</v>
      </c>
      <c r="AS890">
        <v>500</v>
      </c>
      <c r="AT890" t="s">
        <v>96</v>
      </c>
      <c r="AV890" t="b">
        <v>0</v>
      </c>
      <c r="AW890">
        <v>12</v>
      </c>
      <c r="AX890" t="s">
        <v>97</v>
      </c>
      <c r="AY890" t="s">
        <v>2654</v>
      </c>
    </row>
    <row r="891" spans="1:51" x14ac:dyDescent="0.25">
      <c r="A891" t="s">
        <v>3160</v>
      </c>
      <c r="B891" t="s">
        <v>109</v>
      </c>
      <c r="C891" t="s">
        <v>89</v>
      </c>
      <c r="D891">
        <v>99999</v>
      </c>
      <c r="F891">
        <v>5000</v>
      </c>
      <c r="G891" t="b">
        <v>1</v>
      </c>
      <c r="H891" t="s">
        <v>520</v>
      </c>
      <c r="K891" t="s">
        <v>253</v>
      </c>
      <c r="L891" t="s">
        <v>1729</v>
      </c>
      <c r="N891" t="s">
        <v>93</v>
      </c>
      <c r="P891">
        <v>349.8</v>
      </c>
      <c r="Q891">
        <v>94.9</v>
      </c>
      <c r="R891">
        <v>0</v>
      </c>
      <c r="S891">
        <v>50.1</v>
      </c>
      <c r="T891">
        <v>0</v>
      </c>
      <c r="U891">
        <v>0</v>
      </c>
      <c r="V891">
        <v>159.9</v>
      </c>
      <c r="W891">
        <v>44.9</v>
      </c>
      <c r="X891">
        <v>44.9</v>
      </c>
      <c r="Y891">
        <v>0</v>
      </c>
      <c r="AF891" t="s">
        <v>1741</v>
      </c>
      <c r="AJ891" t="s">
        <v>1741</v>
      </c>
      <c r="AL891" t="s">
        <v>1731</v>
      </c>
      <c r="AM891">
        <v>0</v>
      </c>
      <c r="AN891">
        <v>99999</v>
      </c>
      <c r="AO891">
        <v>599</v>
      </c>
      <c r="AP891" t="b">
        <v>1</v>
      </c>
      <c r="AQ891" t="b">
        <v>1</v>
      </c>
      <c r="AR891" t="b">
        <v>1</v>
      </c>
      <c r="AS891">
        <v>500</v>
      </c>
      <c r="AT891" t="s">
        <v>96</v>
      </c>
      <c r="AV891" t="b">
        <v>0</v>
      </c>
      <c r="AW891">
        <v>12</v>
      </c>
      <c r="AX891" t="s">
        <v>97</v>
      </c>
      <c r="AY891" t="s">
        <v>2655</v>
      </c>
    </row>
    <row r="892" spans="1:51" x14ac:dyDescent="0.25">
      <c r="A892" t="s">
        <v>3160</v>
      </c>
      <c r="B892" t="s">
        <v>124</v>
      </c>
      <c r="C892" t="s">
        <v>89</v>
      </c>
      <c r="D892">
        <v>99999</v>
      </c>
      <c r="F892">
        <v>0</v>
      </c>
      <c r="G892" t="b">
        <v>1</v>
      </c>
      <c r="H892" t="s">
        <v>520</v>
      </c>
      <c r="K892" t="s">
        <v>253</v>
      </c>
      <c r="L892" t="s">
        <v>1725</v>
      </c>
      <c r="N892" t="s">
        <v>93</v>
      </c>
      <c r="P892">
        <v>319.8</v>
      </c>
      <c r="Q892">
        <v>64.900000000000006</v>
      </c>
      <c r="R892">
        <v>0</v>
      </c>
      <c r="S892">
        <v>50.1</v>
      </c>
      <c r="T892">
        <v>0</v>
      </c>
      <c r="U892">
        <v>0</v>
      </c>
      <c r="V892">
        <v>159.9</v>
      </c>
      <c r="W892">
        <v>44.9</v>
      </c>
      <c r="X892">
        <v>44.9</v>
      </c>
      <c r="Y892">
        <v>0</v>
      </c>
      <c r="AF892" t="s">
        <v>1743</v>
      </c>
      <c r="AJ892" t="s">
        <v>1743</v>
      </c>
      <c r="AL892" t="s">
        <v>1727</v>
      </c>
      <c r="AM892">
        <v>0</v>
      </c>
      <c r="AN892">
        <v>99999</v>
      </c>
      <c r="AO892">
        <v>699</v>
      </c>
      <c r="AP892" t="b">
        <v>1</v>
      </c>
      <c r="AQ892" t="b">
        <v>1</v>
      </c>
      <c r="AR892" t="b">
        <v>1</v>
      </c>
      <c r="AS892">
        <v>1000</v>
      </c>
      <c r="AT892" t="s">
        <v>96</v>
      </c>
      <c r="AV892" t="b">
        <v>0</v>
      </c>
      <c r="AW892">
        <v>12</v>
      </c>
      <c r="AX892" t="s">
        <v>97</v>
      </c>
      <c r="AY892" t="s">
        <v>2656</v>
      </c>
    </row>
    <row r="893" spans="1:51" x14ac:dyDescent="0.25">
      <c r="A893" t="s">
        <v>3160</v>
      </c>
      <c r="B893" t="s">
        <v>124</v>
      </c>
      <c r="C893" t="s">
        <v>89</v>
      </c>
      <c r="D893">
        <v>99999</v>
      </c>
      <c r="F893">
        <v>1000</v>
      </c>
      <c r="G893" t="b">
        <v>1</v>
      </c>
      <c r="H893" t="s">
        <v>520</v>
      </c>
      <c r="K893" t="s">
        <v>253</v>
      </c>
      <c r="L893" t="s">
        <v>1725</v>
      </c>
      <c r="N893" t="s">
        <v>93</v>
      </c>
      <c r="P893">
        <v>319.8</v>
      </c>
      <c r="Q893">
        <v>64.899999999999991</v>
      </c>
      <c r="R893">
        <v>0</v>
      </c>
      <c r="S893">
        <v>50.1</v>
      </c>
      <c r="T893">
        <v>0</v>
      </c>
      <c r="U893">
        <v>0</v>
      </c>
      <c r="V893">
        <v>159.9</v>
      </c>
      <c r="W893">
        <v>44.9</v>
      </c>
      <c r="X893">
        <v>44.9</v>
      </c>
      <c r="Y893">
        <v>0</v>
      </c>
      <c r="AF893" t="s">
        <v>1745</v>
      </c>
      <c r="AJ893" t="s">
        <v>1745</v>
      </c>
      <c r="AL893" t="s">
        <v>1727</v>
      </c>
      <c r="AM893">
        <v>0</v>
      </c>
      <c r="AN893">
        <v>99999</v>
      </c>
      <c r="AO893">
        <v>699</v>
      </c>
      <c r="AP893" t="b">
        <v>1</v>
      </c>
      <c r="AQ893" t="b">
        <v>1</v>
      </c>
      <c r="AR893" t="b">
        <v>1</v>
      </c>
      <c r="AS893">
        <v>1000</v>
      </c>
      <c r="AT893" t="s">
        <v>96</v>
      </c>
      <c r="AV893" t="b">
        <v>0</v>
      </c>
      <c r="AW893">
        <v>12</v>
      </c>
      <c r="AX893" t="s">
        <v>97</v>
      </c>
      <c r="AY893" t="s">
        <v>2657</v>
      </c>
    </row>
    <row r="894" spans="1:51" x14ac:dyDescent="0.25">
      <c r="A894" t="s">
        <v>3160</v>
      </c>
      <c r="B894" t="s">
        <v>124</v>
      </c>
      <c r="C894" t="s">
        <v>89</v>
      </c>
      <c r="D894">
        <v>99999</v>
      </c>
      <c r="F894">
        <v>2000</v>
      </c>
      <c r="G894" t="b">
        <v>1</v>
      </c>
      <c r="H894" t="s">
        <v>520</v>
      </c>
      <c r="K894" t="s">
        <v>253</v>
      </c>
      <c r="L894" t="s">
        <v>1725</v>
      </c>
      <c r="N894" t="s">
        <v>93</v>
      </c>
      <c r="P894">
        <v>329.8</v>
      </c>
      <c r="Q894">
        <v>74.899999999999991</v>
      </c>
      <c r="R894">
        <v>0</v>
      </c>
      <c r="S894">
        <v>50.1</v>
      </c>
      <c r="T894">
        <v>0</v>
      </c>
      <c r="U894">
        <v>0</v>
      </c>
      <c r="V894">
        <v>159.9</v>
      </c>
      <c r="W894">
        <v>44.9</v>
      </c>
      <c r="X894">
        <v>44.9</v>
      </c>
      <c r="Y894">
        <v>0</v>
      </c>
      <c r="AF894" t="s">
        <v>1747</v>
      </c>
      <c r="AJ894" t="s">
        <v>1747</v>
      </c>
      <c r="AL894" t="s">
        <v>1727</v>
      </c>
      <c r="AM894">
        <v>0</v>
      </c>
      <c r="AN894">
        <v>99999</v>
      </c>
      <c r="AO894">
        <v>699</v>
      </c>
      <c r="AP894" t="b">
        <v>1</v>
      </c>
      <c r="AQ894" t="b">
        <v>1</v>
      </c>
      <c r="AR894" t="b">
        <v>1</v>
      </c>
      <c r="AS894">
        <v>1000</v>
      </c>
      <c r="AT894" t="s">
        <v>96</v>
      </c>
      <c r="AV894" t="b">
        <v>0</v>
      </c>
      <c r="AW894">
        <v>12</v>
      </c>
      <c r="AX894" t="s">
        <v>97</v>
      </c>
      <c r="AY894" t="s">
        <v>2658</v>
      </c>
    </row>
    <row r="895" spans="1:51" x14ac:dyDescent="0.25">
      <c r="A895" t="s">
        <v>3160</v>
      </c>
      <c r="B895" t="s">
        <v>124</v>
      </c>
      <c r="C895" t="s">
        <v>89</v>
      </c>
      <c r="D895">
        <v>99999</v>
      </c>
      <c r="F895">
        <v>3000</v>
      </c>
      <c r="G895" t="b">
        <v>1</v>
      </c>
      <c r="H895" t="s">
        <v>520</v>
      </c>
      <c r="K895" t="s">
        <v>253</v>
      </c>
      <c r="L895" t="s">
        <v>1725</v>
      </c>
      <c r="N895" t="s">
        <v>93</v>
      </c>
      <c r="P895">
        <v>339.8</v>
      </c>
      <c r="Q895">
        <v>84.899999999999991</v>
      </c>
      <c r="R895">
        <v>0</v>
      </c>
      <c r="S895">
        <v>50.1</v>
      </c>
      <c r="T895">
        <v>0</v>
      </c>
      <c r="U895">
        <v>0</v>
      </c>
      <c r="V895">
        <v>159.9</v>
      </c>
      <c r="W895">
        <v>44.9</v>
      </c>
      <c r="X895">
        <v>44.9</v>
      </c>
      <c r="Y895">
        <v>0</v>
      </c>
      <c r="AF895" t="s">
        <v>1749</v>
      </c>
      <c r="AJ895" t="s">
        <v>1749</v>
      </c>
      <c r="AL895" t="s">
        <v>1727</v>
      </c>
      <c r="AM895">
        <v>0</v>
      </c>
      <c r="AN895">
        <v>99999</v>
      </c>
      <c r="AO895">
        <v>699</v>
      </c>
      <c r="AP895" t="b">
        <v>1</v>
      </c>
      <c r="AQ895" t="b">
        <v>1</v>
      </c>
      <c r="AR895" t="b">
        <v>1</v>
      </c>
      <c r="AS895">
        <v>1000</v>
      </c>
      <c r="AT895" t="s">
        <v>96</v>
      </c>
      <c r="AV895" t="b">
        <v>0</v>
      </c>
      <c r="AW895">
        <v>12</v>
      </c>
      <c r="AX895" t="s">
        <v>97</v>
      </c>
      <c r="AY895" t="s">
        <v>2659</v>
      </c>
    </row>
    <row r="896" spans="1:51" x14ac:dyDescent="0.25">
      <c r="A896" t="s">
        <v>3160</v>
      </c>
      <c r="B896" t="s">
        <v>124</v>
      </c>
      <c r="C896" t="s">
        <v>89</v>
      </c>
      <c r="D896">
        <v>99999</v>
      </c>
      <c r="F896">
        <v>5000</v>
      </c>
      <c r="G896" t="b">
        <v>1</v>
      </c>
      <c r="H896" t="s">
        <v>520</v>
      </c>
      <c r="K896" t="s">
        <v>253</v>
      </c>
      <c r="L896" t="s">
        <v>1725</v>
      </c>
      <c r="N896" t="s">
        <v>93</v>
      </c>
      <c r="P896">
        <v>354.8</v>
      </c>
      <c r="Q896">
        <v>99.9</v>
      </c>
      <c r="R896">
        <v>0</v>
      </c>
      <c r="S896">
        <v>50.1</v>
      </c>
      <c r="T896">
        <v>0</v>
      </c>
      <c r="U896">
        <v>0</v>
      </c>
      <c r="V896">
        <v>159.9</v>
      </c>
      <c r="W896">
        <v>44.9</v>
      </c>
      <c r="X896">
        <v>44.9</v>
      </c>
      <c r="Y896">
        <v>0</v>
      </c>
      <c r="AF896" t="s">
        <v>1751</v>
      </c>
      <c r="AJ896" t="s">
        <v>1751</v>
      </c>
      <c r="AL896" t="s">
        <v>1727</v>
      </c>
      <c r="AM896">
        <v>0</v>
      </c>
      <c r="AN896">
        <v>99999</v>
      </c>
      <c r="AO896">
        <v>699</v>
      </c>
      <c r="AP896" t="b">
        <v>1</v>
      </c>
      <c r="AQ896" t="b">
        <v>1</v>
      </c>
      <c r="AR896" t="b">
        <v>1</v>
      </c>
      <c r="AS896">
        <v>1000</v>
      </c>
      <c r="AT896" t="s">
        <v>96</v>
      </c>
      <c r="AV896" t="b">
        <v>0</v>
      </c>
      <c r="AW896">
        <v>12</v>
      </c>
      <c r="AX896" t="s">
        <v>97</v>
      </c>
      <c r="AY896" t="s">
        <v>2660</v>
      </c>
    </row>
    <row r="897" spans="1:51" x14ac:dyDescent="0.25">
      <c r="A897" t="s">
        <v>3160</v>
      </c>
      <c r="B897" t="s">
        <v>139</v>
      </c>
      <c r="C897" t="s">
        <v>89</v>
      </c>
      <c r="D897">
        <v>99999</v>
      </c>
      <c r="F897">
        <v>0</v>
      </c>
      <c r="G897" t="b">
        <v>1</v>
      </c>
      <c r="H897" t="s">
        <v>520</v>
      </c>
      <c r="K897" t="s">
        <v>253</v>
      </c>
      <c r="L897" t="s">
        <v>1753</v>
      </c>
      <c r="N897" t="s">
        <v>93</v>
      </c>
      <c r="P897">
        <v>339.8</v>
      </c>
      <c r="Q897">
        <v>84.9</v>
      </c>
      <c r="R897">
        <v>0</v>
      </c>
      <c r="S897">
        <v>50.1</v>
      </c>
      <c r="T897">
        <v>0</v>
      </c>
      <c r="U897">
        <v>0</v>
      </c>
      <c r="V897">
        <v>159.9</v>
      </c>
      <c r="W897">
        <v>44.9</v>
      </c>
      <c r="X897">
        <v>44.9</v>
      </c>
      <c r="Y897">
        <v>0</v>
      </c>
      <c r="AF897" t="s">
        <v>1754</v>
      </c>
      <c r="AJ897" t="s">
        <v>1754</v>
      </c>
      <c r="AL897" t="s">
        <v>1755</v>
      </c>
      <c r="AM897">
        <v>0</v>
      </c>
      <c r="AN897">
        <v>99999</v>
      </c>
      <c r="AO897">
        <v>899</v>
      </c>
      <c r="AP897" t="b">
        <v>1</v>
      </c>
      <c r="AQ897" t="b">
        <v>1</v>
      </c>
      <c r="AR897" t="b">
        <v>1</v>
      </c>
      <c r="AS897">
        <v>99999</v>
      </c>
      <c r="AT897" t="s">
        <v>96</v>
      </c>
      <c r="AV897" t="b">
        <v>0</v>
      </c>
      <c r="AW897">
        <v>12</v>
      </c>
      <c r="AX897" t="s">
        <v>97</v>
      </c>
      <c r="AY897" t="s">
        <v>2661</v>
      </c>
    </row>
    <row r="898" spans="1:51" x14ac:dyDescent="0.25">
      <c r="A898" t="s">
        <v>3160</v>
      </c>
      <c r="B898" t="s">
        <v>139</v>
      </c>
      <c r="C898" t="s">
        <v>89</v>
      </c>
      <c r="D898">
        <v>99999</v>
      </c>
      <c r="F898">
        <v>1000</v>
      </c>
      <c r="G898" t="b">
        <v>1</v>
      </c>
      <c r="H898" t="s">
        <v>520</v>
      </c>
      <c r="K898" t="s">
        <v>253</v>
      </c>
      <c r="L898" t="s">
        <v>1753</v>
      </c>
      <c r="N898" t="s">
        <v>93</v>
      </c>
      <c r="P898">
        <v>339.8</v>
      </c>
      <c r="Q898">
        <v>84.899999999999991</v>
      </c>
      <c r="R898">
        <v>0</v>
      </c>
      <c r="S898">
        <v>50.1</v>
      </c>
      <c r="T898">
        <v>0</v>
      </c>
      <c r="U898">
        <v>0</v>
      </c>
      <c r="V898">
        <v>159.9</v>
      </c>
      <c r="W898">
        <v>44.9</v>
      </c>
      <c r="X898">
        <v>44.9</v>
      </c>
      <c r="Y898">
        <v>0</v>
      </c>
      <c r="AF898" t="s">
        <v>1757</v>
      </c>
      <c r="AJ898" t="s">
        <v>1757</v>
      </c>
      <c r="AL898" t="s">
        <v>1755</v>
      </c>
      <c r="AM898">
        <v>0</v>
      </c>
      <c r="AN898">
        <v>99999</v>
      </c>
      <c r="AO898">
        <v>899</v>
      </c>
      <c r="AP898" t="b">
        <v>1</v>
      </c>
      <c r="AQ898" t="b">
        <v>1</v>
      </c>
      <c r="AR898" t="b">
        <v>1</v>
      </c>
      <c r="AS898">
        <v>99999</v>
      </c>
      <c r="AT898" t="s">
        <v>96</v>
      </c>
      <c r="AV898" t="b">
        <v>0</v>
      </c>
      <c r="AW898">
        <v>12</v>
      </c>
      <c r="AX898" t="s">
        <v>97</v>
      </c>
      <c r="AY898" t="s">
        <v>2662</v>
      </c>
    </row>
    <row r="899" spans="1:51" x14ac:dyDescent="0.25">
      <c r="A899" t="s">
        <v>3160</v>
      </c>
      <c r="B899" t="s">
        <v>139</v>
      </c>
      <c r="C899" t="s">
        <v>89</v>
      </c>
      <c r="D899">
        <v>99999</v>
      </c>
      <c r="F899">
        <v>10000</v>
      </c>
      <c r="G899" t="b">
        <v>1</v>
      </c>
      <c r="H899" t="s">
        <v>520</v>
      </c>
      <c r="K899" t="s">
        <v>253</v>
      </c>
      <c r="L899" t="s">
        <v>1753</v>
      </c>
      <c r="N899" t="s">
        <v>93</v>
      </c>
      <c r="P899">
        <v>404.8</v>
      </c>
      <c r="Q899">
        <v>149.9</v>
      </c>
      <c r="R899">
        <v>0</v>
      </c>
      <c r="S899">
        <v>50.1</v>
      </c>
      <c r="T899">
        <v>0</v>
      </c>
      <c r="U899">
        <v>0</v>
      </c>
      <c r="V899">
        <v>159.9</v>
      </c>
      <c r="W899">
        <v>44.9</v>
      </c>
      <c r="X899">
        <v>44.9</v>
      </c>
      <c r="Y899">
        <v>0</v>
      </c>
      <c r="AF899" t="s">
        <v>1759</v>
      </c>
      <c r="AJ899" t="s">
        <v>1759</v>
      </c>
      <c r="AL899" t="s">
        <v>1755</v>
      </c>
      <c r="AM899">
        <v>0</v>
      </c>
      <c r="AN899">
        <v>99999</v>
      </c>
      <c r="AO899">
        <v>899</v>
      </c>
      <c r="AP899" t="b">
        <v>1</v>
      </c>
      <c r="AQ899" t="b">
        <v>1</v>
      </c>
      <c r="AR899" t="b">
        <v>1</v>
      </c>
      <c r="AS899">
        <v>99999</v>
      </c>
      <c r="AT899" t="s">
        <v>96</v>
      </c>
      <c r="AV899" t="b">
        <v>0</v>
      </c>
      <c r="AW899">
        <v>12</v>
      </c>
      <c r="AX899" t="s">
        <v>97</v>
      </c>
      <c r="AY899" t="s">
        <v>2663</v>
      </c>
    </row>
    <row r="900" spans="1:51" x14ac:dyDescent="0.25">
      <c r="A900" t="s">
        <v>3160</v>
      </c>
      <c r="B900" t="s">
        <v>139</v>
      </c>
      <c r="C900" t="s">
        <v>89</v>
      </c>
      <c r="D900">
        <v>99999</v>
      </c>
      <c r="F900">
        <v>2000</v>
      </c>
      <c r="G900" t="b">
        <v>1</v>
      </c>
      <c r="H900" t="s">
        <v>520</v>
      </c>
      <c r="K900" t="s">
        <v>253</v>
      </c>
      <c r="L900" t="s">
        <v>1753</v>
      </c>
      <c r="N900" t="s">
        <v>93</v>
      </c>
      <c r="P900">
        <v>349.8</v>
      </c>
      <c r="Q900">
        <v>94.899999999999991</v>
      </c>
      <c r="R900">
        <v>0</v>
      </c>
      <c r="S900">
        <v>50.1</v>
      </c>
      <c r="T900">
        <v>0</v>
      </c>
      <c r="U900">
        <v>0</v>
      </c>
      <c r="V900">
        <v>159.9</v>
      </c>
      <c r="W900">
        <v>44.9</v>
      </c>
      <c r="X900">
        <v>44.9</v>
      </c>
      <c r="Y900">
        <v>0</v>
      </c>
      <c r="AF900" t="s">
        <v>1761</v>
      </c>
      <c r="AJ900" t="s">
        <v>1761</v>
      </c>
      <c r="AL900" t="s">
        <v>1755</v>
      </c>
      <c r="AM900">
        <v>0</v>
      </c>
      <c r="AN900">
        <v>99999</v>
      </c>
      <c r="AO900">
        <v>899</v>
      </c>
      <c r="AP900" t="b">
        <v>1</v>
      </c>
      <c r="AQ900" t="b">
        <v>1</v>
      </c>
      <c r="AR900" t="b">
        <v>1</v>
      </c>
      <c r="AS900">
        <v>99999</v>
      </c>
      <c r="AT900" t="s">
        <v>96</v>
      </c>
      <c r="AV900" t="b">
        <v>0</v>
      </c>
      <c r="AW900">
        <v>12</v>
      </c>
      <c r="AX900" t="s">
        <v>97</v>
      </c>
      <c r="AY900" t="s">
        <v>2664</v>
      </c>
    </row>
    <row r="901" spans="1:51" x14ac:dyDescent="0.25">
      <c r="A901" t="s">
        <v>3160</v>
      </c>
      <c r="B901" t="s">
        <v>139</v>
      </c>
      <c r="C901" t="s">
        <v>89</v>
      </c>
      <c r="D901">
        <v>99999</v>
      </c>
      <c r="F901">
        <v>3000</v>
      </c>
      <c r="G901" t="b">
        <v>1</v>
      </c>
      <c r="H901" t="s">
        <v>520</v>
      </c>
      <c r="K901" t="s">
        <v>253</v>
      </c>
      <c r="L901" t="s">
        <v>1753</v>
      </c>
      <c r="N901" t="s">
        <v>93</v>
      </c>
      <c r="P901">
        <v>359.8</v>
      </c>
      <c r="Q901">
        <v>104.89999999999999</v>
      </c>
      <c r="R901">
        <v>0</v>
      </c>
      <c r="S901">
        <v>50.1</v>
      </c>
      <c r="T901">
        <v>0</v>
      </c>
      <c r="U901">
        <v>0</v>
      </c>
      <c r="V901">
        <v>159.9</v>
      </c>
      <c r="W901">
        <v>44.9</v>
      </c>
      <c r="X901">
        <v>44.9</v>
      </c>
      <c r="Y901">
        <v>0</v>
      </c>
      <c r="AF901" t="s">
        <v>1763</v>
      </c>
      <c r="AJ901" t="s">
        <v>1763</v>
      </c>
      <c r="AL901" t="s">
        <v>1755</v>
      </c>
      <c r="AM901">
        <v>0</v>
      </c>
      <c r="AN901">
        <v>99999</v>
      </c>
      <c r="AO901">
        <v>899</v>
      </c>
      <c r="AP901" t="b">
        <v>1</v>
      </c>
      <c r="AQ901" t="b">
        <v>1</v>
      </c>
      <c r="AR901" t="b">
        <v>1</v>
      </c>
      <c r="AS901">
        <v>99999</v>
      </c>
      <c r="AT901" t="s">
        <v>96</v>
      </c>
      <c r="AV901" t="b">
        <v>0</v>
      </c>
      <c r="AW901">
        <v>12</v>
      </c>
      <c r="AX901" t="s">
        <v>97</v>
      </c>
      <c r="AY901" t="s">
        <v>2665</v>
      </c>
    </row>
    <row r="902" spans="1:51" x14ac:dyDescent="0.25">
      <c r="A902" t="s">
        <v>3160</v>
      </c>
      <c r="B902" t="s">
        <v>139</v>
      </c>
      <c r="C902" t="s">
        <v>89</v>
      </c>
      <c r="D902">
        <v>99999</v>
      </c>
      <c r="F902">
        <v>5000</v>
      </c>
      <c r="G902" t="b">
        <v>1</v>
      </c>
      <c r="H902" t="s">
        <v>520</v>
      </c>
      <c r="K902" t="s">
        <v>253</v>
      </c>
      <c r="L902" t="s">
        <v>1753</v>
      </c>
      <c r="N902" t="s">
        <v>93</v>
      </c>
      <c r="P902">
        <v>374.8</v>
      </c>
      <c r="Q902">
        <v>119.9</v>
      </c>
      <c r="R902">
        <v>0</v>
      </c>
      <c r="S902">
        <v>50.1</v>
      </c>
      <c r="T902">
        <v>0</v>
      </c>
      <c r="U902">
        <v>0</v>
      </c>
      <c r="V902">
        <v>159.9</v>
      </c>
      <c r="W902">
        <v>44.9</v>
      </c>
      <c r="X902">
        <v>44.9</v>
      </c>
      <c r="Y902">
        <v>0</v>
      </c>
      <c r="AF902" t="s">
        <v>1765</v>
      </c>
      <c r="AJ902" t="s">
        <v>1765</v>
      </c>
      <c r="AL902" t="s">
        <v>1755</v>
      </c>
      <c r="AM902">
        <v>0</v>
      </c>
      <c r="AN902">
        <v>99999</v>
      </c>
      <c r="AO902">
        <v>899</v>
      </c>
      <c r="AP902" t="b">
        <v>1</v>
      </c>
      <c r="AQ902" t="b">
        <v>1</v>
      </c>
      <c r="AR902" t="b">
        <v>1</v>
      </c>
      <c r="AS902">
        <v>99999</v>
      </c>
      <c r="AT902" t="s">
        <v>96</v>
      </c>
      <c r="AV902" t="b">
        <v>0</v>
      </c>
      <c r="AW902">
        <v>12</v>
      </c>
      <c r="AX902" t="s">
        <v>97</v>
      </c>
      <c r="AY902" t="s">
        <v>2666</v>
      </c>
    </row>
    <row r="903" spans="1:51" x14ac:dyDescent="0.25">
      <c r="A903" t="s">
        <v>3160</v>
      </c>
      <c r="B903" t="s">
        <v>88</v>
      </c>
      <c r="C903" t="s">
        <v>89</v>
      </c>
      <c r="D903">
        <v>99999</v>
      </c>
      <c r="F903">
        <v>10000</v>
      </c>
      <c r="G903" t="b">
        <v>1</v>
      </c>
      <c r="H903" t="s">
        <v>762</v>
      </c>
      <c r="K903" t="s">
        <v>91</v>
      </c>
      <c r="L903" t="s">
        <v>1725</v>
      </c>
      <c r="N903" t="s">
        <v>93</v>
      </c>
      <c r="P903">
        <v>399.8</v>
      </c>
      <c r="Q903">
        <v>129.9</v>
      </c>
      <c r="R903">
        <v>0</v>
      </c>
      <c r="S903">
        <v>50.1</v>
      </c>
      <c r="T903">
        <v>0</v>
      </c>
      <c r="U903">
        <v>0</v>
      </c>
      <c r="V903">
        <v>174.9</v>
      </c>
      <c r="W903">
        <v>44.9</v>
      </c>
      <c r="X903">
        <v>44.9</v>
      </c>
      <c r="Y903">
        <v>0</v>
      </c>
      <c r="AF903" t="s">
        <v>1726</v>
      </c>
      <c r="AJ903" t="s">
        <v>1726</v>
      </c>
      <c r="AL903" t="s">
        <v>1727</v>
      </c>
      <c r="AM903">
        <v>0</v>
      </c>
      <c r="AN903">
        <v>99999</v>
      </c>
      <c r="AO903">
        <v>699</v>
      </c>
      <c r="AP903" t="b">
        <v>1</v>
      </c>
      <c r="AQ903" t="b">
        <v>1</v>
      </c>
      <c r="AR903" t="b">
        <v>1</v>
      </c>
      <c r="AS903">
        <v>1000</v>
      </c>
      <c r="AT903" t="s">
        <v>96</v>
      </c>
      <c r="AV903" t="b">
        <v>0</v>
      </c>
      <c r="AW903">
        <v>12</v>
      </c>
      <c r="AX903" t="s">
        <v>97</v>
      </c>
      <c r="AY903" t="s">
        <v>2667</v>
      </c>
    </row>
    <row r="904" spans="1:51" x14ac:dyDescent="0.25">
      <c r="A904" t="s">
        <v>3160</v>
      </c>
      <c r="B904" t="s">
        <v>109</v>
      </c>
      <c r="C904" t="s">
        <v>89</v>
      </c>
      <c r="D904">
        <v>99999</v>
      </c>
      <c r="F904">
        <v>0</v>
      </c>
      <c r="G904" t="b">
        <v>1</v>
      </c>
      <c r="H904" t="s">
        <v>762</v>
      </c>
      <c r="K904" t="s">
        <v>91</v>
      </c>
      <c r="L904" t="s">
        <v>1729</v>
      </c>
      <c r="N904" t="s">
        <v>93</v>
      </c>
      <c r="P904">
        <v>329.8</v>
      </c>
      <c r="Q904">
        <v>59.9</v>
      </c>
      <c r="R904">
        <v>0</v>
      </c>
      <c r="S904">
        <v>50.1</v>
      </c>
      <c r="T904">
        <v>0</v>
      </c>
      <c r="U904">
        <v>0</v>
      </c>
      <c r="V904">
        <v>174.9</v>
      </c>
      <c r="W904">
        <v>44.9</v>
      </c>
      <c r="X904">
        <v>44.9</v>
      </c>
      <c r="Y904">
        <v>0</v>
      </c>
      <c r="AF904" t="s">
        <v>1730</v>
      </c>
      <c r="AJ904" t="s">
        <v>1730</v>
      </c>
      <c r="AL904" t="s">
        <v>1731</v>
      </c>
      <c r="AM904">
        <v>0</v>
      </c>
      <c r="AN904">
        <v>99999</v>
      </c>
      <c r="AO904">
        <v>599</v>
      </c>
      <c r="AP904" t="b">
        <v>1</v>
      </c>
      <c r="AQ904" t="b">
        <v>1</v>
      </c>
      <c r="AR904" t="b">
        <v>1</v>
      </c>
      <c r="AS904">
        <v>500</v>
      </c>
      <c r="AT904" t="s">
        <v>96</v>
      </c>
      <c r="AV904" t="b">
        <v>0</v>
      </c>
      <c r="AW904">
        <v>12</v>
      </c>
      <c r="AX904" t="s">
        <v>97</v>
      </c>
      <c r="AY904" t="s">
        <v>2668</v>
      </c>
    </row>
    <row r="905" spans="1:51" x14ac:dyDescent="0.25">
      <c r="A905" t="s">
        <v>3160</v>
      </c>
      <c r="B905" t="s">
        <v>109</v>
      </c>
      <c r="C905" t="s">
        <v>89</v>
      </c>
      <c r="D905">
        <v>99999</v>
      </c>
      <c r="F905">
        <v>1000</v>
      </c>
      <c r="G905" t="b">
        <v>1</v>
      </c>
      <c r="H905" t="s">
        <v>762</v>
      </c>
      <c r="K905" t="s">
        <v>91</v>
      </c>
      <c r="L905" t="s">
        <v>1729</v>
      </c>
      <c r="N905" t="s">
        <v>93</v>
      </c>
      <c r="P905">
        <v>329.8</v>
      </c>
      <c r="Q905">
        <v>59.9</v>
      </c>
      <c r="R905">
        <v>0</v>
      </c>
      <c r="S905">
        <v>50.1</v>
      </c>
      <c r="T905">
        <v>0</v>
      </c>
      <c r="U905">
        <v>0</v>
      </c>
      <c r="V905">
        <v>174.9</v>
      </c>
      <c r="W905">
        <v>44.9</v>
      </c>
      <c r="X905">
        <v>44.9</v>
      </c>
      <c r="Y905">
        <v>0</v>
      </c>
      <c r="AF905" t="s">
        <v>1733</v>
      </c>
      <c r="AJ905" t="s">
        <v>1733</v>
      </c>
      <c r="AL905" t="s">
        <v>1731</v>
      </c>
      <c r="AM905">
        <v>0</v>
      </c>
      <c r="AN905">
        <v>99999</v>
      </c>
      <c r="AO905">
        <v>599</v>
      </c>
      <c r="AP905" t="b">
        <v>1</v>
      </c>
      <c r="AQ905" t="b">
        <v>1</v>
      </c>
      <c r="AR905" t="b">
        <v>1</v>
      </c>
      <c r="AS905">
        <v>500</v>
      </c>
      <c r="AT905" t="s">
        <v>96</v>
      </c>
      <c r="AV905" t="b">
        <v>0</v>
      </c>
      <c r="AW905">
        <v>12</v>
      </c>
      <c r="AX905" t="s">
        <v>97</v>
      </c>
      <c r="AY905" t="s">
        <v>2669</v>
      </c>
    </row>
    <row r="906" spans="1:51" x14ac:dyDescent="0.25">
      <c r="A906" t="s">
        <v>3160</v>
      </c>
      <c r="B906" t="s">
        <v>109</v>
      </c>
      <c r="C906" t="s">
        <v>89</v>
      </c>
      <c r="D906">
        <v>99999</v>
      </c>
      <c r="F906">
        <v>10000</v>
      </c>
      <c r="G906" t="b">
        <v>1</v>
      </c>
      <c r="H906" t="s">
        <v>762</v>
      </c>
      <c r="K906" t="s">
        <v>91</v>
      </c>
      <c r="L906" t="s">
        <v>1729</v>
      </c>
      <c r="N906" t="s">
        <v>93</v>
      </c>
      <c r="P906">
        <v>394.8</v>
      </c>
      <c r="Q906">
        <v>124.9</v>
      </c>
      <c r="R906">
        <v>0</v>
      </c>
      <c r="S906">
        <v>50.1</v>
      </c>
      <c r="T906">
        <v>0</v>
      </c>
      <c r="U906">
        <v>0</v>
      </c>
      <c r="V906">
        <v>174.9</v>
      </c>
      <c r="W906">
        <v>44.9</v>
      </c>
      <c r="X906">
        <v>44.9</v>
      </c>
      <c r="Y906">
        <v>0</v>
      </c>
      <c r="AF906" t="s">
        <v>1735</v>
      </c>
      <c r="AJ906" t="s">
        <v>1735</v>
      </c>
      <c r="AL906" t="s">
        <v>1731</v>
      </c>
      <c r="AM906">
        <v>0</v>
      </c>
      <c r="AN906">
        <v>99999</v>
      </c>
      <c r="AO906">
        <v>599</v>
      </c>
      <c r="AP906" t="b">
        <v>1</v>
      </c>
      <c r="AQ906" t="b">
        <v>1</v>
      </c>
      <c r="AR906" t="b">
        <v>1</v>
      </c>
      <c r="AS906">
        <v>500</v>
      </c>
      <c r="AT906" t="s">
        <v>96</v>
      </c>
      <c r="AV906" t="b">
        <v>0</v>
      </c>
      <c r="AW906">
        <v>12</v>
      </c>
      <c r="AX906" t="s">
        <v>97</v>
      </c>
      <c r="AY906" t="s">
        <v>2670</v>
      </c>
    </row>
    <row r="907" spans="1:51" x14ac:dyDescent="0.25">
      <c r="A907" t="s">
        <v>3160</v>
      </c>
      <c r="B907" t="s">
        <v>109</v>
      </c>
      <c r="C907" t="s">
        <v>89</v>
      </c>
      <c r="D907">
        <v>99999</v>
      </c>
      <c r="F907">
        <v>2000</v>
      </c>
      <c r="G907" t="b">
        <v>1</v>
      </c>
      <c r="H907" t="s">
        <v>762</v>
      </c>
      <c r="K907" t="s">
        <v>91</v>
      </c>
      <c r="L907" t="s">
        <v>1729</v>
      </c>
      <c r="N907" t="s">
        <v>93</v>
      </c>
      <c r="P907">
        <v>339.8</v>
      </c>
      <c r="Q907">
        <v>69.900000000000006</v>
      </c>
      <c r="R907">
        <v>0</v>
      </c>
      <c r="S907">
        <v>50.1</v>
      </c>
      <c r="T907">
        <v>0</v>
      </c>
      <c r="U907">
        <v>0</v>
      </c>
      <c r="V907">
        <v>174.9</v>
      </c>
      <c r="W907">
        <v>44.9</v>
      </c>
      <c r="X907">
        <v>44.9</v>
      </c>
      <c r="Y907">
        <v>0</v>
      </c>
      <c r="AF907" t="s">
        <v>1737</v>
      </c>
      <c r="AJ907" t="s">
        <v>1737</v>
      </c>
      <c r="AL907" t="s">
        <v>1731</v>
      </c>
      <c r="AM907">
        <v>0</v>
      </c>
      <c r="AN907">
        <v>99999</v>
      </c>
      <c r="AO907">
        <v>599</v>
      </c>
      <c r="AP907" t="b">
        <v>1</v>
      </c>
      <c r="AQ907" t="b">
        <v>1</v>
      </c>
      <c r="AR907" t="b">
        <v>1</v>
      </c>
      <c r="AS907">
        <v>500</v>
      </c>
      <c r="AT907" t="s">
        <v>96</v>
      </c>
      <c r="AV907" t="b">
        <v>0</v>
      </c>
      <c r="AW907">
        <v>12</v>
      </c>
      <c r="AX907" t="s">
        <v>97</v>
      </c>
      <c r="AY907" t="s">
        <v>2671</v>
      </c>
    </row>
    <row r="908" spans="1:51" x14ac:dyDescent="0.25">
      <c r="A908" t="s">
        <v>3160</v>
      </c>
      <c r="B908" t="s">
        <v>109</v>
      </c>
      <c r="C908" t="s">
        <v>89</v>
      </c>
      <c r="D908">
        <v>99999</v>
      </c>
      <c r="F908">
        <v>3000</v>
      </c>
      <c r="G908" t="b">
        <v>1</v>
      </c>
      <c r="H908" t="s">
        <v>762</v>
      </c>
      <c r="K908" t="s">
        <v>91</v>
      </c>
      <c r="L908" t="s">
        <v>1729</v>
      </c>
      <c r="N908" t="s">
        <v>93</v>
      </c>
      <c r="P908">
        <v>349.8</v>
      </c>
      <c r="Q908">
        <v>79.899999999999991</v>
      </c>
      <c r="R908">
        <v>0</v>
      </c>
      <c r="S908">
        <v>50.1</v>
      </c>
      <c r="T908">
        <v>0</v>
      </c>
      <c r="U908">
        <v>0</v>
      </c>
      <c r="V908">
        <v>174.9</v>
      </c>
      <c r="W908">
        <v>44.9</v>
      </c>
      <c r="X908">
        <v>44.9</v>
      </c>
      <c r="Y908">
        <v>0</v>
      </c>
      <c r="AF908" t="s">
        <v>1739</v>
      </c>
      <c r="AJ908" t="s">
        <v>1739</v>
      </c>
      <c r="AL908" t="s">
        <v>1731</v>
      </c>
      <c r="AM908">
        <v>0</v>
      </c>
      <c r="AN908">
        <v>99999</v>
      </c>
      <c r="AO908">
        <v>599</v>
      </c>
      <c r="AP908" t="b">
        <v>1</v>
      </c>
      <c r="AQ908" t="b">
        <v>1</v>
      </c>
      <c r="AR908" t="b">
        <v>1</v>
      </c>
      <c r="AS908">
        <v>500</v>
      </c>
      <c r="AT908" t="s">
        <v>96</v>
      </c>
      <c r="AV908" t="b">
        <v>0</v>
      </c>
      <c r="AW908">
        <v>12</v>
      </c>
      <c r="AX908" t="s">
        <v>97</v>
      </c>
      <c r="AY908" t="s">
        <v>2672</v>
      </c>
    </row>
    <row r="909" spans="1:51" x14ac:dyDescent="0.25">
      <c r="A909" t="s">
        <v>3160</v>
      </c>
      <c r="B909" t="s">
        <v>109</v>
      </c>
      <c r="C909" t="s">
        <v>89</v>
      </c>
      <c r="D909">
        <v>99999</v>
      </c>
      <c r="F909">
        <v>5000</v>
      </c>
      <c r="G909" t="b">
        <v>1</v>
      </c>
      <c r="H909" t="s">
        <v>762</v>
      </c>
      <c r="K909" t="s">
        <v>91</v>
      </c>
      <c r="L909" t="s">
        <v>1729</v>
      </c>
      <c r="N909" t="s">
        <v>93</v>
      </c>
      <c r="P909">
        <v>364.8</v>
      </c>
      <c r="Q909">
        <v>94.9</v>
      </c>
      <c r="R909">
        <v>0</v>
      </c>
      <c r="S909">
        <v>50.1</v>
      </c>
      <c r="T909">
        <v>0</v>
      </c>
      <c r="U909">
        <v>0</v>
      </c>
      <c r="V909">
        <v>174.9</v>
      </c>
      <c r="W909">
        <v>44.9</v>
      </c>
      <c r="X909">
        <v>44.9</v>
      </c>
      <c r="Y909">
        <v>0</v>
      </c>
      <c r="AF909" t="s">
        <v>1741</v>
      </c>
      <c r="AJ909" t="s">
        <v>1741</v>
      </c>
      <c r="AL909" t="s">
        <v>1731</v>
      </c>
      <c r="AM909">
        <v>0</v>
      </c>
      <c r="AN909">
        <v>99999</v>
      </c>
      <c r="AO909">
        <v>599</v>
      </c>
      <c r="AP909" t="b">
        <v>1</v>
      </c>
      <c r="AQ909" t="b">
        <v>1</v>
      </c>
      <c r="AR909" t="b">
        <v>1</v>
      </c>
      <c r="AS909">
        <v>500</v>
      </c>
      <c r="AT909" t="s">
        <v>96</v>
      </c>
      <c r="AV909" t="b">
        <v>0</v>
      </c>
      <c r="AW909">
        <v>12</v>
      </c>
      <c r="AX909" t="s">
        <v>97</v>
      </c>
      <c r="AY909" t="s">
        <v>2673</v>
      </c>
    </row>
    <row r="910" spans="1:51" x14ac:dyDescent="0.25">
      <c r="A910" t="s">
        <v>3160</v>
      </c>
      <c r="B910" t="s">
        <v>124</v>
      </c>
      <c r="C910" t="s">
        <v>89</v>
      </c>
      <c r="D910">
        <v>99999</v>
      </c>
      <c r="F910">
        <v>0</v>
      </c>
      <c r="G910" t="b">
        <v>1</v>
      </c>
      <c r="H910" t="s">
        <v>762</v>
      </c>
      <c r="K910" t="s">
        <v>91</v>
      </c>
      <c r="L910" t="s">
        <v>1725</v>
      </c>
      <c r="N910" t="s">
        <v>93</v>
      </c>
      <c r="P910">
        <v>334.8</v>
      </c>
      <c r="Q910">
        <v>64.900000000000006</v>
      </c>
      <c r="R910">
        <v>0</v>
      </c>
      <c r="S910">
        <v>50.1</v>
      </c>
      <c r="T910">
        <v>0</v>
      </c>
      <c r="U910">
        <v>0</v>
      </c>
      <c r="V910">
        <v>174.9</v>
      </c>
      <c r="W910">
        <v>44.9</v>
      </c>
      <c r="X910">
        <v>44.9</v>
      </c>
      <c r="Y910">
        <v>0</v>
      </c>
      <c r="AF910" t="s">
        <v>1743</v>
      </c>
      <c r="AJ910" t="s">
        <v>1743</v>
      </c>
      <c r="AL910" t="s">
        <v>1727</v>
      </c>
      <c r="AM910">
        <v>0</v>
      </c>
      <c r="AN910">
        <v>99999</v>
      </c>
      <c r="AO910">
        <v>699</v>
      </c>
      <c r="AP910" t="b">
        <v>1</v>
      </c>
      <c r="AQ910" t="b">
        <v>1</v>
      </c>
      <c r="AR910" t="b">
        <v>1</v>
      </c>
      <c r="AS910">
        <v>1000</v>
      </c>
      <c r="AT910" t="s">
        <v>96</v>
      </c>
      <c r="AV910" t="b">
        <v>0</v>
      </c>
      <c r="AW910">
        <v>12</v>
      </c>
      <c r="AX910" t="s">
        <v>97</v>
      </c>
      <c r="AY910" t="s">
        <v>2674</v>
      </c>
    </row>
    <row r="911" spans="1:51" x14ac:dyDescent="0.25">
      <c r="A911" t="s">
        <v>3160</v>
      </c>
      <c r="B911" t="s">
        <v>124</v>
      </c>
      <c r="C911" t="s">
        <v>89</v>
      </c>
      <c r="D911">
        <v>99999</v>
      </c>
      <c r="F911">
        <v>1000</v>
      </c>
      <c r="G911" t="b">
        <v>1</v>
      </c>
      <c r="H911" t="s">
        <v>762</v>
      </c>
      <c r="K911" t="s">
        <v>91</v>
      </c>
      <c r="L911" t="s">
        <v>1725</v>
      </c>
      <c r="N911" t="s">
        <v>93</v>
      </c>
      <c r="P911">
        <v>334.8</v>
      </c>
      <c r="Q911">
        <v>64.899999999999991</v>
      </c>
      <c r="R911">
        <v>0</v>
      </c>
      <c r="S911">
        <v>50.1</v>
      </c>
      <c r="T911">
        <v>0</v>
      </c>
      <c r="U911">
        <v>0</v>
      </c>
      <c r="V911">
        <v>174.9</v>
      </c>
      <c r="W911">
        <v>44.9</v>
      </c>
      <c r="X911">
        <v>44.9</v>
      </c>
      <c r="Y911">
        <v>0</v>
      </c>
      <c r="AF911" t="s">
        <v>1745</v>
      </c>
      <c r="AJ911" t="s">
        <v>1745</v>
      </c>
      <c r="AL911" t="s">
        <v>1727</v>
      </c>
      <c r="AM911">
        <v>0</v>
      </c>
      <c r="AN911">
        <v>99999</v>
      </c>
      <c r="AO911">
        <v>699</v>
      </c>
      <c r="AP911" t="b">
        <v>1</v>
      </c>
      <c r="AQ911" t="b">
        <v>1</v>
      </c>
      <c r="AR911" t="b">
        <v>1</v>
      </c>
      <c r="AS911">
        <v>1000</v>
      </c>
      <c r="AT911" t="s">
        <v>96</v>
      </c>
      <c r="AV911" t="b">
        <v>0</v>
      </c>
      <c r="AW911">
        <v>12</v>
      </c>
      <c r="AX911" t="s">
        <v>97</v>
      </c>
      <c r="AY911" t="s">
        <v>2675</v>
      </c>
    </row>
    <row r="912" spans="1:51" x14ac:dyDescent="0.25">
      <c r="A912" t="s">
        <v>3160</v>
      </c>
      <c r="B912" t="s">
        <v>124</v>
      </c>
      <c r="C912" t="s">
        <v>89</v>
      </c>
      <c r="D912">
        <v>99999</v>
      </c>
      <c r="F912">
        <v>2000</v>
      </c>
      <c r="G912" t="b">
        <v>1</v>
      </c>
      <c r="H912" t="s">
        <v>762</v>
      </c>
      <c r="K912" t="s">
        <v>91</v>
      </c>
      <c r="L912" t="s">
        <v>1725</v>
      </c>
      <c r="N912" t="s">
        <v>93</v>
      </c>
      <c r="P912">
        <v>344.8</v>
      </c>
      <c r="Q912">
        <v>74.899999999999991</v>
      </c>
      <c r="R912">
        <v>0</v>
      </c>
      <c r="S912">
        <v>50.1</v>
      </c>
      <c r="T912">
        <v>0</v>
      </c>
      <c r="U912">
        <v>0</v>
      </c>
      <c r="V912">
        <v>174.9</v>
      </c>
      <c r="W912">
        <v>44.9</v>
      </c>
      <c r="X912">
        <v>44.9</v>
      </c>
      <c r="Y912">
        <v>0</v>
      </c>
      <c r="AF912" t="s">
        <v>1747</v>
      </c>
      <c r="AJ912" t="s">
        <v>1747</v>
      </c>
      <c r="AL912" t="s">
        <v>1727</v>
      </c>
      <c r="AM912">
        <v>0</v>
      </c>
      <c r="AN912">
        <v>99999</v>
      </c>
      <c r="AO912">
        <v>699</v>
      </c>
      <c r="AP912" t="b">
        <v>1</v>
      </c>
      <c r="AQ912" t="b">
        <v>1</v>
      </c>
      <c r="AR912" t="b">
        <v>1</v>
      </c>
      <c r="AS912">
        <v>1000</v>
      </c>
      <c r="AT912" t="s">
        <v>96</v>
      </c>
      <c r="AV912" t="b">
        <v>0</v>
      </c>
      <c r="AW912">
        <v>12</v>
      </c>
      <c r="AX912" t="s">
        <v>97</v>
      </c>
      <c r="AY912" t="s">
        <v>2676</v>
      </c>
    </row>
    <row r="913" spans="1:51" x14ac:dyDescent="0.25">
      <c r="A913" t="s">
        <v>3160</v>
      </c>
      <c r="B913" t="s">
        <v>124</v>
      </c>
      <c r="C913" t="s">
        <v>89</v>
      </c>
      <c r="D913">
        <v>99999</v>
      </c>
      <c r="F913">
        <v>3000</v>
      </c>
      <c r="G913" t="b">
        <v>1</v>
      </c>
      <c r="H913" t="s">
        <v>762</v>
      </c>
      <c r="K913" t="s">
        <v>91</v>
      </c>
      <c r="L913" t="s">
        <v>1725</v>
      </c>
      <c r="N913" t="s">
        <v>93</v>
      </c>
      <c r="P913">
        <v>354.8</v>
      </c>
      <c r="Q913">
        <v>84.899999999999991</v>
      </c>
      <c r="R913">
        <v>0</v>
      </c>
      <c r="S913">
        <v>50.1</v>
      </c>
      <c r="T913">
        <v>0</v>
      </c>
      <c r="U913">
        <v>0</v>
      </c>
      <c r="V913">
        <v>174.9</v>
      </c>
      <c r="W913">
        <v>44.9</v>
      </c>
      <c r="X913">
        <v>44.9</v>
      </c>
      <c r="Y913">
        <v>0</v>
      </c>
      <c r="AF913" t="s">
        <v>1749</v>
      </c>
      <c r="AJ913" t="s">
        <v>1749</v>
      </c>
      <c r="AL913" t="s">
        <v>1727</v>
      </c>
      <c r="AM913">
        <v>0</v>
      </c>
      <c r="AN913">
        <v>99999</v>
      </c>
      <c r="AO913">
        <v>699</v>
      </c>
      <c r="AP913" t="b">
        <v>1</v>
      </c>
      <c r="AQ913" t="b">
        <v>1</v>
      </c>
      <c r="AR913" t="b">
        <v>1</v>
      </c>
      <c r="AS913">
        <v>1000</v>
      </c>
      <c r="AT913" t="s">
        <v>96</v>
      </c>
      <c r="AV913" t="b">
        <v>0</v>
      </c>
      <c r="AW913">
        <v>12</v>
      </c>
      <c r="AX913" t="s">
        <v>97</v>
      </c>
      <c r="AY913" t="s">
        <v>2677</v>
      </c>
    </row>
    <row r="914" spans="1:51" x14ac:dyDescent="0.25">
      <c r="A914" t="s">
        <v>3160</v>
      </c>
      <c r="B914" t="s">
        <v>124</v>
      </c>
      <c r="C914" t="s">
        <v>89</v>
      </c>
      <c r="D914">
        <v>99999</v>
      </c>
      <c r="F914">
        <v>5000</v>
      </c>
      <c r="G914" t="b">
        <v>1</v>
      </c>
      <c r="H914" t="s">
        <v>762</v>
      </c>
      <c r="K914" t="s">
        <v>91</v>
      </c>
      <c r="L914" t="s">
        <v>1725</v>
      </c>
      <c r="N914" t="s">
        <v>93</v>
      </c>
      <c r="P914">
        <v>369.8</v>
      </c>
      <c r="Q914">
        <v>99.9</v>
      </c>
      <c r="R914">
        <v>0</v>
      </c>
      <c r="S914">
        <v>50.1</v>
      </c>
      <c r="T914">
        <v>0</v>
      </c>
      <c r="U914">
        <v>0</v>
      </c>
      <c r="V914">
        <v>174.9</v>
      </c>
      <c r="W914">
        <v>44.9</v>
      </c>
      <c r="X914">
        <v>44.9</v>
      </c>
      <c r="Y914">
        <v>0</v>
      </c>
      <c r="AF914" t="s">
        <v>1751</v>
      </c>
      <c r="AJ914" t="s">
        <v>1751</v>
      </c>
      <c r="AL914" t="s">
        <v>1727</v>
      </c>
      <c r="AM914">
        <v>0</v>
      </c>
      <c r="AN914">
        <v>99999</v>
      </c>
      <c r="AO914">
        <v>699</v>
      </c>
      <c r="AP914" t="b">
        <v>1</v>
      </c>
      <c r="AQ914" t="b">
        <v>1</v>
      </c>
      <c r="AR914" t="b">
        <v>1</v>
      </c>
      <c r="AS914">
        <v>1000</v>
      </c>
      <c r="AT914" t="s">
        <v>96</v>
      </c>
      <c r="AV914" t="b">
        <v>0</v>
      </c>
      <c r="AW914">
        <v>12</v>
      </c>
      <c r="AX914" t="s">
        <v>97</v>
      </c>
      <c r="AY914" t="s">
        <v>2678</v>
      </c>
    </row>
    <row r="915" spans="1:51" x14ac:dyDescent="0.25">
      <c r="A915" t="s">
        <v>3160</v>
      </c>
      <c r="B915" t="s">
        <v>139</v>
      </c>
      <c r="C915" t="s">
        <v>89</v>
      </c>
      <c r="D915">
        <v>99999</v>
      </c>
      <c r="F915">
        <v>0</v>
      </c>
      <c r="G915" t="b">
        <v>1</v>
      </c>
      <c r="H915" t="s">
        <v>762</v>
      </c>
      <c r="K915" t="s">
        <v>91</v>
      </c>
      <c r="L915" t="s">
        <v>1753</v>
      </c>
      <c r="N915" t="s">
        <v>93</v>
      </c>
      <c r="P915">
        <v>354.8</v>
      </c>
      <c r="Q915">
        <v>84.9</v>
      </c>
      <c r="R915">
        <v>0</v>
      </c>
      <c r="S915">
        <v>50.1</v>
      </c>
      <c r="T915">
        <v>0</v>
      </c>
      <c r="U915">
        <v>0</v>
      </c>
      <c r="V915">
        <v>174.9</v>
      </c>
      <c r="W915">
        <v>44.9</v>
      </c>
      <c r="X915">
        <v>44.9</v>
      </c>
      <c r="Y915">
        <v>0</v>
      </c>
      <c r="AF915" t="s">
        <v>1754</v>
      </c>
      <c r="AJ915" t="s">
        <v>1754</v>
      </c>
      <c r="AL915" t="s">
        <v>1755</v>
      </c>
      <c r="AM915">
        <v>0</v>
      </c>
      <c r="AN915">
        <v>99999</v>
      </c>
      <c r="AO915">
        <v>899</v>
      </c>
      <c r="AP915" t="b">
        <v>1</v>
      </c>
      <c r="AQ915" t="b">
        <v>1</v>
      </c>
      <c r="AR915" t="b">
        <v>1</v>
      </c>
      <c r="AS915">
        <v>99999</v>
      </c>
      <c r="AT915" t="s">
        <v>96</v>
      </c>
      <c r="AV915" t="b">
        <v>0</v>
      </c>
      <c r="AW915">
        <v>12</v>
      </c>
      <c r="AX915" t="s">
        <v>97</v>
      </c>
      <c r="AY915" t="s">
        <v>2679</v>
      </c>
    </row>
    <row r="916" spans="1:51" x14ac:dyDescent="0.25">
      <c r="A916" t="s">
        <v>3160</v>
      </c>
      <c r="B916" t="s">
        <v>139</v>
      </c>
      <c r="C916" t="s">
        <v>89</v>
      </c>
      <c r="D916">
        <v>99999</v>
      </c>
      <c r="F916">
        <v>1000</v>
      </c>
      <c r="G916" t="b">
        <v>1</v>
      </c>
      <c r="H916" t="s">
        <v>762</v>
      </c>
      <c r="K916" t="s">
        <v>91</v>
      </c>
      <c r="L916" t="s">
        <v>1753</v>
      </c>
      <c r="N916" t="s">
        <v>93</v>
      </c>
      <c r="P916">
        <v>354.8</v>
      </c>
      <c r="Q916">
        <v>84.899999999999991</v>
      </c>
      <c r="R916">
        <v>0</v>
      </c>
      <c r="S916">
        <v>50.1</v>
      </c>
      <c r="T916">
        <v>0</v>
      </c>
      <c r="U916">
        <v>0</v>
      </c>
      <c r="V916">
        <v>174.9</v>
      </c>
      <c r="W916">
        <v>44.9</v>
      </c>
      <c r="X916">
        <v>44.9</v>
      </c>
      <c r="Y916">
        <v>0</v>
      </c>
      <c r="AF916" t="s">
        <v>1757</v>
      </c>
      <c r="AJ916" t="s">
        <v>1757</v>
      </c>
      <c r="AL916" t="s">
        <v>1755</v>
      </c>
      <c r="AM916">
        <v>0</v>
      </c>
      <c r="AN916">
        <v>99999</v>
      </c>
      <c r="AO916">
        <v>899</v>
      </c>
      <c r="AP916" t="b">
        <v>1</v>
      </c>
      <c r="AQ916" t="b">
        <v>1</v>
      </c>
      <c r="AR916" t="b">
        <v>1</v>
      </c>
      <c r="AS916">
        <v>99999</v>
      </c>
      <c r="AT916" t="s">
        <v>96</v>
      </c>
      <c r="AV916" t="b">
        <v>0</v>
      </c>
      <c r="AW916">
        <v>12</v>
      </c>
      <c r="AX916" t="s">
        <v>97</v>
      </c>
      <c r="AY916" t="s">
        <v>2680</v>
      </c>
    </row>
    <row r="917" spans="1:51" x14ac:dyDescent="0.25">
      <c r="A917" t="s">
        <v>3160</v>
      </c>
      <c r="B917" t="s">
        <v>139</v>
      </c>
      <c r="C917" t="s">
        <v>89</v>
      </c>
      <c r="D917">
        <v>99999</v>
      </c>
      <c r="F917">
        <v>10000</v>
      </c>
      <c r="G917" t="b">
        <v>1</v>
      </c>
      <c r="H917" t="s">
        <v>762</v>
      </c>
      <c r="K917" t="s">
        <v>91</v>
      </c>
      <c r="L917" t="s">
        <v>1753</v>
      </c>
      <c r="N917" t="s">
        <v>93</v>
      </c>
      <c r="P917">
        <v>419.8</v>
      </c>
      <c r="Q917">
        <v>149.9</v>
      </c>
      <c r="R917">
        <v>0</v>
      </c>
      <c r="S917">
        <v>50.1</v>
      </c>
      <c r="T917">
        <v>0</v>
      </c>
      <c r="U917">
        <v>0</v>
      </c>
      <c r="V917">
        <v>174.9</v>
      </c>
      <c r="W917">
        <v>44.9</v>
      </c>
      <c r="X917">
        <v>44.9</v>
      </c>
      <c r="Y917">
        <v>0</v>
      </c>
      <c r="AF917" t="s">
        <v>1759</v>
      </c>
      <c r="AJ917" t="s">
        <v>1759</v>
      </c>
      <c r="AL917" t="s">
        <v>1755</v>
      </c>
      <c r="AM917">
        <v>0</v>
      </c>
      <c r="AN917">
        <v>99999</v>
      </c>
      <c r="AO917">
        <v>899</v>
      </c>
      <c r="AP917" t="b">
        <v>1</v>
      </c>
      <c r="AQ917" t="b">
        <v>1</v>
      </c>
      <c r="AR917" t="b">
        <v>1</v>
      </c>
      <c r="AS917">
        <v>99999</v>
      </c>
      <c r="AT917" t="s">
        <v>96</v>
      </c>
      <c r="AV917" t="b">
        <v>0</v>
      </c>
      <c r="AW917">
        <v>12</v>
      </c>
      <c r="AX917" t="s">
        <v>97</v>
      </c>
      <c r="AY917" t="s">
        <v>2681</v>
      </c>
    </row>
    <row r="918" spans="1:51" x14ac:dyDescent="0.25">
      <c r="A918" t="s">
        <v>3160</v>
      </c>
      <c r="B918" t="s">
        <v>139</v>
      </c>
      <c r="C918" t="s">
        <v>89</v>
      </c>
      <c r="D918">
        <v>99999</v>
      </c>
      <c r="F918">
        <v>2000</v>
      </c>
      <c r="G918" t="b">
        <v>1</v>
      </c>
      <c r="H918" t="s">
        <v>762</v>
      </c>
      <c r="K918" t="s">
        <v>91</v>
      </c>
      <c r="L918" t="s">
        <v>1753</v>
      </c>
      <c r="N918" t="s">
        <v>93</v>
      </c>
      <c r="P918">
        <v>364.8</v>
      </c>
      <c r="Q918">
        <v>94.899999999999991</v>
      </c>
      <c r="R918">
        <v>0</v>
      </c>
      <c r="S918">
        <v>50.1</v>
      </c>
      <c r="T918">
        <v>0</v>
      </c>
      <c r="U918">
        <v>0</v>
      </c>
      <c r="V918">
        <v>174.9</v>
      </c>
      <c r="W918">
        <v>44.9</v>
      </c>
      <c r="X918">
        <v>44.9</v>
      </c>
      <c r="Y918">
        <v>0</v>
      </c>
      <c r="AF918" t="s">
        <v>1761</v>
      </c>
      <c r="AJ918" t="s">
        <v>1761</v>
      </c>
      <c r="AL918" t="s">
        <v>1755</v>
      </c>
      <c r="AM918">
        <v>0</v>
      </c>
      <c r="AN918">
        <v>99999</v>
      </c>
      <c r="AO918">
        <v>899</v>
      </c>
      <c r="AP918" t="b">
        <v>1</v>
      </c>
      <c r="AQ918" t="b">
        <v>1</v>
      </c>
      <c r="AR918" t="b">
        <v>1</v>
      </c>
      <c r="AS918">
        <v>99999</v>
      </c>
      <c r="AT918" t="s">
        <v>96</v>
      </c>
      <c r="AV918" t="b">
        <v>0</v>
      </c>
      <c r="AW918">
        <v>12</v>
      </c>
      <c r="AX918" t="s">
        <v>97</v>
      </c>
      <c r="AY918" t="s">
        <v>2682</v>
      </c>
    </row>
    <row r="919" spans="1:51" x14ac:dyDescent="0.25">
      <c r="A919" t="s">
        <v>3160</v>
      </c>
      <c r="B919" t="s">
        <v>139</v>
      </c>
      <c r="C919" t="s">
        <v>89</v>
      </c>
      <c r="D919">
        <v>99999</v>
      </c>
      <c r="F919">
        <v>3000</v>
      </c>
      <c r="G919" t="b">
        <v>1</v>
      </c>
      <c r="H919" t="s">
        <v>762</v>
      </c>
      <c r="K919" t="s">
        <v>91</v>
      </c>
      <c r="L919" t="s">
        <v>1753</v>
      </c>
      <c r="N919" t="s">
        <v>93</v>
      </c>
      <c r="P919">
        <v>374.8</v>
      </c>
      <c r="Q919">
        <v>104.89999999999999</v>
      </c>
      <c r="R919">
        <v>0</v>
      </c>
      <c r="S919">
        <v>50.1</v>
      </c>
      <c r="T919">
        <v>0</v>
      </c>
      <c r="U919">
        <v>0</v>
      </c>
      <c r="V919">
        <v>174.9</v>
      </c>
      <c r="W919">
        <v>44.9</v>
      </c>
      <c r="X919">
        <v>44.9</v>
      </c>
      <c r="Y919">
        <v>0</v>
      </c>
      <c r="AF919" t="s">
        <v>1763</v>
      </c>
      <c r="AJ919" t="s">
        <v>1763</v>
      </c>
      <c r="AL919" t="s">
        <v>1755</v>
      </c>
      <c r="AM919">
        <v>0</v>
      </c>
      <c r="AN919">
        <v>99999</v>
      </c>
      <c r="AO919">
        <v>899</v>
      </c>
      <c r="AP919" t="b">
        <v>1</v>
      </c>
      <c r="AQ919" t="b">
        <v>1</v>
      </c>
      <c r="AR919" t="b">
        <v>1</v>
      </c>
      <c r="AS919">
        <v>99999</v>
      </c>
      <c r="AT919" t="s">
        <v>96</v>
      </c>
      <c r="AV919" t="b">
        <v>0</v>
      </c>
      <c r="AW919">
        <v>12</v>
      </c>
      <c r="AX919" t="s">
        <v>97</v>
      </c>
      <c r="AY919" t="s">
        <v>2683</v>
      </c>
    </row>
    <row r="920" spans="1:51" x14ac:dyDescent="0.25">
      <c r="A920" t="s">
        <v>3160</v>
      </c>
      <c r="B920" t="s">
        <v>139</v>
      </c>
      <c r="C920" t="s">
        <v>89</v>
      </c>
      <c r="D920">
        <v>99999</v>
      </c>
      <c r="F920">
        <v>5000</v>
      </c>
      <c r="G920" t="b">
        <v>1</v>
      </c>
      <c r="H920" t="s">
        <v>762</v>
      </c>
      <c r="K920" t="s">
        <v>91</v>
      </c>
      <c r="L920" t="s">
        <v>1753</v>
      </c>
      <c r="N920" t="s">
        <v>93</v>
      </c>
      <c r="P920">
        <v>389.8</v>
      </c>
      <c r="Q920">
        <v>119.9</v>
      </c>
      <c r="R920">
        <v>0</v>
      </c>
      <c r="S920">
        <v>50.1</v>
      </c>
      <c r="T920">
        <v>0</v>
      </c>
      <c r="U920">
        <v>0</v>
      </c>
      <c r="V920">
        <v>174.9</v>
      </c>
      <c r="W920">
        <v>44.9</v>
      </c>
      <c r="X920">
        <v>44.9</v>
      </c>
      <c r="Y920">
        <v>0</v>
      </c>
      <c r="AF920" t="s">
        <v>1765</v>
      </c>
      <c r="AJ920" t="s">
        <v>1765</v>
      </c>
      <c r="AL920" t="s">
        <v>1755</v>
      </c>
      <c r="AM920">
        <v>0</v>
      </c>
      <c r="AN920">
        <v>99999</v>
      </c>
      <c r="AO920">
        <v>899</v>
      </c>
      <c r="AP920" t="b">
        <v>1</v>
      </c>
      <c r="AQ920" t="b">
        <v>1</v>
      </c>
      <c r="AR920" t="b">
        <v>1</v>
      </c>
      <c r="AS920">
        <v>99999</v>
      </c>
      <c r="AT920" t="s">
        <v>96</v>
      </c>
      <c r="AV920" t="b">
        <v>0</v>
      </c>
      <c r="AW920">
        <v>12</v>
      </c>
      <c r="AX920" t="s">
        <v>97</v>
      </c>
      <c r="AY920" t="s">
        <v>2684</v>
      </c>
    </row>
    <row r="921" spans="1:51" x14ac:dyDescent="0.25">
      <c r="A921" t="s">
        <v>3160</v>
      </c>
      <c r="B921" t="s">
        <v>88</v>
      </c>
      <c r="C921" t="s">
        <v>89</v>
      </c>
      <c r="D921">
        <v>99999</v>
      </c>
      <c r="F921">
        <v>10000</v>
      </c>
      <c r="G921" t="b">
        <v>1</v>
      </c>
      <c r="H921" t="s">
        <v>762</v>
      </c>
      <c r="K921" t="s">
        <v>154</v>
      </c>
      <c r="L921" t="s">
        <v>1725</v>
      </c>
      <c r="N921" t="s">
        <v>93</v>
      </c>
      <c r="P921">
        <v>424.8</v>
      </c>
      <c r="Q921">
        <v>129.9</v>
      </c>
      <c r="R921">
        <v>0</v>
      </c>
      <c r="S921">
        <v>50.1</v>
      </c>
      <c r="T921">
        <v>0</v>
      </c>
      <c r="U921">
        <v>0</v>
      </c>
      <c r="V921">
        <v>174.9</v>
      </c>
      <c r="W921">
        <v>69.900000000000006</v>
      </c>
      <c r="X921">
        <v>69.900000000000006</v>
      </c>
      <c r="Y921">
        <v>0</v>
      </c>
      <c r="AF921" t="s">
        <v>1767</v>
      </c>
      <c r="AJ921" t="s">
        <v>1767</v>
      </c>
      <c r="AL921" t="s">
        <v>1727</v>
      </c>
      <c r="AM921">
        <v>0</v>
      </c>
      <c r="AN921">
        <v>99999</v>
      </c>
      <c r="AO921">
        <v>699</v>
      </c>
      <c r="AP921" t="b">
        <v>1</v>
      </c>
      <c r="AQ921" t="b">
        <v>1</v>
      </c>
      <c r="AR921" t="b">
        <v>1</v>
      </c>
      <c r="AS921">
        <v>1000</v>
      </c>
      <c r="AT921" t="s">
        <v>96</v>
      </c>
      <c r="AV921" t="b">
        <v>0</v>
      </c>
      <c r="AW921">
        <v>12</v>
      </c>
      <c r="AX921" t="s">
        <v>97</v>
      </c>
      <c r="AY921" t="s">
        <v>2685</v>
      </c>
    </row>
    <row r="922" spans="1:51" x14ac:dyDescent="0.25">
      <c r="A922" t="s">
        <v>3160</v>
      </c>
      <c r="B922" t="s">
        <v>109</v>
      </c>
      <c r="C922" t="s">
        <v>89</v>
      </c>
      <c r="D922">
        <v>99999</v>
      </c>
      <c r="F922">
        <v>0</v>
      </c>
      <c r="G922" t="b">
        <v>1</v>
      </c>
      <c r="H922" t="s">
        <v>762</v>
      </c>
      <c r="K922" t="s">
        <v>154</v>
      </c>
      <c r="L922" t="s">
        <v>1729</v>
      </c>
      <c r="N922" t="s">
        <v>93</v>
      </c>
      <c r="P922">
        <v>354.8</v>
      </c>
      <c r="Q922">
        <v>59.9</v>
      </c>
      <c r="R922">
        <v>0</v>
      </c>
      <c r="S922">
        <v>50.1</v>
      </c>
      <c r="T922">
        <v>0</v>
      </c>
      <c r="U922">
        <v>0</v>
      </c>
      <c r="V922">
        <v>174.9</v>
      </c>
      <c r="W922">
        <v>69.900000000000006</v>
      </c>
      <c r="X922">
        <v>69.900000000000006</v>
      </c>
      <c r="Y922">
        <v>0</v>
      </c>
      <c r="AF922" t="s">
        <v>1769</v>
      </c>
      <c r="AJ922" t="s">
        <v>1769</v>
      </c>
      <c r="AL922" t="s">
        <v>1731</v>
      </c>
      <c r="AM922">
        <v>0</v>
      </c>
      <c r="AN922">
        <v>99999</v>
      </c>
      <c r="AO922">
        <v>599</v>
      </c>
      <c r="AP922" t="b">
        <v>1</v>
      </c>
      <c r="AQ922" t="b">
        <v>1</v>
      </c>
      <c r="AR922" t="b">
        <v>1</v>
      </c>
      <c r="AS922">
        <v>500</v>
      </c>
      <c r="AT922" t="s">
        <v>96</v>
      </c>
      <c r="AV922" t="b">
        <v>0</v>
      </c>
      <c r="AW922">
        <v>12</v>
      </c>
      <c r="AX922" t="s">
        <v>97</v>
      </c>
      <c r="AY922" t="s">
        <v>2686</v>
      </c>
    </row>
    <row r="923" spans="1:51" x14ac:dyDescent="0.25">
      <c r="A923" t="s">
        <v>3160</v>
      </c>
      <c r="B923" t="s">
        <v>109</v>
      </c>
      <c r="C923" t="s">
        <v>89</v>
      </c>
      <c r="D923">
        <v>99999</v>
      </c>
      <c r="F923">
        <v>1000</v>
      </c>
      <c r="G923" t="b">
        <v>1</v>
      </c>
      <c r="H923" t="s">
        <v>762</v>
      </c>
      <c r="K923" t="s">
        <v>154</v>
      </c>
      <c r="L923" t="s">
        <v>1729</v>
      </c>
      <c r="N923" t="s">
        <v>93</v>
      </c>
      <c r="P923">
        <v>354.8</v>
      </c>
      <c r="Q923">
        <v>59.9</v>
      </c>
      <c r="R923">
        <v>0</v>
      </c>
      <c r="S923">
        <v>50.1</v>
      </c>
      <c r="T923">
        <v>0</v>
      </c>
      <c r="U923">
        <v>0</v>
      </c>
      <c r="V923">
        <v>174.9</v>
      </c>
      <c r="W923">
        <v>69.900000000000006</v>
      </c>
      <c r="X923">
        <v>69.900000000000006</v>
      </c>
      <c r="Y923">
        <v>0</v>
      </c>
      <c r="AF923" t="s">
        <v>1771</v>
      </c>
      <c r="AJ923" t="s">
        <v>1771</v>
      </c>
      <c r="AL923" t="s">
        <v>1731</v>
      </c>
      <c r="AM923">
        <v>0</v>
      </c>
      <c r="AN923">
        <v>99999</v>
      </c>
      <c r="AO923">
        <v>599</v>
      </c>
      <c r="AP923" t="b">
        <v>1</v>
      </c>
      <c r="AQ923" t="b">
        <v>1</v>
      </c>
      <c r="AR923" t="b">
        <v>1</v>
      </c>
      <c r="AS923">
        <v>500</v>
      </c>
      <c r="AT923" t="s">
        <v>96</v>
      </c>
      <c r="AV923" t="b">
        <v>0</v>
      </c>
      <c r="AW923">
        <v>12</v>
      </c>
      <c r="AX923" t="s">
        <v>97</v>
      </c>
      <c r="AY923" t="s">
        <v>2687</v>
      </c>
    </row>
    <row r="924" spans="1:51" x14ac:dyDescent="0.25">
      <c r="A924" t="s">
        <v>3160</v>
      </c>
      <c r="B924" t="s">
        <v>109</v>
      </c>
      <c r="C924" t="s">
        <v>89</v>
      </c>
      <c r="D924">
        <v>99999</v>
      </c>
      <c r="F924">
        <v>10000</v>
      </c>
      <c r="G924" t="b">
        <v>1</v>
      </c>
      <c r="H924" t="s">
        <v>762</v>
      </c>
      <c r="K924" t="s">
        <v>154</v>
      </c>
      <c r="L924" t="s">
        <v>1729</v>
      </c>
      <c r="N924" t="s">
        <v>93</v>
      </c>
      <c r="P924">
        <v>419.8</v>
      </c>
      <c r="Q924">
        <v>124.9</v>
      </c>
      <c r="R924">
        <v>0</v>
      </c>
      <c r="S924">
        <v>50.1</v>
      </c>
      <c r="T924">
        <v>0</v>
      </c>
      <c r="U924">
        <v>0</v>
      </c>
      <c r="V924">
        <v>174.9</v>
      </c>
      <c r="W924">
        <v>69.900000000000006</v>
      </c>
      <c r="X924">
        <v>69.900000000000006</v>
      </c>
      <c r="Y924">
        <v>0</v>
      </c>
      <c r="AF924" t="s">
        <v>1773</v>
      </c>
      <c r="AJ924" t="s">
        <v>1773</v>
      </c>
      <c r="AL924" t="s">
        <v>1731</v>
      </c>
      <c r="AM924">
        <v>0</v>
      </c>
      <c r="AN924">
        <v>99999</v>
      </c>
      <c r="AO924">
        <v>599</v>
      </c>
      <c r="AP924" t="b">
        <v>1</v>
      </c>
      <c r="AQ924" t="b">
        <v>1</v>
      </c>
      <c r="AR924" t="b">
        <v>1</v>
      </c>
      <c r="AS924">
        <v>500</v>
      </c>
      <c r="AT924" t="s">
        <v>96</v>
      </c>
      <c r="AV924" t="b">
        <v>0</v>
      </c>
      <c r="AW924">
        <v>12</v>
      </c>
      <c r="AX924" t="s">
        <v>97</v>
      </c>
      <c r="AY924" t="s">
        <v>2688</v>
      </c>
    </row>
    <row r="925" spans="1:51" x14ac:dyDescent="0.25">
      <c r="A925" t="s">
        <v>3160</v>
      </c>
      <c r="B925" t="s">
        <v>109</v>
      </c>
      <c r="C925" t="s">
        <v>89</v>
      </c>
      <c r="D925">
        <v>99999</v>
      </c>
      <c r="F925">
        <v>2000</v>
      </c>
      <c r="G925" t="b">
        <v>1</v>
      </c>
      <c r="H925" t="s">
        <v>762</v>
      </c>
      <c r="K925" t="s">
        <v>154</v>
      </c>
      <c r="L925" t="s">
        <v>1729</v>
      </c>
      <c r="N925" t="s">
        <v>93</v>
      </c>
      <c r="P925">
        <v>364.8</v>
      </c>
      <c r="Q925">
        <v>69.900000000000006</v>
      </c>
      <c r="R925">
        <v>0</v>
      </c>
      <c r="S925">
        <v>50.1</v>
      </c>
      <c r="T925">
        <v>0</v>
      </c>
      <c r="U925">
        <v>0</v>
      </c>
      <c r="V925">
        <v>174.9</v>
      </c>
      <c r="W925">
        <v>69.900000000000006</v>
      </c>
      <c r="X925">
        <v>69.900000000000006</v>
      </c>
      <c r="Y925">
        <v>0</v>
      </c>
      <c r="AF925" t="s">
        <v>1775</v>
      </c>
      <c r="AJ925" t="s">
        <v>1775</v>
      </c>
      <c r="AL925" t="s">
        <v>1731</v>
      </c>
      <c r="AM925">
        <v>0</v>
      </c>
      <c r="AN925">
        <v>99999</v>
      </c>
      <c r="AO925">
        <v>599</v>
      </c>
      <c r="AP925" t="b">
        <v>1</v>
      </c>
      <c r="AQ925" t="b">
        <v>1</v>
      </c>
      <c r="AR925" t="b">
        <v>1</v>
      </c>
      <c r="AS925">
        <v>500</v>
      </c>
      <c r="AT925" t="s">
        <v>96</v>
      </c>
      <c r="AV925" t="b">
        <v>0</v>
      </c>
      <c r="AW925">
        <v>12</v>
      </c>
      <c r="AX925" t="s">
        <v>97</v>
      </c>
      <c r="AY925" t="s">
        <v>2689</v>
      </c>
    </row>
    <row r="926" spans="1:51" x14ac:dyDescent="0.25">
      <c r="A926" t="s">
        <v>3160</v>
      </c>
      <c r="B926" t="s">
        <v>109</v>
      </c>
      <c r="C926" t="s">
        <v>89</v>
      </c>
      <c r="D926">
        <v>99999</v>
      </c>
      <c r="F926">
        <v>3000</v>
      </c>
      <c r="G926" t="b">
        <v>1</v>
      </c>
      <c r="H926" t="s">
        <v>762</v>
      </c>
      <c r="K926" t="s">
        <v>154</v>
      </c>
      <c r="L926" t="s">
        <v>1729</v>
      </c>
      <c r="N926" t="s">
        <v>93</v>
      </c>
      <c r="P926">
        <v>374.8</v>
      </c>
      <c r="Q926">
        <v>79.899999999999991</v>
      </c>
      <c r="R926">
        <v>0</v>
      </c>
      <c r="S926">
        <v>50.1</v>
      </c>
      <c r="T926">
        <v>0</v>
      </c>
      <c r="U926">
        <v>0</v>
      </c>
      <c r="V926">
        <v>174.9</v>
      </c>
      <c r="W926">
        <v>69.900000000000006</v>
      </c>
      <c r="X926">
        <v>69.900000000000006</v>
      </c>
      <c r="Y926">
        <v>0</v>
      </c>
      <c r="AF926" t="s">
        <v>1777</v>
      </c>
      <c r="AJ926" t="s">
        <v>1777</v>
      </c>
      <c r="AL926" t="s">
        <v>1731</v>
      </c>
      <c r="AM926">
        <v>0</v>
      </c>
      <c r="AN926">
        <v>99999</v>
      </c>
      <c r="AO926">
        <v>599</v>
      </c>
      <c r="AP926" t="b">
        <v>1</v>
      </c>
      <c r="AQ926" t="b">
        <v>1</v>
      </c>
      <c r="AR926" t="b">
        <v>1</v>
      </c>
      <c r="AS926">
        <v>500</v>
      </c>
      <c r="AT926" t="s">
        <v>96</v>
      </c>
      <c r="AV926" t="b">
        <v>0</v>
      </c>
      <c r="AW926">
        <v>12</v>
      </c>
      <c r="AX926" t="s">
        <v>97</v>
      </c>
      <c r="AY926" t="s">
        <v>2690</v>
      </c>
    </row>
    <row r="927" spans="1:51" x14ac:dyDescent="0.25">
      <c r="A927" t="s">
        <v>3160</v>
      </c>
      <c r="B927" t="s">
        <v>109</v>
      </c>
      <c r="C927" t="s">
        <v>89</v>
      </c>
      <c r="D927">
        <v>99999</v>
      </c>
      <c r="F927">
        <v>5000</v>
      </c>
      <c r="G927" t="b">
        <v>1</v>
      </c>
      <c r="H927" t="s">
        <v>762</v>
      </c>
      <c r="K927" t="s">
        <v>154</v>
      </c>
      <c r="L927" t="s">
        <v>1729</v>
      </c>
      <c r="N927" t="s">
        <v>93</v>
      </c>
      <c r="P927">
        <v>389.8</v>
      </c>
      <c r="Q927">
        <v>94.9</v>
      </c>
      <c r="R927">
        <v>0</v>
      </c>
      <c r="S927">
        <v>50.1</v>
      </c>
      <c r="T927">
        <v>0</v>
      </c>
      <c r="U927">
        <v>0</v>
      </c>
      <c r="V927">
        <v>174.9</v>
      </c>
      <c r="W927">
        <v>69.900000000000006</v>
      </c>
      <c r="X927">
        <v>69.900000000000006</v>
      </c>
      <c r="Y927">
        <v>0</v>
      </c>
      <c r="AF927" t="s">
        <v>1779</v>
      </c>
      <c r="AJ927" t="s">
        <v>1779</v>
      </c>
      <c r="AL927" t="s">
        <v>1731</v>
      </c>
      <c r="AM927">
        <v>0</v>
      </c>
      <c r="AN927">
        <v>99999</v>
      </c>
      <c r="AO927">
        <v>599</v>
      </c>
      <c r="AP927" t="b">
        <v>1</v>
      </c>
      <c r="AQ927" t="b">
        <v>1</v>
      </c>
      <c r="AR927" t="b">
        <v>1</v>
      </c>
      <c r="AS927">
        <v>500</v>
      </c>
      <c r="AT927" t="s">
        <v>96</v>
      </c>
      <c r="AV927" t="b">
        <v>0</v>
      </c>
      <c r="AW927">
        <v>12</v>
      </c>
      <c r="AX927" t="s">
        <v>97</v>
      </c>
      <c r="AY927" t="s">
        <v>2691</v>
      </c>
    </row>
    <row r="928" spans="1:51" x14ac:dyDescent="0.25">
      <c r="A928" t="s">
        <v>3160</v>
      </c>
      <c r="B928" t="s">
        <v>124</v>
      </c>
      <c r="C928" t="s">
        <v>89</v>
      </c>
      <c r="D928">
        <v>99999</v>
      </c>
      <c r="F928">
        <v>0</v>
      </c>
      <c r="G928" t="b">
        <v>1</v>
      </c>
      <c r="H928" t="s">
        <v>762</v>
      </c>
      <c r="K928" t="s">
        <v>154</v>
      </c>
      <c r="L928" t="s">
        <v>1725</v>
      </c>
      <c r="N928" t="s">
        <v>93</v>
      </c>
      <c r="P928">
        <v>359.8</v>
      </c>
      <c r="Q928">
        <v>64.900000000000006</v>
      </c>
      <c r="R928">
        <v>0</v>
      </c>
      <c r="S928">
        <v>50.1</v>
      </c>
      <c r="T928">
        <v>0</v>
      </c>
      <c r="U928">
        <v>0</v>
      </c>
      <c r="V928">
        <v>174.9</v>
      </c>
      <c r="W928">
        <v>69.900000000000006</v>
      </c>
      <c r="X928">
        <v>69.900000000000006</v>
      </c>
      <c r="Y928">
        <v>0</v>
      </c>
      <c r="AF928" t="s">
        <v>1781</v>
      </c>
      <c r="AJ928" t="s">
        <v>1781</v>
      </c>
      <c r="AL928" t="s">
        <v>1727</v>
      </c>
      <c r="AM928">
        <v>0</v>
      </c>
      <c r="AN928">
        <v>99999</v>
      </c>
      <c r="AO928">
        <v>699</v>
      </c>
      <c r="AP928" t="b">
        <v>1</v>
      </c>
      <c r="AQ928" t="b">
        <v>1</v>
      </c>
      <c r="AR928" t="b">
        <v>1</v>
      </c>
      <c r="AS928">
        <v>1000</v>
      </c>
      <c r="AT928" t="s">
        <v>96</v>
      </c>
      <c r="AV928" t="b">
        <v>0</v>
      </c>
      <c r="AW928">
        <v>12</v>
      </c>
      <c r="AX928" t="s">
        <v>97</v>
      </c>
      <c r="AY928" t="s">
        <v>2692</v>
      </c>
    </row>
    <row r="929" spans="1:51" x14ac:dyDescent="0.25">
      <c r="A929" t="s">
        <v>3160</v>
      </c>
      <c r="B929" t="s">
        <v>124</v>
      </c>
      <c r="C929" t="s">
        <v>89</v>
      </c>
      <c r="D929">
        <v>99999</v>
      </c>
      <c r="F929">
        <v>1000</v>
      </c>
      <c r="G929" t="b">
        <v>1</v>
      </c>
      <c r="H929" t="s">
        <v>762</v>
      </c>
      <c r="K929" t="s">
        <v>154</v>
      </c>
      <c r="L929" t="s">
        <v>1725</v>
      </c>
      <c r="N929" t="s">
        <v>93</v>
      </c>
      <c r="P929">
        <v>359.8</v>
      </c>
      <c r="Q929">
        <v>64.899999999999991</v>
      </c>
      <c r="R929">
        <v>0</v>
      </c>
      <c r="S929">
        <v>50.1</v>
      </c>
      <c r="T929">
        <v>0</v>
      </c>
      <c r="U929">
        <v>0</v>
      </c>
      <c r="V929">
        <v>174.9</v>
      </c>
      <c r="W929">
        <v>69.900000000000006</v>
      </c>
      <c r="X929">
        <v>69.900000000000006</v>
      </c>
      <c r="Y929">
        <v>0</v>
      </c>
      <c r="AF929" t="s">
        <v>1783</v>
      </c>
      <c r="AJ929" t="s">
        <v>1783</v>
      </c>
      <c r="AL929" t="s">
        <v>1727</v>
      </c>
      <c r="AM929">
        <v>0</v>
      </c>
      <c r="AN929">
        <v>99999</v>
      </c>
      <c r="AO929">
        <v>699</v>
      </c>
      <c r="AP929" t="b">
        <v>1</v>
      </c>
      <c r="AQ929" t="b">
        <v>1</v>
      </c>
      <c r="AR929" t="b">
        <v>1</v>
      </c>
      <c r="AS929">
        <v>1000</v>
      </c>
      <c r="AT929" t="s">
        <v>96</v>
      </c>
      <c r="AV929" t="b">
        <v>0</v>
      </c>
      <c r="AW929">
        <v>12</v>
      </c>
      <c r="AX929" t="s">
        <v>97</v>
      </c>
      <c r="AY929" t="s">
        <v>2693</v>
      </c>
    </row>
    <row r="930" spans="1:51" x14ac:dyDescent="0.25">
      <c r="A930" t="s">
        <v>3160</v>
      </c>
      <c r="B930" t="s">
        <v>124</v>
      </c>
      <c r="C930" t="s">
        <v>89</v>
      </c>
      <c r="D930">
        <v>99999</v>
      </c>
      <c r="F930">
        <v>2000</v>
      </c>
      <c r="G930" t="b">
        <v>1</v>
      </c>
      <c r="H930" t="s">
        <v>762</v>
      </c>
      <c r="K930" t="s">
        <v>154</v>
      </c>
      <c r="L930" t="s">
        <v>1725</v>
      </c>
      <c r="N930" t="s">
        <v>93</v>
      </c>
      <c r="P930">
        <v>369.8</v>
      </c>
      <c r="Q930">
        <v>74.899999999999991</v>
      </c>
      <c r="R930">
        <v>0</v>
      </c>
      <c r="S930">
        <v>50.1</v>
      </c>
      <c r="T930">
        <v>0</v>
      </c>
      <c r="U930">
        <v>0</v>
      </c>
      <c r="V930">
        <v>174.9</v>
      </c>
      <c r="W930">
        <v>69.900000000000006</v>
      </c>
      <c r="X930">
        <v>69.900000000000006</v>
      </c>
      <c r="Y930">
        <v>0</v>
      </c>
      <c r="AF930" t="s">
        <v>1785</v>
      </c>
      <c r="AJ930" t="s">
        <v>1785</v>
      </c>
      <c r="AL930" t="s">
        <v>1727</v>
      </c>
      <c r="AM930">
        <v>0</v>
      </c>
      <c r="AN930">
        <v>99999</v>
      </c>
      <c r="AO930">
        <v>699</v>
      </c>
      <c r="AP930" t="b">
        <v>1</v>
      </c>
      <c r="AQ930" t="b">
        <v>1</v>
      </c>
      <c r="AR930" t="b">
        <v>1</v>
      </c>
      <c r="AS930">
        <v>1000</v>
      </c>
      <c r="AT930" t="s">
        <v>96</v>
      </c>
      <c r="AV930" t="b">
        <v>0</v>
      </c>
      <c r="AW930">
        <v>12</v>
      </c>
      <c r="AX930" t="s">
        <v>97</v>
      </c>
      <c r="AY930" t="s">
        <v>2694</v>
      </c>
    </row>
    <row r="931" spans="1:51" x14ac:dyDescent="0.25">
      <c r="A931" t="s">
        <v>3160</v>
      </c>
      <c r="B931" t="s">
        <v>124</v>
      </c>
      <c r="C931" t="s">
        <v>89</v>
      </c>
      <c r="D931">
        <v>99999</v>
      </c>
      <c r="F931">
        <v>3000</v>
      </c>
      <c r="G931" t="b">
        <v>1</v>
      </c>
      <c r="H931" t="s">
        <v>762</v>
      </c>
      <c r="K931" t="s">
        <v>154</v>
      </c>
      <c r="L931" t="s">
        <v>1725</v>
      </c>
      <c r="N931" t="s">
        <v>93</v>
      </c>
      <c r="P931">
        <v>379.8</v>
      </c>
      <c r="Q931">
        <v>84.899999999999991</v>
      </c>
      <c r="R931">
        <v>0</v>
      </c>
      <c r="S931">
        <v>50.1</v>
      </c>
      <c r="T931">
        <v>0</v>
      </c>
      <c r="U931">
        <v>0</v>
      </c>
      <c r="V931">
        <v>174.9</v>
      </c>
      <c r="W931">
        <v>69.900000000000006</v>
      </c>
      <c r="X931">
        <v>69.900000000000006</v>
      </c>
      <c r="Y931">
        <v>0</v>
      </c>
      <c r="AF931" t="s">
        <v>1787</v>
      </c>
      <c r="AJ931" t="s">
        <v>1787</v>
      </c>
      <c r="AL931" t="s">
        <v>1727</v>
      </c>
      <c r="AM931">
        <v>0</v>
      </c>
      <c r="AN931">
        <v>99999</v>
      </c>
      <c r="AO931">
        <v>699</v>
      </c>
      <c r="AP931" t="b">
        <v>1</v>
      </c>
      <c r="AQ931" t="b">
        <v>1</v>
      </c>
      <c r="AR931" t="b">
        <v>1</v>
      </c>
      <c r="AS931">
        <v>1000</v>
      </c>
      <c r="AT931" t="s">
        <v>96</v>
      </c>
      <c r="AV931" t="b">
        <v>0</v>
      </c>
      <c r="AW931">
        <v>12</v>
      </c>
      <c r="AX931" t="s">
        <v>97</v>
      </c>
      <c r="AY931" t="s">
        <v>2695</v>
      </c>
    </row>
    <row r="932" spans="1:51" x14ac:dyDescent="0.25">
      <c r="A932" t="s">
        <v>3160</v>
      </c>
      <c r="B932" t="s">
        <v>124</v>
      </c>
      <c r="C932" t="s">
        <v>89</v>
      </c>
      <c r="D932">
        <v>99999</v>
      </c>
      <c r="F932">
        <v>5000</v>
      </c>
      <c r="G932" t="b">
        <v>1</v>
      </c>
      <c r="H932" t="s">
        <v>762</v>
      </c>
      <c r="K932" t="s">
        <v>154</v>
      </c>
      <c r="L932" t="s">
        <v>1725</v>
      </c>
      <c r="N932" t="s">
        <v>93</v>
      </c>
      <c r="P932">
        <v>394.8</v>
      </c>
      <c r="Q932">
        <v>99.9</v>
      </c>
      <c r="R932">
        <v>0</v>
      </c>
      <c r="S932">
        <v>50.1</v>
      </c>
      <c r="T932">
        <v>0</v>
      </c>
      <c r="U932">
        <v>0</v>
      </c>
      <c r="V932">
        <v>174.9</v>
      </c>
      <c r="W932">
        <v>69.900000000000006</v>
      </c>
      <c r="X932">
        <v>69.900000000000006</v>
      </c>
      <c r="Y932">
        <v>0</v>
      </c>
      <c r="AF932" t="s">
        <v>1789</v>
      </c>
      <c r="AJ932" t="s">
        <v>1789</v>
      </c>
      <c r="AL932" t="s">
        <v>1727</v>
      </c>
      <c r="AM932">
        <v>0</v>
      </c>
      <c r="AN932">
        <v>99999</v>
      </c>
      <c r="AO932">
        <v>699</v>
      </c>
      <c r="AP932" t="b">
        <v>1</v>
      </c>
      <c r="AQ932" t="b">
        <v>1</v>
      </c>
      <c r="AR932" t="b">
        <v>1</v>
      </c>
      <c r="AS932">
        <v>1000</v>
      </c>
      <c r="AT932" t="s">
        <v>96</v>
      </c>
      <c r="AV932" t="b">
        <v>0</v>
      </c>
      <c r="AW932">
        <v>12</v>
      </c>
      <c r="AX932" t="s">
        <v>97</v>
      </c>
      <c r="AY932" t="s">
        <v>2696</v>
      </c>
    </row>
    <row r="933" spans="1:51" x14ac:dyDescent="0.25">
      <c r="A933" t="s">
        <v>3160</v>
      </c>
      <c r="B933" t="s">
        <v>139</v>
      </c>
      <c r="C933" t="s">
        <v>89</v>
      </c>
      <c r="D933">
        <v>99999</v>
      </c>
      <c r="F933">
        <v>0</v>
      </c>
      <c r="G933" t="b">
        <v>1</v>
      </c>
      <c r="H933" t="s">
        <v>762</v>
      </c>
      <c r="K933" t="s">
        <v>154</v>
      </c>
      <c r="L933" t="s">
        <v>1753</v>
      </c>
      <c r="N933" t="s">
        <v>93</v>
      </c>
      <c r="P933">
        <v>379.8</v>
      </c>
      <c r="Q933">
        <v>84.9</v>
      </c>
      <c r="R933">
        <v>0</v>
      </c>
      <c r="S933">
        <v>50.1</v>
      </c>
      <c r="T933">
        <v>0</v>
      </c>
      <c r="U933">
        <v>0</v>
      </c>
      <c r="V933">
        <v>174.9</v>
      </c>
      <c r="W933">
        <v>69.900000000000006</v>
      </c>
      <c r="X933">
        <v>69.900000000000006</v>
      </c>
      <c r="Y933">
        <v>0</v>
      </c>
      <c r="AF933" t="s">
        <v>1791</v>
      </c>
      <c r="AJ933" t="s">
        <v>1791</v>
      </c>
      <c r="AL933" t="s">
        <v>1755</v>
      </c>
      <c r="AM933">
        <v>0</v>
      </c>
      <c r="AN933">
        <v>99999</v>
      </c>
      <c r="AO933">
        <v>899</v>
      </c>
      <c r="AP933" t="b">
        <v>1</v>
      </c>
      <c r="AQ933" t="b">
        <v>1</v>
      </c>
      <c r="AR933" t="b">
        <v>1</v>
      </c>
      <c r="AS933">
        <v>99999</v>
      </c>
      <c r="AT933" t="s">
        <v>96</v>
      </c>
      <c r="AV933" t="b">
        <v>0</v>
      </c>
      <c r="AW933">
        <v>12</v>
      </c>
      <c r="AX933" t="s">
        <v>97</v>
      </c>
      <c r="AY933" t="s">
        <v>2697</v>
      </c>
    </row>
    <row r="934" spans="1:51" x14ac:dyDescent="0.25">
      <c r="A934" t="s">
        <v>3160</v>
      </c>
      <c r="B934" t="s">
        <v>139</v>
      </c>
      <c r="C934" t="s">
        <v>89</v>
      </c>
      <c r="D934">
        <v>99999</v>
      </c>
      <c r="F934">
        <v>1000</v>
      </c>
      <c r="G934" t="b">
        <v>1</v>
      </c>
      <c r="H934" t="s">
        <v>762</v>
      </c>
      <c r="K934" t="s">
        <v>154</v>
      </c>
      <c r="L934" t="s">
        <v>1753</v>
      </c>
      <c r="N934" t="s">
        <v>93</v>
      </c>
      <c r="P934">
        <v>379.8</v>
      </c>
      <c r="Q934">
        <v>84.899999999999991</v>
      </c>
      <c r="R934">
        <v>0</v>
      </c>
      <c r="S934">
        <v>50.1</v>
      </c>
      <c r="T934">
        <v>0</v>
      </c>
      <c r="U934">
        <v>0</v>
      </c>
      <c r="V934">
        <v>174.9</v>
      </c>
      <c r="W934">
        <v>69.900000000000006</v>
      </c>
      <c r="X934">
        <v>69.900000000000006</v>
      </c>
      <c r="Y934">
        <v>0</v>
      </c>
      <c r="AF934" t="s">
        <v>1793</v>
      </c>
      <c r="AJ934" t="s">
        <v>1793</v>
      </c>
      <c r="AL934" t="s">
        <v>1755</v>
      </c>
      <c r="AM934">
        <v>0</v>
      </c>
      <c r="AN934">
        <v>99999</v>
      </c>
      <c r="AO934">
        <v>899</v>
      </c>
      <c r="AP934" t="b">
        <v>1</v>
      </c>
      <c r="AQ934" t="b">
        <v>1</v>
      </c>
      <c r="AR934" t="b">
        <v>1</v>
      </c>
      <c r="AS934">
        <v>99999</v>
      </c>
      <c r="AT934" t="s">
        <v>96</v>
      </c>
      <c r="AV934" t="b">
        <v>0</v>
      </c>
      <c r="AW934">
        <v>12</v>
      </c>
      <c r="AX934" t="s">
        <v>97</v>
      </c>
      <c r="AY934" t="s">
        <v>2698</v>
      </c>
    </row>
    <row r="935" spans="1:51" x14ac:dyDescent="0.25">
      <c r="A935" t="s">
        <v>3160</v>
      </c>
      <c r="B935" t="s">
        <v>139</v>
      </c>
      <c r="C935" t="s">
        <v>89</v>
      </c>
      <c r="D935">
        <v>99999</v>
      </c>
      <c r="F935">
        <v>10000</v>
      </c>
      <c r="G935" t="b">
        <v>1</v>
      </c>
      <c r="H935" t="s">
        <v>762</v>
      </c>
      <c r="K935" t="s">
        <v>154</v>
      </c>
      <c r="L935" t="s">
        <v>1753</v>
      </c>
      <c r="N935" t="s">
        <v>93</v>
      </c>
      <c r="P935">
        <v>444.8</v>
      </c>
      <c r="Q935">
        <v>149.9</v>
      </c>
      <c r="R935">
        <v>0</v>
      </c>
      <c r="S935">
        <v>50.1</v>
      </c>
      <c r="T935">
        <v>0</v>
      </c>
      <c r="U935">
        <v>0</v>
      </c>
      <c r="V935">
        <v>174.9</v>
      </c>
      <c r="W935">
        <v>69.900000000000006</v>
      </c>
      <c r="X935">
        <v>69.900000000000006</v>
      </c>
      <c r="Y935">
        <v>0</v>
      </c>
      <c r="AF935" t="s">
        <v>1795</v>
      </c>
      <c r="AJ935" t="s">
        <v>1795</v>
      </c>
      <c r="AL935" t="s">
        <v>1755</v>
      </c>
      <c r="AM935">
        <v>0</v>
      </c>
      <c r="AN935">
        <v>99999</v>
      </c>
      <c r="AO935">
        <v>899</v>
      </c>
      <c r="AP935" t="b">
        <v>1</v>
      </c>
      <c r="AQ935" t="b">
        <v>1</v>
      </c>
      <c r="AR935" t="b">
        <v>1</v>
      </c>
      <c r="AS935">
        <v>99999</v>
      </c>
      <c r="AT935" t="s">
        <v>96</v>
      </c>
      <c r="AV935" t="b">
        <v>0</v>
      </c>
      <c r="AW935">
        <v>12</v>
      </c>
      <c r="AX935" t="s">
        <v>97</v>
      </c>
      <c r="AY935" t="s">
        <v>2699</v>
      </c>
    </row>
    <row r="936" spans="1:51" x14ac:dyDescent="0.25">
      <c r="A936" t="s">
        <v>3160</v>
      </c>
      <c r="B936" t="s">
        <v>139</v>
      </c>
      <c r="C936" t="s">
        <v>89</v>
      </c>
      <c r="D936">
        <v>99999</v>
      </c>
      <c r="F936">
        <v>2000</v>
      </c>
      <c r="G936" t="b">
        <v>1</v>
      </c>
      <c r="H936" t="s">
        <v>762</v>
      </c>
      <c r="K936" t="s">
        <v>154</v>
      </c>
      <c r="L936" t="s">
        <v>1753</v>
      </c>
      <c r="N936" t="s">
        <v>93</v>
      </c>
      <c r="P936">
        <v>389.8</v>
      </c>
      <c r="Q936">
        <v>94.899999999999991</v>
      </c>
      <c r="R936">
        <v>0</v>
      </c>
      <c r="S936">
        <v>50.1</v>
      </c>
      <c r="T936">
        <v>0</v>
      </c>
      <c r="U936">
        <v>0</v>
      </c>
      <c r="V936">
        <v>174.9</v>
      </c>
      <c r="W936">
        <v>69.900000000000006</v>
      </c>
      <c r="X936">
        <v>69.900000000000006</v>
      </c>
      <c r="Y936">
        <v>0</v>
      </c>
      <c r="AF936" t="s">
        <v>1797</v>
      </c>
      <c r="AJ936" t="s">
        <v>1797</v>
      </c>
      <c r="AL936" t="s">
        <v>1755</v>
      </c>
      <c r="AM936">
        <v>0</v>
      </c>
      <c r="AN936">
        <v>99999</v>
      </c>
      <c r="AO936">
        <v>899</v>
      </c>
      <c r="AP936" t="b">
        <v>1</v>
      </c>
      <c r="AQ936" t="b">
        <v>1</v>
      </c>
      <c r="AR936" t="b">
        <v>1</v>
      </c>
      <c r="AS936">
        <v>99999</v>
      </c>
      <c r="AT936" t="s">
        <v>96</v>
      </c>
      <c r="AV936" t="b">
        <v>0</v>
      </c>
      <c r="AW936">
        <v>12</v>
      </c>
      <c r="AX936" t="s">
        <v>97</v>
      </c>
      <c r="AY936" t="s">
        <v>2700</v>
      </c>
    </row>
    <row r="937" spans="1:51" x14ac:dyDescent="0.25">
      <c r="A937" t="s">
        <v>3160</v>
      </c>
      <c r="B937" t="s">
        <v>139</v>
      </c>
      <c r="C937" t="s">
        <v>89</v>
      </c>
      <c r="D937">
        <v>99999</v>
      </c>
      <c r="F937">
        <v>3000</v>
      </c>
      <c r="G937" t="b">
        <v>1</v>
      </c>
      <c r="H937" t="s">
        <v>762</v>
      </c>
      <c r="K937" t="s">
        <v>154</v>
      </c>
      <c r="L937" t="s">
        <v>1753</v>
      </c>
      <c r="N937" t="s">
        <v>93</v>
      </c>
      <c r="P937">
        <v>399.8</v>
      </c>
      <c r="Q937">
        <v>104.89999999999999</v>
      </c>
      <c r="R937">
        <v>0</v>
      </c>
      <c r="S937">
        <v>50.1</v>
      </c>
      <c r="T937">
        <v>0</v>
      </c>
      <c r="U937">
        <v>0</v>
      </c>
      <c r="V937">
        <v>174.9</v>
      </c>
      <c r="W937">
        <v>69.900000000000006</v>
      </c>
      <c r="X937">
        <v>69.900000000000006</v>
      </c>
      <c r="Y937">
        <v>0</v>
      </c>
      <c r="AF937" t="s">
        <v>1799</v>
      </c>
      <c r="AJ937" t="s">
        <v>1799</v>
      </c>
      <c r="AL937" t="s">
        <v>1755</v>
      </c>
      <c r="AM937">
        <v>0</v>
      </c>
      <c r="AN937">
        <v>99999</v>
      </c>
      <c r="AO937">
        <v>899</v>
      </c>
      <c r="AP937" t="b">
        <v>1</v>
      </c>
      <c r="AQ937" t="b">
        <v>1</v>
      </c>
      <c r="AR937" t="b">
        <v>1</v>
      </c>
      <c r="AS937">
        <v>99999</v>
      </c>
      <c r="AT937" t="s">
        <v>96</v>
      </c>
      <c r="AV937" t="b">
        <v>0</v>
      </c>
      <c r="AW937">
        <v>12</v>
      </c>
      <c r="AX937" t="s">
        <v>97</v>
      </c>
      <c r="AY937" t="s">
        <v>2701</v>
      </c>
    </row>
    <row r="938" spans="1:51" x14ac:dyDescent="0.25">
      <c r="A938" t="s">
        <v>3160</v>
      </c>
      <c r="B938" t="s">
        <v>139</v>
      </c>
      <c r="C938" t="s">
        <v>89</v>
      </c>
      <c r="D938">
        <v>99999</v>
      </c>
      <c r="F938">
        <v>5000</v>
      </c>
      <c r="G938" t="b">
        <v>1</v>
      </c>
      <c r="H938" t="s">
        <v>762</v>
      </c>
      <c r="K938" t="s">
        <v>154</v>
      </c>
      <c r="L938" t="s">
        <v>1753</v>
      </c>
      <c r="N938" t="s">
        <v>93</v>
      </c>
      <c r="P938">
        <v>414.8</v>
      </c>
      <c r="Q938">
        <v>119.9</v>
      </c>
      <c r="R938">
        <v>0</v>
      </c>
      <c r="S938">
        <v>50.1</v>
      </c>
      <c r="T938">
        <v>0</v>
      </c>
      <c r="U938">
        <v>0</v>
      </c>
      <c r="V938">
        <v>174.9</v>
      </c>
      <c r="W938">
        <v>69.900000000000006</v>
      </c>
      <c r="X938">
        <v>69.900000000000006</v>
      </c>
      <c r="Y938">
        <v>0</v>
      </c>
      <c r="AF938" t="s">
        <v>1801</v>
      </c>
      <c r="AJ938" t="s">
        <v>1801</v>
      </c>
      <c r="AL938" t="s">
        <v>1755</v>
      </c>
      <c r="AM938">
        <v>0</v>
      </c>
      <c r="AN938">
        <v>99999</v>
      </c>
      <c r="AO938">
        <v>899</v>
      </c>
      <c r="AP938" t="b">
        <v>1</v>
      </c>
      <c r="AQ938" t="b">
        <v>1</v>
      </c>
      <c r="AR938" t="b">
        <v>1</v>
      </c>
      <c r="AS938">
        <v>99999</v>
      </c>
      <c r="AT938" t="s">
        <v>96</v>
      </c>
      <c r="AV938" t="b">
        <v>0</v>
      </c>
      <c r="AW938">
        <v>12</v>
      </c>
      <c r="AX938" t="s">
        <v>97</v>
      </c>
      <c r="AY938" t="s">
        <v>2702</v>
      </c>
    </row>
    <row r="939" spans="1:51" x14ac:dyDescent="0.25">
      <c r="A939" t="s">
        <v>3160</v>
      </c>
      <c r="B939" t="s">
        <v>88</v>
      </c>
      <c r="C939" t="s">
        <v>89</v>
      </c>
      <c r="D939">
        <v>99999</v>
      </c>
      <c r="F939">
        <v>10000</v>
      </c>
      <c r="G939" t="b">
        <v>1</v>
      </c>
      <c r="H939" t="s">
        <v>762</v>
      </c>
      <c r="K939" t="s">
        <v>203</v>
      </c>
      <c r="L939" t="s">
        <v>1725</v>
      </c>
      <c r="N939" t="s">
        <v>93</v>
      </c>
      <c r="P939">
        <v>404.8</v>
      </c>
      <c r="Q939">
        <v>129.9</v>
      </c>
      <c r="R939">
        <v>0</v>
      </c>
      <c r="S939">
        <v>50.1</v>
      </c>
      <c r="T939">
        <v>0</v>
      </c>
      <c r="U939">
        <v>0</v>
      </c>
      <c r="V939">
        <v>174.9</v>
      </c>
      <c r="W939">
        <v>49.9</v>
      </c>
      <c r="X939">
        <v>49.9</v>
      </c>
      <c r="Y939">
        <v>0</v>
      </c>
      <c r="AF939" t="s">
        <v>1767</v>
      </c>
      <c r="AJ939" t="s">
        <v>1767</v>
      </c>
      <c r="AL939" t="s">
        <v>1727</v>
      </c>
      <c r="AM939">
        <v>0</v>
      </c>
      <c r="AN939">
        <v>99999</v>
      </c>
      <c r="AO939">
        <v>699</v>
      </c>
      <c r="AP939" t="b">
        <v>1</v>
      </c>
      <c r="AQ939" t="b">
        <v>1</v>
      </c>
      <c r="AR939" t="b">
        <v>1</v>
      </c>
      <c r="AS939">
        <v>1000</v>
      </c>
      <c r="AT939" t="s">
        <v>96</v>
      </c>
      <c r="AV939" t="b">
        <v>0</v>
      </c>
      <c r="AW939">
        <v>12</v>
      </c>
      <c r="AX939" t="s">
        <v>97</v>
      </c>
      <c r="AY939" t="s">
        <v>2703</v>
      </c>
    </row>
    <row r="940" spans="1:51" x14ac:dyDescent="0.25">
      <c r="A940" t="s">
        <v>3160</v>
      </c>
      <c r="B940" t="s">
        <v>109</v>
      </c>
      <c r="C940" t="s">
        <v>89</v>
      </c>
      <c r="D940">
        <v>99999</v>
      </c>
      <c r="F940">
        <v>0</v>
      </c>
      <c r="G940" t="b">
        <v>1</v>
      </c>
      <c r="H940" t="s">
        <v>762</v>
      </c>
      <c r="K940" t="s">
        <v>203</v>
      </c>
      <c r="L940" t="s">
        <v>1729</v>
      </c>
      <c r="N940" t="s">
        <v>93</v>
      </c>
      <c r="P940">
        <v>334.8</v>
      </c>
      <c r="Q940">
        <v>59.9</v>
      </c>
      <c r="R940">
        <v>0</v>
      </c>
      <c r="S940">
        <v>50.1</v>
      </c>
      <c r="T940">
        <v>0</v>
      </c>
      <c r="U940">
        <v>0</v>
      </c>
      <c r="V940">
        <v>174.9</v>
      </c>
      <c r="W940">
        <v>49.9</v>
      </c>
      <c r="X940">
        <v>49.9</v>
      </c>
      <c r="Y940">
        <v>0</v>
      </c>
      <c r="AF940" t="s">
        <v>1769</v>
      </c>
      <c r="AJ940" t="s">
        <v>1769</v>
      </c>
      <c r="AL940" t="s">
        <v>1731</v>
      </c>
      <c r="AM940">
        <v>0</v>
      </c>
      <c r="AN940">
        <v>99999</v>
      </c>
      <c r="AO940">
        <v>599</v>
      </c>
      <c r="AP940" t="b">
        <v>1</v>
      </c>
      <c r="AQ940" t="b">
        <v>1</v>
      </c>
      <c r="AR940" t="b">
        <v>1</v>
      </c>
      <c r="AS940">
        <v>500</v>
      </c>
      <c r="AT940" t="s">
        <v>96</v>
      </c>
      <c r="AV940" t="b">
        <v>0</v>
      </c>
      <c r="AW940">
        <v>12</v>
      </c>
      <c r="AX940" t="s">
        <v>97</v>
      </c>
      <c r="AY940" t="s">
        <v>2704</v>
      </c>
    </row>
    <row r="941" spans="1:51" x14ac:dyDescent="0.25">
      <c r="A941" t="s">
        <v>3160</v>
      </c>
      <c r="B941" t="s">
        <v>109</v>
      </c>
      <c r="C941" t="s">
        <v>89</v>
      </c>
      <c r="D941">
        <v>99999</v>
      </c>
      <c r="F941">
        <v>1000</v>
      </c>
      <c r="G941" t="b">
        <v>1</v>
      </c>
      <c r="H941" t="s">
        <v>762</v>
      </c>
      <c r="K941" t="s">
        <v>203</v>
      </c>
      <c r="L941" t="s">
        <v>1729</v>
      </c>
      <c r="N941" t="s">
        <v>93</v>
      </c>
      <c r="P941">
        <v>334.8</v>
      </c>
      <c r="Q941">
        <v>59.9</v>
      </c>
      <c r="R941">
        <v>0</v>
      </c>
      <c r="S941">
        <v>50.1</v>
      </c>
      <c r="T941">
        <v>0</v>
      </c>
      <c r="U941">
        <v>0</v>
      </c>
      <c r="V941">
        <v>174.9</v>
      </c>
      <c r="W941">
        <v>49.9</v>
      </c>
      <c r="X941">
        <v>49.9</v>
      </c>
      <c r="Y941">
        <v>0</v>
      </c>
      <c r="AF941" t="s">
        <v>1771</v>
      </c>
      <c r="AJ941" t="s">
        <v>1771</v>
      </c>
      <c r="AL941" t="s">
        <v>1731</v>
      </c>
      <c r="AM941">
        <v>0</v>
      </c>
      <c r="AN941">
        <v>99999</v>
      </c>
      <c r="AO941">
        <v>599</v>
      </c>
      <c r="AP941" t="b">
        <v>1</v>
      </c>
      <c r="AQ941" t="b">
        <v>1</v>
      </c>
      <c r="AR941" t="b">
        <v>1</v>
      </c>
      <c r="AS941">
        <v>500</v>
      </c>
      <c r="AT941" t="s">
        <v>96</v>
      </c>
      <c r="AV941" t="b">
        <v>0</v>
      </c>
      <c r="AW941">
        <v>12</v>
      </c>
      <c r="AX941" t="s">
        <v>97</v>
      </c>
      <c r="AY941" t="s">
        <v>2705</v>
      </c>
    </row>
    <row r="942" spans="1:51" x14ac:dyDescent="0.25">
      <c r="A942" t="s">
        <v>3160</v>
      </c>
      <c r="B942" t="s">
        <v>109</v>
      </c>
      <c r="C942" t="s">
        <v>89</v>
      </c>
      <c r="D942">
        <v>99999</v>
      </c>
      <c r="F942">
        <v>10000</v>
      </c>
      <c r="G942" t="b">
        <v>1</v>
      </c>
      <c r="H942" t="s">
        <v>762</v>
      </c>
      <c r="K942" t="s">
        <v>203</v>
      </c>
      <c r="L942" t="s">
        <v>1729</v>
      </c>
      <c r="N942" t="s">
        <v>93</v>
      </c>
      <c r="P942">
        <v>399.8</v>
      </c>
      <c r="Q942">
        <v>124.9</v>
      </c>
      <c r="R942">
        <v>0</v>
      </c>
      <c r="S942">
        <v>50.1</v>
      </c>
      <c r="T942">
        <v>0</v>
      </c>
      <c r="U942">
        <v>0</v>
      </c>
      <c r="V942">
        <v>174.9</v>
      </c>
      <c r="W942">
        <v>49.9</v>
      </c>
      <c r="X942">
        <v>49.9</v>
      </c>
      <c r="Y942">
        <v>0</v>
      </c>
      <c r="AF942" t="s">
        <v>1773</v>
      </c>
      <c r="AJ942" t="s">
        <v>1773</v>
      </c>
      <c r="AL942" t="s">
        <v>1731</v>
      </c>
      <c r="AM942">
        <v>0</v>
      </c>
      <c r="AN942">
        <v>99999</v>
      </c>
      <c r="AO942">
        <v>599</v>
      </c>
      <c r="AP942" t="b">
        <v>1</v>
      </c>
      <c r="AQ942" t="b">
        <v>1</v>
      </c>
      <c r="AR942" t="b">
        <v>1</v>
      </c>
      <c r="AS942">
        <v>500</v>
      </c>
      <c r="AT942" t="s">
        <v>96</v>
      </c>
      <c r="AV942" t="b">
        <v>0</v>
      </c>
      <c r="AW942">
        <v>12</v>
      </c>
      <c r="AX942" t="s">
        <v>97</v>
      </c>
      <c r="AY942" t="s">
        <v>2706</v>
      </c>
    </row>
    <row r="943" spans="1:51" x14ac:dyDescent="0.25">
      <c r="A943" t="s">
        <v>3160</v>
      </c>
      <c r="B943" t="s">
        <v>109</v>
      </c>
      <c r="C943" t="s">
        <v>89</v>
      </c>
      <c r="D943">
        <v>99999</v>
      </c>
      <c r="F943">
        <v>2000</v>
      </c>
      <c r="G943" t="b">
        <v>1</v>
      </c>
      <c r="H943" t="s">
        <v>762</v>
      </c>
      <c r="K943" t="s">
        <v>203</v>
      </c>
      <c r="L943" t="s">
        <v>1729</v>
      </c>
      <c r="N943" t="s">
        <v>93</v>
      </c>
      <c r="P943">
        <v>344.8</v>
      </c>
      <c r="Q943">
        <v>69.900000000000006</v>
      </c>
      <c r="R943">
        <v>0</v>
      </c>
      <c r="S943">
        <v>50.1</v>
      </c>
      <c r="T943">
        <v>0</v>
      </c>
      <c r="U943">
        <v>0</v>
      </c>
      <c r="V943">
        <v>174.9</v>
      </c>
      <c r="W943">
        <v>49.9</v>
      </c>
      <c r="X943">
        <v>49.9</v>
      </c>
      <c r="Y943">
        <v>0</v>
      </c>
      <c r="AF943" t="s">
        <v>1775</v>
      </c>
      <c r="AJ943" t="s">
        <v>1775</v>
      </c>
      <c r="AL943" t="s">
        <v>1731</v>
      </c>
      <c r="AM943">
        <v>0</v>
      </c>
      <c r="AN943">
        <v>99999</v>
      </c>
      <c r="AO943">
        <v>599</v>
      </c>
      <c r="AP943" t="b">
        <v>1</v>
      </c>
      <c r="AQ943" t="b">
        <v>1</v>
      </c>
      <c r="AR943" t="b">
        <v>1</v>
      </c>
      <c r="AS943">
        <v>500</v>
      </c>
      <c r="AT943" t="s">
        <v>96</v>
      </c>
      <c r="AV943" t="b">
        <v>0</v>
      </c>
      <c r="AW943">
        <v>12</v>
      </c>
      <c r="AX943" t="s">
        <v>97</v>
      </c>
      <c r="AY943" t="s">
        <v>2707</v>
      </c>
    </row>
    <row r="944" spans="1:51" x14ac:dyDescent="0.25">
      <c r="A944" t="s">
        <v>3160</v>
      </c>
      <c r="B944" t="s">
        <v>109</v>
      </c>
      <c r="C944" t="s">
        <v>89</v>
      </c>
      <c r="D944">
        <v>99999</v>
      </c>
      <c r="F944">
        <v>3000</v>
      </c>
      <c r="G944" t="b">
        <v>1</v>
      </c>
      <c r="H944" t="s">
        <v>762</v>
      </c>
      <c r="K944" t="s">
        <v>203</v>
      </c>
      <c r="L944" t="s">
        <v>1729</v>
      </c>
      <c r="N944" t="s">
        <v>93</v>
      </c>
      <c r="P944">
        <v>354.8</v>
      </c>
      <c r="Q944">
        <v>79.899999999999991</v>
      </c>
      <c r="R944">
        <v>0</v>
      </c>
      <c r="S944">
        <v>50.1</v>
      </c>
      <c r="T944">
        <v>0</v>
      </c>
      <c r="U944">
        <v>0</v>
      </c>
      <c r="V944">
        <v>174.9</v>
      </c>
      <c r="W944">
        <v>49.9</v>
      </c>
      <c r="X944">
        <v>49.9</v>
      </c>
      <c r="Y944">
        <v>0</v>
      </c>
      <c r="AF944" t="s">
        <v>1777</v>
      </c>
      <c r="AJ944" t="s">
        <v>1777</v>
      </c>
      <c r="AL944" t="s">
        <v>1731</v>
      </c>
      <c r="AM944">
        <v>0</v>
      </c>
      <c r="AN944">
        <v>99999</v>
      </c>
      <c r="AO944">
        <v>599</v>
      </c>
      <c r="AP944" t="b">
        <v>1</v>
      </c>
      <c r="AQ944" t="b">
        <v>1</v>
      </c>
      <c r="AR944" t="b">
        <v>1</v>
      </c>
      <c r="AS944">
        <v>500</v>
      </c>
      <c r="AT944" t="s">
        <v>96</v>
      </c>
      <c r="AV944" t="b">
        <v>0</v>
      </c>
      <c r="AW944">
        <v>12</v>
      </c>
      <c r="AX944" t="s">
        <v>97</v>
      </c>
      <c r="AY944" t="s">
        <v>2708</v>
      </c>
    </row>
    <row r="945" spans="1:51" x14ac:dyDescent="0.25">
      <c r="A945" t="s">
        <v>3160</v>
      </c>
      <c r="B945" t="s">
        <v>109</v>
      </c>
      <c r="C945" t="s">
        <v>89</v>
      </c>
      <c r="D945">
        <v>99999</v>
      </c>
      <c r="F945">
        <v>5000</v>
      </c>
      <c r="G945" t="b">
        <v>1</v>
      </c>
      <c r="H945" t="s">
        <v>762</v>
      </c>
      <c r="K945" t="s">
        <v>203</v>
      </c>
      <c r="L945" t="s">
        <v>1729</v>
      </c>
      <c r="N945" t="s">
        <v>93</v>
      </c>
      <c r="P945">
        <v>369.8</v>
      </c>
      <c r="Q945">
        <v>94.9</v>
      </c>
      <c r="R945">
        <v>0</v>
      </c>
      <c r="S945">
        <v>50.1</v>
      </c>
      <c r="T945">
        <v>0</v>
      </c>
      <c r="U945">
        <v>0</v>
      </c>
      <c r="V945">
        <v>174.9</v>
      </c>
      <c r="W945">
        <v>49.9</v>
      </c>
      <c r="X945">
        <v>49.9</v>
      </c>
      <c r="Y945">
        <v>0</v>
      </c>
      <c r="AF945" t="s">
        <v>1779</v>
      </c>
      <c r="AJ945" t="s">
        <v>1779</v>
      </c>
      <c r="AL945" t="s">
        <v>1731</v>
      </c>
      <c r="AM945">
        <v>0</v>
      </c>
      <c r="AN945">
        <v>99999</v>
      </c>
      <c r="AO945">
        <v>599</v>
      </c>
      <c r="AP945" t="b">
        <v>1</v>
      </c>
      <c r="AQ945" t="b">
        <v>1</v>
      </c>
      <c r="AR945" t="b">
        <v>1</v>
      </c>
      <c r="AS945">
        <v>500</v>
      </c>
      <c r="AT945" t="s">
        <v>96</v>
      </c>
      <c r="AV945" t="b">
        <v>0</v>
      </c>
      <c r="AW945">
        <v>12</v>
      </c>
      <c r="AX945" t="s">
        <v>97</v>
      </c>
      <c r="AY945" t="s">
        <v>2709</v>
      </c>
    </row>
    <row r="946" spans="1:51" x14ac:dyDescent="0.25">
      <c r="A946" t="s">
        <v>3160</v>
      </c>
      <c r="B946" t="s">
        <v>124</v>
      </c>
      <c r="C946" t="s">
        <v>89</v>
      </c>
      <c r="D946">
        <v>99999</v>
      </c>
      <c r="F946">
        <v>0</v>
      </c>
      <c r="G946" t="b">
        <v>1</v>
      </c>
      <c r="H946" t="s">
        <v>762</v>
      </c>
      <c r="K946" t="s">
        <v>203</v>
      </c>
      <c r="L946" t="s">
        <v>1725</v>
      </c>
      <c r="N946" t="s">
        <v>93</v>
      </c>
      <c r="P946">
        <v>339.8</v>
      </c>
      <c r="Q946">
        <v>64.900000000000006</v>
      </c>
      <c r="R946">
        <v>0</v>
      </c>
      <c r="S946">
        <v>50.1</v>
      </c>
      <c r="T946">
        <v>0</v>
      </c>
      <c r="U946">
        <v>0</v>
      </c>
      <c r="V946">
        <v>174.9</v>
      </c>
      <c r="W946">
        <v>49.9</v>
      </c>
      <c r="X946">
        <v>49.9</v>
      </c>
      <c r="Y946">
        <v>0</v>
      </c>
      <c r="AF946" t="s">
        <v>1781</v>
      </c>
      <c r="AJ946" t="s">
        <v>1781</v>
      </c>
      <c r="AL946" t="s">
        <v>1727</v>
      </c>
      <c r="AM946">
        <v>0</v>
      </c>
      <c r="AN946">
        <v>99999</v>
      </c>
      <c r="AO946">
        <v>699</v>
      </c>
      <c r="AP946" t="b">
        <v>1</v>
      </c>
      <c r="AQ946" t="b">
        <v>1</v>
      </c>
      <c r="AR946" t="b">
        <v>1</v>
      </c>
      <c r="AS946">
        <v>1000</v>
      </c>
      <c r="AT946" t="s">
        <v>96</v>
      </c>
      <c r="AV946" t="b">
        <v>0</v>
      </c>
      <c r="AW946">
        <v>12</v>
      </c>
      <c r="AX946" t="s">
        <v>97</v>
      </c>
      <c r="AY946" t="s">
        <v>2710</v>
      </c>
    </row>
    <row r="947" spans="1:51" x14ac:dyDescent="0.25">
      <c r="A947" t="s">
        <v>3160</v>
      </c>
      <c r="B947" t="s">
        <v>124</v>
      </c>
      <c r="C947" t="s">
        <v>89</v>
      </c>
      <c r="D947">
        <v>99999</v>
      </c>
      <c r="F947">
        <v>1000</v>
      </c>
      <c r="G947" t="b">
        <v>1</v>
      </c>
      <c r="H947" t="s">
        <v>762</v>
      </c>
      <c r="K947" t="s">
        <v>203</v>
      </c>
      <c r="L947" t="s">
        <v>1725</v>
      </c>
      <c r="N947" t="s">
        <v>93</v>
      </c>
      <c r="P947">
        <v>339.8</v>
      </c>
      <c r="Q947">
        <v>64.899999999999991</v>
      </c>
      <c r="R947">
        <v>0</v>
      </c>
      <c r="S947">
        <v>50.1</v>
      </c>
      <c r="T947">
        <v>0</v>
      </c>
      <c r="U947">
        <v>0</v>
      </c>
      <c r="V947">
        <v>174.9</v>
      </c>
      <c r="W947">
        <v>49.9</v>
      </c>
      <c r="X947">
        <v>49.9</v>
      </c>
      <c r="Y947">
        <v>0</v>
      </c>
      <c r="AF947" t="s">
        <v>1783</v>
      </c>
      <c r="AJ947" t="s">
        <v>1783</v>
      </c>
      <c r="AL947" t="s">
        <v>1727</v>
      </c>
      <c r="AM947">
        <v>0</v>
      </c>
      <c r="AN947">
        <v>99999</v>
      </c>
      <c r="AO947">
        <v>699</v>
      </c>
      <c r="AP947" t="b">
        <v>1</v>
      </c>
      <c r="AQ947" t="b">
        <v>1</v>
      </c>
      <c r="AR947" t="b">
        <v>1</v>
      </c>
      <c r="AS947">
        <v>1000</v>
      </c>
      <c r="AT947" t="s">
        <v>96</v>
      </c>
      <c r="AV947" t="b">
        <v>0</v>
      </c>
      <c r="AW947">
        <v>12</v>
      </c>
      <c r="AX947" t="s">
        <v>97</v>
      </c>
      <c r="AY947" t="s">
        <v>2711</v>
      </c>
    </row>
    <row r="948" spans="1:51" x14ac:dyDescent="0.25">
      <c r="A948" t="s">
        <v>3160</v>
      </c>
      <c r="B948" t="s">
        <v>124</v>
      </c>
      <c r="C948" t="s">
        <v>89</v>
      </c>
      <c r="D948">
        <v>99999</v>
      </c>
      <c r="F948">
        <v>2000</v>
      </c>
      <c r="G948" t="b">
        <v>1</v>
      </c>
      <c r="H948" t="s">
        <v>762</v>
      </c>
      <c r="K948" t="s">
        <v>203</v>
      </c>
      <c r="L948" t="s">
        <v>1725</v>
      </c>
      <c r="N948" t="s">
        <v>93</v>
      </c>
      <c r="P948">
        <v>349.8</v>
      </c>
      <c r="Q948">
        <v>74.899999999999991</v>
      </c>
      <c r="R948">
        <v>0</v>
      </c>
      <c r="S948">
        <v>50.1</v>
      </c>
      <c r="T948">
        <v>0</v>
      </c>
      <c r="U948">
        <v>0</v>
      </c>
      <c r="V948">
        <v>174.9</v>
      </c>
      <c r="W948">
        <v>49.9</v>
      </c>
      <c r="X948">
        <v>49.9</v>
      </c>
      <c r="Y948">
        <v>0</v>
      </c>
      <c r="AF948" t="s">
        <v>1785</v>
      </c>
      <c r="AJ948" t="s">
        <v>1785</v>
      </c>
      <c r="AL948" t="s">
        <v>1727</v>
      </c>
      <c r="AM948">
        <v>0</v>
      </c>
      <c r="AN948">
        <v>99999</v>
      </c>
      <c r="AO948">
        <v>699</v>
      </c>
      <c r="AP948" t="b">
        <v>1</v>
      </c>
      <c r="AQ948" t="b">
        <v>1</v>
      </c>
      <c r="AR948" t="b">
        <v>1</v>
      </c>
      <c r="AS948">
        <v>1000</v>
      </c>
      <c r="AT948" t="s">
        <v>96</v>
      </c>
      <c r="AV948" t="b">
        <v>0</v>
      </c>
      <c r="AW948">
        <v>12</v>
      </c>
      <c r="AX948" t="s">
        <v>97</v>
      </c>
      <c r="AY948" t="s">
        <v>2712</v>
      </c>
    </row>
    <row r="949" spans="1:51" x14ac:dyDescent="0.25">
      <c r="A949" t="s">
        <v>3160</v>
      </c>
      <c r="B949" t="s">
        <v>124</v>
      </c>
      <c r="C949" t="s">
        <v>89</v>
      </c>
      <c r="D949">
        <v>99999</v>
      </c>
      <c r="F949">
        <v>3000</v>
      </c>
      <c r="G949" t="b">
        <v>1</v>
      </c>
      <c r="H949" t="s">
        <v>762</v>
      </c>
      <c r="K949" t="s">
        <v>203</v>
      </c>
      <c r="L949" t="s">
        <v>1725</v>
      </c>
      <c r="N949" t="s">
        <v>93</v>
      </c>
      <c r="P949">
        <v>359.8</v>
      </c>
      <c r="Q949">
        <v>84.899999999999991</v>
      </c>
      <c r="R949">
        <v>0</v>
      </c>
      <c r="S949">
        <v>50.1</v>
      </c>
      <c r="T949">
        <v>0</v>
      </c>
      <c r="U949">
        <v>0</v>
      </c>
      <c r="V949">
        <v>174.9</v>
      </c>
      <c r="W949">
        <v>49.9</v>
      </c>
      <c r="X949">
        <v>49.9</v>
      </c>
      <c r="Y949">
        <v>0</v>
      </c>
      <c r="AF949" t="s">
        <v>1787</v>
      </c>
      <c r="AJ949" t="s">
        <v>1787</v>
      </c>
      <c r="AL949" t="s">
        <v>1727</v>
      </c>
      <c r="AM949">
        <v>0</v>
      </c>
      <c r="AN949">
        <v>99999</v>
      </c>
      <c r="AO949">
        <v>699</v>
      </c>
      <c r="AP949" t="b">
        <v>1</v>
      </c>
      <c r="AQ949" t="b">
        <v>1</v>
      </c>
      <c r="AR949" t="b">
        <v>1</v>
      </c>
      <c r="AS949">
        <v>1000</v>
      </c>
      <c r="AT949" t="s">
        <v>96</v>
      </c>
      <c r="AV949" t="b">
        <v>0</v>
      </c>
      <c r="AW949">
        <v>12</v>
      </c>
      <c r="AX949" t="s">
        <v>97</v>
      </c>
      <c r="AY949" t="s">
        <v>2713</v>
      </c>
    </row>
    <row r="950" spans="1:51" x14ac:dyDescent="0.25">
      <c r="A950" t="s">
        <v>3160</v>
      </c>
      <c r="B950" t="s">
        <v>124</v>
      </c>
      <c r="C950" t="s">
        <v>89</v>
      </c>
      <c r="D950">
        <v>99999</v>
      </c>
      <c r="F950">
        <v>5000</v>
      </c>
      <c r="G950" t="b">
        <v>1</v>
      </c>
      <c r="H950" t="s">
        <v>762</v>
      </c>
      <c r="K950" t="s">
        <v>203</v>
      </c>
      <c r="L950" t="s">
        <v>1725</v>
      </c>
      <c r="N950" t="s">
        <v>93</v>
      </c>
      <c r="P950">
        <v>374.8</v>
      </c>
      <c r="Q950">
        <v>99.9</v>
      </c>
      <c r="R950">
        <v>0</v>
      </c>
      <c r="S950">
        <v>50.1</v>
      </c>
      <c r="T950">
        <v>0</v>
      </c>
      <c r="U950">
        <v>0</v>
      </c>
      <c r="V950">
        <v>174.9</v>
      </c>
      <c r="W950">
        <v>49.9</v>
      </c>
      <c r="X950">
        <v>49.9</v>
      </c>
      <c r="Y950">
        <v>0</v>
      </c>
      <c r="AF950" t="s">
        <v>1789</v>
      </c>
      <c r="AJ950" t="s">
        <v>1789</v>
      </c>
      <c r="AL950" t="s">
        <v>1727</v>
      </c>
      <c r="AM950">
        <v>0</v>
      </c>
      <c r="AN950">
        <v>99999</v>
      </c>
      <c r="AO950">
        <v>699</v>
      </c>
      <c r="AP950" t="b">
        <v>1</v>
      </c>
      <c r="AQ950" t="b">
        <v>1</v>
      </c>
      <c r="AR950" t="b">
        <v>1</v>
      </c>
      <c r="AS950">
        <v>1000</v>
      </c>
      <c r="AT950" t="s">
        <v>96</v>
      </c>
      <c r="AV950" t="b">
        <v>0</v>
      </c>
      <c r="AW950">
        <v>12</v>
      </c>
      <c r="AX950" t="s">
        <v>97</v>
      </c>
      <c r="AY950" t="s">
        <v>2714</v>
      </c>
    </row>
    <row r="951" spans="1:51" x14ac:dyDescent="0.25">
      <c r="A951" t="s">
        <v>3160</v>
      </c>
      <c r="B951" t="s">
        <v>139</v>
      </c>
      <c r="C951" t="s">
        <v>89</v>
      </c>
      <c r="D951">
        <v>99999</v>
      </c>
      <c r="F951">
        <v>0</v>
      </c>
      <c r="G951" t="b">
        <v>1</v>
      </c>
      <c r="H951" t="s">
        <v>762</v>
      </c>
      <c r="K951" t="s">
        <v>203</v>
      </c>
      <c r="L951" t="s">
        <v>1753</v>
      </c>
      <c r="N951" t="s">
        <v>93</v>
      </c>
      <c r="P951">
        <v>359.8</v>
      </c>
      <c r="Q951">
        <v>84.9</v>
      </c>
      <c r="R951">
        <v>0</v>
      </c>
      <c r="S951">
        <v>50.1</v>
      </c>
      <c r="T951">
        <v>0</v>
      </c>
      <c r="U951">
        <v>0</v>
      </c>
      <c r="V951">
        <v>174.9</v>
      </c>
      <c r="W951">
        <v>49.9</v>
      </c>
      <c r="X951">
        <v>49.9</v>
      </c>
      <c r="Y951">
        <v>0</v>
      </c>
      <c r="AF951" t="s">
        <v>1791</v>
      </c>
      <c r="AJ951" t="s">
        <v>1791</v>
      </c>
      <c r="AL951" t="s">
        <v>1755</v>
      </c>
      <c r="AM951">
        <v>0</v>
      </c>
      <c r="AN951">
        <v>99999</v>
      </c>
      <c r="AO951">
        <v>899</v>
      </c>
      <c r="AP951" t="b">
        <v>1</v>
      </c>
      <c r="AQ951" t="b">
        <v>1</v>
      </c>
      <c r="AR951" t="b">
        <v>1</v>
      </c>
      <c r="AS951">
        <v>99999</v>
      </c>
      <c r="AT951" t="s">
        <v>96</v>
      </c>
      <c r="AV951" t="b">
        <v>0</v>
      </c>
      <c r="AW951">
        <v>12</v>
      </c>
      <c r="AX951" t="s">
        <v>97</v>
      </c>
      <c r="AY951" t="s">
        <v>2715</v>
      </c>
    </row>
    <row r="952" spans="1:51" x14ac:dyDescent="0.25">
      <c r="A952" t="s">
        <v>3160</v>
      </c>
      <c r="B952" t="s">
        <v>139</v>
      </c>
      <c r="C952" t="s">
        <v>89</v>
      </c>
      <c r="D952">
        <v>99999</v>
      </c>
      <c r="F952">
        <v>1000</v>
      </c>
      <c r="G952" t="b">
        <v>1</v>
      </c>
      <c r="H952" t="s">
        <v>762</v>
      </c>
      <c r="K952" t="s">
        <v>203</v>
      </c>
      <c r="L952" t="s">
        <v>1753</v>
      </c>
      <c r="N952" t="s">
        <v>93</v>
      </c>
      <c r="P952">
        <v>359.8</v>
      </c>
      <c r="Q952">
        <v>84.899999999999991</v>
      </c>
      <c r="R952">
        <v>0</v>
      </c>
      <c r="S952">
        <v>50.1</v>
      </c>
      <c r="T952">
        <v>0</v>
      </c>
      <c r="U952">
        <v>0</v>
      </c>
      <c r="V952">
        <v>174.9</v>
      </c>
      <c r="W952">
        <v>49.9</v>
      </c>
      <c r="X952">
        <v>49.9</v>
      </c>
      <c r="Y952">
        <v>0</v>
      </c>
      <c r="AF952" t="s">
        <v>1793</v>
      </c>
      <c r="AJ952" t="s">
        <v>1793</v>
      </c>
      <c r="AL952" t="s">
        <v>1755</v>
      </c>
      <c r="AM952">
        <v>0</v>
      </c>
      <c r="AN952">
        <v>99999</v>
      </c>
      <c r="AO952">
        <v>899</v>
      </c>
      <c r="AP952" t="b">
        <v>1</v>
      </c>
      <c r="AQ952" t="b">
        <v>1</v>
      </c>
      <c r="AR952" t="b">
        <v>1</v>
      </c>
      <c r="AS952">
        <v>99999</v>
      </c>
      <c r="AT952" t="s">
        <v>96</v>
      </c>
      <c r="AV952" t="b">
        <v>0</v>
      </c>
      <c r="AW952">
        <v>12</v>
      </c>
      <c r="AX952" t="s">
        <v>97</v>
      </c>
      <c r="AY952" t="s">
        <v>2716</v>
      </c>
    </row>
    <row r="953" spans="1:51" x14ac:dyDescent="0.25">
      <c r="A953" t="s">
        <v>3160</v>
      </c>
      <c r="B953" t="s">
        <v>139</v>
      </c>
      <c r="C953" t="s">
        <v>89</v>
      </c>
      <c r="D953">
        <v>99999</v>
      </c>
      <c r="F953">
        <v>10000</v>
      </c>
      <c r="G953" t="b">
        <v>1</v>
      </c>
      <c r="H953" t="s">
        <v>762</v>
      </c>
      <c r="K953" t="s">
        <v>203</v>
      </c>
      <c r="L953" t="s">
        <v>1753</v>
      </c>
      <c r="N953" t="s">
        <v>93</v>
      </c>
      <c r="P953">
        <v>424.8</v>
      </c>
      <c r="Q953">
        <v>149.9</v>
      </c>
      <c r="R953">
        <v>0</v>
      </c>
      <c r="S953">
        <v>50.1</v>
      </c>
      <c r="T953">
        <v>0</v>
      </c>
      <c r="U953">
        <v>0</v>
      </c>
      <c r="V953">
        <v>174.9</v>
      </c>
      <c r="W953">
        <v>49.9</v>
      </c>
      <c r="X953">
        <v>49.9</v>
      </c>
      <c r="Y953">
        <v>0</v>
      </c>
      <c r="AF953" t="s">
        <v>1795</v>
      </c>
      <c r="AJ953" t="s">
        <v>1795</v>
      </c>
      <c r="AL953" t="s">
        <v>1755</v>
      </c>
      <c r="AM953">
        <v>0</v>
      </c>
      <c r="AN953">
        <v>99999</v>
      </c>
      <c r="AO953">
        <v>899</v>
      </c>
      <c r="AP953" t="b">
        <v>1</v>
      </c>
      <c r="AQ953" t="b">
        <v>1</v>
      </c>
      <c r="AR953" t="b">
        <v>1</v>
      </c>
      <c r="AS953">
        <v>99999</v>
      </c>
      <c r="AT953" t="s">
        <v>96</v>
      </c>
      <c r="AV953" t="b">
        <v>0</v>
      </c>
      <c r="AW953">
        <v>12</v>
      </c>
      <c r="AX953" t="s">
        <v>97</v>
      </c>
      <c r="AY953" t="s">
        <v>2717</v>
      </c>
    </row>
    <row r="954" spans="1:51" x14ac:dyDescent="0.25">
      <c r="A954" t="s">
        <v>3160</v>
      </c>
      <c r="B954" t="s">
        <v>139</v>
      </c>
      <c r="C954" t="s">
        <v>89</v>
      </c>
      <c r="D954">
        <v>99999</v>
      </c>
      <c r="F954">
        <v>2000</v>
      </c>
      <c r="G954" t="b">
        <v>1</v>
      </c>
      <c r="H954" t="s">
        <v>762</v>
      </c>
      <c r="K954" t="s">
        <v>203</v>
      </c>
      <c r="L954" t="s">
        <v>1753</v>
      </c>
      <c r="N954" t="s">
        <v>93</v>
      </c>
      <c r="P954">
        <v>369.8</v>
      </c>
      <c r="Q954">
        <v>94.899999999999991</v>
      </c>
      <c r="R954">
        <v>0</v>
      </c>
      <c r="S954">
        <v>50.1</v>
      </c>
      <c r="T954">
        <v>0</v>
      </c>
      <c r="U954">
        <v>0</v>
      </c>
      <c r="V954">
        <v>174.9</v>
      </c>
      <c r="W954">
        <v>49.9</v>
      </c>
      <c r="X954">
        <v>49.9</v>
      </c>
      <c r="Y954">
        <v>0</v>
      </c>
      <c r="AF954" t="s">
        <v>1797</v>
      </c>
      <c r="AJ954" t="s">
        <v>1797</v>
      </c>
      <c r="AL954" t="s">
        <v>1755</v>
      </c>
      <c r="AM954">
        <v>0</v>
      </c>
      <c r="AN954">
        <v>99999</v>
      </c>
      <c r="AO954">
        <v>899</v>
      </c>
      <c r="AP954" t="b">
        <v>1</v>
      </c>
      <c r="AQ954" t="b">
        <v>1</v>
      </c>
      <c r="AR954" t="b">
        <v>1</v>
      </c>
      <c r="AS954">
        <v>99999</v>
      </c>
      <c r="AT954" t="s">
        <v>96</v>
      </c>
      <c r="AV954" t="b">
        <v>0</v>
      </c>
      <c r="AW954">
        <v>12</v>
      </c>
      <c r="AX954" t="s">
        <v>97</v>
      </c>
      <c r="AY954" t="s">
        <v>2718</v>
      </c>
    </row>
    <row r="955" spans="1:51" x14ac:dyDescent="0.25">
      <c r="A955" t="s">
        <v>3160</v>
      </c>
      <c r="B955" t="s">
        <v>139</v>
      </c>
      <c r="C955" t="s">
        <v>89</v>
      </c>
      <c r="D955">
        <v>99999</v>
      </c>
      <c r="F955">
        <v>3000</v>
      </c>
      <c r="G955" t="b">
        <v>1</v>
      </c>
      <c r="H955" t="s">
        <v>762</v>
      </c>
      <c r="K955" t="s">
        <v>203</v>
      </c>
      <c r="L955" t="s">
        <v>1753</v>
      </c>
      <c r="N955" t="s">
        <v>93</v>
      </c>
      <c r="P955">
        <v>379.8</v>
      </c>
      <c r="Q955">
        <v>104.89999999999999</v>
      </c>
      <c r="R955">
        <v>0</v>
      </c>
      <c r="S955">
        <v>50.1</v>
      </c>
      <c r="T955">
        <v>0</v>
      </c>
      <c r="U955">
        <v>0</v>
      </c>
      <c r="V955">
        <v>174.9</v>
      </c>
      <c r="W955">
        <v>49.9</v>
      </c>
      <c r="X955">
        <v>49.9</v>
      </c>
      <c r="Y955">
        <v>0</v>
      </c>
      <c r="AF955" t="s">
        <v>1799</v>
      </c>
      <c r="AJ955" t="s">
        <v>1799</v>
      </c>
      <c r="AL955" t="s">
        <v>1755</v>
      </c>
      <c r="AM955">
        <v>0</v>
      </c>
      <c r="AN955">
        <v>99999</v>
      </c>
      <c r="AO955">
        <v>899</v>
      </c>
      <c r="AP955" t="b">
        <v>1</v>
      </c>
      <c r="AQ955" t="b">
        <v>1</v>
      </c>
      <c r="AR955" t="b">
        <v>1</v>
      </c>
      <c r="AS955">
        <v>99999</v>
      </c>
      <c r="AT955" t="s">
        <v>96</v>
      </c>
      <c r="AV955" t="b">
        <v>0</v>
      </c>
      <c r="AW955">
        <v>12</v>
      </c>
      <c r="AX955" t="s">
        <v>97</v>
      </c>
      <c r="AY955" t="s">
        <v>2719</v>
      </c>
    </row>
    <row r="956" spans="1:51" x14ac:dyDescent="0.25">
      <c r="A956" t="s">
        <v>3160</v>
      </c>
      <c r="B956" t="s">
        <v>139</v>
      </c>
      <c r="C956" t="s">
        <v>89</v>
      </c>
      <c r="D956">
        <v>99999</v>
      </c>
      <c r="F956">
        <v>5000</v>
      </c>
      <c r="G956" t="b">
        <v>1</v>
      </c>
      <c r="H956" t="s">
        <v>762</v>
      </c>
      <c r="K956" t="s">
        <v>203</v>
      </c>
      <c r="L956" t="s">
        <v>1753</v>
      </c>
      <c r="N956" t="s">
        <v>93</v>
      </c>
      <c r="P956">
        <v>394.8</v>
      </c>
      <c r="Q956">
        <v>119.9</v>
      </c>
      <c r="R956">
        <v>0</v>
      </c>
      <c r="S956">
        <v>50.1</v>
      </c>
      <c r="T956">
        <v>0</v>
      </c>
      <c r="U956">
        <v>0</v>
      </c>
      <c r="V956">
        <v>174.9</v>
      </c>
      <c r="W956">
        <v>49.9</v>
      </c>
      <c r="X956">
        <v>49.9</v>
      </c>
      <c r="Y956">
        <v>0</v>
      </c>
      <c r="AF956" t="s">
        <v>1801</v>
      </c>
      <c r="AJ956" t="s">
        <v>1801</v>
      </c>
      <c r="AL956" t="s">
        <v>1755</v>
      </c>
      <c r="AM956">
        <v>0</v>
      </c>
      <c r="AN956">
        <v>99999</v>
      </c>
      <c r="AO956">
        <v>899</v>
      </c>
      <c r="AP956" t="b">
        <v>1</v>
      </c>
      <c r="AQ956" t="b">
        <v>1</v>
      </c>
      <c r="AR956" t="b">
        <v>1</v>
      </c>
      <c r="AS956">
        <v>99999</v>
      </c>
      <c r="AT956" t="s">
        <v>96</v>
      </c>
      <c r="AV956" t="b">
        <v>0</v>
      </c>
      <c r="AW956">
        <v>12</v>
      </c>
      <c r="AX956" t="s">
        <v>97</v>
      </c>
      <c r="AY956" t="s">
        <v>2720</v>
      </c>
    </row>
    <row r="957" spans="1:51" x14ac:dyDescent="0.25">
      <c r="A957" t="s">
        <v>3160</v>
      </c>
      <c r="B957" t="s">
        <v>88</v>
      </c>
      <c r="C957" t="s">
        <v>89</v>
      </c>
      <c r="D957">
        <v>99999</v>
      </c>
      <c r="F957">
        <v>10000</v>
      </c>
      <c r="G957" t="b">
        <v>1</v>
      </c>
      <c r="H957" t="s">
        <v>762</v>
      </c>
      <c r="K957" t="s">
        <v>228</v>
      </c>
      <c r="L957" t="s">
        <v>1725</v>
      </c>
      <c r="N957" t="s">
        <v>93</v>
      </c>
      <c r="P957">
        <v>414.8</v>
      </c>
      <c r="Q957">
        <v>129.9</v>
      </c>
      <c r="R957">
        <v>0</v>
      </c>
      <c r="S957">
        <v>50.1</v>
      </c>
      <c r="T957">
        <v>0</v>
      </c>
      <c r="U957">
        <v>0</v>
      </c>
      <c r="V957">
        <v>174.9</v>
      </c>
      <c r="W957">
        <v>59.9</v>
      </c>
      <c r="X957">
        <v>59.9</v>
      </c>
      <c r="Y957">
        <v>0</v>
      </c>
      <c r="AF957" t="s">
        <v>1767</v>
      </c>
      <c r="AJ957" t="s">
        <v>1767</v>
      </c>
      <c r="AL957" t="s">
        <v>1727</v>
      </c>
      <c r="AM957">
        <v>0</v>
      </c>
      <c r="AN957">
        <v>99999</v>
      </c>
      <c r="AO957">
        <v>699</v>
      </c>
      <c r="AP957" t="b">
        <v>1</v>
      </c>
      <c r="AQ957" t="b">
        <v>1</v>
      </c>
      <c r="AR957" t="b">
        <v>1</v>
      </c>
      <c r="AS957">
        <v>1000</v>
      </c>
      <c r="AT957" t="s">
        <v>96</v>
      </c>
      <c r="AV957" t="b">
        <v>0</v>
      </c>
      <c r="AW957">
        <v>12</v>
      </c>
      <c r="AX957" t="s">
        <v>97</v>
      </c>
      <c r="AY957" t="s">
        <v>2721</v>
      </c>
    </row>
    <row r="958" spans="1:51" x14ac:dyDescent="0.25">
      <c r="A958" t="s">
        <v>3160</v>
      </c>
      <c r="B958" t="s">
        <v>109</v>
      </c>
      <c r="C958" t="s">
        <v>89</v>
      </c>
      <c r="D958">
        <v>99999</v>
      </c>
      <c r="F958">
        <v>0</v>
      </c>
      <c r="G958" t="b">
        <v>1</v>
      </c>
      <c r="H958" t="s">
        <v>762</v>
      </c>
      <c r="K958" t="s">
        <v>228</v>
      </c>
      <c r="L958" t="s">
        <v>1729</v>
      </c>
      <c r="N958" t="s">
        <v>93</v>
      </c>
      <c r="P958">
        <v>344.8</v>
      </c>
      <c r="Q958">
        <v>59.9</v>
      </c>
      <c r="R958">
        <v>0</v>
      </c>
      <c r="S958">
        <v>50.1</v>
      </c>
      <c r="T958">
        <v>0</v>
      </c>
      <c r="U958">
        <v>0</v>
      </c>
      <c r="V958">
        <v>174.9</v>
      </c>
      <c r="W958">
        <v>59.9</v>
      </c>
      <c r="X958">
        <v>59.9</v>
      </c>
      <c r="Y958">
        <v>0</v>
      </c>
      <c r="AF958" t="s">
        <v>1769</v>
      </c>
      <c r="AJ958" t="s">
        <v>1769</v>
      </c>
      <c r="AL958" t="s">
        <v>1731</v>
      </c>
      <c r="AM958">
        <v>0</v>
      </c>
      <c r="AN958">
        <v>99999</v>
      </c>
      <c r="AO958">
        <v>599</v>
      </c>
      <c r="AP958" t="b">
        <v>1</v>
      </c>
      <c r="AQ958" t="b">
        <v>1</v>
      </c>
      <c r="AR958" t="b">
        <v>1</v>
      </c>
      <c r="AS958">
        <v>500</v>
      </c>
      <c r="AT958" t="s">
        <v>96</v>
      </c>
      <c r="AV958" t="b">
        <v>0</v>
      </c>
      <c r="AW958">
        <v>12</v>
      </c>
      <c r="AX958" t="s">
        <v>97</v>
      </c>
      <c r="AY958" t="s">
        <v>2722</v>
      </c>
    </row>
    <row r="959" spans="1:51" x14ac:dyDescent="0.25">
      <c r="A959" t="s">
        <v>3160</v>
      </c>
      <c r="B959" t="s">
        <v>109</v>
      </c>
      <c r="C959" t="s">
        <v>89</v>
      </c>
      <c r="D959">
        <v>99999</v>
      </c>
      <c r="F959">
        <v>1000</v>
      </c>
      <c r="G959" t="b">
        <v>1</v>
      </c>
      <c r="H959" t="s">
        <v>762</v>
      </c>
      <c r="K959" t="s">
        <v>228</v>
      </c>
      <c r="L959" t="s">
        <v>1729</v>
      </c>
      <c r="N959" t="s">
        <v>93</v>
      </c>
      <c r="P959">
        <v>344.8</v>
      </c>
      <c r="Q959">
        <v>59.9</v>
      </c>
      <c r="R959">
        <v>0</v>
      </c>
      <c r="S959">
        <v>50.1</v>
      </c>
      <c r="T959">
        <v>0</v>
      </c>
      <c r="U959">
        <v>0</v>
      </c>
      <c r="V959">
        <v>174.9</v>
      </c>
      <c r="W959">
        <v>59.9</v>
      </c>
      <c r="X959">
        <v>59.9</v>
      </c>
      <c r="Y959">
        <v>0</v>
      </c>
      <c r="AF959" t="s">
        <v>1771</v>
      </c>
      <c r="AJ959" t="s">
        <v>1771</v>
      </c>
      <c r="AL959" t="s">
        <v>1731</v>
      </c>
      <c r="AM959">
        <v>0</v>
      </c>
      <c r="AN959">
        <v>99999</v>
      </c>
      <c r="AO959">
        <v>599</v>
      </c>
      <c r="AP959" t="b">
        <v>1</v>
      </c>
      <c r="AQ959" t="b">
        <v>1</v>
      </c>
      <c r="AR959" t="b">
        <v>1</v>
      </c>
      <c r="AS959">
        <v>500</v>
      </c>
      <c r="AT959" t="s">
        <v>96</v>
      </c>
      <c r="AV959" t="b">
        <v>0</v>
      </c>
      <c r="AW959">
        <v>12</v>
      </c>
      <c r="AX959" t="s">
        <v>97</v>
      </c>
      <c r="AY959" t="s">
        <v>2723</v>
      </c>
    </row>
    <row r="960" spans="1:51" x14ac:dyDescent="0.25">
      <c r="A960" t="s">
        <v>3160</v>
      </c>
      <c r="B960" t="s">
        <v>109</v>
      </c>
      <c r="C960" t="s">
        <v>89</v>
      </c>
      <c r="D960">
        <v>99999</v>
      </c>
      <c r="F960">
        <v>10000</v>
      </c>
      <c r="G960" t="b">
        <v>1</v>
      </c>
      <c r="H960" t="s">
        <v>762</v>
      </c>
      <c r="K960" t="s">
        <v>228</v>
      </c>
      <c r="L960" t="s">
        <v>1729</v>
      </c>
      <c r="N960" t="s">
        <v>93</v>
      </c>
      <c r="P960">
        <v>409.8</v>
      </c>
      <c r="Q960">
        <v>124.9</v>
      </c>
      <c r="R960">
        <v>0</v>
      </c>
      <c r="S960">
        <v>50.1</v>
      </c>
      <c r="T960">
        <v>0</v>
      </c>
      <c r="U960">
        <v>0</v>
      </c>
      <c r="V960">
        <v>174.9</v>
      </c>
      <c r="W960">
        <v>59.9</v>
      </c>
      <c r="X960">
        <v>59.9</v>
      </c>
      <c r="Y960">
        <v>0</v>
      </c>
      <c r="AF960" t="s">
        <v>1773</v>
      </c>
      <c r="AJ960" t="s">
        <v>1773</v>
      </c>
      <c r="AL960" t="s">
        <v>1731</v>
      </c>
      <c r="AM960">
        <v>0</v>
      </c>
      <c r="AN960">
        <v>99999</v>
      </c>
      <c r="AO960">
        <v>599</v>
      </c>
      <c r="AP960" t="b">
        <v>1</v>
      </c>
      <c r="AQ960" t="b">
        <v>1</v>
      </c>
      <c r="AR960" t="b">
        <v>1</v>
      </c>
      <c r="AS960">
        <v>500</v>
      </c>
      <c r="AT960" t="s">
        <v>96</v>
      </c>
      <c r="AV960" t="b">
        <v>0</v>
      </c>
      <c r="AW960">
        <v>12</v>
      </c>
      <c r="AX960" t="s">
        <v>97</v>
      </c>
      <c r="AY960" t="s">
        <v>2724</v>
      </c>
    </row>
    <row r="961" spans="1:51" x14ac:dyDescent="0.25">
      <c r="A961" t="s">
        <v>3160</v>
      </c>
      <c r="B961" t="s">
        <v>109</v>
      </c>
      <c r="C961" t="s">
        <v>89</v>
      </c>
      <c r="D961">
        <v>99999</v>
      </c>
      <c r="F961">
        <v>2000</v>
      </c>
      <c r="G961" t="b">
        <v>1</v>
      </c>
      <c r="H961" t="s">
        <v>762</v>
      </c>
      <c r="K961" t="s">
        <v>228</v>
      </c>
      <c r="L961" t="s">
        <v>1729</v>
      </c>
      <c r="N961" t="s">
        <v>93</v>
      </c>
      <c r="P961">
        <v>354.8</v>
      </c>
      <c r="Q961">
        <v>69.900000000000006</v>
      </c>
      <c r="R961">
        <v>0</v>
      </c>
      <c r="S961">
        <v>50.1</v>
      </c>
      <c r="T961">
        <v>0</v>
      </c>
      <c r="U961">
        <v>0</v>
      </c>
      <c r="V961">
        <v>174.9</v>
      </c>
      <c r="W961">
        <v>59.9</v>
      </c>
      <c r="X961">
        <v>59.9</v>
      </c>
      <c r="Y961">
        <v>0</v>
      </c>
      <c r="AF961" t="s">
        <v>1775</v>
      </c>
      <c r="AJ961" t="s">
        <v>1775</v>
      </c>
      <c r="AL961" t="s">
        <v>1731</v>
      </c>
      <c r="AM961">
        <v>0</v>
      </c>
      <c r="AN961">
        <v>99999</v>
      </c>
      <c r="AO961">
        <v>599</v>
      </c>
      <c r="AP961" t="b">
        <v>1</v>
      </c>
      <c r="AQ961" t="b">
        <v>1</v>
      </c>
      <c r="AR961" t="b">
        <v>1</v>
      </c>
      <c r="AS961">
        <v>500</v>
      </c>
      <c r="AT961" t="s">
        <v>96</v>
      </c>
      <c r="AV961" t="b">
        <v>0</v>
      </c>
      <c r="AW961">
        <v>12</v>
      </c>
      <c r="AX961" t="s">
        <v>97</v>
      </c>
      <c r="AY961" t="s">
        <v>2725</v>
      </c>
    </row>
    <row r="962" spans="1:51" x14ac:dyDescent="0.25">
      <c r="A962" t="s">
        <v>3160</v>
      </c>
      <c r="B962" t="s">
        <v>109</v>
      </c>
      <c r="C962" t="s">
        <v>89</v>
      </c>
      <c r="D962">
        <v>99999</v>
      </c>
      <c r="F962">
        <v>3000</v>
      </c>
      <c r="G962" t="b">
        <v>1</v>
      </c>
      <c r="H962" t="s">
        <v>762</v>
      </c>
      <c r="K962" t="s">
        <v>228</v>
      </c>
      <c r="L962" t="s">
        <v>1729</v>
      </c>
      <c r="N962" t="s">
        <v>93</v>
      </c>
      <c r="P962">
        <v>364.8</v>
      </c>
      <c r="Q962">
        <v>79.899999999999991</v>
      </c>
      <c r="R962">
        <v>0</v>
      </c>
      <c r="S962">
        <v>50.1</v>
      </c>
      <c r="T962">
        <v>0</v>
      </c>
      <c r="U962">
        <v>0</v>
      </c>
      <c r="V962">
        <v>174.9</v>
      </c>
      <c r="W962">
        <v>59.9</v>
      </c>
      <c r="X962">
        <v>59.9</v>
      </c>
      <c r="Y962">
        <v>0</v>
      </c>
      <c r="AF962" t="s">
        <v>1777</v>
      </c>
      <c r="AJ962" t="s">
        <v>1777</v>
      </c>
      <c r="AL962" t="s">
        <v>1731</v>
      </c>
      <c r="AM962">
        <v>0</v>
      </c>
      <c r="AN962">
        <v>99999</v>
      </c>
      <c r="AO962">
        <v>599</v>
      </c>
      <c r="AP962" t="b">
        <v>1</v>
      </c>
      <c r="AQ962" t="b">
        <v>1</v>
      </c>
      <c r="AR962" t="b">
        <v>1</v>
      </c>
      <c r="AS962">
        <v>500</v>
      </c>
      <c r="AT962" t="s">
        <v>96</v>
      </c>
      <c r="AV962" t="b">
        <v>0</v>
      </c>
      <c r="AW962">
        <v>12</v>
      </c>
      <c r="AX962" t="s">
        <v>97</v>
      </c>
      <c r="AY962" t="s">
        <v>2726</v>
      </c>
    </row>
    <row r="963" spans="1:51" x14ac:dyDescent="0.25">
      <c r="A963" t="s">
        <v>3160</v>
      </c>
      <c r="B963" t="s">
        <v>109</v>
      </c>
      <c r="C963" t="s">
        <v>89</v>
      </c>
      <c r="D963">
        <v>99999</v>
      </c>
      <c r="F963">
        <v>5000</v>
      </c>
      <c r="G963" t="b">
        <v>1</v>
      </c>
      <c r="H963" t="s">
        <v>762</v>
      </c>
      <c r="K963" t="s">
        <v>228</v>
      </c>
      <c r="L963" t="s">
        <v>1729</v>
      </c>
      <c r="N963" t="s">
        <v>93</v>
      </c>
      <c r="P963">
        <v>379.8</v>
      </c>
      <c r="Q963">
        <v>94.9</v>
      </c>
      <c r="R963">
        <v>0</v>
      </c>
      <c r="S963">
        <v>50.1</v>
      </c>
      <c r="T963">
        <v>0</v>
      </c>
      <c r="U963">
        <v>0</v>
      </c>
      <c r="V963">
        <v>174.9</v>
      </c>
      <c r="W963">
        <v>59.9</v>
      </c>
      <c r="X963">
        <v>59.9</v>
      </c>
      <c r="Y963">
        <v>0</v>
      </c>
      <c r="AF963" t="s">
        <v>1779</v>
      </c>
      <c r="AJ963" t="s">
        <v>1779</v>
      </c>
      <c r="AL963" t="s">
        <v>1731</v>
      </c>
      <c r="AM963">
        <v>0</v>
      </c>
      <c r="AN963">
        <v>99999</v>
      </c>
      <c r="AO963">
        <v>599</v>
      </c>
      <c r="AP963" t="b">
        <v>1</v>
      </c>
      <c r="AQ963" t="b">
        <v>1</v>
      </c>
      <c r="AR963" t="b">
        <v>1</v>
      </c>
      <c r="AS963">
        <v>500</v>
      </c>
      <c r="AT963" t="s">
        <v>96</v>
      </c>
      <c r="AV963" t="b">
        <v>0</v>
      </c>
      <c r="AW963">
        <v>12</v>
      </c>
      <c r="AX963" t="s">
        <v>97</v>
      </c>
      <c r="AY963" t="s">
        <v>2727</v>
      </c>
    </row>
    <row r="964" spans="1:51" x14ac:dyDescent="0.25">
      <c r="A964" t="s">
        <v>3160</v>
      </c>
      <c r="B964" t="s">
        <v>124</v>
      </c>
      <c r="C964" t="s">
        <v>89</v>
      </c>
      <c r="D964">
        <v>99999</v>
      </c>
      <c r="F964">
        <v>0</v>
      </c>
      <c r="G964" t="b">
        <v>1</v>
      </c>
      <c r="H964" t="s">
        <v>762</v>
      </c>
      <c r="K964" t="s">
        <v>228</v>
      </c>
      <c r="L964" t="s">
        <v>1725</v>
      </c>
      <c r="N964" t="s">
        <v>93</v>
      </c>
      <c r="P964">
        <v>349.8</v>
      </c>
      <c r="Q964">
        <v>64.900000000000006</v>
      </c>
      <c r="R964">
        <v>0</v>
      </c>
      <c r="S964">
        <v>50.1</v>
      </c>
      <c r="T964">
        <v>0</v>
      </c>
      <c r="U964">
        <v>0</v>
      </c>
      <c r="V964">
        <v>174.9</v>
      </c>
      <c r="W964">
        <v>59.9</v>
      </c>
      <c r="X964">
        <v>59.9</v>
      </c>
      <c r="Y964">
        <v>0</v>
      </c>
      <c r="AF964" t="s">
        <v>1781</v>
      </c>
      <c r="AJ964" t="s">
        <v>1781</v>
      </c>
      <c r="AL964" t="s">
        <v>1727</v>
      </c>
      <c r="AM964">
        <v>0</v>
      </c>
      <c r="AN964">
        <v>99999</v>
      </c>
      <c r="AO964">
        <v>699</v>
      </c>
      <c r="AP964" t="b">
        <v>1</v>
      </c>
      <c r="AQ964" t="b">
        <v>1</v>
      </c>
      <c r="AR964" t="b">
        <v>1</v>
      </c>
      <c r="AS964">
        <v>1000</v>
      </c>
      <c r="AT964" t="s">
        <v>96</v>
      </c>
      <c r="AV964" t="b">
        <v>0</v>
      </c>
      <c r="AW964">
        <v>12</v>
      </c>
      <c r="AX964" t="s">
        <v>97</v>
      </c>
      <c r="AY964" t="s">
        <v>2728</v>
      </c>
    </row>
    <row r="965" spans="1:51" x14ac:dyDescent="0.25">
      <c r="A965" t="s">
        <v>3160</v>
      </c>
      <c r="B965" t="s">
        <v>124</v>
      </c>
      <c r="C965" t="s">
        <v>89</v>
      </c>
      <c r="D965">
        <v>99999</v>
      </c>
      <c r="F965">
        <v>1000</v>
      </c>
      <c r="G965" t="b">
        <v>1</v>
      </c>
      <c r="H965" t="s">
        <v>762</v>
      </c>
      <c r="K965" t="s">
        <v>228</v>
      </c>
      <c r="L965" t="s">
        <v>1725</v>
      </c>
      <c r="N965" t="s">
        <v>93</v>
      </c>
      <c r="P965">
        <v>349.8</v>
      </c>
      <c r="Q965">
        <v>64.899999999999991</v>
      </c>
      <c r="R965">
        <v>0</v>
      </c>
      <c r="S965">
        <v>50.1</v>
      </c>
      <c r="T965">
        <v>0</v>
      </c>
      <c r="U965">
        <v>0</v>
      </c>
      <c r="V965">
        <v>174.9</v>
      </c>
      <c r="W965">
        <v>59.9</v>
      </c>
      <c r="X965">
        <v>59.9</v>
      </c>
      <c r="Y965">
        <v>0</v>
      </c>
      <c r="AF965" t="s">
        <v>1783</v>
      </c>
      <c r="AJ965" t="s">
        <v>1783</v>
      </c>
      <c r="AL965" t="s">
        <v>1727</v>
      </c>
      <c r="AM965">
        <v>0</v>
      </c>
      <c r="AN965">
        <v>99999</v>
      </c>
      <c r="AO965">
        <v>699</v>
      </c>
      <c r="AP965" t="b">
        <v>1</v>
      </c>
      <c r="AQ965" t="b">
        <v>1</v>
      </c>
      <c r="AR965" t="b">
        <v>1</v>
      </c>
      <c r="AS965">
        <v>1000</v>
      </c>
      <c r="AT965" t="s">
        <v>96</v>
      </c>
      <c r="AV965" t="b">
        <v>0</v>
      </c>
      <c r="AW965">
        <v>12</v>
      </c>
      <c r="AX965" t="s">
        <v>97</v>
      </c>
      <c r="AY965" t="s">
        <v>2729</v>
      </c>
    </row>
    <row r="966" spans="1:51" x14ac:dyDescent="0.25">
      <c r="A966" t="s">
        <v>3160</v>
      </c>
      <c r="B966" t="s">
        <v>124</v>
      </c>
      <c r="C966" t="s">
        <v>89</v>
      </c>
      <c r="D966">
        <v>99999</v>
      </c>
      <c r="F966">
        <v>2000</v>
      </c>
      <c r="G966" t="b">
        <v>1</v>
      </c>
      <c r="H966" t="s">
        <v>762</v>
      </c>
      <c r="K966" t="s">
        <v>228</v>
      </c>
      <c r="L966" t="s">
        <v>1725</v>
      </c>
      <c r="N966" t="s">
        <v>93</v>
      </c>
      <c r="P966">
        <v>359.8</v>
      </c>
      <c r="Q966">
        <v>74.899999999999991</v>
      </c>
      <c r="R966">
        <v>0</v>
      </c>
      <c r="S966">
        <v>50.1</v>
      </c>
      <c r="T966">
        <v>0</v>
      </c>
      <c r="U966">
        <v>0</v>
      </c>
      <c r="V966">
        <v>174.9</v>
      </c>
      <c r="W966">
        <v>59.9</v>
      </c>
      <c r="X966">
        <v>59.9</v>
      </c>
      <c r="Y966">
        <v>0</v>
      </c>
      <c r="AF966" t="s">
        <v>1785</v>
      </c>
      <c r="AJ966" t="s">
        <v>1785</v>
      </c>
      <c r="AL966" t="s">
        <v>1727</v>
      </c>
      <c r="AM966">
        <v>0</v>
      </c>
      <c r="AN966">
        <v>99999</v>
      </c>
      <c r="AO966">
        <v>699</v>
      </c>
      <c r="AP966" t="b">
        <v>1</v>
      </c>
      <c r="AQ966" t="b">
        <v>1</v>
      </c>
      <c r="AR966" t="b">
        <v>1</v>
      </c>
      <c r="AS966">
        <v>1000</v>
      </c>
      <c r="AT966" t="s">
        <v>96</v>
      </c>
      <c r="AV966" t="b">
        <v>0</v>
      </c>
      <c r="AW966">
        <v>12</v>
      </c>
      <c r="AX966" t="s">
        <v>97</v>
      </c>
      <c r="AY966" t="s">
        <v>2730</v>
      </c>
    </row>
    <row r="967" spans="1:51" x14ac:dyDescent="0.25">
      <c r="A967" t="s">
        <v>3160</v>
      </c>
      <c r="B967" t="s">
        <v>124</v>
      </c>
      <c r="C967" t="s">
        <v>89</v>
      </c>
      <c r="D967">
        <v>99999</v>
      </c>
      <c r="F967">
        <v>3000</v>
      </c>
      <c r="G967" t="b">
        <v>1</v>
      </c>
      <c r="H967" t="s">
        <v>762</v>
      </c>
      <c r="K967" t="s">
        <v>228</v>
      </c>
      <c r="L967" t="s">
        <v>1725</v>
      </c>
      <c r="N967" t="s">
        <v>93</v>
      </c>
      <c r="P967">
        <v>369.8</v>
      </c>
      <c r="Q967">
        <v>84.899999999999991</v>
      </c>
      <c r="R967">
        <v>0</v>
      </c>
      <c r="S967">
        <v>50.1</v>
      </c>
      <c r="T967">
        <v>0</v>
      </c>
      <c r="U967">
        <v>0</v>
      </c>
      <c r="V967">
        <v>174.9</v>
      </c>
      <c r="W967">
        <v>59.9</v>
      </c>
      <c r="X967">
        <v>59.9</v>
      </c>
      <c r="Y967">
        <v>0</v>
      </c>
      <c r="AF967" t="s">
        <v>1787</v>
      </c>
      <c r="AJ967" t="s">
        <v>1787</v>
      </c>
      <c r="AL967" t="s">
        <v>1727</v>
      </c>
      <c r="AM967">
        <v>0</v>
      </c>
      <c r="AN967">
        <v>99999</v>
      </c>
      <c r="AO967">
        <v>699</v>
      </c>
      <c r="AP967" t="b">
        <v>1</v>
      </c>
      <c r="AQ967" t="b">
        <v>1</v>
      </c>
      <c r="AR967" t="b">
        <v>1</v>
      </c>
      <c r="AS967">
        <v>1000</v>
      </c>
      <c r="AT967" t="s">
        <v>96</v>
      </c>
      <c r="AV967" t="b">
        <v>0</v>
      </c>
      <c r="AW967">
        <v>12</v>
      </c>
      <c r="AX967" t="s">
        <v>97</v>
      </c>
      <c r="AY967" t="s">
        <v>2731</v>
      </c>
    </row>
    <row r="968" spans="1:51" x14ac:dyDescent="0.25">
      <c r="A968" t="s">
        <v>3160</v>
      </c>
      <c r="B968" t="s">
        <v>124</v>
      </c>
      <c r="C968" t="s">
        <v>89</v>
      </c>
      <c r="D968">
        <v>99999</v>
      </c>
      <c r="F968">
        <v>5000</v>
      </c>
      <c r="G968" t="b">
        <v>1</v>
      </c>
      <c r="H968" t="s">
        <v>762</v>
      </c>
      <c r="K968" t="s">
        <v>228</v>
      </c>
      <c r="L968" t="s">
        <v>1725</v>
      </c>
      <c r="N968" t="s">
        <v>93</v>
      </c>
      <c r="P968">
        <v>384.8</v>
      </c>
      <c r="Q968">
        <v>99.9</v>
      </c>
      <c r="R968">
        <v>0</v>
      </c>
      <c r="S968">
        <v>50.1</v>
      </c>
      <c r="T968">
        <v>0</v>
      </c>
      <c r="U968">
        <v>0</v>
      </c>
      <c r="V968">
        <v>174.9</v>
      </c>
      <c r="W968">
        <v>59.9</v>
      </c>
      <c r="X968">
        <v>59.9</v>
      </c>
      <c r="Y968">
        <v>0</v>
      </c>
      <c r="AF968" t="s">
        <v>1789</v>
      </c>
      <c r="AJ968" t="s">
        <v>1789</v>
      </c>
      <c r="AL968" t="s">
        <v>1727</v>
      </c>
      <c r="AM968">
        <v>0</v>
      </c>
      <c r="AN968">
        <v>99999</v>
      </c>
      <c r="AO968">
        <v>699</v>
      </c>
      <c r="AP968" t="b">
        <v>1</v>
      </c>
      <c r="AQ968" t="b">
        <v>1</v>
      </c>
      <c r="AR968" t="b">
        <v>1</v>
      </c>
      <c r="AS968">
        <v>1000</v>
      </c>
      <c r="AT968" t="s">
        <v>96</v>
      </c>
      <c r="AV968" t="b">
        <v>0</v>
      </c>
      <c r="AW968">
        <v>12</v>
      </c>
      <c r="AX968" t="s">
        <v>97</v>
      </c>
      <c r="AY968" t="s">
        <v>2732</v>
      </c>
    </row>
    <row r="969" spans="1:51" x14ac:dyDescent="0.25">
      <c r="A969" t="s">
        <v>3160</v>
      </c>
      <c r="B969" t="s">
        <v>139</v>
      </c>
      <c r="C969" t="s">
        <v>89</v>
      </c>
      <c r="D969">
        <v>99999</v>
      </c>
      <c r="F969">
        <v>0</v>
      </c>
      <c r="G969" t="b">
        <v>1</v>
      </c>
      <c r="H969" t="s">
        <v>762</v>
      </c>
      <c r="K969" t="s">
        <v>228</v>
      </c>
      <c r="L969" t="s">
        <v>1753</v>
      </c>
      <c r="N969" t="s">
        <v>93</v>
      </c>
      <c r="P969">
        <v>369.8</v>
      </c>
      <c r="Q969">
        <v>84.9</v>
      </c>
      <c r="R969">
        <v>0</v>
      </c>
      <c r="S969">
        <v>50.1</v>
      </c>
      <c r="T969">
        <v>0</v>
      </c>
      <c r="U969">
        <v>0</v>
      </c>
      <c r="V969">
        <v>174.9</v>
      </c>
      <c r="W969">
        <v>59.9</v>
      </c>
      <c r="X969">
        <v>59.9</v>
      </c>
      <c r="Y969">
        <v>0</v>
      </c>
      <c r="AF969" t="s">
        <v>1791</v>
      </c>
      <c r="AJ969" t="s">
        <v>1791</v>
      </c>
      <c r="AL969" t="s">
        <v>1755</v>
      </c>
      <c r="AM969">
        <v>0</v>
      </c>
      <c r="AN969">
        <v>99999</v>
      </c>
      <c r="AO969">
        <v>899</v>
      </c>
      <c r="AP969" t="b">
        <v>1</v>
      </c>
      <c r="AQ969" t="b">
        <v>1</v>
      </c>
      <c r="AR969" t="b">
        <v>1</v>
      </c>
      <c r="AS969">
        <v>99999</v>
      </c>
      <c r="AT969" t="s">
        <v>96</v>
      </c>
      <c r="AV969" t="b">
        <v>0</v>
      </c>
      <c r="AW969">
        <v>12</v>
      </c>
      <c r="AX969" t="s">
        <v>97</v>
      </c>
      <c r="AY969" t="s">
        <v>2733</v>
      </c>
    </row>
    <row r="970" spans="1:51" x14ac:dyDescent="0.25">
      <c r="A970" t="s">
        <v>3160</v>
      </c>
      <c r="B970" t="s">
        <v>139</v>
      </c>
      <c r="C970" t="s">
        <v>89</v>
      </c>
      <c r="D970">
        <v>99999</v>
      </c>
      <c r="F970">
        <v>1000</v>
      </c>
      <c r="G970" t="b">
        <v>1</v>
      </c>
      <c r="H970" t="s">
        <v>762</v>
      </c>
      <c r="K970" t="s">
        <v>228</v>
      </c>
      <c r="L970" t="s">
        <v>1753</v>
      </c>
      <c r="N970" t="s">
        <v>93</v>
      </c>
      <c r="P970">
        <v>369.8</v>
      </c>
      <c r="Q970">
        <v>84.899999999999991</v>
      </c>
      <c r="R970">
        <v>0</v>
      </c>
      <c r="S970">
        <v>50.1</v>
      </c>
      <c r="T970">
        <v>0</v>
      </c>
      <c r="U970">
        <v>0</v>
      </c>
      <c r="V970">
        <v>174.9</v>
      </c>
      <c r="W970">
        <v>59.9</v>
      </c>
      <c r="X970">
        <v>59.9</v>
      </c>
      <c r="Y970">
        <v>0</v>
      </c>
      <c r="AF970" t="s">
        <v>1793</v>
      </c>
      <c r="AJ970" t="s">
        <v>1793</v>
      </c>
      <c r="AL970" t="s">
        <v>1755</v>
      </c>
      <c r="AM970">
        <v>0</v>
      </c>
      <c r="AN970">
        <v>99999</v>
      </c>
      <c r="AO970">
        <v>899</v>
      </c>
      <c r="AP970" t="b">
        <v>1</v>
      </c>
      <c r="AQ970" t="b">
        <v>1</v>
      </c>
      <c r="AR970" t="b">
        <v>1</v>
      </c>
      <c r="AS970">
        <v>99999</v>
      </c>
      <c r="AT970" t="s">
        <v>96</v>
      </c>
      <c r="AV970" t="b">
        <v>0</v>
      </c>
      <c r="AW970">
        <v>12</v>
      </c>
      <c r="AX970" t="s">
        <v>97</v>
      </c>
      <c r="AY970" t="s">
        <v>2734</v>
      </c>
    </row>
    <row r="971" spans="1:51" x14ac:dyDescent="0.25">
      <c r="A971" t="s">
        <v>3160</v>
      </c>
      <c r="B971" t="s">
        <v>139</v>
      </c>
      <c r="C971" t="s">
        <v>89</v>
      </c>
      <c r="D971">
        <v>99999</v>
      </c>
      <c r="F971">
        <v>10000</v>
      </c>
      <c r="G971" t="b">
        <v>1</v>
      </c>
      <c r="H971" t="s">
        <v>762</v>
      </c>
      <c r="K971" t="s">
        <v>228</v>
      </c>
      <c r="L971" t="s">
        <v>1753</v>
      </c>
      <c r="N971" t="s">
        <v>93</v>
      </c>
      <c r="P971">
        <v>434.8</v>
      </c>
      <c r="Q971">
        <v>149.9</v>
      </c>
      <c r="R971">
        <v>0</v>
      </c>
      <c r="S971">
        <v>50.1</v>
      </c>
      <c r="T971">
        <v>0</v>
      </c>
      <c r="U971">
        <v>0</v>
      </c>
      <c r="V971">
        <v>174.9</v>
      </c>
      <c r="W971">
        <v>59.9</v>
      </c>
      <c r="X971">
        <v>59.9</v>
      </c>
      <c r="Y971">
        <v>0</v>
      </c>
      <c r="AF971" t="s">
        <v>1795</v>
      </c>
      <c r="AJ971" t="s">
        <v>1795</v>
      </c>
      <c r="AL971" t="s">
        <v>1755</v>
      </c>
      <c r="AM971">
        <v>0</v>
      </c>
      <c r="AN971">
        <v>99999</v>
      </c>
      <c r="AO971">
        <v>899</v>
      </c>
      <c r="AP971" t="b">
        <v>1</v>
      </c>
      <c r="AQ971" t="b">
        <v>1</v>
      </c>
      <c r="AR971" t="b">
        <v>1</v>
      </c>
      <c r="AS971">
        <v>99999</v>
      </c>
      <c r="AT971" t="s">
        <v>96</v>
      </c>
      <c r="AV971" t="b">
        <v>0</v>
      </c>
      <c r="AW971">
        <v>12</v>
      </c>
      <c r="AX971" t="s">
        <v>97</v>
      </c>
      <c r="AY971" t="s">
        <v>2735</v>
      </c>
    </row>
    <row r="972" spans="1:51" x14ac:dyDescent="0.25">
      <c r="A972" t="s">
        <v>3160</v>
      </c>
      <c r="B972" t="s">
        <v>139</v>
      </c>
      <c r="C972" t="s">
        <v>89</v>
      </c>
      <c r="D972">
        <v>99999</v>
      </c>
      <c r="F972">
        <v>2000</v>
      </c>
      <c r="G972" t="b">
        <v>1</v>
      </c>
      <c r="H972" t="s">
        <v>762</v>
      </c>
      <c r="K972" t="s">
        <v>228</v>
      </c>
      <c r="L972" t="s">
        <v>1753</v>
      </c>
      <c r="N972" t="s">
        <v>93</v>
      </c>
      <c r="P972">
        <v>379.8</v>
      </c>
      <c r="Q972">
        <v>94.899999999999991</v>
      </c>
      <c r="R972">
        <v>0</v>
      </c>
      <c r="S972">
        <v>50.1</v>
      </c>
      <c r="T972">
        <v>0</v>
      </c>
      <c r="U972">
        <v>0</v>
      </c>
      <c r="V972">
        <v>174.9</v>
      </c>
      <c r="W972">
        <v>59.9</v>
      </c>
      <c r="X972">
        <v>59.9</v>
      </c>
      <c r="Y972">
        <v>0</v>
      </c>
      <c r="AF972" t="s">
        <v>1797</v>
      </c>
      <c r="AJ972" t="s">
        <v>1797</v>
      </c>
      <c r="AL972" t="s">
        <v>1755</v>
      </c>
      <c r="AM972">
        <v>0</v>
      </c>
      <c r="AN972">
        <v>99999</v>
      </c>
      <c r="AO972">
        <v>899</v>
      </c>
      <c r="AP972" t="b">
        <v>1</v>
      </c>
      <c r="AQ972" t="b">
        <v>1</v>
      </c>
      <c r="AR972" t="b">
        <v>1</v>
      </c>
      <c r="AS972">
        <v>99999</v>
      </c>
      <c r="AT972" t="s">
        <v>96</v>
      </c>
      <c r="AV972" t="b">
        <v>0</v>
      </c>
      <c r="AW972">
        <v>12</v>
      </c>
      <c r="AX972" t="s">
        <v>97</v>
      </c>
      <c r="AY972" t="s">
        <v>2736</v>
      </c>
    </row>
    <row r="973" spans="1:51" x14ac:dyDescent="0.25">
      <c r="A973" t="s">
        <v>3160</v>
      </c>
      <c r="B973" t="s">
        <v>139</v>
      </c>
      <c r="C973" t="s">
        <v>89</v>
      </c>
      <c r="D973">
        <v>99999</v>
      </c>
      <c r="F973">
        <v>3000</v>
      </c>
      <c r="G973" t="b">
        <v>1</v>
      </c>
      <c r="H973" t="s">
        <v>762</v>
      </c>
      <c r="K973" t="s">
        <v>228</v>
      </c>
      <c r="L973" t="s">
        <v>1753</v>
      </c>
      <c r="N973" t="s">
        <v>93</v>
      </c>
      <c r="P973">
        <v>389.8</v>
      </c>
      <c r="Q973">
        <v>104.89999999999999</v>
      </c>
      <c r="R973">
        <v>0</v>
      </c>
      <c r="S973">
        <v>50.1</v>
      </c>
      <c r="T973">
        <v>0</v>
      </c>
      <c r="U973">
        <v>0</v>
      </c>
      <c r="V973">
        <v>174.9</v>
      </c>
      <c r="W973">
        <v>59.9</v>
      </c>
      <c r="X973">
        <v>59.9</v>
      </c>
      <c r="Y973">
        <v>0</v>
      </c>
      <c r="AF973" t="s">
        <v>1799</v>
      </c>
      <c r="AJ973" t="s">
        <v>1799</v>
      </c>
      <c r="AL973" t="s">
        <v>1755</v>
      </c>
      <c r="AM973">
        <v>0</v>
      </c>
      <c r="AN973">
        <v>99999</v>
      </c>
      <c r="AO973">
        <v>899</v>
      </c>
      <c r="AP973" t="b">
        <v>1</v>
      </c>
      <c r="AQ973" t="b">
        <v>1</v>
      </c>
      <c r="AR973" t="b">
        <v>1</v>
      </c>
      <c r="AS973">
        <v>99999</v>
      </c>
      <c r="AT973" t="s">
        <v>96</v>
      </c>
      <c r="AV973" t="b">
        <v>0</v>
      </c>
      <c r="AW973">
        <v>12</v>
      </c>
      <c r="AX973" t="s">
        <v>97</v>
      </c>
      <c r="AY973" t="s">
        <v>2737</v>
      </c>
    </row>
    <row r="974" spans="1:51" x14ac:dyDescent="0.25">
      <c r="A974" t="s">
        <v>3160</v>
      </c>
      <c r="B974" t="s">
        <v>139</v>
      </c>
      <c r="C974" t="s">
        <v>89</v>
      </c>
      <c r="D974">
        <v>99999</v>
      </c>
      <c r="F974">
        <v>5000</v>
      </c>
      <c r="G974" t="b">
        <v>1</v>
      </c>
      <c r="H974" t="s">
        <v>762</v>
      </c>
      <c r="K974" t="s">
        <v>228</v>
      </c>
      <c r="L974" t="s">
        <v>1753</v>
      </c>
      <c r="N974" t="s">
        <v>93</v>
      </c>
      <c r="P974">
        <v>404.8</v>
      </c>
      <c r="Q974">
        <v>119.9</v>
      </c>
      <c r="R974">
        <v>0</v>
      </c>
      <c r="S974">
        <v>50.1</v>
      </c>
      <c r="T974">
        <v>0</v>
      </c>
      <c r="U974">
        <v>0</v>
      </c>
      <c r="V974">
        <v>174.9</v>
      </c>
      <c r="W974">
        <v>59.9</v>
      </c>
      <c r="X974">
        <v>59.9</v>
      </c>
      <c r="Y974">
        <v>0</v>
      </c>
      <c r="AF974" t="s">
        <v>1801</v>
      </c>
      <c r="AJ974" t="s">
        <v>1801</v>
      </c>
      <c r="AL974" t="s">
        <v>1755</v>
      </c>
      <c r="AM974">
        <v>0</v>
      </c>
      <c r="AN974">
        <v>99999</v>
      </c>
      <c r="AO974">
        <v>899</v>
      </c>
      <c r="AP974" t="b">
        <v>1</v>
      </c>
      <c r="AQ974" t="b">
        <v>1</v>
      </c>
      <c r="AR974" t="b">
        <v>1</v>
      </c>
      <c r="AS974">
        <v>99999</v>
      </c>
      <c r="AT974" t="s">
        <v>96</v>
      </c>
      <c r="AV974" t="b">
        <v>0</v>
      </c>
      <c r="AW974">
        <v>12</v>
      </c>
      <c r="AX974" t="s">
        <v>97</v>
      </c>
      <c r="AY974" t="s">
        <v>2738</v>
      </c>
    </row>
    <row r="975" spans="1:51" x14ac:dyDescent="0.25">
      <c r="A975" t="s">
        <v>3160</v>
      </c>
      <c r="B975" t="s">
        <v>88</v>
      </c>
      <c r="C975" t="s">
        <v>89</v>
      </c>
      <c r="D975">
        <v>99999</v>
      </c>
      <c r="F975">
        <v>10000</v>
      </c>
      <c r="G975" t="b">
        <v>1</v>
      </c>
      <c r="H975" t="s">
        <v>762</v>
      </c>
      <c r="K975" t="s">
        <v>253</v>
      </c>
      <c r="L975" t="s">
        <v>1725</v>
      </c>
      <c r="N975" t="s">
        <v>93</v>
      </c>
      <c r="P975">
        <v>399.8</v>
      </c>
      <c r="Q975">
        <v>129.9</v>
      </c>
      <c r="R975">
        <v>0</v>
      </c>
      <c r="S975">
        <v>50.1</v>
      </c>
      <c r="T975">
        <v>0</v>
      </c>
      <c r="U975">
        <v>0</v>
      </c>
      <c r="V975">
        <v>174.9</v>
      </c>
      <c r="W975">
        <v>44.9</v>
      </c>
      <c r="X975">
        <v>44.9</v>
      </c>
      <c r="Y975">
        <v>0</v>
      </c>
      <c r="AF975" t="s">
        <v>1726</v>
      </c>
      <c r="AJ975" t="s">
        <v>1726</v>
      </c>
      <c r="AL975" t="s">
        <v>1727</v>
      </c>
      <c r="AM975">
        <v>0</v>
      </c>
      <c r="AN975">
        <v>99999</v>
      </c>
      <c r="AO975">
        <v>699</v>
      </c>
      <c r="AP975" t="b">
        <v>1</v>
      </c>
      <c r="AQ975" t="b">
        <v>1</v>
      </c>
      <c r="AR975" t="b">
        <v>1</v>
      </c>
      <c r="AS975">
        <v>1000</v>
      </c>
      <c r="AT975" t="s">
        <v>96</v>
      </c>
      <c r="AV975" t="b">
        <v>0</v>
      </c>
      <c r="AW975">
        <v>12</v>
      </c>
      <c r="AX975" t="s">
        <v>97</v>
      </c>
      <c r="AY975" t="s">
        <v>2739</v>
      </c>
    </row>
    <row r="976" spans="1:51" x14ac:dyDescent="0.25">
      <c r="A976" t="s">
        <v>3160</v>
      </c>
      <c r="B976" t="s">
        <v>109</v>
      </c>
      <c r="C976" t="s">
        <v>89</v>
      </c>
      <c r="D976">
        <v>99999</v>
      </c>
      <c r="F976">
        <v>0</v>
      </c>
      <c r="G976" t="b">
        <v>1</v>
      </c>
      <c r="H976" t="s">
        <v>762</v>
      </c>
      <c r="K976" t="s">
        <v>253</v>
      </c>
      <c r="L976" t="s">
        <v>1729</v>
      </c>
      <c r="N976" t="s">
        <v>93</v>
      </c>
      <c r="P976">
        <v>329.8</v>
      </c>
      <c r="Q976">
        <v>59.9</v>
      </c>
      <c r="R976">
        <v>0</v>
      </c>
      <c r="S976">
        <v>50.1</v>
      </c>
      <c r="T976">
        <v>0</v>
      </c>
      <c r="U976">
        <v>0</v>
      </c>
      <c r="V976">
        <v>174.9</v>
      </c>
      <c r="W976">
        <v>44.9</v>
      </c>
      <c r="X976">
        <v>44.9</v>
      </c>
      <c r="Y976">
        <v>0</v>
      </c>
      <c r="AF976" t="s">
        <v>1730</v>
      </c>
      <c r="AJ976" t="s">
        <v>1730</v>
      </c>
      <c r="AL976" t="s">
        <v>1731</v>
      </c>
      <c r="AM976">
        <v>0</v>
      </c>
      <c r="AN976">
        <v>99999</v>
      </c>
      <c r="AO976">
        <v>599</v>
      </c>
      <c r="AP976" t="b">
        <v>1</v>
      </c>
      <c r="AQ976" t="b">
        <v>1</v>
      </c>
      <c r="AR976" t="b">
        <v>1</v>
      </c>
      <c r="AS976">
        <v>500</v>
      </c>
      <c r="AT976" t="s">
        <v>96</v>
      </c>
      <c r="AV976" t="b">
        <v>0</v>
      </c>
      <c r="AW976">
        <v>12</v>
      </c>
      <c r="AX976" t="s">
        <v>97</v>
      </c>
      <c r="AY976" t="s">
        <v>2740</v>
      </c>
    </row>
    <row r="977" spans="1:51" x14ac:dyDescent="0.25">
      <c r="A977" t="s">
        <v>3160</v>
      </c>
      <c r="B977" t="s">
        <v>109</v>
      </c>
      <c r="C977" t="s">
        <v>89</v>
      </c>
      <c r="D977">
        <v>99999</v>
      </c>
      <c r="F977">
        <v>1000</v>
      </c>
      <c r="G977" t="b">
        <v>1</v>
      </c>
      <c r="H977" t="s">
        <v>762</v>
      </c>
      <c r="K977" t="s">
        <v>253</v>
      </c>
      <c r="L977" t="s">
        <v>1729</v>
      </c>
      <c r="N977" t="s">
        <v>93</v>
      </c>
      <c r="P977">
        <v>329.8</v>
      </c>
      <c r="Q977">
        <v>59.9</v>
      </c>
      <c r="R977">
        <v>0</v>
      </c>
      <c r="S977">
        <v>50.1</v>
      </c>
      <c r="T977">
        <v>0</v>
      </c>
      <c r="U977">
        <v>0</v>
      </c>
      <c r="V977">
        <v>174.9</v>
      </c>
      <c r="W977">
        <v>44.9</v>
      </c>
      <c r="X977">
        <v>44.9</v>
      </c>
      <c r="Y977">
        <v>0</v>
      </c>
      <c r="AF977" t="s">
        <v>1733</v>
      </c>
      <c r="AJ977" t="s">
        <v>1733</v>
      </c>
      <c r="AL977" t="s">
        <v>1731</v>
      </c>
      <c r="AM977">
        <v>0</v>
      </c>
      <c r="AN977">
        <v>99999</v>
      </c>
      <c r="AO977">
        <v>599</v>
      </c>
      <c r="AP977" t="b">
        <v>1</v>
      </c>
      <c r="AQ977" t="b">
        <v>1</v>
      </c>
      <c r="AR977" t="b">
        <v>1</v>
      </c>
      <c r="AS977">
        <v>500</v>
      </c>
      <c r="AT977" t="s">
        <v>96</v>
      </c>
      <c r="AV977" t="b">
        <v>0</v>
      </c>
      <c r="AW977">
        <v>12</v>
      </c>
      <c r="AX977" t="s">
        <v>97</v>
      </c>
      <c r="AY977" t="s">
        <v>2741</v>
      </c>
    </row>
    <row r="978" spans="1:51" x14ac:dyDescent="0.25">
      <c r="A978" t="s">
        <v>3160</v>
      </c>
      <c r="B978" t="s">
        <v>109</v>
      </c>
      <c r="C978" t="s">
        <v>89</v>
      </c>
      <c r="D978">
        <v>99999</v>
      </c>
      <c r="F978">
        <v>10000</v>
      </c>
      <c r="G978" t="b">
        <v>1</v>
      </c>
      <c r="H978" t="s">
        <v>762</v>
      </c>
      <c r="K978" t="s">
        <v>253</v>
      </c>
      <c r="L978" t="s">
        <v>1729</v>
      </c>
      <c r="N978" t="s">
        <v>93</v>
      </c>
      <c r="P978">
        <v>394.8</v>
      </c>
      <c r="Q978">
        <v>124.9</v>
      </c>
      <c r="R978">
        <v>0</v>
      </c>
      <c r="S978">
        <v>50.1</v>
      </c>
      <c r="T978">
        <v>0</v>
      </c>
      <c r="U978">
        <v>0</v>
      </c>
      <c r="V978">
        <v>174.9</v>
      </c>
      <c r="W978">
        <v>44.9</v>
      </c>
      <c r="X978">
        <v>44.9</v>
      </c>
      <c r="Y978">
        <v>0</v>
      </c>
      <c r="AF978" t="s">
        <v>1735</v>
      </c>
      <c r="AJ978" t="s">
        <v>1735</v>
      </c>
      <c r="AL978" t="s">
        <v>1731</v>
      </c>
      <c r="AM978">
        <v>0</v>
      </c>
      <c r="AN978">
        <v>99999</v>
      </c>
      <c r="AO978">
        <v>599</v>
      </c>
      <c r="AP978" t="b">
        <v>1</v>
      </c>
      <c r="AQ978" t="b">
        <v>1</v>
      </c>
      <c r="AR978" t="b">
        <v>1</v>
      </c>
      <c r="AS978">
        <v>500</v>
      </c>
      <c r="AT978" t="s">
        <v>96</v>
      </c>
      <c r="AV978" t="b">
        <v>0</v>
      </c>
      <c r="AW978">
        <v>12</v>
      </c>
      <c r="AX978" t="s">
        <v>97</v>
      </c>
      <c r="AY978" t="s">
        <v>2742</v>
      </c>
    </row>
    <row r="979" spans="1:51" x14ac:dyDescent="0.25">
      <c r="A979" t="s">
        <v>3160</v>
      </c>
      <c r="B979" t="s">
        <v>109</v>
      </c>
      <c r="C979" t="s">
        <v>89</v>
      </c>
      <c r="D979">
        <v>99999</v>
      </c>
      <c r="F979">
        <v>2000</v>
      </c>
      <c r="G979" t="b">
        <v>1</v>
      </c>
      <c r="H979" t="s">
        <v>762</v>
      </c>
      <c r="K979" t="s">
        <v>253</v>
      </c>
      <c r="L979" t="s">
        <v>1729</v>
      </c>
      <c r="N979" t="s">
        <v>93</v>
      </c>
      <c r="P979">
        <v>339.8</v>
      </c>
      <c r="Q979">
        <v>69.900000000000006</v>
      </c>
      <c r="R979">
        <v>0</v>
      </c>
      <c r="S979">
        <v>50.1</v>
      </c>
      <c r="T979">
        <v>0</v>
      </c>
      <c r="U979">
        <v>0</v>
      </c>
      <c r="V979">
        <v>174.9</v>
      </c>
      <c r="W979">
        <v>44.9</v>
      </c>
      <c r="X979">
        <v>44.9</v>
      </c>
      <c r="Y979">
        <v>0</v>
      </c>
      <c r="AF979" t="s">
        <v>1737</v>
      </c>
      <c r="AJ979" t="s">
        <v>1737</v>
      </c>
      <c r="AL979" t="s">
        <v>1731</v>
      </c>
      <c r="AM979">
        <v>0</v>
      </c>
      <c r="AN979">
        <v>99999</v>
      </c>
      <c r="AO979">
        <v>599</v>
      </c>
      <c r="AP979" t="b">
        <v>1</v>
      </c>
      <c r="AQ979" t="b">
        <v>1</v>
      </c>
      <c r="AR979" t="b">
        <v>1</v>
      </c>
      <c r="AS979">
        <v>500</v>
      </c>
      <c r="AT979" t="s">
        <v>96</v>
      </c>
      <c r="AV979" t="b">
        <v>0</v>
      </c>
      <c r="AW979">
        <v>12</v>
      </c>
      <c r="AX979" t="s">
        <v>97</v>
      </c>
      <c r="AY979" t="s">
        <v>2743</v>
      </c>
    </row>
    <row r="980" spans="1:51" x14ac:dyDescent="0.25">
      <c r="A980" t="s">
        <v>3160</v>
      </c>
      <c r="B980" t="s">
        <v>109</v>
      </c>
      <c r="C980" t="s">
        <v>89</v>
      </c>
      <c r="D980">
        <v>99999</v>
      </c>
      <c r="F980">
        <v>3000</v>
      </c>
      <c r="G980" t="b">
        <v>1</v>
      </c>
      <c r="H980" t="s">
        <v>762</v>
      </c>
      <c r="K980" t="s">
        <v>253</v>
      </c>
      <c r="L980" t="s">
        <v>1729</v>
      </c>
      <c r="N980" t="s">
        <v>93</v>
      </c>
      <c r="P980">
        <v>349.8</v>
      </c>
      <c r="Q980">
        <v>79.899999999999991</v>
      </c>
      <c r="R980">
        <v>0</v>
      </c>
      <c r="S980">
        <v>50.1</v>
      </c>
      <c r="T980">
        <v>0</v>
      </c>
      <c r="U980">
        <v>0</v>
      </c>
      <c r="V980">
        <v>174.9</v>
      </c>
      <c r="W980">
        <v>44.9</v>
      </c>
      <c r="X980">
        <v>44.9</v>
      </c>
      <c r="Y980">
        <v>0</v>
      </c>
      <c r="AF980" t="s">
        <v>1739</v>
      </c>
      <c r="AJ980" t="s">
        <v>1739</v>
      </c>
      <c r="AL980" t="s">
        <v>1731</v>
      </c>
      <c r="AM980">
        <v>0</v>
      </c>
      <c r="AN980">
        <v>99999</v>
      </c>
      <c r="AO980">
        <v>599</v>
      </c>
      <c r="AP980" t="b">
        <v>1</v>
      </c>
      <c r="AQ980" t="b">
        <v>1</v>
      </c>
      <c r="AR980" t="b">
        <v>1</v>
      </c>
      <c r="AS980">
        <v>500</v>
      </c>
      <c r="AT980" t="s">
        <v>96</v>
      </c>
      <c r="AV980" t="b">
        <v>0</v>
      </c>
      <c r="AW980">
        <v>12</v>
      </c>
      <c r="AX980" t="s">
        <v>97</v>
      </c>
      <c r="AY980" t="s">
        <v>2744</v>
      </c>
    </row>
    <row r="981" spans="1:51" x14ac:dyDescent="0.25">
      <c r="A981" t="s">
        <v>3160</v>
      </c>
      <c r="B981" t="s">
        <v>109</v>
      </c>
      <c r="C981" t="s">
        <v>89</v>
      </c>
      <c r="D981">
        <v>99999</v>
      </c>
      <c r="F981">
        <v>5000</v>
      </c>
      <c r="G981" t="b">
        <v>1</v>
      </c>
      <c r="H981" t="s">
        <v>762</v>
      </c>
      <c r="K981" t="s">
        <v>253</v>
      </c>
      <c r="L981" t="s">
        <v>1729</v>
      </c>
      <c r="N981" t="s">
        <v>93</v>
      </c>
      <c r="P981">
        <v>364.8</v>
      </c>
      <c r="Q981">
        <v>94.9</v>
      </c>
      <c r="R981">
        <v>0</v>
      </c>
      <c r="S981">
        <v>50.1</v>
      </c>
      <c r="T981">
        <v>0</v>
      </c>
      <c r="U981">
        <v>0</v>
      </c>
      <c r="V981">
        <v>174.9</v>
      </c>
      <c r="W981">
        <v>44.9</v>
      </c>
      <c r="X981">
        <v>44.9</v>
      </c>
      <c r="Y981">
        <v>0</v>
      </c>
      <c r="AF981" t="s">
        <v>1741</v>
      </c>
      <c r="AJ981" t="s">
        <v>1741</v>
      </c>
      <c r="AL981" t="s">
        <v>1731</v>
      </c>
      <c r="AM981">
        <v>0</v>
      </c>
      <c r="AN981">
        <v>99999</v>
      </c>
      <c r="AO981">
        <v>599</v>
      </c>
      <c r="AP981" t="b">
        <v>1</v>
      </c>
      <c r="AQ981" t="b">
        <v>1</v>
      </c>
      <c r="AR981" t="b">
        <v>1</v>
      </c>
      <c r="AS981">
        <v>500</v>
      </c>
      <c r="AT981" t="s">
        <v>96</v>
      </c>
      <c r="AV981" t="b">
        <v>0</v>
      </c>
      <c r="AW981">
        <v>12</v>
      </c>
      <c r="AX981" t="s">
        <v>97</v>
      </c>
      <c r="AY981" t="s">
        <v>2745</v>
      </c>
    </row>
    <row r="982" spans="1:51" x14ac:dyDescent="0.25">
      <c r="A982" t="s">
        <v>3160</v>
      </c>
      <c r="B982" t="s">
        <v>124</v>
      </c>
      <c r="C982" t="s">
        <v>89</v>
      </c>
      <c r="D982">
        <v>99999</v>
      </c>
      <c r="F982">
        <v>0</v>
      </c>
      <c r="G982" t="b">
        <v>1</v>
      </c>
      <c r="H982" t="s">
        <v>762</v>
      </c>
      <c r="K982" t="s">
        <v>253</v>
      </c>
      <c r="L982" t="s">
        <v>1725</v>
      </c>
      <c r="N982" t="s">
        <v>93</v>
      </c>
      <c r="P982">
        <v>334.8</v>
      </c>
      <c r="Q982">
        <v>64.900000000000006</v>
      </c>
      <c r="R982">
        <v>0</v>
      </c>
      <c r="S982">
        <v>50.1</v>
      </c>
      <c r="T982">
        <v>0</v>
      </c>
      <c r="U982">
        <v>0</v>
      </c>
      <c r="V982">
        <v>174.9</v>
      </c>
      <c r="W982">
        <v>44.9</v>
      </c>
      <c r="X982">
        <v>44.9</v>
      </c>
      <c r="Y982">
        <v>0</v>
      </c>
      <c r="AF982" t="s">
        <v>1743</v>
      </c>
      <c r="AJ982" t="s">
        <v>1743</v>
      </c>
      <c r="AL982" t="s">
        <v>1727</v>
      </c>
      <c r="AM982">
        <v>0</v>
      </c>
      <c r="AN982">
        <v>99999</v>
      </c>
      <c r="AO982">
        <v>699</v>
      </c>
      <c r="AP982" t="b">
        <v>1</v>
      </c>
      <c r="AQ982" t="b">
        <v>1</v>
      </c>
      <c r="AR982" t="b">
        <v>1</v>
      </c>
      <c r="AS982">
        <v>1000</v>
      </c>
      <c r="AT982" t="s">
        <v>96</v>
      </c>
      <c r="AV982" t="b">
        <v>0</v>
      </c>
      <c r="AW982">
        <v>12</v>
      </c>
      <c r="AX982" t="s">
        <v>97</v>
      </c>
      <c r="AY982" t="s">
        <v>2746</v>
      </c>
    </row>
    <row r="983" spans="1:51" x14ac:dyDescent="0.25">
      <c r="A983" t="s">
        <v>3160</v>
      </c>
      <c r="B983" t="s">
        <v>124</v>
      </c>
      <c r="C983" t="s">
        <v>89</v>
      </c>
      <c r="D983">
        <v>99999</v>
      </c>
      <c r="F983">
        <v>1000</v>
      </c>
      <c r="G983" t="b">
        <v>1</v>
      </c>
      <c r="H983" t="s">
        <v>762</v>
      </c>
      <c r="K983" t="s">
        <v>253</v>
      </c>
      <c r="L983" t="s">
        <v>1725</v>
      </c>
      <c r="N983" t="s">
        <v>93</v>
      </c>
      <c r="P983">
        <v>334.8</v>
      </c>
      <c r="Q983">
        <v>64.899999999999991</v>
      </c>
      <c r="R983">
        <v>0</v>
      </c>
      <c r="S983">
        <v>50.1</v>
      </c>
      <c r="T983">
        <v>0</v>
      </c>
      <c r="U983">
        <v>0</v>
      </c>
      <c r="V983">
        <v>174.9</v>
      </c>
      <c r="W983">
        <v>44.9</v>
      </c>
      <c r="X983">
        <v>44.9</v>
      </c>
      <c r="Y983">
        <v>0</v>
      </c>
      <c r="AF983" t="s">
        <v>1745</v>
      </c>
      <c r="AJ983" t="s">
        <v>1745</v>
      </c>
      <c r="AL983" t="s">
        <v>1727</v>
      </c>
      <c r="AM983">
        <v>0</v>
      </c>
      <c r="AN983">
        <v>99999</v>
      </c>
      <c r="AO983">
        <v>699</v>
      </c>
      <c r="AP983" t="b">
        <v>1</v>
      </c>
      <c r="AQ983" t="b">
        <v>1</v>
      </c>
      <c r="AR983" t="b">
        <v>1</v>
      </c>
      <c r="AS983">
        <v>1000</v>
      </c>
      <c r="AT983" t="s">
        <v>96</v>
      </c>
      <c r="AV983" t="b">
        <v>0</v>
      </c>
      <c r="AW983">
        <v>12</v>
      </c>
      <c r="AX983" t="s">
        <v>97</v>
      </c>
      <c r="AY983" t="s">
        <v>2747</v>
      </c>
    </row>
    <row r="984" spans="1:51" x14ac:dyDescent="0.25">
      <c r="A984" t="s">
        <v>3160</v>
      </c>
      <c r="B984" t="s">
        <v>124</v>
      </c>
      <c r="C984" t="s">
        <v>89</v>
      </c>
      <c r="D984">
        <v>99999</v>
      </c>
      <c r="F984">
        <v>2000</v>
      </c>
      <c r="G984" t="b">
        <v>1</v>
      </c>
      <c r="H984" t="s">
        <v>762</v>
      </c>
      <c r="K984" t="s">
        <v>253</v>
      </c>
      <c r="L984" t="s">
        <v>1725</v>
      </c>
      <c r="N984" t="s">
        <v>93</v>
      </c>
      <c r="P984">
        <v>344.8</v>
      </c>
      <c r="Q984">
        <v>74.899999999999991</v>
      </c>
      <c r="R984">
        <v>0</v>
      </c>
      <c r="S984">
        <v>50.1</v>
      </c>
      <c r="T984">
        <v>0</v>
      </c>
      <c r="U984">
        <v>0</v>
      </c>
      <c r="V984">
        <v>174.9</v>
      </c>
      <c r="W984">
        <v>44.9</v>
      </c>
      <c r="X984">
        <v>44.9</v>
      </c>
      <c r="Y984">
        <v>0</v>
      </c>
      <c r="AF984" t="s">
        <v>1747</v>
      </c>
      <c r="AJ984" t="s">
        <v>1747</v>
      </c>
      <c r="AL984" t="s">
        <v>1727</v>
      </c>
      <c r="AM984">
        <v>0</v>
      </c>
      <c r="AN984">
        <v>99999</v>
      </c>
      <c r="AO984">
        <v>699</v>
      </c>
      <c r="AP984" t="b">
        <v>1</v>
      </c>
      <c r="AQ984" t="b">
        <v>1</v>
      </c>
      <c r="AR984" t="b">
        <v>1</v>
      </c>
      <c r="AS984">
        <v>1000</v>
      </c>
      <c r="AT984" t="s">
        <v>96</v>
      </c>
      <c r="AV984" t="b">
        <v>0</v>
      </c>
      <c r="AW984">
        <v>12</v>
      </c>
      <c r="AX984" t="s">
        <v>97</v>
      </c>
      <c r="AY984" t="s">
        <v>2748</v>
      </c>
    </row>
    <row r="985" spans="1:51" x14ac:dyDescent="0.25">
      <c r="A985" t="s">
        <v>3160</v>
      </c>
      <c r="B985" t="s">
        <v>124</v>
      </c>
      <c r="C985" t="s">
        <v>89</v>
      </c>
      <c r="D985">
        <v>99999</v>
      </c>
      <c r="F985">
        <v>3000</v>
      </c>
      <c r="G985" t="b">
        <v>1</v>
      </c>
      <c r="H985" t="s">
        <v>762</v>
      </c>
      <c r="K985" t="s">
        <v>253</v>
      </c>
      <c r="L985" t="s">
        <v>1725</v>
      </c>
      <c r="N985" t="s">
        <v>93</v>
      </c>
      <c r="P985">
        <v>354.8</v>
      </c>
      <c r="Q985">
        <v>84.899999999999991</v>
      </c>
      <c r="R985">
        <v>0</v>
      </c>
      <c r="S985">
        <v>50.1</v>
      </c>
      <c r="T985">
        <v>0</v>
      </c>
      <c r="U985">
        <v>0</v>
      </c>
      <c r="V985">
        <v>174.9</v>
      </c>
      <c r="W985">
        <v>44.9</v>
      </c>
      <c r="X985">
        <v>44.9</v>
      </c>
      <c r="Y985">
        <v>0</v>
      </c>
      <c r="AF985" t="s">
        <v>1749</v>
      </c>
      <c r="AJ985" t="s">
        <v>1749</v>
      </c>
      <c r="AL985" t="s">
        <v>1727</v>
      </c>
      <c r="AM985">
        <v>0</v>
      </c>
      <c r="AN985">
        <v>99999</v>
      </c>
      <c r="AO985">
        <v>699</v>
      </c>
      <c r="AP985" t="b">
        <v>1</v>
      </c>
      <c r="AQ985" t="b">
        <v>1</v>
      </c>
      <c r="AR985" t="b">
        <v>1</v>
      </c>
      <c r="AS985">
        <v>1000</v>
      </c>
      <c r="AT985" t="s">
        <v>96</v>
      </c>
      <c r="AV985" t="b">
        <v>0</v>
      </c>
      <c r="AW985">
        <v>12</v>
      </c>
      <c r="AX985" t="s">
        <v>97</v>
      </c>
      <c r="AY985" t="s">
        <v>2749</v>
      </c>
    </row>
    <row r="986" spans="1:51" x14ac:dyDescent="0.25">
      <c r="A986" t="s">
        <v>3160</v>
      </c>
      <c r="B986" t="s">
        <v>124</v>
      </c>
      <c r="C986" t="s">
        <v>89</v>
      </c>
      <c r="D986">
        <v>99999</v>
      </c>
      <c r="F986">
        <v>5000</v>
      </c>
      <c r="G986" t="b">
        <v>1</v>
      </c>
      <c r="H986" t="s">
        <v>762</v>
      </c>
      <c r="K986" t="s">
        <v>253</v>
      </c>
      <c r="L986" t="s">
        <v>1725</v>
      </c>
      <c r="N986" t="s">
        <v>93</v>
      </c>
      <c r="P986">
        <v>369.8</v>
      </c>
      <c r="Q986">
        <v>99.9</v>
      </c>
      <c r="R986">
        <v>0</v>
      </c>
      <c r="S986">
        <v>50.1</v>
      </c>
      <c r="T986">
        <v>0</v>
      </c>
      <c r="U986">
        <v>0</v>
      </c>
      <c r="V986">
        <v>174.9</v>
      </c>
      <c r="W986">
        <v>44.9</v>
      </c>
      <c r="X986">
        <v>44.9</v>
      </c>
      <c r="Y986">
        <v>0</v>
      </c>
      <c r="AF986" t="s">
        <v>1751</v>
      </c>
      <c r="AJ986" t="s">
        <v>1751</v>
      </c>
      <c r="AL986" t="s">
        <v>1727</v>
      </c>
      <c r="AM986">
        <v>0</v>
      </c>
      <c r="AN986">
        <v>99999</v>
      </c>
      <c r="AO986">
        <v>699</v>
      </c>
      <c r="AP986" t="b">
        <v>1</v>
      </c>
      <c r="AQ986" t="b">
        <v>1</v>
      </c>
      <c r="AR986" t="b">
        <v>1</v>
      </c>
      <c r="AS986">
        <v>1000</v>
      </c>
      <c r="AT986" t="s">
        <v>96</v>
      </c>
      <c r="AV986" t="b">
        <v>0</v>
      </c>
      <c r="AW986">
        <v>12</v>
      </c>
      <c r="AX986" t="s">
        <v>97</v>
      </c>
      <c r="AY986" t="s">
        <v>2750</v>
      </c>
    </row>
    <row r="987" spans="1:51" x14ac:dyDescent="0.25">
      <c r="A987" t="s">
        <v>3160</v>
      </c>
      <c r="B987" t="s">
        <v>139</v>
      </c>
      <c r="C987" t="s">
        <v>89</v>
      </c>
      <c r="D987">
        <v>99999</v>
      </c>
      <c r="F987">
        <v>0</v>
      </c>
      <c r="G987" t="b">
        <v>1</v>
      </c>
      <c r="H987" t="s">
        <v>762</v>
      </c>
      <c r="K987" t="s">
        <v>253</v>
      </c>
      <c r="L987" t="s">
        <v>1753</v>
      </c>
      <c r="N987" t="s">
        <v>93</v>
      </c>
      <c r="P987">
        <v>354.8</v>
      </c>
      <c r="Q987">
        <v>84.9</v>
      </c>
      <c r="R987">
        <v>0</v>
      </c>
      <c r="S987">
        <v>50.1</v>
      </c>
      <c r="T987">
        <v>0</v>
      </c>
      <c r="U987">
        <v>0</v>
      </c>
      <c r="V987">
        <v>174.9</v>
      </c>
      <c r="W987">
        <v>44.9</v>
      </c>
      <c r="X987">
        <v>44.9</v>
      </c>
      <c r="Y987">
        <v>0</v>
      </c>
      <c r="AF987" t="s">
        <v>1754</v>
      </c>
      <c r="AJ987" t="s">
        <v>1754</v>
      </c>
      <c r="AL987" t="s">
        <v>1755</v>
      </c>
      <c r="AM987">
        <v>0</v>
      </c>
      <c r="AN987">
        <v>99999</v>
      </c>
      <c r="AO987">
        <v>899</v>
      </c>
      <c r="AP987" t="b">
        <v>1</v>
      </c>
      <c r="AQ987" t="b">
        <v>1</v>
      </c>
      <c r="AR987" t="b">
        <v>1</v>
      </c>
      <c r="AS987">
        <v>99999</v>
      </c>
      <c r="AT987" t="s">
        <v>96</v>
      </c>
      <c r="AV987" t="b">
        <v>0</v>
      </c>
      <c r="AW987">
        <v>12</v>
      </c>
      <c r="AX987" t="s">
        <v>97</v>
      </c>
      <c r="AY987" t="s">
        <v>2751</v>
      </c>
    </row>
    <row r="988" spans="1:51" x14ac:dyDescent="0.25">
      <c r="A988" t="s">
        <v>3160</v>
      </c>
      <c r="B988" t="s">
        <v>139</v>
      </c>
      <c r="C988" t="s">
        <v>89</v>
      </c>
      <c r="D988">
        <v>99999</v>
      </c>
      <c r="F988">
        <v>1000</v>
      </c>
      <c r="G988" t="b">
        <v>1</v>
      </c>
      <c r="H988" t="s">
        <v>762</v>
      </c>
      <c r="K988" t="s">
        <v>253</v>
      </c>
      <c r="L988" t="s">
        <v>1753</v>
      </c>
      <c r="N988" t="s">
        <v>93</v>
      </c>
      <c r="P988">
        <v>354.8</v>
      </c>
      <c r="Q988">
        <v>84.899999999999991</v>
      </c>
      <c r="R988">
        <v>0</v>
      </c>
      <c r="S988">
        <v>50.1</v>
      </c>
      <c r="T988">
        <v>0</v>
      </c>
      <c r="U988">
        <v>0</v>
      </c>
      <c r="V988">
        <v>174.9</v>
      </c>
      <c r="W988">
        <v>44.9</v>
      </c>
      <c r="X988">
        <v>44.9</v>
      </c>
      <c r="Y988">
        <v>0</v>
      </c>
      <c r="AF988" t="s">
        <v>1757</v>
      </c>
      <c r="AJ988" t="s">
        <v>1757</v>
      </c>
      <c r="AL988" t="s">
        <v>1755</v>
      </c>
      <c r="AM988">
        <v>0</v>
      </c>
      <c r="AN988">
        <v>99999</v>
      </c>
      <c r="AO988">
        <v>899</v>
      </c>
      <c r="AP988" t="b">
        <v>1</v>
      </c>
      <c r="AQ988" t="b">
        <v>1</v>
      </c>
      <c r="AR988" t="b">
        <v>1</v>
      </c>
      <c r="AS988">
        <v>99999</v>
      </c>
      <c r="AT988" t="s">
        <v>96</v>
      </c>
      <c r="AV988" t="b">
        <v>0</v>
      </c>
      <c r="AW988">
        <v>12</v>
      </c>
      <c r="AX988" t="s">
        <v>97</v>
      </c>
      <c r="AY988" t="s">
        <v>2752</v>
      </c>
    </row>
    <row r="989" spans="1:51" x14ac:dyDescent="0.25">
      <c r="A989" t="s">
        <v>3160</v>
      </c>
      <c r="B989" t="s">
        <v>139</v>
      </c>
      <c r="C989" t="s">
        <v>89</v>
      </c>
      <c r="D989">
        <v>99999</v>
      </c>
      <c r="F989">
        <v>10000</v>
      </c>
      <c r="G989" t="b">
        <v>1</v>
      </c>
      <c r="H989" t="s">
        <v>762</v>
      </c>
      <c r="K989" t="s">
        <v>253</v>
      </c>
      <c r="L989" t="s">
        <v>1753</v>
      </c>
      <c r="N989" t="s">
        <v>93</v>
      </c>
      <c r="P989">
        <v>419.8</v>
      </c>
      <c r="Q989">
        <v>149.9</v>
      </c>
      <c r="R989">
        <v>0</v>
      </c>
      <c r="S989">
        <v>50.1</v>
      </c>
      <c r="T989">
        <v>0</v>
      </c>
      <c r="U989">
        <v>0</v>
      </c>
      <c r="V989">
        <v>174.9</v>
      </c>
      <c r="W989">
        <v>44.9</v>
      </c>
      <c r="X989">
        <v>44.9</v>
      </c>
      <c r="Y989">
        <v>0</v>
      </c>
      <c r="AF989" t="s">
        <v>1759</v>
      </c>
      <c r="AJ989" t="s">
        <v>1759</v>
      </c>
      <c r="AL989" t="s">
        <v>1755</v>
      </c>
      <c r="AM989">
        <v>0</v>
      </c>
      <c r="AN989">
        <v>99999</v>
      </c>
      <c r="AO989">
        <v>899</v>
      </c>
      <c r="AP989" t="b">
        <v>1</v>
      </c>
      <c r="AQ989" t="b">
        <v>1</v>
      </c>
      <c r="AR989" t="b">
        <v>1</v>
      </c>
      <c r="AS989">
        <v>99999</v>
      </c>
      <c r="AT989" t="s">
        <v>96</v>
      </c>
      <c r="AV989" t="b">
        <v>0</v>
      </c>
      <c r="AW989">
        <v>12</v>
      </c>
      <c r="AX989" t="s">
        <v>97</v>
      </c>
      <c r="AY989" t="s">
        <v>2753</v>
      </c>
    </row>
    <row r="990" spans="1:51" x14ac:dyDescent="0.25">
      <c r="A990" t="s">
        <v>3160</v>
      </c>
      <c r="B990" t="s">
        <v>139</v>
      </c>
      <c r="C990" t="s">
        <v>89</v>
      </c>
      <c r="D990">
        <v>99999</v>
      </c>
      <c r="F990">
        <v>2000</v>
      </c>
      <c r="G990" t="b">
        <v>1</v>
      </c>
      <c r="H990" t="s">
        <v>762</v>
      </c>
      <c r="K990" t="s">
        <v>253</v>
      </c>
      <c r="L990" t="s">
        <v>1753</v>
      </c>
      <c r="N990" t="s">
        <v>93</v>
      </c>
      <c r="P990">
        <v>364.8</v>
      </c>
      <c r="Q990">
        <v>94.899999999999991</v>
      </c>
      <c r="R990">
        <v>0</v>
      </c>
      <c r="S990">
        <v>50.1</v>
      </c>
      <c r="T990">
        <v>0</v>
      </c>
      <c r="U990">
        <v>0</v>
      </c>
      <c r="V990">
        <v>174.9</v>
      </c>
      <c r="W990">
        <v>44.9</v>
      </c>
      <c r="X990">
        <v>44.9</v>
      </c>
      <c r="Y990">
        <v>0</v>
      </c>
      <c r="AF990" t="s">
        <v>1761</v>
      </c>
      <c r="AJ990" t="s">
        <v>1761</v>
      </c>
      <c r="AL990" t="s">
        <v>1755</v>
      </c>
      <c r="AM990">
        <v>0</v>
      </c>
      <c r="AN990">
        <v>99999</v>
      </c>
      <c r="AO990">
        <v>899</v>
      </c>
      <c r="AP990" t="b">
        <v>1</v>
      </c>
      <c r="AQ990" t="b">
        <v>1</v>
      </c>
      <c r="AR990" t="b">
        <v>1</v>
      </c>
      <c r="AS990">
        <v>99999</v>
      </c>
      <c r="AT990" t="s">
        <v>96</v>
      </c>
      <c r="AV990" t="b">
        <v>0</v>
      </c>
      <c r="AW990">
        <v>12</v>
      </c>
      <c r="AX990" t="s">
        <v>97</v>
      </c>
      <c r="AY990" t="s">
        <v>2754</v>
      </c>
    </row>
    <row r="991" spans="1:51" x14ac:dyDescent="0.25">
      <c r="A991" t="s">
        <v>3160</v>
      </c>
      <c r="B991" t="s">
        <v>139</v>
      </c>
      <c r="C991" t="s">
        <v>89</v>
      </c>
      <c r="D991">
        <v>99999</v>
      </c>
      <c r="F991">
        <v>3000</v>
      </c>
      <c r="G991" t="b">
        <v>1</v>
      </c>
      <c r="H991" t="s">
        <v>762</v>
      </c>
      <c r="K991" t="s">
        <v>253</v>
      </c>
      <c r="L991" t="s">
        <v>1753</v>
      </c>
      <c r="N991" t="s">
        <v>93</v>
      </c>
      <c r="P991">
        <v>374.8</v>
      </c>
      <c r="Q991">
        <v>104.89999999999999</v>
      </c>
      <c r="R991">
        <v>0</v>
      </c>
      <c r="S991">
        <v>50.1</v>
      </c>
      <c r="T991">
        <v>0</v>
      </c>
      <c r="U991">
        <v>0</v>
      </c>
      <c r="V991">
        <v>174.9</v>
      </c>
      <c r="W991">
        <v>44.9</v>
      </c>
      <c r="X991">
        <v>44.9</v>
      </c>
      <c r="Y991">
        <v>0</v>
      </c>
      <c r="AF991" t="s">
        <v>1763</v>
      </c>
      <c r="AJ991" t="s">
        <v>1763</v>
      </c>
      <c r="AL991" t="s">
        <v>1755</v>
      </c>
      <c r="AM991">
        <v>0</v>
      </c>
      <c r="AN991">
        <v>99999</v>
      </c>
      <c r="AO991">
        <v>899</v>
      </c>
      <c r="AP991" t="b">
        <v>1</v>
      </c>
      <c r="AQ991" t="b">
        <v>1</v>
      </c>
      <c r="AR991" t="b">
        <v>1</v>
      </c>
      <c r="AS991">
        <v>99999</v>
      </c>
      <c r="AT991" t="s">
        <v>96</v>
      </c>
      <c r="AV991" t="b">
        <v>0</v>
      </c>
      <c r="AW991">
        <v>12</v>
      </c>
      <c r="AX991" t="s">
        <v>97</v>
      </c>
      <c r="AY991" t="s">
        <v>2755</v>
      </c>
    </row>
    <row r="992" spans="1:51" x14ac:dyDescent="0.25">
      <c r="A992" t="s">
        <v>3160</v>
      </c>
      <c r="B992" t="s">
        <v>139</v>
      </c>
      <c r="C992" t="s">
        <v>89</v>
      </c>
      <c r="D992">
        <v>99999</v>
      </c>
      <c r="F992">
        <v>5000</v>
      </c>
      <c r="G992" t="b">
        <v>1</v>
      </c>
      <c r="H992" t="s">
        <v>762</v>
      </c>
      <c r="K992" t="s">
        <v>253</v>
      </c>
      <c r="L992" t="s">
        <v>1753</v>
      </c>
      <c r="N992" t="s">
        <v>93</v>
      </c>
      <c r="P992">
        <v>389.8</v>
      </c>
      <c r="Q992">
        <v>119.9</v>
      </c>
      <c r="R992">
        <v>0</v>
      </c>
      <c r="S992">
        <v>50.1</v>
      </c>
      <c r="T992">
        <v>0</v>
      </c>
      <c r="U992">
        <v>0</v>
      </c>
      <c r="V992">
        <v>174.9</v>
      </c>
      <c r="W992">
        <v>44.9</v>
      </c>
      <c r="X992">
        <v>44.9</v>
      </c>
      <c r="Y992">
        <v>0</v>
      </c>
      <c r="AF992" t="s">
        <v>1765</v>
      </c>
      <c r="AJ992" t="s">
        <v>1765</v>
      </c>
      <c r="AL992" t="s">
        <v>1755</v>
      </c>
      <c r="AM992">
        <v>0</v>
      </c>
      <c r="AN992">
        <v>99999</v>
      </c>
      <c r="AO992">
        <v>899</v>
      </c>
      <c r="AP992" t="b">
        <v>1</v>
      </c>
      <c r="AQ992" t="b">
        <v>1</v>
      </c>
      <c r="AR992" t="b">
        <v>1</v>
      </c>
      <c r="AS992">
        <v>99999</v>
      </c>
      <c r="AT992" t="s">
        <v>96</v>
      </c>
      <c r="AV992" t="b">
        <v>0</v>
      </c>
      <c r="AW992">
        <v>12</v>
      </c>
      <c r="AX992" t="s">
        <v>97</v>
      </c>
      <c r="AY992" t="s">
        <v>2756</v>
      </c>
    </row>
    <row r="993" spans="1:51" x14ac:dyDescent="0.25">
      <c r="A993" t="s">
        <v>3160</v>
      </c>
      <c r="B993" t="s">
        <v>88</v>
      </c>
      <c r="C993" t="s">
        <v>89</v>
      </c>
      <c r="D993">
        <v>99999</v>
      </c>
      <c r="F993">
        <v>10000</v>
      </c>
      <c r="G993" t="b">
        <v>1</v>
      </c>
      <c r="H993" t="s">
        <v>883</v>
      </c>
      <c r="K993" t="s">
        <v>91</v>
      </c>
      <c r="L993" t="s">
        <v>1725</v>
      </c>
      <c r="N993" t="s">
        <v>93</v>
      </c>
      <c r="P993">
        <v>369.8</v>
      </c>
      <c r="Q993">
        <v>129.9</v>
      </c>
      <c r="R993">
        <v>0</v>
      </c>
      <c r="S993">
        <v>50.1</v>
      </c>
      <c r="T993">
        <v>0</v>
      </c>
      <c r="U993">
        <v>0</v>
      </c>
      <c r="V993">
        <v>144.9</v>
      </c>
      <c r="W993">
        <v>44.9</v>
      </c>
      <c r="X993">
        <v>44.9</v>
      </c>
      <c r="Y993">
        <v>0</v>
      </c>
      <c r="AF993" t="s">
        <v>1726</v>
      </c>
      <c r="AJ993" t="s">
        <v>1726</v>
      </c>
      <c r="AL993" t="s">
        <v>1727</v>
      </c>
      <c r="AM993">
        <v>0</v>
      </c>
      <c r="AN993">
        <v>99999</v>
      </c>
      <c r="AO993">
        <v>699</v>
      </c>
      <c r="AP993" t="b">
        <v>1</v>
      </c>
      <c r="AQ993" t="b">
        <v>1</v>
      </c>
      <c r="AR993" t="b">
        <v>1</v>
      </c>
      <c r="AS993">
        <v>1000</v>
      </c>
      <c r="AT993" t="s">
        <v>96</v>
      </c>
      <c r="AV993" t="b">
        <v>0</v>
      </c>
      <c r="AW993">
        <v>12</v>
      </c>
      <c r="AX993" t="s">
        <v>97</v>
      </c>
      <c r="AY993" t="s">
        <v>2757</v>
      </c>
    </row>
    <row r="994" spans="1:51" x14ac:dyDescent="0.25">
      <c r="A994" t="s">
        <v>3160</v>
      </c>
      <c r="B994" t="s">
        <v>109</v>
      </c>
      <c r="C994" t="s">
        <v>89</v>
      </c>
      <c r="D994">
        <v>99999</v>
      </c>
      <c r="F994">
        <v>0</v>
      </c>
      <c r="G994" t="b">
        <v>1</v>
      </c>
      <c r="H994" t="s">
        <v>883</v>
      </c>
      <c r="K994" t="s">
        <v>91</v>
      </c>
      <c r="L994" t="s">
        <v>1729</v>
      </c>
      <c r="N994" t="s">
        <v>93</v>
      </c>
      <c r="P994">
        <v>299.8</v>
      </c>
      <c r="Q994">
        <v>59.9</v>
      </c>
      <c r="R994">
        <v>0</v>
      </c>
      <c r="S994">
        <v>50.1</v>
      </c>
      <c r="T994">
        <v>0</v>
      </c>
      <c r="U994">
        <v>0</v>
      </c>
      <c r="V994">
        <v>144.9</v>
      </c>
      <c r="W994">
        <v>44.9</v>
      </c>
      <c r="X994">
        <v>44.9</v>
      </c>
      <c r="Y994">
        <v>0</v>
      </c>
      <c r="AF994" t="s">
        <v>1730</v>
      </c>
      <c r="AJ994" t="s">
        <v>1730</v>
      </c>
      <c r="AL994" t="s">
        <v>1731</v>
      </c>
      <c r="AM994">
        <v>0</v>
      </c>
      <c r="AN994">
        <v>99999</v>
      </c>
      <c r="AO994">
        <v>599</v>
      </c>
      <c r="AP994" t="b">
        <v>1</v>
      </c>
      <c r="AQ994" t="b">
        <v>1</v>
      </c>
      <c r="AR994" t="b">
        <v>1</v>
      </c>
      <c r="AS994">
        <v>500</v>
      </c>
      <c r="AT994" t="s">
        <v>96</v>
      </c>
      <c r="AV994" t="b">
        <v>0</v>
      </c>
      <c r="AW994">
        <v>12</v>
      </c>
      <c r="AX994" t="s">
        <v>97</v>
      </c>
      <c r="AY994" t="s">
        <v>2758</v>
      </c>
    </row>
    <row r="995" spans="1:51" x14ac:dyDescent="0.25">
      <c r="A995" t="s">
        <v>3160</v>
      </c>
      <c r="B995" t="s">
        <v>109</v>
      </c>
      <c r="C995" t="s">
        <v>89</v>
      </c>
      <c r="D995">
        <v>99999</v>
      </c>
      <c r="F995">
        <v>1000</v>
      </c>
      <c r="G995" t="b">
        <v>1</v>
      </c>
      <c r="H995" t="s">
        <v>883</v>
      </c>
      <c r="K995" t="s">
        <v>91</v>
      </c>
      <c r="L995" t="s">
        <v>1729</v>
      </c>
      <c r="N995" t="s">
        <v>93</v>
      </c>
      <c r="P995">
        <v>299.8</v>
      </c>
      <c r="Q995">
        <v>59.9</v>
      </c>
      <c r="R995">
        <v>0</v>
      </c>
      <c r="S995">
        <v>50.1</v>
      </c>
      <c r="T995">
        <v>0</v>
      </c>
      <c r="U995">
        <v>0</v>
      </c>
      <c r="V995">
        <v>144.9</v>
      </c>
      <c r="W995">
        <v>44.9</v>
      </c>
      <c r="X995">
        <v>44.9</v>
      </c>
      <c r="Y995">
        <v>0</v>
      </c>
      <c r="AF995" t="s">
        <v>1733</v>
      </c>
      <c r="AJ995" t="s">
        <v>1733</v>
      </c>
      <c r="AL995" t="s">
        <v>1731</v>
      </c>
      <c r="AM995">
        <v>0</v>
      </c>
      <c r="AN995">
        <v>99999</v>
      </c>
      <c r="AO995">
        <v>599</v>
      </c>
      <c r="AP995" t="b">
        <v>1</v>
      </c>
      <c r="AQ995" t="b">
        <v>1</v>
      </c>
      <c r="AR995" t="b">
        <v>1</v>
      </c>
      <c r="AS995">
        <v>500</v>
      </c>
      <c r="AT995" t="s">
        <v>96</v>
      </c>
      <c r="AV995" t="b">
        <v>0</v>
      </c>
      <c r="AW995">
        <v>12</v>
      </c>
      <c r="AX995" t="s">
        <v>97</v>
      </c>
      <c r="AY995" t="s">
        <v>2759</v>
      </c>
    </row>
    <row r="996" spans="1:51" x14ac:dyDescent="0.25">
      <c r="A996" t="s">
        <v>3160</v>
      </c>
      <c r="B996" t="s">
        <v>109</v>
      </c>
      <c r="C996" t="s">
        <v>89</v>
      </c>
      <c r="D996">
        <v>99999</v>
      </c>
      <c r="F996">
        <v>10000</v>
      </c>
      <c r="G996" t="b">
        <v>1</v>
      </c>
      <c r="H996" t="s">
        <v>883</v>
      </c>
      <c r="K996" t="s">
        <v>91</v>
      </c>
      <c r="L996" t="s">
        <v>1729</v>
      </c>
      <c r="N996" t="s">
        <v>93</v>
      </c>
      <c r="P996">
        <v>364.8</v>
      </c>
      <c r="Q996">
        <v>124.9</v>
      </c>
      <c r="R996">
        <v>0</v>
      </c>
      <c r="S996">
        <v>50.1</v>
      </c>
      <c r="T996">
        <v>0</v>
      </c>
      <c r="U996">
        <v>0</v>
      </c>
      <c r="V996">
        <v>144.9</v>
      </c>
      <c r="W996">
        <v>44.9</v>
      </c>
      <c r="X996">
        <v>44.9</v>
      </c>
      <c r="Y996">
        <v>0</v>
      </c>
      <c r="AF996" t="s">
        <v>1735</v>
      </c>
      <c r="AJ996" t="s">
        <v>1735</v>
      </c>
      <c r="AL996" t="s">
        <v>1731</v>
      </c>
      <c r="AM996">
        <v>0</v>
      </c>
      <c r="AN996">
        <v>99999</v>
      </c>
      <c r="AO996">
        <v>599</v>
      </c>
      <c r="AP996" t="b">
        <v>1</v>
      </c>
      <c r="AQ996" t="b">
        <v>1</v>
      </c>
      <c r="AR996" t="b">
        <v>1</v>
      </c>
      <c r="AS996">
        <v>500</v>
      </c>
      <c r="AT996" t="s">
        <v>96</v>
      </c>
      <c r="AV996" t="b">
        <v>0</v>
      </c>
      <c r="AW996">
        <v>12</v>
      </c>
      <c r="AX996" t="s">
        <v>97</v>
      </c>
      <c r="AY996" t="s">
        <v>2760</v>
      </c>
    </row>
    <row r="997" spans="1:51" x14ac:dyDescent="0.25">
      <c r="A997" t="s">
        <v>3160</v>
      </c>
      <c r="B997" t="s">
        <v>109</v>
      </c>
      <c r="C997" t="s">
        <v>89</v>
      </c>
      <c r="D997">
        <v>99999</v>
      </c>
      <c r="F997">
        <v>2000</v>
      </c>
      <c r="G997" t="b">
        <v>1</v>
      </c>
      <c r="H997" t="s">
        <v>883</v>
      </c>
      <c r="K997" t="s">
        <v>91</v>
      </c>
      <c r="L997" t="s">
        <v>1729</v>
      </c>
      <c r="N997" t="s">
        <v>93</v>
      </c>
      <c r="P997">
        <v>309.8</v>
      </c>
      <c r="Q997">
        <v>69.900000000000006</v>
      </c>
      <c r="R997">
        <v>0</v>
      </c>
      <c r="S997">
        <v>50.1</v>
      </c>
      <c r="T997">
        <v>0</v>
      </c>
      <c r="U997">
        <v>0</v>
      </c>
      <c r="V997">
        <v>144.9</v>
      </c>
      <c r="W997">
        <v>44.9</v>
      </c>
      <c r="X997">
        <v>44.9</v>
      </c>
      <c r="Y997">
        <v>0</v>
      </c>
      <c r="AF997" t="s">
        <v>1737</v>
      </c>
      <c r="AJ997" t="s">
        <v>1737</v>
      </c>
      <c r="AL997" t="s">
        <v>1731</v>
      </c>
      <c r="AM997">
        <v>0</v>
      </c>
      <c r="AN997">
        <v>99999</v>
      </c>
      <c r="AO997">
        <v>599</v>
      </c>
      <c r="AP997" t="b">
        <v>1</v>
      </c>
      <c r="AQ997" t="b">
        <v>1</v>
      </c>
      <c r="AR997" t="b">
        <v>1</v>
      </c>
      <c r="AS997">
        <v>500</v>
      </c>
      <c r="AT997" t="s">
        <v>96</v>
      </c>
      <c r="AV997" t="b">
        <v>0</v>
      </c>
      <c r="AW997">
        <v>12</v>
      </c>
      <c r="AX997" t="s">
        <v>97</v>
      </c>
      <c r="AY997" t="s">
        <v>2761</v>
      </c>
    </row>
    <row r="998" spans="1:51" x14ac:dyDescent="0.25">
      <c r="A998" t="s">
        <v>3160</v>
      </c>
      <c r="B998" t="s">
        <v>109</v>
      </c>
      <c r="C998" t="s">
        <v>89</v>
      </c>
      <c r="D998">
        <v>99999</v>
      </c>
      <c r="F998">
        <v>3000</v>
      </c>
      <c r="G998" t="b">
        <v>1</v>
      </c>
      <c r="H998" t="s">
        <v>883</v>
      </c>
      <c r="K998" t="s">
        <v>91</v>
      </c>
      <c r="L998" t="s">
        <v>1729</v>
      </c>
      <c r="N998" t="s">
        <v>93</v>
      </c>
      <c r="P998">
        <v>319.8</v>
      </c>
      <c r="Q998">
        <v>79.899999999999991</v>
      </c>
      <c r="R998">
        <v>0</v>
      </c>
      <c r="S998">
        <v>50.1</v>
      </c>
      <c r="T998">
        <v>0</v>
      </c>
      <c r="U998">
        <v>0</v>
      </c>
      <c r="V998">
        <v>144.9</v>
      </c>
      <c r="W998">
        <v>44.9</v>
      </c>
      <c r="X998">
        <v>44.9</v>
      </c>
      <c r="Y998">
        <v>0</v>
      </c>
      <c r="AF998" t="s">
        <v>1739</v>
      </c>
      <c r="AJ998" t="s">
        <v>1739</v>
      </c>
      <c r="AL998" t="s">
        <v>1731</v>
      </c>
      <c r="AM998">
        <v>0</v>
      </c>
      <c r="AN998">
        <v>99999</v>
      </c>
      <c r="AO998">
        <v>599</v>
      </c>
      <c r="AP998" t="b">
        <v>1</v>
      </c>
      <c r="AQ998" t="b">
        <v>1</v>
      </c>
      <c r="AR998" t="b">
        <v>1</v>
      </c>
      <c r="AS998">
        <v>500</v>
      </c>
      <c r="AT998" t="s">
        <v>96</v>
      </c>
      <c r="AV998" t="b">
        <v>0</v>
      </c>
      <c r="AW998">
        <v>12</v>
      </c>
      <c r="AX998" t="s">
        <v>97</v>
      </c>
      <c r="AY998" t="s">
        <v>2762</v>
      </c>
    </row>
    <row r="999" spans="1:51" x14ac:dyDescent="0.25">
      <c r="A999" t="s">
        <v>3160</v>
      </c>
      <c r="B999" t="s">
        <v>109</v>
      </c>
      <c r="C999" t="s">
        <v>89</v>
      </c>
      <c r="D999">
        <v>99999</v>
      </c>
      <c r="F999">
        <v>5000</v>
      </c>
      <c r="G999" t="b">
        <v>1</v>
      </c>
      <c r="H999" t="s">
        <v>883</v>
      </c>
      <c r="K999" t="s">
        <v>91</v>
      </c>
      <c r="L999" t="s">
        <v>1729</v>
      </c>
      <c r="N999" t="s">
        <v>93</v>
      </c>
      <c r="P999">
        <v>334.8</v>
      </c>
      <c r="Q999">
        <v>94.9</v>
      </c>
      <c r="R999">
        <v>0</v>
      </c>
      <c r="S999">
        <v>50.1</v>
      </c>
      <c r="T999">
        <v>0</v>
      </c>
      <c r="U999">
        <v>0</v>
      </c>
      <c r="V999">
        <v>144.9</v>
      </c>
      <c r="W999">
        <v>44.9</v>
      </c>
      <c r="X999">
        <v>44.9</v>
      </c>
      <c r="Y999">
        <v>0</v>
      </c>
      <c r="AF999" t="s">
        <v>1741</v>
      </c>
      <c r="AJ999" t="s">
        <v>1741</v>
      </c>
      <c r="AL999" t="s">
        <v>1731</v>
      </c>
      <c r="AM999">
        <v>0</v>
      </c>
      <c r="AN999">
        <v>99999</v>
      </c>
      <c r="AO999">
        <v>599</v>
      </c>
      <c r="AP999" t="b">
        <v>1</v>
      </c>
      <c r="AQ999" t="b">
        <v>1</v>
      </c>
      <c r="AR999" t="b">
        <v>1</v>
      </c>
      <c r="AS999">
        <v>500</v>
      </c>
      <c r="AT999" t="s">
        <v>96</v>
      </c>
      <c r="AV999" t="b">
        <v>0</v>
      </c>
      <c r="AW999">
        <v>12</v>
      </c>
      <c r="AX999" t="s">
        <v>97</v>
      </c>
      <c r="AY999" t="s">
        <v>2763</v>
      </c>
    </row>
    <row r="1000" spans="1:51" x14ac:dyDescent="0.25">
      <c r="A1000" t="s">
        <v>3160</v>
      </c>
      <c r="B1000" t="s">
        <v>124</v>
      </c>
      <c r="C1000" t="s">
        <v>89</v>
      </c>
      <c r="D1000">
        <v>99999</v>
      </c>
      <c r="F1000">
        <v>0</v>
      </c>
      <c r="G1000" t="b">
        <v>1</v>
      </c>
      <c r="H1000" t="s">
        <v>883</v>
      </c>
      <c r="K1000" t="s">
        <v>91</v>
      </c>
      <c r="L1000" t="s">
        <v>1725</v>
      </c>
      <c r="N1000" t="s">
        <v>93</v>
      </c>
      <c r="P1000">
        <v>304.8</v>
      </c>
      <c r="Q1000">
        <v>64.900000000000006</v>
      </c>
      <c r="R1000">
        <v>0</v>
      </c>
      <c r="S1000">
        <v>50.1</v>
      </c>
      <c r="T1000">
        <v>0</v>
      </c>
      <c r="U1000">
        <v>0</v>
      </c>
      <c r="V1000">
        <v>144.9</v>
      </c>
      <c r="W1000">
        <v>44.9</v>
      </c>
      <c r="X1000">
        <v>44.9</v>
      </c>
      <c r="Y1000">
        <v>0</v>
      </c>
      <c r="AF1000" t="s">
        <v>1743</v>
      </c>
      <c r="AJ1000" t="s">
        <v>1743</v>
      </c>
      <c r="AL1000" t="s">
        <v>1727</v>
      </c>
      <c r="AM1000">
        <v>0</v>
      </c>
      <c r="AN1000">
        <v>99999</v>
      </c>
      <c r="AO1000">
        <v>699</v>
      </c>
      <c r="AP1000" t="b">
        <v>1</v>
      </c>
      <c r="AQ1000" t="b">
        <v>1</v>
      </c>
      <c r="AR1000" t="b">
        <v>1</v>
      </c>
      <c r="AS1000">
        <v>1000</v>
      </c>
      <c r="AT1000" t="s">
        <v>96</v>
      </c>
      <c r="AV1000" t="b">
        <v>0</v>
      </c>
      <c r="AW1000">
        <v>12</v>
      </c>
      <c r="AX1000" t="s">
        <v>97</v>
      </c>
      <c r="AY1000" t="s">
        <v>2764</v>
      </c>
    </row>
    <row r="1001" spans="1:51" x14ac:dyDescent="0.25">
      <c r="A1001" t="s">
        <v>3160</v>
      </c>
      <c r="B1001" t="s">
        <v>124</v>
      </c>
      <c r="C1001" t="s">
        <v>89</v>
      </c>
      <c r="D1001">
        <v>99999</v>
      </c>
      <c r="F1001">
        <v>1000</v>
      </c>
      <c r="G1001" t="b">
        <v>1</v>
      </c>
      <c r="H1001" t="s">
        <v>883</v>
      </c>
      <c r="K1001" t="s">
        <v>91</v>
      </c>
      <c r="L1001" t="s">
        <v>1725</v>
      </c>
      <c r="N1001" t="s">
        <v>93</v>
      </c>
      <c r="P1001">
        <v>304.8</v>
      </c>
      <c r="Q1001">
        <v>64.899999999999991</v>
      </c>
      <c r="R1001">
        <v>0</v>
      </c>
      <c r="S1001">
        <v>50.1</v>
      </c>
      <c r="T1001">
        <v>0</v>
      </c>
      <c r="U1001">
        <v>0</v>
      </c>
      <c r="V1001">
        <v>144.9</v>
      </c>
      <c r="W1001">
        <v>44.9</v>
      </c>
      <c r="X1001">
        <v>44.9</v>
      </c>
      <c r="Y1001">
        <v>0</v>
      </c>
      <c r="AF1001" t="s">
        <v>1745</v>
      </c>
      <c r="AJ1001" t="s">
        <v>1745</v>
      </c>
      <c r="AL1001" t="s">
        <v>1727</v>
      </c>
      <c r="AM1001">
        <v>0</v>
      </c>
      <c r="AN1001">
        <v>99999</v>
      </c>
      <c r="AO1001">
        <v>699</v>
      </c>
      <c r="AP1001" t="b">
        <v>1</v>
      </c>
      <c r="AQ1001" t="b">
        <v>1</v>
      </c>
      <c r="AR1001" t="b">
        <v>1</v>
      </c>
      <c r="AS1001">
        <v>1000</v>
      </c>
      <c r="AT1001" t="s">
        <v>96</v>
      </c>
      <c r="AV1001" t="b">
        <v>0</v>
      </c>
      <c r="AW1001">
        <v>12</v>
      </c>
      <c r="AX1001" t="s">
        <v>97</v>
      </c>
      <c r="AY1001" t="s">
        <v>2765</v>
      </c>
    </row>
    <row r="1002" spans="1:51" x14ac:dyDescent="0.25">
      <c r="A1002" t="s">
        <v>3160</v>
      </c>
      <c r="B1002" t="s">
        <v>124</v>
      </c>
      <c r="C1002" t="s">
        <v>89</v>
      </c>
      <c r="D1002">
        <v>99999</v>
      </c>
      <c r="F1002">
        <v>2000</v>
      </c>
      <c r="G1002" t="b">
        <v>1</v>
      </c>
      <c r="H1002" t="s">
        <v>883</v>
      </c>
      <c r="K1002" t="s">
        <v>91</v>
      </c>
      <c r="L1002" t="s">
        <v>1725</v>
      </c>
      <c r="N1002" t="s">
        <v>93</v>
      </c>
      <c r="P1002">
        <v>314.8</v>
      </c>
      <c r="Q1002">
        <v>74.899999999999991</v>
      </c>
      <c r="R1002">
        <v>0</v>
      </c>
      <c r="S1002">
        <v>50.1</v>
      </c>
      <c r="T1002">
        <v>0</v>
      </c>
      <c r="U1002">
        <v>0</v>
      </c>
      <c r="V1002">
        <v>144.9</v>
      </c>
      <c r="W1002">
        <v>44.9</v>
      </c>
      <c r="X1002">
        <v>44.9</v>
      </c>
      <c r="Y1002">
        <v>0</v>
      </c>
      <c r="AF1002" t="s">
        <v>1747</v>
      </c>
      <c r="AJ1002" t="s">
        <v>1747</v>
      </c>
      <c r="AL1002" t="s">
        <v>1727</v>
      </c>
      <c r="AM1002">
        <v>0</v>
      </c>
      <c r="AN1002">
        <v>99999</v>
      </c>
      <c r="AO1002">
        <v>699</v>
      </c>
      <c r="AP1002" t="b">
        <v>1</v>
      </c>
      <c r="AQ1002" t="b">
        <v>1</v>
      </c>
      <c r="AR1002" t="b">
        <v>1</v>
      </c>
      <c r="AS1002">
        <v>1000</v>
      </c>
      <c r="AT1002" t="s">
        <v>96</v>
      </c>
      <c r="AV1002" t="b">
        <v>0</v>
      </c>
      <c r="AW1002">
        <v>12</v>
      </c>
      <c r="AX1002" t="s">
        <v>97</v>
      </c>
      <c r="AY1002" t="s">
        <v>2766</v>
      </c>
    </row>
    <row r="1003" spans="1:51" x14ac:dyDescent="0.25">
      <c r="A1003" t="s">
        <v>3160</v>
      </c>
      <c r="B1003" t="s">
        <v>124</v>
      </c>
      <c r="C1003" t="s">
        <v>89</v>
      </c>
      <c r="D1003">
        <v>99999</v>
      </c>
      <c r="F1003">
        <v>3000</v>
      </c>
      <c r="G1003" t="b">
        <v>1</v>
      </c>
      <c r="H1003" t="s">
        <v>883</v>
      </c>
      <c r="K1003" t="s">
        <v>91</v>
      </c>
      <c r="L1003" t="s">
        <v>1725</v>
      </c>
      <c r="N1003" t="s">
        <v>93</v>
      </c>
      <c r="P1003">
        <v>324.8</v>
      </c>
      <c r="Q1003">
        <v>84.899999999999991</v>
      </c>
      <c r="R1003">
        <v>0</v>
      </c>
      <c r="S1003">
        <v>50.1</v>
      </c>
      <c r="T1003">
        <v>0</v>
      </c>
      <c r="U1003">
        <v>0</v>
      </c>
      <c r="V1003">
        <v>144.9</v>
      </c>
      <c r="W1003">
        <v>44.9</v>
      </c>
      <c r="X1003">
        <v>44.9</v>
      </c>
      <c r="Y1003">
        <v>0</v>
      </c>
      <c r="AF1003" t="s">
        <v>1749</v>
      </c>
      <c r="AJ1003" t="s">
        <v>1749</v>
      </c>
      <c r="AL1003" t="s">
        <v>1727</v>
      </c>
      <c r="AM1003">
        <v>0</v>
      </c>
      <c r="AN1003">
        <v>99999</v>
      </c>
      <c r="AO1003">
        <v>699</v>
      </c>
      <c r="AP1003" t="b">
        <v>1</v>
      </c>
      <c r="AQ1003" t="b">
        <v>1</v>
      </c>
      <c r="AR1003" t="b">
        <v>1</v>
      </c>
      <c r="AS1003">
        <v>1000</v>
      </c>
      <c r="AT1003" t="s">
        <v>96</v>
      </c>
      <c r="AV1003" t="b">
        <v>0</v>
      </c>
      <c r="AW1003">
        <v>12</v>
      </c>
      <c r="AX1003" t="s">
        <v>97</v>
      </c>
      <c r="AY1003" t="s">
        <v>2767</v>
      </c>
    </row>
    <row r="1004" spans="1:51" x14ac:dyDescent="0.25">
      <c r="A1004" t="s">
        <v>3160</v>
      </c>
      <c r="B1004" t="s">
        <v>124</v>
      </c>
      <c r="C1004" t="s">
        <v>89</v>
      </c>
      <c r="D1004">
        <v>99999</v>
      </c>
      <c r="F1004">
        <v>5000</v>
      </c>
      <c r="G1004" t="b">
        <v>1</v>
      </c>
      <c r="H1004" t="s">
        <v>883</v>
      </c>
      <c r="K1004" t="s">
        <v>91</v>
      </c>
      <c r="L1004" t="s">
        <v>1725</v>
      </c>
      <c r="N1004" t="s">
        <v>93</v>
      </c>
      <c r="P1004">
        <v>339.8</v>
      </c>
      <c r="Q1004">
        <v>99.9</v>
      </c>
      <c r="R1004">
        <v>0</v>
      </c>
      <c r="S1004">
        <v>50.1</v>
      </c>
      <c r="T1004">
        <v>0</v>
      </c>
      <c r="U1004">
        <v>0</v>
      </c>
      <c r="V1004">
        <v>144.9</v>
      </c>
      <c r="W1004">
        <v>44.9</v>
      </c>
      <c r="X1004">
        <v>44.9</v>
      </c>
      <c r="Y1004">
        <v>0</v>
      </c>
      <c r="AF1004" t="s">
        <v>1751</v>
      </c>
      <c r="AJ1004" t="s">
        <v>1751</v>
      </c>
      <c r="AL1004" t="s">
        <v>1727</v>
      </c>
      <c r="AM1004">
        <v>0</v>
      </c>
      <c r="AN1004">
        <v>99999</v>
      </c>
      <c r="AO1004">
        <v>699</v>
      </c>
      <c r="AP1004" t="b">
        <v>1</v>
      </c>
      <c r="AQ1004" t="b">
        <v>1</v>
      </c>
      <c r="AR1004" t="b">
        <v>1</v>
      </c>
      <c r="AS1004">
        <v>1000</v>
      </c>
      <c r="AT1004" t="s">
        <v>96</v>
      </c>
      <c r="AV1004" t="b">
        <v>0</v>
      </c>
      <c r="AW1004">
        <v>12</v>
      </c>
      <c r="AX1004" t="s">
        <v>97</v>
      </c>
      <c r="AY1004" t="s">
        <v>2768</v>
      </c>
    </row>
    <row r="1005" spans="1:51" x14ac:dyDescent="0.25">
      <c r="A1005" t="s">
        <v>3160</v>
      </c>
      <c r="B1005" t="s">
        <v>139</v>
      </c>
      <c r="C1005" t="s">
        <v>89</v>
      </c>
      <c r="D1005">
        <v>99999</v>
      </c>
      <c r="F1005">
        <v>0</v>
      </c>
      <c r="G1005" t="b">
        <v>1</v>
      </c>
      <c r="H1005" t="s">
        <v>883</v>
      </c>
      <c r="K1005" t="s">
        <v>91</v>
      </c>
      <c r="L1005" t="s">
        <v>1753</v>
      </c>
      <c r="N1005" t="s">
        <v>93</v>
      </c>
      <c r="P1005">
        <v>324.8</v>
      </c>
      <c r="Q1005">
        <v>84.9</v>
      </c>
      <c r="R1005">
        <v>0</v>
      </c>
      <c r="S1005">
        <v>50.1</v>
      </c>
      <c r="T1005">
        <v>0</v>
      </c>
      <c r="U1005">
        <v>0</v>
      </c>
      <c r="V1005">
        <v>144.9</v>
      </c>
      <c r="W1005">
        <v>44.9</v>
      </c>
      <c r="X1005">
        <v>44.9</v>
      </c>
      <c r="Y1005">
        <v>0</v>
      </c>
      <c r="AF1005" t="s">
        <v>1754</v>
      </c>
      <c r="AJ1005" t="s">
        <v>1754</v>
      </c>
      <c r="AL1005" t="s">
        <v>1755</v>
      </c>
      <c r="AM1005">
        <v>0</v>
      </c>
      <c r="AN1005">
        <v>99999</v>
      </c>
      <c r="AO1005">
        <v>899</v>
      </c>
      <c r="AP1005" t="b">
        <v>1</v>
      </c>
      <c r="AQ1005" t="b">
        <v>1</v>
      </c>
      <c r="AR1005" t="b">
        <v>1</v>
      </c>
      <c r="AS1005">
        <v>99999</v>
      </c>
      <c r="AT1005" t="s">
        <v>96</v>
      </c>
      <c r="AV1005" t="b">
        <v>0</v>
      </c>
      <c r="AW1005">
        <v>12</v>
      </c>
      <c r="AX1005" t="s">
        <v>97</v>
      </c>
      <c r="AY1005" t="s">
        <v>2769</v>
      </c>
    </row>
    <row r="1006" spans="1:51" x14ac:dyDescent="0.25">
      <c r="A1006" t="s">
        <v>3160</v>
      </c>
      <c r="B1006" t="s">
        <v>139</v>
      </c>
      <c r="C1006" t="s">
        <v>89</v>
      </c>
      <c r="D1006">
        <v>99999</v>
      </c>
      <c r="F1006">
        <v>1000</v>
      </c>
      <c r="G1006" t="b">
        <v>1</v>
      </c>
      <c r="H1006" t="s">
        <v>883</v>
      </c>
      <c r="K1006" t="s">
        <v>91</v>
      </c>
      <c r="L1006" t="s">
        <v>1753</v>
      </c>
      <c r="N1006" t="s">
        <v>93</v>
      </c>
      <c r="P1006">
        <v>324.8</v>
      </c>
      <c r="Q1006">
        <v>84.899999999999991</v>
      </c>
      <c r="R1006">
        <v>0</v>
      </c>
      <c r="S1006">
        <v>50.1</v>
      </c>
      <c r="T1006">
        <v>0</v>
      </c>
      <c r="U1006">
        <v>0</v>
      </c>
      <c r="V1006">
        <v>144.9</v>
      </c>
      <c r="W1006">
        <v>44.9</v>
      </c>
      <c r="X1006">
        <v>44.9</v>
      </c>
      <c r="Y1006">
        <v>0</v>
      </c>
      <c r="AF1006" t="s">
        <v>1757</v>
      </c>
      <c r="AJ1006" t="s">
        <v>1757</v>
      </c>
      <c r="AL1006" t="s">
        <v>1755</v>
      </c>
      <c r="AM1006">
        <v>0</v>
      </c>
      <c r="AN1006">
        <v>99999</v>
      </c>
      <c r="AO1006">
        <v>899</v>
      </c>
      <c r="AP1006" t="b">
        <v>1</v>
      </c>
      <c r="AQ1006" t="b">
        <v>1</v>
      </c>
      <c r="AR1006" t="b">
        <v>1</v>
      </c>
      <c r="AS1006">
        <v>99999</v>
      </c>
      <c r="AT1006" t="s">
        <v>96</v>
      </c>
      <c r="AV1006" t="b">
        <v>0</v>
      </c>
      <c r="AW1006">
        <v>12</v>
      </c>
      <c r="AX1006" t="s">
        <v>97</v>
      </c>
      <c r="AY1006" t="s">
        <v>2770</v>
      </c>
    </row>
    <row r="1007" spans="1:51" x14ac:dyDescent="0.25">
      <c r="A1007" t="s">
        <v>3160</v>
      </c>
      <c r="B1007" t="s">
        <v>139</v>
      </c>
      <c r="C1007" t="s">
        <v>89</v>
      </c>
      <c r="D1007">
        <v>99999</v>
      </c>
      <c r="F1007">
        <v>10000</v>
      </c>
      <c r="G1007" t="b">
        <v>1</v>
      </c>
      <c r="H1007" t="s">
        <v>883</v>
      </c>
      <c r="K1007" t="s">
        <v>91</v>
      </c>
      <c r="L1007" t="s">
        <v>1753</v>
      </c>
      <c r="N1007" t="s">
        <v>93</v>
      </c>
      <c r="P1007">
        <v>389.8</v>
      </c>
      <c r="Q1007">
        <v>149.9</v>
      </c>
      <c r="R1007">
        <v>0</v>
      </c>
      <c r="S1007">
        <v>50.1</v>
      </c>
      <c r="T1007">
        <v>0</v>
      </c>
      <c r="U1007">
        <v>0</v>
      </c>
      <c r="V1007">
        <v>144.9</v>
      </c>
      <c r="W1007">
        <v>44.9</v>
      </c>
      <c r="X1007">
        <v>44.9</v>
      </c>
      <c r="Y1007">
        <v>0</v>
      </c>
      <c r="AF1007" t="s">
        <v>1759</v>
      </c>
      <c r="AJ1007" t="s">
        <v>1759</v>
      </c>
      <c r="AL1007" t="s">
        <v>1755</v>
      </c>
      <c r="AM1007">
        <v>0</v>
      </c>
      <c r="AN1007">
        <v>99999</v>
      </c>
      <c r="AO1007">
        <v>899</v>
      </c>
      <c r="AP1007" t="b">
        <v>1</v>
      </c>
      <c r="AQ1007" t="b">
        <v>1</v>
      </c>
      <c r="AR1007" t="b">
        <v>1</v>
      </c>
      <c r="AS1007">
        <v>99999</v>
      </c>
      <c r="AT1007" t="s">
        <v>96</v>
      </c>
      <c r="AV1007" t="b">
        <v>0</v>
      </c>
      <c r="AW1007">
        <v>12</v>
      </c>
      <c r="AX1007" t="s">
        <v>97</v>
      </c>
      <c r="AY1007" t="s">
        <v>2771</v>
      </c>
    </row>
    <row r="1008" spans="1:51" x14ac:dyDescent="0.25">
      <c r="A1008" t="s">
        <v>3160</v>
      </c>
      <c r="B1008" t="s">
        <v>139</v>
      </c>
      <c r="C1008" t="s">
        <v>89</v>
      </c>
      <c r="D1008">
        <v>99999</v>
      </c>
      <c r="F1008">
        <v>2000</v>
      </c>
      <c r="G1008" t="b">
        <v>1</v>
      </c>
      <c r="H1008" t="s">
        <v>883</v>
      </c>
      <c r="K1008" t="s">
        <v>91</v>
      </c>
      <c r="L1008" t="s">
        <v>1753</v>
      </c>
      <c r="N1008" t="s">
        <v>93</v>
      </c>
      <c r="P1008">
        <v>334.8</v>
      </c>
      <c r="Q1008">
        <v>94.899999999999991</v>
      </c>
      <c r="R1008">
        <v>0</v>
      </c>
      <c r="S1008">
        <v>50.1</v>
      </c>
      <c r="T1008">
        <v>0</v>
      </c>
      <c r="U1008">
        <v>0</v>
      </c>
      <c r="V1008">
        <v>144.9</v>
      </c>
      <c r="W1008">
        <v>44.9</v>
      </c>
      <c r="X1008">
        <v>44.9</v>
      </c>
      <c r="Y1008">
        <v>0</v>
      </c>
      <c r="AF1008" t="s">
        <v>1761</v>
      </c>
      <c r="AJ1008" t="s">
        <v>1761</v>
      </c>
      <c r="AL1008" t="s">
        <v>1755</v>
      </c>
      <c r="AM1008">
        <v>0</v>
      </c>
      <c r="AN1008">
        <v>99999</v>
      </c>
      <c r="AO1008">
        <v>899</v>
      </c>
      <c r="AP1008" t="b">
        <v>1</v>
      </c>
      <c r="AQ1008" t="b">
        <v>1</v>
      </c>
      <c r="AR1008" t="b">
        <v>1</v>
      </c>
      <c r="AS1008">
        <v>99999</v>
      </c>
      <c r="AT1008" t="s">
        <v>96</v>
      </c>
      <c r="AV1008" t="b">
        <v>0</v>
      </c>
      <c r="AW1008">
        <v>12</v>
      </c>
      <c r="AX1008" t="s">
        <v>97</v>
      </c>
      <c r="AY1008" t="s">
        <v>2772</v>
      </c>
    </row>
    <row r="1009" spans="1:51" x14ac:dyDescent="0.25">
      <c r="A1009" t="s">
        <v>3160</v>
      </c>
      <c r="B1009" t="s">
        <v>139</v>
      </c>
      <c r="C1009" t="s">
        <v>89</v>
      </c>
      <c r="D1009">
        <v>99999</v>
      </c>
      <c r="F1009">
        <v>3000</v>
      </c>
      <c r="G1009" t="b">
        <v>1</v>
      </c>
      <c r="H1009" t="s">
        <v>883</v>
      </c>
      <c r="K1009" t="s">
        <v>91</v>
      </c>
      <c r="L1009" t="s">
        <v>1753</v>
      </c>
      <c r="N1009" t="s">
        <v>93</v>
      </c>
      <c r="P1009">
        <v>344.8</v>
      </c>
      <c r="Q1009">
        <v>104.89999999999999</v>
      </c>
      <c r="R1009">
        <v>0</v>
      </c>
      <c r="S1009">
        <v>50.1</v>
      </c>
      <c r="T1009">
        <v>0</v>
      </c>
      <c r="U1009">
        <v>0</v>
      </c>
      <c r="V1009">
        <v>144.9</v>
      </c>
      <c r="W1009">
        <v>44.9</v>
      </c>
      <c r="X1009">
        <v>44.9</v>
      </c>
      <c r="Y1009">
        <v>0</v>
      </c>
      <c r="AF1009" t="s">
        <v>1763</v>
      </c>
      <c r="AJ1009" t="s">
        <v>1763</v>
      </c>
      <c r="AL1009" t="s">
        <v>1755</v>
      </c>
      <c r="AM1009">
        <v>0</v>
      </c>
      <c r="AN1009">
        <v>99999</v>
      </c>
      <c r="AO1009">
        <v>899</v>
      </c>
      <c r="AP1009" t="b">
        <v>1</v>
      </c>
      <c r="AQ1009" t="b">
        <v>1</v>
      </c>
      <c r="AR1009" t="b">
        <v>1</v>
      </c>
      <c r="AS1009">
        <v>99999</v>
      </c>
      <c r="AT1009" t="s">
        <v>96</v>
      </c>
      <c r="AV1009" t="b">
        <v>0</v>
      </c>
      <c r="AW1009">
        <v>12</v>
      </c>
      <c r="AX1009" t="s">
        <v>97</v>
      </c>
      <c r="AY1009" t="s">
        <v>2773</v>
      </c>
    </row>
    <row r="1010" spans="1:51" x14ac:dyDescent="0.25">
      <c r="A1010" t="s">
        <v>3160</v>
      </c>
      <c r="B1010" t="s">
        <v>139</v>
      </c>
      <c r="C1010" t="s">
        <v>89</v>
      </c>
      <c r="D1010">
        <v>99999</v>
      </c>
      <c r="F1010">
        <v>5000</v>
      </c>
      <c r="G1010" t="b">
        <v>1</v>
      </c>
      <c r="H1010" t="s">
        <v>883</v>
      </c>
      <c r="K1010" t="s">
        <v>91</v>
      </c>
      <c r="L1010" t="s">
        <v>1753</v>
      </c>
      <c r="N1010" t="s">
        <v>93</v>
      </c>
      <c r="P1010">
        <v>359.8</v>
      </c>
      <c r="Q1010">
        <v>119.9</v>
      </c>
      <c r="R1010">
        <v>0</v>
      </c>
      <c r="S1010">
        <v>50.1</v>
      </c>
      <c r="T1010">
        <v>0</v>
      </c>
      <c r="U1010">
        <v>0</v>
      </c>
      <c r="V1010">
        <v>144.9</v>
      </c>
      <c r="W1010">
        <v>44.9</v>
      </c>
      <c r="X1010">
        <v>44.9</v>
      </c>
      <c r="Y1010">
        <v>0</v>
      </c>
      <c r="AF1010" t="s">
        <v>1765</v>
      </c>
      <c r="AJ1010" t="s">
        <v>1765</v>
      </c>
      <c r="AL1010" t="s">
        <v>1755</v>
      </c>
      <c r="AM1010">
        <v>0</v>
      </c>
      <c r="AN1010">
        <v>99999</v>
      </c>
      <c r="AO1010">
        <v>899</v>
      </c>
      <c r="AP1010" t="b">
        <v>1</v>
      </c>
      <c r="AQ1010" t="b">
        <v>1</v>
      </c>
      <c r="AR1010" t="b">
        <v>1</v>
      </c>
      <c r="AS1010">
        <v>99999</v>
      </c>
      <c r="AT1010" t="s">
        <v>96</v>
      </c>
      <c r="AV1010" t="b">
        <v>0</v>
      </c>
      <c r="AW1010">
        <v>12</v>
      </c>
      <c r="AX1010" t="s">
        <v>97</v>
      </c>
      <c r="AY1010" t="s">
        <v>2774</v>
      </c>
    </row>
    <row r="1011" spans="1:51" x14ac:dyDescent="0.25">
      <c r="A1011" t="s">
        <v>3160</v>
      </c>
      <c r="B1011" t="s">
        <v>88</v>
      </c>
      <c r="C1011" t="s">
        <v>89</v>
      </c>
      <c r="D1011">
        <v>99999</v>
      </c>
      <c r="F1011">
        <v>10000</v>
      </c>
      <c r="G1011" t="b">
        <v>1</v>
      </c>
      <c r="H1011" t="s">
        <v>883</v>
      </c>
      <c r="K1011" t="s">
        <v>154</v>
      </c>
      <c r="L1011" t="s">
        <v>1725</v>
      </c>
      <c r="N1011" t="s">
        <v>93</v>
      </c>
      <c r="P1011">
        <v>394.8</v>
      </c>
      <c r="Q1011">
        <v>129.9</v>
      </c>
      <c r="R1011">
        <v>0</v>
      </c>
      <c r="S1011">
        <v>50.1</v>
      </c>
      <c r="T1011">
        <v>0</v>
      </c>
      <c r="U1011">
        <v>0</v>
      </c>
      <c r="V1011">
        <v>144.9</v>
      </c>
      <c r="W1011">
        <v>69.900000000000006</v>
      </c>
      <c r="X1011">
        <v>69.900000000000006</v>
      </c>
      <c r="Y1011">
        <v>0</v>
      </c>
      <c r="AF1011" t="s">
        <v>1767</v>
      </c>
      <c r="AJ1011" t="s">
        <v>1767</v>
      </c>
      <c r="AL1011" t="s">
        <v>1727</v>
      </c>
      <c r="AM1011">
        <v>0</v>
      </c>
      <c r="AN1011">
        <v>99999</v>
      </c>
      <c r="AO1011">
        <v>699</v>
      </c>
      <c r="AP1011" t="b">
        <v>1</v>
      </c>
      <c r="AQ1011" t="b">
        <v>1</v>
      </c>
      <c r="AR1011" t="b">
        <v>1</v>
      </c>
      <c r="AS1011">
        <v>1000</v>
      </c>
      <c r="AT1011" t="s">
        <v>96</v>
      </c>
      <c r="AV1011" t="b">
        <v>0</v>
      </c>
      <c r="AW1011">
        <v>12</v>
      </c>
      <c r="AX1011" t="s">
        <v>97</v>
      </c>
      <c r="AY1011" t="s">
        <v>2775</v>
      </c>
    </row>
    <row r="1012" spans="1:51" x14ac:dyDescent="0.25">
      <c r="A1012" t="s">
        <v>3160</v>
      </c>
      <c r="B1012" t="s">
        <v>109</v>
      </c>
      <c r="C1012" t="s">
        <v>89</v>
      </c>
      <c r="D1012">
        <v>99999</v>
      </c>
      <c r="F1012">
        <v>0</v>
      </c>
      <c r="G1012" t="b">
        <v>1</v>
      </c>
      <c r="H1012" t="s">
        <v>883</v>
      </c>
      <c r="K1012" t="s">
        <v>154</v>
      </c>
      <c r="L1012" t="s">
        <v>1729</v>
      </c>
      <c r="N1012" t="s">
        <v>93</v>
      </c>
      <c r="P1012">
        <v>324.8</v>
      </c>
      <c r="Q1012">
        <v>59.9</v>
      </c>
      <c r="R1012">
        <v>0</v>
      </c>
      <c r="S1012">
        <v>50.1</v>
      </c>
      <c r="T1012">
        <v>0</v>
      </c>
      <c r="U1012">
        <v>0</v>
      </c>
      <c r="V1012">
        <v>144.9</v>
      </c>
      <c r="W1012">
        <v>69.900000000000006</v>
      </c>
      <c r="X1012">
        <v>69.900000000000006</v>
      </c>
      <c r="Y1012">
        <v>0</v>
      </c>
      <c r="AF1012" t="s">
        <v>1769</v>
      </c>
      <c r="AJ1012" t="s">
        <v>1769</v>
      </c>
      <c r="AL1012" t="s">
        <v>1731</v>
      </c>
      <c r="AM1012">
        <v>0</v>
      </c>
      <c r="AN1012">
        <v>99999</v>
      </c>
      <c r="AO1012">
        <v>599</v>
      </c>
      <c r="AP1012" t="b">
        <v>1</v>
      </c>
      <c r="AQ1012" t="b">
        <v>1</v>
      </c>
      <c r="AR1012" t="b">
        <v>1</v>
      </c>
      <c r="AS1012">
        <v>500</v>
      </c>
      <c r="AT1012" t="s">
        <v>96</v>
      </c>
      <c r="AV1012" t="b">
        <v>0</v>
      </c>
      <c r="AW1012">
        <v>12</v>
      </c>
      <c r="AX1012" t="s">
        <v>97</v>
      </c>
      <c r="AY1012" t="s">
        <v>2776</v>
      </c>
    </row>
    <row r="1013" spans="1:51" x14ac:dyDescent="0.25">
      <c r="A1013" t="s">
        <v>3160</v>
      </c>
      <c r="B1013" t="s">
        <v>109</v>
      </c>
      <c r="C1013" t="s">
        <v>89</v>
      </c>
      <c r="D1013">
        <v>99999</v>
      </c>
      <c r="F1013">
        <v>1000</v>
      </c>
      <c r="G1013" t="b">
        <v>1</v>
      </c>
      <c r="H1013" t="s">
        <v>883</v>
      </c>
      <c r="K1013" t="s">
        <v>154</v>
      </c>
      <c r="L1013" t="s">
        <v>1729</v>
      </c>
      <c r="N1013" t="s">
        <v>93</v>
      </c>
      <c r="P1013">
        <v>324.8</v>
      </c>
      <c r="Q1013">
        <v>59.9</v>
      </c>
      <c r="R1013">
        <v>0</v>
      </c>
      <c r="S1013">
        <v>50.1</v>
      </c>
      <c r="T1013">
        <v>0</v>
      </c>
      <c r="U1013">
        <v>0</v>
      </c>
      <c r="V1013">
        <v>144.9</v>
      </c>
      <c r="W1013">
        <v>69.900000000000006</v>
      </c>
      <c r="X1013">
        <v>69.900000000000006</v>
      </c>
      <c r="Y1013">
        <v>0</v>
      </c>
      <c r="AF1013" t="s">
        <v>1771</v>
      </c>
      <c r="AJ1013" t="s">
        <v>1771</v>
      </c>
      <c r="AL1013" t="s">
        <v>1731</v>
      </c>
      <c r="AM1013">
        <v>0</v>
      </c>
      <c r="AN1013">
        <v>99999</v>
      </c>
      <c r="AO1013">
        <v>599</v>
      </c>
      <c r="AP1013" t="b">
        <v>1</v>
      </c>
      <c r="AQ1013" t="b">
        <v>1</v>
      </c>
      <c r="AR1013" t="b">
        <v>1</v>
      </c>
      <c r="AS1013">
        <v>500</v>
      </c>
      <c r="AT1013" t="s">
        <v>96</v>
      </c>
      <c r="AV1013" t="b">
        <v>0</v>
      </c>
      <c r="AW1013">
        <v>12</v>
      </c>
      <c r="AX1013" t="s">
        <v>97</v>
      </c>
      <c r="AY1013" t="s">
        <v>2777</v>
      </c>
    </row>
    <row r="1014" spans="1:51" x14ac:dyDescent="0.25">
      <c r="A1014" t="s">
        <v>3160</v>
      </c>
      <c r="B1014" t="s">
        <v>109</v>
      </c>
      <c r="C1014" t="s">
        <v>89</v>
      </c>
      <c r="D1014">
        <v>99999</v>
      </c>
      <c r="F1014">
        <v>10000</v>
      </c>
      <c r="G1014" t="b">
        <v>1</v>
      </c>
      <c r="H1014" t="s">
        <v>883</v>
      </c>
      <c r="K1014" t="s">
        <v>154</v>
      </c>
      <c r="L1014" t="s">
        <v>1729</v>
      </c>
      <c r="N1014" t="s">
        <v>93</v>
      </c>
      <c r="P1014">
        <v>389.8</v>
      </c>
      <c r="Q1014">
        <v>124.9</v>
      </c>
      <c r="R1014">
        <v>0</v>
      </c>
      <c r="S1014">
        <v>50.1</v>
      </c>
      <c r="T1014">
        <v>0</v>
      </c>
      <c r="U1014">
        <v>0</v>
      </c>
      <c r="V1014">
        <v>144.9</v>
      </c>
      <c r="W1014">
        <v>69.900000000000006</v>
      </c>
      <c r="X1014">
        <v>69.900000000000006</v>
      </c>
      <c r="Y1014">
        <v>0</v>
      </c>
      <c r="AF1014" t="s">
        <v>1773</v>
      </c>
      <c r="AJ1014" t="s">
        <v>1773</v>
      </c>
      <c r="AL1014" t="s">
        <v>1731</v>
      </c>
      <c r="AM1014">
        <v>0</v>
      </c>
      <c r="AN1014">
        <v>99999</v>
      </c>
      <c r="AO1014">
        <v>599</v>
      </c>
      <c r="AP1014" t="b">
        <v>1</v>
      </c>
      <c r="AQ1014" t="b">
        <v>1</v>
      </c>
      <c r="AR1014" t="b">
        <v>1</v>
      </c>
      <c r="AS1014">
        <v>500</v>
      </c>
      <c r="AT1014" t="s">
        <v>96</v>
      </c>
      <c r="AV1014" t="b">
        <v>0</v>
      </c>
      <c r="AW1014">
        <v>12</v>
      </c>
      <c r="AX1014" t="s">
        <v>97</v>
      </c>
      <c r="AY1014" t="s">
        <v>2778</v>
      </c>
    </row>
    <row r="1015" spans="1:51" x14ac:dyDescent="0.25">
      <c r="A1015" t="s">
        <v>3160</v>
      </c>
      <c r="B1015" t="s">
        <v>109</v>
      </c>
      <c r="C1015" t="s">
        <v>89</v>
      </c>
      <c r="D1015">
        <v>99999</v>
      </c>
      <c r="F1015">
        <v>2000</v>
      </c>
      <c r="G1015" t="b">
        <v>1</v>
      </c>
      <c r="H1015" t="s">
        <v>883</v>
      </c>
      <c r="K1015" t="s">
        <v>154</v>
      </c>
      <c r="L1015" t="s">
        <v>1729</v>
      </c>
      <c r="N1015" t="s">
        <v>93</v>
      </c>
      <c r="P1015">
        <v>334.8</v>
      </c>
      <c r="Q1015">
        <v>69.900000000000006</v>
      </c>
      <c r="R1015">
        <v>0</v>
      </c>
      <c r="S1015">
        <v>50.1</v>
      </c>
      <c r="T1015">
        <v>0</v>
      </c>
      <c r="U1015">
        <v>0</v>
      </c>
      <c r="V1015">
        <v>144.9</v>
      </c>
      <c r="W1015">
        <v>69.900000000000006</v>
      </c>
      <c r="X1015">
        <v>69.900000000000006</v>
      </c>
      <c r="Y1015">
        <v>0</v>
      </c>
      <c r="AF1015" t="s">
        <v>1775</v>
      </c>
      <c r="AJ1015" t="s">
        <v>1775</v>
      </c>
      <c r="AL1015" t="s">
        <v>1731</v>
      </c>
      <c r="AM1015">
        <v>0</v>
      </c>
      <c r="AN1015">
        <v>99999</v>
      </c>
      <c r="AO1015">
        <v>599</v>
      </c>
      <c r="AP1015" t="b">
        <v>1</v>
      </c>
      <c r="AQ1015" t="b">
        <v>1</v>
      </c>
      <c r="AR1015" t="b">
        <v>1</v>
      </c>
      <c r="AS1015">
        <v>500</v>
      </c>
      <c r="AT1015" t="s">
        <v>96</v>
      </c>
      <c r="AV1015" t="b">
        <v>0</v>
      </c>
      <c r="AW1015">
        <v>12</v>
      </c>
      <c r="AX1015" t="s">
        <v>97</v>
      </c>
      <c r="AY1015" t="s">
        <v>2779</v>
      </c>
    </row>
    <row r="1016" spans="1:51" x14ac:dyDescent="0.25">
      <c r="A1016" t="s">
        <v>3160</v>
      </c>
      <c r="B1016" t="s">
        <v>109</v>
      </c>
      <c r="C1016" t="s">
        <v>89</v>
      </c>
      <c r="D1016">
        <v>99999</v>
      </c>
      <c r="F1016">
        <v>3000</v>
      </c>
      <c r="G1016" t="b">
        <v>1</v>
      </c>
      <c r="H1016" t="s">
        <v>883</v>
      </c>
      <c r="K1016" t="s">
        <v>154</v>
      </c>
      <c r="L1016" t="s">
        <v>1729</v>
      </c>
      <c r="N1016" t="s">
        <v>93</v>
      </c>
      <c r="P1016">
        <v>344.8</v>
      </c>
      <c r="Q1016">
        <v>79.899999999999991</v>
      </c>
      <c r="R1016">
        <v>0</v>
      </c>
      <c r="S1016">
        <v>50.1</v>
      </c>
      <c r="T1016">
        <v>0</v>
      </c>
      <c r="U1016">
        <v>0</v>
      </c>
      <c r="V1016">
        <v>144.9</v>
      </c>
      <c r="W1016">
        <v>69.900000000000006</v>
      </c>
      <c r="X1016">
        <v>69.900000000000006</v>
      </c>
      <c r="Y1016">
        <v>0</v>
      </c>
      <c r="AF1016" t="s">
        <v>1777</v>
      </c>
      <c r="AJ1016" t="s">
        <v>1777</v>
      </c>
      <c r="AL1016" t="s">
        <v>1731</v>
      </c>
      <c r="AM1016">
        <v>0</v>
      </c>
      <c r="AN1016">
        <v>99999</v>
      </c>
      <c r="AO1016">
        <v>599</v>
      </c>
      <c r="AP1016" t="b">
        <v>1</v>
      </c>
      <c r="AQ1016" t="b">
        <v>1</v>
      </c>
      <c r="AR1016" t="b">
        <v>1</v>
      </c>
      <c r="AS1016">
        <v>500</v>
      </c>
      <c r="AT1016" t="s">
        <v>96</v>
      </c>
      <c r="AV1016" t="b">
        <v>0</v>
      </c>
      <c r="AW1016">
        <v>12</v>
      </c>
      <c r="AX1016" t="s">
        <v>97</v>
      </c>
      <c r="AY1016" t="s">
        <v>2780</v>
      </c>
    </row>
    <row r="1017" spans="1:51" x14ac:dyDescent="0.25">
      <c r="A1017" t="s">
        <v>3160</v>
      </c>
      <c r="B1017" t="s">
        <v>109</v>
      </c>
      <c r="C1017" t="s">
        <v>89</v>
      </c>
      <c r="D1017">
        <v>99999</v>
      </c>
      <c r="F1017">
        <v>5000</v>
      </c>
      <c r="G1017" t="b">
        <v>1</v>
      </c>
      <c r="H1017" t="s">
        <v>883</v>
      </c>
      <c r="K1017" t="s">
        <v>154</v>
      </c>
      <c r="L1017" t="s">
        <v>1729</v>
      </c>
      <c r="N1017" t="s">
        <v>93</v>
      </c>
      <c r="P1017">
        <v>359.8</v>
      </c>
      <c r="Q1017">
        <v>94.9</v>
      </c>
      <c r="R1017">
        <v>0</v>
      </c>
      <c r="S1017">
        <v>50.1</v>
      </c>
      <c r="T1017">
        <v>0</v>
      </c>
      <c r="U1017">
        <v>0</v>
      </c>
      <c r="V1017">
        <v>144.9</v>
      </c>
      <c r="W1017">
        <v>69.900000000000006</v>
      </c>
      <c r="X1017">
        <v>69.900000000000006</v>
      </c>
      <c r="Y1017">
        <v>0</v>
      </c>
      <c r="AF1017" t="s">
        <v>1779</v>
      </c>
      <c r="AJ1017" t="s">
        <v>1779</v>
      </c>
      <c r="AL1017" t="s">
        <v>1731</v>
      </c>
      <c r="AM1017">
        <v>0</v>
      </c>
      <c r="AN1017">
        <v>99999</v>
      </c>
      <c r="AO1017">
        <v>599</v>
      </c>
      <c r="AP1017" t="b">
        <v>1</v>
      </c>
      <c r="AQ1017" t="b">
        <v>1</v>
      </c>
      <c r="AR1017" t="b">
        <v>1</v>
      </c>
      <c r="AS1017">
        <v>500</v>
      </c>
      <c r="AT1017" t="s">
        <v>96</v>
      </c>
      <c r="AV1017" t="b">
        <v>0</v>
      </c>
      <c r="AW1017">
        <v>12</v>
      </c>
      <c r="AX1017" t="s">
        <v>97</v>
      </c>
      <c r="AY1017" t="s">
        <v>2781</v>
      </c>
    </row>
    <row r="1018" spans="1:51" x14ac:dyDescent="0.25">
      <c r="A1018" t="s">
        <v>3160</v>
      </c>
      <c r="B1018" t="s">
        <v>124</v>
      </c>
      <c r="C1018" t="s">
        <v>89</v>
      </c>
      <c r="D1018">
        <v>99999</v>
      </c>
      <c r="F1018">
        <v>0</v>
      </c>
      <c r="G1018" t="b">
        <v>1</v>
      </c>
      <c r="H1018" t="s">
        <v>883</v>
      </c>
      <c r="K1018" t="s">
        <v>154</v>
      </c>
      <c r="L1018" t="s">
        <v>1725</v>
      </c>
      <c r="N1018" t="s">
        <v>93</v>
      </c>
      <c r="P1018">
        <v>329.8</v>
      </c>
      <c r="Q1018">
        <v>64.900000000000006</v>
      </c>
      <c r="R1018">
        <v>0</v>
      </c>
      <c r="S1018">
        <v>50.1</v>
      </c>
      <c r="T1018">
        <v>0</v>
      </c>
      <c r="U1018">
        <v>0</v>
      </c>
      <c r="V1018">
        <v>144.9</v>
      </c>
      <c r="W1018">
        <v>69.900000000000006</v>
      </c>
      <c r="X1018">
        <v>69.900000000000006</v>
      </c>
      <c r="Y1018">
        <v>0</v>
      </c>
      <c r="AF1018" t="s">
        <v>1781</v>
      </c>
      <c r="AJ1018" t="s">
        <v>1781</v>
      </c>
      <c r="AL1018" t="s">
        <v>1727</v>
      </c>
      <c r="AM1018">
        <v>0</v>
      </c>
      <c r="AN1018">
        <v>99999</v>
      </c>
      <c r="AO1018">
        <v>699</v>
      </c>
      <c r="AP1018" t="b">
        <v>1</v>
      </c>
      <c r="AQ1018" t="b">
        <v>1</v>
      </c>
      <c r="AR1018" t="b">
        <v>1</v>
      </c>
      <c r="AS1018">
        <v>1000</v>
      </c>
      <c r="AT1018" t="s">
        <v>96</v>
      </c>
      <c r="AV1018" t="b">
        <v>0</v>
      </c>
      <c r="AW1018">
        <v>12</v>
      </c>
      <c r="AX1018" t="s">
        <v>97</v>
      </c>
      <c r="AY1018" t="s">
        <v>2782</v>
      </c>
    </row>
    <row r="1019" spans="1:51" x14ac:dyDescent="0.25">
      <c r="A1019" t="s">
        <v>3160</v>
      </c>
      <c r="B1019" t="s">
        <v>124</v>
      </c>
      <c r="C1019" t="s">
        <v>89</v>
      </c>
      <c r="D1019">
        <v>99999</v>
      </c>
      <c r="F1019">
        <v>1000</v>
      </c>
      <c r="G1019" t="b">
        <v>1</v>
      </c>
      <c r="H1019" t="s">
        <v>883</v>
      </c>
      <c r="K1019" t="s">
        <v>154</v>
      </c>
      <c r="L1019" t="s">
        <v>1725</v>
      </c>
      <c r="N1019" t="s">
        <v>93</v>
      </c>
      <c r="P1019">
        <v>329.8</v>
      </c>
      <c r="Q1019">
        <v>64.899999999999991</v>
      </c>
      <c r="R1019">
        <v>0</v>
      </c>
      <c r="S1019">
        <v>50.1</v>
      </c>
      <c r="T1019">
        <v>0</v>
      </c>
      <c r="U1019">
        <v>0</v>
      </c>
      <c r="V1019">
        <v>144.9</v>
      </c>
      <c r="W1019">
        <v>69.900000000000006</v>
      </c>
      <c r="X1019">
        <v>69.900000000000006</v>
      </c>
      <c r="Y1019">
        <v>0</v>
      </c>
      <c r="AF1019" t="s">
        <v>1783</v>
      </c>
      <c r="AJ1019" t="s">
        <v>1783</v>
      </c>
      <c r="AL1019" t="s">
        <v>1727</v>
      </c>
      <c r="AM1019">
        <v>0</v>
      </c>
      <c r="AN1019">
        <v>99999</v>
      </c>
      <c r="AO1019">
        <v>699</v>
      </c>
      <c r="AP1019" t="b">
        <v>1</v>
      </c>
      <c r="AQ1019" t="b">
        <v>1</v>
      </c>
      <c r="AR1019" t="b">
        <v>1</v>
      </c>
      <c r="AS1019">
        <v>1000</v>
      </c>
      <c r="AT1019" t="s">
        <v>96</v>
      </c>
      <c r="AV1019" t="b">
        <v>0</v>
      </c>
      <c r="AW1019">
        <v>12</v>
      </c>
      <c r="AX1019" t="s">
        <v>97</v>
      </c>
      <c r="AY1019" t="s">
        <v>2783</v>
      </c>
    </row>
    <row r="1020" spans="1:51" x14ac:dyDescent="0.25">
      <c r="A1020" t="s">
        <v>3160</v>
      </c>
      <c r="B1020" t="s">
        <v>124</v>
      </c>
      <c r="C1020" t="s">
        <v>89</v>
      </c>
      <c r="D1020">
        <v>99999</v>
      </c>
      <c r="F1020">
        <v>2000</v>
      </c>
      <c r="G1020" t="b">
        <v>1</v>
      </c>
      <c r="H1020" t="s">
        <v>883</v>
      </c>
      <c r="K1020" t="s">
        <v>154</v>
      </c>
      <c r="L1020" t="s">
        <v>1725</v>
      </c>
      <c r="N1020" t="s">
        <v>93</v>
      </c>
      <c r="P1020">
        <v>339.8</v>
      </c>
      <c r="Q1020">
        <v>74.899999999999991</v>
      </c>
      <c r="R1020">
        <v>0</v>
      </c>
      <c r="S1020">
        <v>50.1</v>
      </c>
      <c r="T1020">
        <v>0</v>
      </c>
      <c r="U1020">
        <v>0</v>
      </c>
      <c r="V1020">
        <v>144.9</v>
      </c>
      <c r="W1020">
        <v>69.900000000000006</v>
      </c>
      <c r="X1020">
        <v>69.900000000000006</v>
      </c>
      <c r="Y1020">
        <v>0</v>
      </c>
      <c r="AF1020" t="s">
        <v>1785</v>
      </c>
      <c r="AJ1020" t="s">
        <v>1785</v>
      </c>
      <c r="AL1020" t="s">
        <v>1727</v>
      </c>
      <c r="AM1020">
        <v>0</v>
      </c>
      <c r="AN1020">
        <v>99999</v>
      </c>
      <c r="AO1020">
        <v>699</v>
      </c>
      <c r="AP1020" t="b">
        <v>1</v>
      </c>
      <c r="AQ1020" t="b">
        <v>1</v>
      </c>
      <c r="AR1020" t="b">
        <v>1</v>
      </c>
      <c r="AS1020">
        <v>1000</v>
      </c>
      <c r="AT1020" t="s">
        <v>96</v>
      </c>
      <c r="AV1020" t="b">
        <v>0</v>
      </c>
      <c r="AW1020">
        <v>12</v>
      </c>
      <c r="AX1020" t="s">
        <v>97</v>
      </c>
      <c r="AY1020" t="s">
        <v>2784</v>
      </c>
    </row>
    <row r="1021" spans="1:51" x14ac:dyDescent="0.25">
      <c r="A1021" t="s">
        <v>3160</v>
      </c>
      <c r="B1021" t="s">
        <v>124</v>
      </c>
      <c r="C1021" t="s">
        <v>89</v>
      </c>
      <c r="D1021">
        <v>99999</v>
      </c>
      <c r="F1021">
        <v>3000</v>
      </c>
      <c r="G1021" t="b">
        <v>1</v>
      </c>
      <c r="H1021" t="s">
        <v>883</v>
      </c>
      <c r="K1021" t="s">
        <v>154</v>
      </c>
      <c r="L1021" t="s">
        <v>1725</v>
      </c>
      <c r="N1021" t="s">
        <v>93</v>
      </c>
      <c r="P1021">
        <v>349.8</v>
      </c>
      <c r="Q1021">
        <v>84.899999999999991</v>
      </c>
      <c r="R1021">
        <v>0</v>
      </c>
      <c r="S1021">
        <v>50.1</v>
      </c>
      <c r="T1021">
        <v>0</v>
      </c>
      <c r="U1021">
        <v>0</v>
      </c>
      <c r="V1021">
        <v>144.9</v>
      </c>
      <c r="W1021">
        <v>69.900000000000006</v>
      </c>
      <c r="X1021">
        <v>69.900000000000006</v>
      </c>
      <c r="Y1021">
        <v>0</v>
      </c>
      <c r="AF1021" t="s">
        <v>1787</v>
      </c>
      <c r="AJ1021" t="s">
        <v>1787</v>
      </c>
      <c r="AL1021" t="s">
        <v>1727</v>
      </c>
      <c r="AM1021">
        <v>0</v>
      </c>
      <c r="AN1021">
        <v>99999</v>
      </c>
      <c r="AO1021">
        <v>699</v>
      </c>
      <c r="AP1021" t="b">
        <v>1</v>
      </c>
      <c r="AQ1021" t="b">
        <v>1</v>
      </c>
      <c r="AR1021" t="b">
        <v>1</v>
      </c>
      <c r="AS1021">
        <v>1000</v>
      </c>
      <c r="AT1021" t="s">
        <v>96</v>
      </c>
      <c r="AV1021" t="b">
        <v>0</v>
      </c>
      <c r="AW1021">
        <v>12</v>
      </c>
      <c r="AX1021" t="s">
        <v>97</v>
      </c>
      <c r="AY1021" t="s">
        <v>2785</v>
      </c>
    </row>
    <row r="1022" spans="1:51" x14ac:dyDescent="0.25">
      <c r="A1022" t="s">
        <v>3160</v>
      </c>
      <c r="B1022" t="s">
        <v>124</v>
      </c>
      <c r="C1022" t="s">
        <v>89</v>
      </c>
      <c r="D1022">
        <v>99999</v>
      </c>
      <c r="F1022">
        <v>5000</v>
      </c>
      <c r="G1022" t="b">
        <v>1</v>
      </c>
      <c r="H1022" t="s">
        <v>883</v>
      </c>
      <c r="K1022" t="s">
        <v>154</v>
      </c>
      <c r="L1022" t="s">
        <v>1725</v>
      </c>
      <c r="N1022" t="s">
        <v>93</v>
      </c>
      <c r="P1022">
        <v>364.8</v>
      </c>
      <c r="Q1022">
        <v>99.9</v>
      </c>
      <c r="R1022">
        <v>0</v>
      </c>
      <c r="S1022">
        <v>50.1</v>
      </c>
      <c r="T1022">
        <v>0</v>
      </c>
      <c r="U1022">
        <v>0</v>
      </c>
      <c r="V1022">
        <v>144.9</v>
      </c>
      <c r="W1022">
        <v>69.900000000000006</v>
      </c>
      <c r="X1022">
        <v>69.900000000000006</v>
      </c>
      <c r="Y1022">
        <v>0</v>
      </c>
      <c r="AF1022" t="s">
        <v>1789</v>
      </c>
      <c r="AJ1022" t="s">
        <v>1789</v>
      </c>
      <c r="AL1022" t="s">
        <v>1727</v>
      </c>
      <c r="AM1022">
        <v>0</v>
      </c>
      <c r="AN1022">
        <v>99999</v>
      </c>
      <c r="AO1022">
        <v>699</v>
      </c>
      <c r="AP1022" t="b">
        <v>1</v>
      </c>
      <c r="AQ1022" t="b">
        <v>1</v>
      </c>
      <c r="AR1022" t="b">
        <v>1</v>
      </c>
      <c r="AS1022">
        <v>1000</v>
      </c>
      <c r="AT1022" t="s">
        <v>96</v>
      </c>
      <c r="AV1022" t="b">
        <v>0</v>
      </c>
      <c r="AW1022">
        <v>12</v>
      </c>
      <c r="AX1022" t="s">
        <v>97</v>
      </c>
      <c r="AY1022" t="s">
        <v>2786</v>
      </c>
    </row>
    <row r="1023" spans="1:51" x14ac:dyDescent="0.25">
      <c r="A1023" t="s">
        <v>3160</v>
      </c>
      <c r="B1023" t="s">
        <v>139</v>
      </c>
      <c r="C1023" t="s">
        <v>89</v>
      </c>
      <c r="D1023">
        <v>99999</v>
      </c>
      <c r="F1023">
        <v>0</v>
      </c>
      <c r="G1023" t="b">
        <v>1</v>
      </c>
      <c r="H1023" t="s">
        <v>883</v>
      </c>
      <c r="K1023" t="s">
        <v>154</v>
      </c>
      <c r="L1023" t="s">
        <v>1753</v>
      </c>
      <c r="N1023" t="s">
        <v>93</v>
      </c>
      <c r="P1023">
        <v>349.8</v>
      </c>
      <c r="Q1023">
        <v>84.9</v>
      </c>
      <c r="R1023">
        <v>0</v>
      </c>
      <c r="S1023">
        <v>50.1</v>
      </c>
      <c r="T1023">
        <v>0</v>
      </c>
      <c r="U1023">
        <v>0</v>
      </c>
      <c r="V1023">
        <v>144.9</v>
      </c>
      <c r="W1023">
        <v>69.900000000000006</v>
      </c>
      <c r="X1023">
        <v>69.900000000000006</v>
      </c>
      <c r="Y1023">
        <v>0</v>
      </c>
      <c r="AF1023" t="s">
        <v>1791</v>
      </c>
      <c r="AJ1023" t="s">
        <v>1791</v>
      </c>
      <c r="AL1023" t="s">
        <v>1755</v>
      </c>
      <c r="AM1023">
        <v>0</v>
      </c>
      <c r="AN1023">
        <v>99999</v>
      </c>
      <c r="AO1023">
        <v>899</v>
      </c>
      <c r="AP1023" t="b">
        <v>1</v>
      </c>
      <c r="AQ1023" t="b">
        <v>1</v>
      </c>
      <c r="AR1023" t="b">
        <v>1</v>
      </c>
      <c r="AS1023">
        <v>99999</v>
      </c>
      <c r="AT1023" t="s">
        <v>96</v>
      </c>
      <c r="AV1023" t="b">
        <v>0</v>
      </c>
      <c r="AW1023">
        <v>12</v>
      </c>
      <c r="AX1023" t="s">
        <v>97</v>
      </c>
      <c r="AY1023" t="s">
        <v>2787</v>
      </c>
    </row>
    <row r="1024" spans="1:51" x14ac:dyDescent="0.25">
      <c r="A1024" t="s">
        <v>3160</v>
      </c>
      <c r="B1024" t="s">
        <v>139</v>
      </c>
      <c r="C1024" t="s">
        <v>89</v>
      </c>
      <c r="D1024">
        <v>99999</v>
      </c>
      <c r="F1024">
        <v>1000</v>
      </c>
      <c r="G1024" t="b">
        <v>1</v>
      </c>
      <c r="H1024" t="s">
        <v>883</v>
      </c>
      <c r="K1024" t="s">
        <v>154</v>
      </c>
      <c r="L1024" t="s">
        <v>1753</v>
      </c>
      <c r="N1024" t="s">
        <v>93</v>
      </c>
      <c r="P1024">
        <v>349.8</v>
      </c>
      <c r="Q1024">
        <v>84.899999999999991</v>
      </c>
      <c r="R1024">
        <v>0</v>
      </c>
      <c r="S1024">
        <v>50.1</v>
      </c>
      <c r="T1024">
        <v>0</v>
      </c>
      <c r="U1024">
        <v>0</v>
      </c>
      <c r="V1024">
        <v>144.9</v>
      </c>
      <c r="W1024">
        <v>69.900000000000006</v>
      </c>
      <c r="X1024">
        <v>69.900000000000006</v>
      </c>
      <c r="Y1024">
        <v>0</v>
      </c>
      <c r="AF1024" t="s">
        <v>1793</v>
      </c>
      <c r="AJ1024" t="s">
        <v>1793</v>
      </c>
      <c r="AL1024" t="s">
        <v>1755</v>
      </c>
      <c r="AM1024">
        <v>0</v>
      </c>
      <c r="AN1024">
        <v>99999</v>
      </c>
      <c r="AO1024">
        <v>899</v>
      </c>
      <c r="AP1024" t="b">
        <v>1</v>
      </c>
      <c r="AQ1024" t="b">
        <v>1</v>
      </c>
      <c r="AR1024" t="b">
        <v>1</v>
      </c>
      <c r="AS1024">
        <v>99999</v>
      </c>
      <c r="AT1024" t="s">
        <v>96</v>
      </c>
      <c r="AV1024" t="b">
        <v>0</v>
      </c>
      <c r="AW1024">
        <v>12</v>
      </c>
      <c r="AX1024" t="s">
        <v>97</v>
      </c>
      <c r="AY1024" t="s">
        <v>2788</v>
      </c>
    </row>
    <row r="1025" spans="1:51" x14ac:dyDescent="0.25">
      <c r="A1025" t="s">
        <v>3160</v>
      </c>
      <c r="B1025" t="s">
        <v>139</v>
      </c>
      <c r="C1025" t="s">
        <v>89</v>
      </c>
      <c r="D1025">
        <v>99999</v>
      </c>
      <c r="F1025">
        <v>10000</v>
      </c>
      <c r="G1025" t="b">
        <v>1</v>
      </c>
      <c r="H1025" t="s">
        <v>883</v>
      </c>
      <c r="K1025" t="s">
        <v>154</v>
      </c>
      <c r="L1025" t="s">
        <v>1753</v>
      </c>
      <c r="N1025" t="s">
        <v>93</v>
      </c>
      <c r="P1025">
        <v>414.8</v>
      </c>
      <c r="Q1025">
        <v>149.9</v>
      </c>
      <c r="R1025">
        <v>0</v>
      </c>
      <c r="S1025">
        <v>50.1</v>
      </c>
      <c r="T1025">
        <v>0</v>
      </c>
      <c r="U1025">
        <v>0</v>
      </c>
      <c r="V1025">
        <v>144.9</v>
      </c>
      <c r="W1025">
        <v>69.900000000000006</v>
      </c>
      <c r="X1025">
        <v>69.900000000000006</v>
      </c>
      <c r="Y1025">
        <v>0</v>
      </c>
      <c r="AF1025" t="s">
        <v>1795</v>
      </c>
      <c r="AJ1025" t="s">
        <v>1795</v>
      </c>
      <c r="AL1025" t="s">
        <v>1755</v>
      </c>
      <c r="AM1025">
        <v>0</v>
      </c>
      <c r="AN1025">
        <v>99999</v>
      </c>
      <c r="AO1025">
        <v>899</v>
      </c>
      <c r="AP1025" t="b">
        <v>1</v>
      </c>
      <c r="AQ1025" t="b">
        <v>1</v>
      </c>
      <c r="AR1025" t="b">
        <v>1</v>
      </c>
      <c r="AS1025">
        <v>99999</v>
      </c>
      <c r="AT1025" t="s">
        <v>96</v>
      </c>
      <c r="AV1025" t="b">
        <v>0</v>
      </c>
      <c r="AW1025">
        <v>12</v>
      </c>
      <c r="AX1025" t="s">
        <v>97</v>
      </c>
      <c r="AY1025" t="s">
        <v>2789</v>
      </c>
    </row>
    <row r="1026" spans="1:51" x14ac:dyDescent="0.25">
      <c r="A1026" t="s">
        <v>3160</v>
      </c>
      <c r="B1026" t="s">
        <v>139</v>
      </c>
      <c r="C1026" t="s">
        <v>89</v>
      </c>
      <c r="D1026">
        <v>99999</v>
      </c>
      <c r="F1026">
        <v>2000</v>
      </c>
      <c r="G1026" t="b">
        <v>1</v>
      </c>
      <c r="H1026" t="s">
        <v>883</v>
      </c>
      <c r="K1026" t="s">
        <v>154</v>
      </c>
      <c r="L1026" t="s">
        <v>1753</v>
      </c>
      <c r="N1026" t="s">
        <v>93</v>
      </c>
      <c r="P1026">
        <v>359.8</v>
      </c>
      <c r="Q1026">
        <v>94.899999999999991</v>
      </c>
      <c r="R1026">
        <v>0</v>
      </c>
      <c r="S1026">
        <v>50.1</v>
      </c>
      <c r="T1026">
        <v>0</v>
      </c>
      <c r="U1026">
        <v>0</v>
      </c>
      <c r="V1026">
        <v>144.9</v>
      </c>
      <c r="W1026">
        <v>69.900000000000006</v>
      </c>
      <c r="X1026">
        <v>69.900000000000006</v>
      </c>
      <c r="Y1026">
        <v>0</v>
      </c>
      <c r="AF1026" t="s">
        <v>1797</v>
      </c>
      <c r="AJ1026" t="s">
        <v>1797</v>
      </c>
      <c r="AL1026" t="s">
        <v>1755</v>
      </c>
      <c r="AM1026">
        <v>0</v>
      </c>
      <c r="AN1026">
        <v>99999</v>
      </c>
      <c r="AO1026">
        <v>899</v>
      </c>
      <c r="AP1026" t="b">
        <v>1</v>
      </c>
      <c r="AQ1026" t="b">
        <v>1</v>
      </c>
      <c r="AR1026" t="b">
        <v>1</v>
      </c>
      <c r="AS1026">
        <v>99999</v>
      </c>
      <c r="AT1026" t="s">
        <v>96</v>
      </c>
      <c r="AV1026" t="b">
        <v>0</v>
      </c>
      <c r="AW1026">
        <v>12</v>
      </c>
      <c r="AX1026" t="s">
        <v>97</v>
      </c>
      <c r="AY1026" t="s">
        <v>2790</v>
      </c>
    </row>
    <row r="1027" spans="1:51" x14ac:dyDescent="0.25">
      <c r="A1027" t="s">
        <v>3160</v>
      </c>
      <c r="B1027" t="s">
        <v>139</v>
      </c>
      <c r="C1027" t="s">
        <v>89</v>
      </c>
      <c r="D1027">
        <v>99999</v>
      </c>
      <c r="F1027">
        <v>3000</v>
      </c>
      <c r="G1027" t="b">
        <v>1</v>
      </c>
      <c r="H1027" t="s">
        <v>883</v>
      </c>
      <c r="K1027" t="s">
        <v>154</v>
      </c>
      <c r="L1027" t="s">
        <v>1753</v>
      </c>
      <c r="N1027" t="s">
        <v>93</v>
      </c>
      <c r="P1027">
        <v>369.8</v>
      </c>
      <c r="Q1027">
        <v>104.89999999999999</v>
      </c>
      <c r="R1027">
        <v>0</v>
      </c>
      <c r="S1027">
        <v>50.1</v>
      </c>
      <c r="T1027">
        <v>0</v>
      </c>
      <c r="U1027">
        <v>0</v>
      </c>
      <c r="V1027">
        <v>144.9</v>
      </c>
      <c r="W1027">
        <v>69.900000000000006</v>
      </c>
      <c r="X1027">
        <v>69.900000000000006</v>
      </c>
      <c r="Y1027">
        <v>0</v>
      </c>
      <c r="AF1027" t="s">
        <v>1799</v>
      </c>
      <c r="AJ1027" t="s">
        <v>1799</v>
      </c>
      <c r="AL1027" t="s">
        <v>1755</v>
      </c>
      <c r="AM1027">
        <v>0</v>
      </c>
      <c r="AN1027">
        <v>99999</v>
      </c>
      <c r="AO1027">
        <v>899</v>
      </c>
      <c r="AP1027" t="b">
        <v>1</v>
      </c>
      <c r="AQ1027" t="b">
        <v>1</v>
      </c>
      <c r="AR1027" t="b">
        <v>1</v>
      </c>
      <c r="AS1027">
        <v>99999</v>
      </c>
      <c r="AT1027" t="s">
        <v>96</v>
      </c>
      <c r="AV1027" t="b">
        <v>0</v>
      </c>
      <c r="AW1027">
        <v>12</v>
      </c>
      <c r="AX1027" t="s">
        <v>97</v>
      </c>
      <c r="AY1027" t="s">
        <v>2791</v>
      </c>
    </row>
    <row r="1028" spans="1:51" x14ac:dyDescent="0.25">
      <c r="A1028" t="s">
        <v>3160</v>
      </c>
      <c r="B1028" t="s">
        <v>139</v>
      </c>
      <c r="C1028" t="s">
        <v>89</v>
      </c>
      <c r="D1028">
        <v>99999</v>
      </c>
      <c r="F1028">
        <v>5000</v>
      </c>
      <c r="G1028" t="b">
        <v>1</v>
      </c>
      <c r="H1028" t="s">
        <v>883</v>
      </c>
      <c r="K1028" t="s">
        <v>154</v>
      </c>
      <c r="L1028" t="s">
        <v>1753</v>
      </c>
      <c r="N1028" t="s">
        <v>93</v>
      </c>
      <c r="P1028">
        <v>384.8</v>
      </c>
      <c r="Q1028">
        <v>119.9</v>
      </c>
      <c r="R1028">
        <v>0</v>
      </c>
      <c r="S1028">
        <v>50.1</v>
      </c>
      <c r="T1028">
        <v>0</v>
      </c>
      <c r="U1028">
        <v>0</v>
      </c>
      <c r="V1028">
        <v>144.9</v>
      </c>
      <c r="W1028">
        <v>69.900000000000006</v>
      </c>
      <c r="X1028">
        <v>69.900000000000006</v>
      </c>
      <c r="Y1028">
        <v>0</v>
      </c>
      <c r="AF1028" t="s">
        <v>1801</v>
      </c>
      <c r="AJ1028" t="s">
        <v>1801</v>
      </c>
      <c r="AL1028" t="s">
        <v>1755</v>
      </c>
      <c r="AM1028">
        <v>0</v>
      </c>
      <c r="AN1028">
        <v>99999</v>
      </c>
      <c r="AO1028">
        <v>899</v>
      </c>
      <c r="AP1028" t="b">
        <v>1</v>
      </c>
      <c r="AQ1028" t="b">
        <v>1</v>
      </c>
      <c r="AR1028" t="b">
        <v>1</v>
      </c>
      <c r="AS1028">
        <v>99999</v>
      </c>
      <c r="AT1028" t="s">
        <v>96</v>
      </c>
      <c r="AV1028" t="b">
        <v>0</v>
      </c>
      <c r="AW1028">
        <v>12</v>
      </c>
      <c r="AX1028" t="s">
        <v>97</v>
      </c>
      <c r="AY1028" t="s">
        <v>2792</v>
      </c>
    </row>
    <row r="1029" spans="1:51" x14ac:dyDescent="0.25">
      <c r="A1029" t="s">
        <v>3160</v>
      </c>
      <c r="B1029" t="s">
        <v>88</v>
      </c>
      <c r="C1029" t="s">
        <v>89</v>
      </c>
      <c r="D1029">
        <v>99999</v>
      </c>
      <c r="F1029">
        <v>10000</v>
      </c>
      <c r="G1029" t="b">
        <v>1</v>
      </c>
      <c r="H1029" t="s">
        <v>883</v>
      </c>
      <c r="K1029" t="s">
        <v>203</v>
      </c>
      <c r="L1029" t="s">
        <v>1725</v>
      </c>
      <c r="N1029" t="s">
        <v>93</v>
      </c>
      <c r="P1029">
        <v>374.8</v>
      </c>
      <c r="Q1029">
        <v>129.9</v>
      </c>
      <c r="R1029">
        <v>0</v>
      </c>
      <c r="S1029">
        <v>50.1</v>
      </c>
      <c r="T1029">
        <v>0</v>
      </c>
      <c r="U1029">
        <v>0</v>
      </c>
      <c r="V1029">
        <v>144.9</v>
      </c>
      <c r="W1029">
        <v>49.9</v>
      </c>
      <c r="X1029">
        <v>49.9</v>
      </c>
      <c r="Y1029">
        <v>0</v>
      </c>
      <c r="AF1029" t="s">
        <v>1767</v>
      </c>
      <c r="AJ1029" t="s">
        <v>1767</v>
      </c>
      <c r="AL1029" t="s">
        <v>1727</v>
      </c>
      <c r="AM1029">
        <v>0</v>
      </c>
      <c r="AN1029">
        <v>99999</v>
      </c>
      <c r="AO1029">
        <v>699</v>
      </c>
      <c r="AP1029" t="b">
        <v>1</v>
      </c>
      <c r="AQ1029" t="b">
        <v>1</v>
      </c>
      <c r="AR1029" t="b">
        <v>1</v>
      </c>
      <c r="AS1029">
        <v>1000</v>
      </c>
      <c r="AT1029" t="s">
        <v>96</v>
      </c>
      <c r="AV1029" t="b">
        <v>0</v>
      </c>
      <c r="AW1029">
        <v>12</v>
      </c>
      <c r="AX1029" t="s">
        <v>97</v>
      </c>
      <c r="AY1029" t="s">
        <v>2793</v>
      </c>
    </row>
    <row r="1030" spans="1:51" x14ac:dyDescent="0.25">
      <c r="A1030" t="s">
        <v>3160</v>
      </c>
      <c r="B1030" t="s">
        <v>109</v>
      </c>
      <c r="C1030" t="s">
        <v>89</v>
      </c>
      <c r="D1030">
        <v>99999</v>
      </c>
      <c r="F1030">
        <v>0</v>
      </c>
      <c r="G1030" t="b">
        <v>1</v>
      </c>
      <c r="H1030" t="s">
        <v>883</v>
      </c>
      <c r="K1030" t="s">
        <v>203</v>
      </c>
      <c r="L1030" t="s">
        <v>1729</v>
      </c>
      <c r="N1030" t="s">
        <v>93</v>
      </c>
      <c r="P1030">
        <v>304.8</v>
      </c>
      <c r="Q1030">
        <v>59.9</v>
      </c>
      <c r="R1030">
        <v>0</v>
      </c>
      <c r="S1030">
        <v>50.1</v>
      </c>
      <c r="T1030">
        <v>0</v>
      </c>
      <c r="U1030">
        <v>0</v>
      </c>
      <c r="V1030">
        <v>144.9</v>
      </c>
      <c r="W1030">
        <v>49.9</v>
      </c>
      <c r="X1030">
        <v>49.9</v>
      </c>
      <c r="Y1030">
        <v>0</v>
      </c>
      <c r="AF1030" t="s">
        <v>1769</v>
      </c>
      <c r="AJ1030" t="s">
        <v>1769</v>
      </c>
      <c r="AL1030" t="s">
        <v>1731</v>
      </c>
      <c r="AM1030">
        <v>0</v>
      </c>
      <c r="AN1030">
        <v>99999</v>
      </c>
      <c r="AO1030">
        <v>599</v>
      </c>
      <c r="AP1030" t="b">
        <v>1</v>
      </c>
      <c r="AQ1030" t="b">
        <v>1</v>
      </c>
      <c r="AR1030" t="b">
        <v>1</v>
      </c>
      <c r="AS1030">
        <v>500</v>
      </c>
      <c r="AT1030" t="s">
        <v>96</v>
      </c>
      <c r="AV1030" t="b">
        <v>0</v>
      </c>
      <c r="AW1030">
        <v>12</v>
      </c>
      <c r="AX1030" t="s">
        <v>97</v>
      </c>
      <c r="AY1030" t="s">
        <v>2794</v>
      </c>
    </row>
    <row r="1031" spans="1:51" x14ac:dyDescent="0.25">
      <c r="A1031" t="s">
        <v>3160</v>
      </c>
      <c r="B1031" t="s">
        <v>109</v>
      </c>
      <c r="C1031" t="s">
        <v>89</v>
      </c>
      <c r="D1031">
        <v>99999</v>
      </c>
      <c r="F1031">
        <v>1000</v>
      </c>
      <c r="G1031" t="b">
        <v>1</v>
      </c>
      <c r="H1031" t="s">
        <v>883</v>
      </c>
      <c r="K1031" t="s">
        <v>203</v>
      </c>
      <c r="L1031" t="s">
        <v>1729</v>
      </c>
      <c r="N1031" t="s">
        <v>93</v>
      </c>
      <c r="P1031">
        <v>304.8</v>
      </c>
      <c r="Q1031">
        <v>59.9</v>
      </c>
      <c r="R1031">
        <v>0</v>
      </c>
      <c r="S1031">
        <v>50.1</v>
      </c>
      <c r="T1031">
        <v>0</v>
      </c>
      <c r="U1031">
        <v>0</v>
      </c>
      <c r="V1031">
        <v>144.9</v>
      </c>
      <c r="W1031">
        <v>49.9</v>
      </c>
      <c r="X1031">
        <v>49.9</v>
      </c>
      <c r="Y1031">
        <v>0</v>
      </c>
      <c r="AF1031" t="s">
        <v>1771</v>
      </c>
      <c r="AJ1031" t="s">
        <v>1771</v>
      </c>
      <c r="AL1031" t="s">
        <v>1731</v>
      </c>
      <c r="AM1031">
        <v>0</v>
      </c>
      <c r="AN1031">
        <v>99999</v>
      </c>
      <c r="AO1031">
        <v>599</v>
      </c>
      <c r="AP1031" t="b">
        <v>1</v>
      </c>
      <c r="AQ1031" t="b">
        <v>1</v>
      </c>
      <c r="AR1031" t="b">
        <v>1</v>
      </c>
      <c r="AS1031">
        <v>500</v>
      </c>
      <c r="AT1031" t="s">
        <v>96</v>
      </c>
      <c r="AV1031" t="b">
        <v>0</v>
      </c>
      <c r="AW1031">
        <v>12</v>
      </c>
      <c r="AX1031" t="s">
        <v>97</v>
      </c>
      <c r="AY1031" t="s">
        <v>2795</v>
      </c>
    </row>
    <row r="1032" spans="1:51" x14ac:dyDescent="0.25">
      <c r="A1032" t="s">
        <v>3160</v>
      </c>
      <c r="B1032" t="s">
        <v>109</v>
      </c>
      <c r="C1032" t="s">
        <v>89</v>
      </c>
      <c r="D1032">
        <v>99999</v>
      </c>
      <c r="F1032">
        <v>10000</v>
      </c>
      <c r="G1032" t="b">
        <v>1</v>
      </c>
      <c r="H1032" t="s">
        <v>883</v>
      </c>
      <c r="K1032" t="s">
        <v>203</v>
      </c>
      <c r="L1032" t="s">
        <v>1729</v>
      </c>
      <c r="N1032" t="s">
        <v>93</v>
      </c>
      <c r="P1032">
        <v>369.8</v>
      </c>
      <c r="Q1032">
        <v>124.9</v>
      </c>
      <c r="R1032">
        <v>0</v>
      </c>
      <c r="S1032">
        <v>50.1</v>
      </c>
      <c r="T1032">
        <v>0</v>
      </c>
      <c r="U1032">
        <v>0</v>
      </c>
      <c r="V1032">
        <v>144.9</v>
      </c>
      <c r="W1032">
        <v>49.9</v>
      </c>
      <c r="X1032">
        <v>49.9</v>
      </c>
      <c r="Y1032">
        <v>0</v>
      </c>
      <c r="AF1032" t="s">
        <v>1773</v>
      </c>
      <c r="AJ1032" t="s">
        <v>1773</v>
      </c>
      <c r="AL1032" t="s">
        <v>1731</v>
      </c>
      <c r="AM1032">
        <v>0</v>
      </c>
      <c r="AN1032">
        <v>99999</v>
      </c>
      <c r="AO1032">
        <v>599</v>
      </c>
      <c r="AP1032" t="b">
        <v>1</v>
      </c>
      <c r="AQ1032" t="b">
        <v>1</v>
      </c>
      <c r="AR1032" t="b">
        <v>1</v>
      </c>
      <c r="AS1032">
        <v>500</v>
      </c>
      <c r="AT1032" t="s">
        <v>96</v>
      </c>
      <c r="AV1032" t="b">
        <v>0</v>
      </c>
      <c r="AW1032">
        <v>12</v>
      </c>
      <c r="AX1032" t="s">
        <v>97</v>
      </c>
      <c r="AY1032" t="s">
        <v>2796</v>
      </c>
    </row>
    <row r="1033" spans="1:51" x14ac:dyDescent="0.25">
      <c r="A1033" t="s">
        <v>3160</v>
      </c>
      <c r="B1033" t="s">
        <v>109</v>
      </c>
      <c r="C1033" t="s">
        <v>89</v>
      </c>
      <c r="D1033">
        <v>99999</v>
      </c>
      <c r="F1033">
        <v>2000</v>
      </c>
      <c r="G1033" t="b">
        <v>1</v>
      </c>
      <c r="H1033" t="s">
        <v>883</v>
      </c>
      <c r="K1033" t="s">
        <v>203</v>
      </c>
      <c r="L1033" t="s">
        <v>1729</v>
      </c>
      <c r="N1033" t="s">
        <v>93</v>
      </c>
      <c r="P1033">
        <v>314.8</v>
      </c>
      <c r="Q1033">
        <v>69.900000000000006</v>
      </c>
      <c r="R1033">
        <v>0</v>
      </c>
      <c r="S1033">
        <v>50.1</v>
      </c>
      <c r="T1033">
        <v>0</v>
      </c>
      <c r="U1033">
        <v>0</v>
      </c>
      <c r="V1033">
        <v>144.9</v>
      </c>
      <c r="W1033">
        <v>49.9</v>
      </c>
      <c r="X1033">
        <v>49.9</v>
      </c>
      <c r="Y1033">
        <v>0</v>
      </c>
      <c r="AF1033" t="s">
        <v>1775</v>
      </c>
      <c r="AJ1033" t="s">
        <v>1775</v>
      </c>
      <c r="AL1033" t="s">
        <v>1731</v>
      </c>
      <c r="AM1033">
        <v>0</v>
      </c>
      <c r="AN1033">
        <v>99999</v>
      </c>
      <c r="AO1033">
        <v>599</v>
      </c>
      <c r="AP1033" t="b">
        <v>1</v>
      </c>
      <c r="AQ1033" t="b">
        <v>1</v>
      </c>
      <c r="AR1033" t="b">
        <v>1</v>
      </c>
      <c r="AS1033">
        <v>500</v>
      </c>
      <c r="AT1033" t="s">
        <v>96</v>
      </c>
      <c r="AV1033" t="b">
        <v>0</v>
      </c>
      <c r="AW1033">
        <v>12</v>
      </c>
      <c r="AX1033" t="s">
        <v>97</v>
      </c>
      <c r="AY1033" t="s">
        <v>2797</v>
      </c>
    </row>
    <row r="1034" spans="1:51" x14ac:dyDescent="0.25">
      <c r="A1034" t="s">
        <v>3160</v>
      </c>
      <c r="B1034" t="s">
        <v>109</v>
      </c>
      <c r="C1034" t="s">
        <v>89</v>
      </c>
      <c r="D1034">
        <v>99999</v>
      </c>
      <c r="F1034">
        <v>3000</v>
      </c>
      <c r="G1034" t="b">
        <v>1</v>
      </c>
      <c r="H1034" t="s">
        <v>883</v>
      </c>
      <c r="K1034" t="s">
        <v>203</v>
      </c>
      <c r="L1034" t="s">
        <v>1729</v>
      </c>
      <c r="N1034" t="s">
        <v>93</v>
      </c>
      <c r="P1034">
        <v>324.8</v>
      </c>
      <c r="Q1034">
        <v>79.899999999999991</v>
      </c>
      <c r="R1034">
        <v>0</v>
      </c>
      <c r="S1034">
        <v>50.1</v>
      </c>
      <c r="T1034">
        <v>0</v>
      </c>
      <c r="U1034">
        <v>0</v>
      </c>
      <c r="V1034">
        <v>144.9</v>
      </c>
      <c r="W1034">
        <v>49.9</v>
      </c>
      <c r="X1034">
        <v>49.9</v>
      </c>
      <c r="Y1034">
        <v>0</v>
      </c>
      <c r="AF1034" t="s">
        <v>1777</v>
      </c>
      <c r="AJ1034" t="s">
        <v>1777</v>
      </c>
      <c r="AL1034" t="s">
        <v>1731</v>
      </c>
      <c r="AM1034">
        <v>0</v>
      </c>
      <c r="AN1034">
        <v>99999</v>
      </c>
      <c r="AO1034">
        <v>599</v>
      </c>
      <c r="AP1034" t="b">
        <v>1</v>
      </c>
      <c r="AQ1034" t="b">
        <v>1</v>
      </c>
      <c r="AR1034" t="b">
        <v>1</v>
      </c>
      <c r="AS1034">
        <v>500</v>
      </c>
      <c r="AT1034" t="s">
        <v>96</v>
      </c>
      <c r="AV1034" t="b">
        <v>0</v>
      </c>
      <c r="AW1034">
        <v>12</v>
      </c>
      <c r="AX1034" t="s">
        <v>97</v>
      </c>
      <c r="AY1034" t="s">
        <v>2798</v>
      </c>
    </row>
    <row r="1035" spans="1:51" x14ac:dyDescent="0.25">
      <c r="A1035" t="s">
        <v>3160</v>
      </c>
      <c r="B1035" t="s">
        <v>109</v>
      </c>
      <c r="C1035" t="s">
        <v>89</v>
      </c>
      <c r="D1035">
        <v>99999</v>
      </c>
      <c r="F1035">
        <v>5000</v>
      </c>
      <c r="G1035" t="b">
        <v>1</v>
      </c>
      <c r="H1035" t="s">
        <v>883</v>
      </c>
      <c r="K1035" t="s">
        <v>203</v>
      </c>
      <c r="L1035" t="s">
        <v>1729</v>
      </c>
      <c r="N1035" t="s">
        <v>93</v>
      </c>
      <c r="P1035">
        <v>339.8</v>
      </c>
      <c r="Q1035">
        <v>94.9</v>
      </c>
      <c r="R1035">
        <v>0</v>
      </c>
      <c r="S1035">
        <v>50.1</v>
      </c>
      <c r="T1035">
        <v>0</v>
      </c>
      <c r="U1035">
        <v>0</v>
      </c>
      <c r="V1035">
        <v>144.9</v>
      </c>
      <c r="W1035">
        <v>49.9</v>
      </c>
      <c r="X1035">
        <v>49.9</v>
      </c>
      <c r="Y1035">
        <v>0</v>
      </c>
      <c r="AF1035" t="s">
        <v>1779</v>
      </c>
      <c r="AJ1035" t="s">
        <v>1779</v>
      </c>
      <c r="AL1035" t="s">
        <v>1731</v>
      </c>
      <c r="AM1035">
        <v>0</v>
      </c>
      <c r="AN1035">
        <v>99999</v>
      </c>
      <c r="AO1035">
        <v>599</v>
      </c>
      <c r="AP1035" t="b">
        <v>1</v>
      </c>
      <c r="AQ1035" t="b">
        <v>1</v>
      </c>
      <c r="AR1035" t="b">
        <v>1</v>
      </c>
      <c r="AS1035">
        <v>500</v>
      </c>
      <c r="AT1035" t="s">
        <v>96</v>
      </c>
      <c r="AV1035" t="b">
        <v>0</v>
      </c>
      <c r="AW1035">
        <v>12</v>
      </c>
      <c r="AX1035" t="s">
        <v>97</v>
      </c>
      <c r="AY1035" t="s">
        <v>2799</v>
      </c>
    </row>
    <row r="1036" spans="1:51" x14ac:dyDescent="0.25">
      <c r="A1036" t="s">
        <v>3160</v>
      </c>
      <c r="B1036" t="s">
        <v>124</v>
      </c>
      <c r="C1036" t="s">
        <v>89</v>
      </c>
      <c r="D1036">
        <v>99999</v>
      </c>
      <c r="F1036">
        <v>0</v>
      </c>
      <c r="G1036" t="b">
        <v>1</v>
      </c>
      <c r="H1036" t="s">
        <v>883</v>
      </c>
      <c r="K1036" t="s">
        <v>203</v>
      </c>
      <c r="L1036" t="s">
        <v>1725</v>
      </c>
      <c r="N1036" t="s">
        <v>93</v>
      </c>
      <c r="P1036">
        <v>309.8</v>
      </c>
      <c r="Q1036">
        <v>64.900000000000006</v>
      </c>
      <c r="R1036">
        <v>0</v>
      </c>
      <c r="S1036">
        <v>50.1</v>
      </c>
      <c r="T1036">
        <v>0</v>
      </c>
      <c r="U1036">
        <v>0</v>
      </c>
      <c r="V1036">
        <v>144.9</v>
      </c>
      <c r="W1036">
        <v>49.9</v>
      </c>
      <c r="X1036">
        <v>49.9</v>
      </c>
      <c r="Y1036">
        <v>0</v>
      </c>
      <c r="AF1036" t="s">
        <v>1781</v>
      </c>
      <c r="AJ1036" t="s">
        <v>1781</v>
      </c>
      <c r="AL1036" t="s">
        <v>1727</v>
      </c>
      <c r="AM1036">
        <v>0</v>
      </c>
      <c r="AN1036">
        <v>99999</v>
      </c>
      <c r="AO1036">
        <v>699</v>
      </c>
      <c r="AP1036" t="b">
        <v>1</v>
      </c>
      <c r="AQ1036" t="b">
        <v>1</v>
      </c>
      <c r="AR1036" t="b">
        <v>1</v>
      </c>
      <c r="AS1036">
        <v>1000</v>
      </c>
      <c r="AT1036" t="s">
        <v>96</v>
      </c>
      <c r="AV1036" t="b">
        <v>0</v>
      </c>
      <c r="AW1036">
        <v>12</v>
      </c>
      <c r="AX1036" t="s">
        <v>97</v>
      </c>
      <c r="AY1036" t="s">
        <v>2800</v>
      </c>
    </row>
    <row r="1037" spans="1:51" x14ac:dyDescent="0.25">
      <c r="A1037" t="s">
        <v>3160</v>
      </c>
      <c r="B1037" t="s">
        <v>124</v>
      </c>
      <c r="C1037" t="s">
        <v>89</v>
      </c>
      <c r="D1037">
        <v>99999</v>
      </c>
      <c r="F1037">
        <v>1000</v>
      </c>
      <c r="G1037" t="b">
        <v>1</v>
      </c>
      <c r="H1037" t="s">
        <v>883</v>
      </c>
      <c r="K1037" t="s">
        <v>203</v>
      </c>
      <c r="L1037" t="s">
        <v>1725</v>
      </c>
      <c r="N1037" t="s">
        <v>93</v>
      </c>
      <c r="P1037">
        <v>309.8</v>
      </c>
      <c r="Q1037">
        <v>64.899999999999991</v>
      </c>
      <c r="R1037">
        <v>0</v>
      </c>
      <c r="S1037">
        <v>50.1</v>
      </c>
      <c r="T1037">
        <v>0</v>
      </c>
      <c r="U1037">
        <v>0</v>
      </c>
      <c r="V1037">
        <v>144.9</v>
      </c>
      <c r="W1037">
        <v>49.9</v>
      </c>
      <c r="X1037">
        <v>49.9</v>
      </c>
      <c r="Y1037">
        <v>0</v>
      </c>
      <c r="AF1037" t="s">
        <v>1783</v>
      </c>
      <c r="AJ1037" t="s">
        <v>1783</v>
      </c>
      <c r="AL1037" t="s">
        <v>1727</v>
      </c>
      <c r="AM1037">
        <v>0</v>
      </c>
      <c r="AN1037">
        <v>99999</v>
      </c>
      <c r="AO1037">
        <v>699</v>
      </c>
      <c r="AP1037" t="b">
        <v>1</v>
      </c>
      <c r="AQ1037" t="b">
        <v>1</v>
      </c>
      <c r="AR1037" t="b">
        <v>1</v>
      </c>
      <c r="AS1037">
        <v>1000</v>
      </c>
      <c r="AT1037" t="s">
        <v>96</v>
      </c>
      <c r="AV1037" t="b">
        <v>0</v>
      </c>
      <c r="AW1037">
        <v>12</v>
      </c>
      <c r="AX1037" t="s">
        <v>97</v>
      </c>
      <c r="AY1037" t="s">
        <v>2801</v>
      </c>
    </row>
    <row r="1038" spans="1:51" x14ac:dyDescent="0.25">
      <c r="A1038" t="s">
        <v>3160</v>
      </c>
      <c r="B1038" t="s">
        <v>124</v>
      </c>
      <c r="C1038" t="s">
        <v>89</v>
      </c>
      <c r="D1038">
        <v>99999</v>
      </c>
      <c r="F1038">
        <v>2000</v>
      </c>
      <c r="G1038" t="b">
        <v>1</v>
      </c>
      <c r="H1038" t="s">
        <v>883</v>
      </c>
      <c r="K1038" t="s">
        <v>203</v>
      </c>
      <c r="L1038" t="s">
        <v>1725</v>
      </c>
      <c r="N1038" t="s">
        <v>93</v>
      </c>
      <c r="P1038">
        <v>319.8</v>
      </c>
      <c r="Q1038">
        <v>74.899999999999991</v>
      </c>
      <c r="R1038">
        <v>0</v>
      </c>
      <c r="S1038">
        <v>50.1</v>
      </c>
      <c r="T1038">
        <v>0</v>
      </c>
      <c r="U1038">
        <v>0</v>
      </c>
      <c r="V1038">
        <v>144.9</v>
      </c>
      <c r="W1038">
        <v>49.9</v>
      </c>
      <c r="X1038">
        <v>49.9</v>
      </c>
      <c r="Y1038">
        <v>0</v>
      </c>
      <c r="AF1038" t="s">
        <v>1785</v>
      </c>
      <c r="AJ1038" t="s">
        <v>1785</v>
      </c>
      <c r="AL1038" t="s">
        <v>1727</v>
      </c>
      <c r="AM1038">
        <v>0</v>
      </c>
      <c r="AN1038">
        <v>99999</v>
      </c>
      <c r="AO1038">
        <v>699</v>
      </c>
      <c r="AP1038" t="b">
        <v>1</v>
      </c>
      <c r="AQ1038" t="b">
        <v>1</v>
      </c>
      <c r="AR1038" t="b">
        <v>1</v>
      </c>
      <c r="AS1038">
        <v>1000</v>
      </c>
      <c r="AT1038" t="s">
        <v>96</v>
      </c>
      <c r="AV1038" t="b">
        <v>0</v>
      </c>
      <c r="AW1038">
        <v>12</v>
      </c>
      <c r="AX1038" t="s">
        <v>97</v>
      </c>
      <c r="AY1038" t="s">
        <v>2802</v>
      </c>
    </row>
    <row r="1039" spans="1:51" x14ac:dyDescent="0.25">
      <c r="A1039" t="s">
        <v>3160</v>
      </c>
      <c r="B1039" t="s">
        <v>124</v>
      </c>
      <c r="C1039" t="s">
        <v>89</v>
      </c>
      <c r="D1039">
        <v>99999</v>
      </c>
      <c r="F1039">
        <v>3000</v>
      </c>
      <c r="G1039" t="b">
        <v>1</v>
      </c>
      <c r="H1039" t="s">
        <v>883</v>
      </c>
      <c r="K1039" t="s">
        <v>203</v>
      </c>
      <c r="L1039" t="s">
        <v>1725</v>
      </c>
      <c r="N1039" t="s">
        <v>93</v>
      </c>
      <c r="P1039">
        <v>329.8</v>
      </c>
      <c r="Q1039">
        <v>84.899999999999991</v>
      </c>
      <c r="R1039">
        <v>0</v>
      </c>
      <c r="S1039">
        <v>50.1</v>
      </c>
      <c r="T1039">
        <v>0</v>
      </c>
      <c r="U1039">
        <v>0</v>
      </c>
      <c r="V1039">
        <v>144.9</v>
      </c>
      <c r="W1039">
        <v>49.9</v>
      </c>
      <c r="X1039">
        <v>49.9</v>
      </c>
      <c r="Y1039">
        <v>0</v>
      </c>
      <c r="AF1039" t="s">
        <v>1787</v>
      </c>
      <c r="AJ1039" t="s">
        <v>1787</v>
      </c>
      <c r="AL1039" t="s">
        <v>1727</v>
      </c>
      <c r="AM1039">
        <v>0</v>
      </c>
      <c r="AN1039">
        <v>99999</v>
      </c>
      <c r="AO1039">
        <v>699</v>
      </c>
      <c r="AP1039" t="b">
        <v>1</v>
      </c>
      <c r="AQ1039" t="b">
        <v>1</v>
      </c>
      <c r="AR1039" t="b">
        <v>1</v>
      </c>
      <c r="AS1039">
        <v>1000</v>
      </c>
      <c r="AT1039" t="s">
        <v>96</v>
      </c>
      <c r="AV1039" t="b">
        <v>0</v>
      </c>
      <c r="AW1039">
        <v>12</v>
      </c>
      <c r="AX1039" t="s">
        <v>97</v>
      </c>
      <c r="AY1039" t="s">
        <v>2803</v>
      </c>
    </row>
    <row r="1040" spans="1:51" x14ac:dyDescent="0.25">
      <c r="A1040" t="s">
        <v>3160</v>
      </c>
      <c r="B1040" t="s">
        <v>124</v>
      </c>
      <c r="C1040" t="s">
        <v>89</v>
      </c>
      <c r="D1040">
        <v>99999</v>
      </c>
      <c r="F1040">
        <v>5000</v>
      </c>
      <c r="G1040" t="b">
        <v>1</v>
      </c>
      <c r="H1040" t="s">
        <v>883</v>
      </c>
      <c r="K1040" t="s">
        <v>203</v>
      </c>
      <c r="L1040" t="s">
        <v>1725</v>
      </c>
      <c r="N1040" t="s">
        <v>93</v>
      </c>
      <c r="P1040">
        <v>344.8</v>
      </c>
      <c r="Q1040">
        <v>99.9</v>
      </c>
      <c r="R1040">
        <v>0</v>
      </c>
      <c r="S1040">
        <v>50.1</v>
      </c>
      <c r="T1040">
        <v>0</v>
      </c>
      <c r="U1040">
        <v>0</v>
      </c>
      <c r="V1040">
        <v>144.9</v>
      </c>
      <c r="W1040">
        <v>49.9</v>
      </c>
      <c r="X1040">
        <v>49.9</v>
      </c>
      <c r="Y1040">
        <v>0</v>
      </c>
      <c r="AF1040" t="s">
        <v>1789</v>
      </c>
      <c r="AJ1040" t="s">
        <v>1789</v>
      </c>
      <c r="AL1040" t="s">
        <v>1727</v>
      </c>
      <c r="AM1040">
        <v>0</v>
      </c>
      <c r="AN1040">
        <v>99999</v>
      </c>
      <c r="AO1040">
        <v>699</v>
      </c>
      <c r="AP1040" t="b">
        <v>1</v>
      </c>
      <c r="AQ1040" t="b">
        <v>1</v>
      </c>
      <c r="AR1040" t="b">
        <v>1</v>
      </c>
      <c r="AS1040">
        <v>1000</v>
      </c>
      <c r="AT1040" t="s">
        <v>96</v>
      </c>
      <c r="AV1040" t="b">
        <v>0</v>
      </c>
      <c r="AW1040">
        <v>12</v>
      </c>
      <c r="AX1040" t="s">
        <v>97</v>
      </c>
      <c r="AY1040" t="s">
        <v>2804</v>
      </c>
    </row>
    <row r="1041" spans="1:51" x14ac:dyDescent="0.25">
      <c r="A1041" t="s">
        <v>3160</v>
      </c>
      <c r="B1041" t="s">
        <v>139</v>
      </c>
      <c r="C1041" t="s">
        <v>89</v>
      </c>
      <c r="D1041">
        <v>99999</v>
      </c>
      <c r="F1041">
        <v>0</v>
      </c>
      <c r="G1041" t="b">
        <v>1</v>
      </c>
      <c r="H1041" t="s">
        <v>883</v>
      </c>
      <c r="K1041" t="s">
        <v>203</v>
      </c>
      <c r="L1041" t="s">
        <v>1753</v>
      </c>
      <c r="N1041" t="s">
        <v>93</v>
      </c>
      <c r="P1041">
        <v>329.8</v>
      </c>
      <c r="Q1041">
        <v>84.9</v>
      </c>
      <c r="R1041">
        <v>0</v>
      </c>
      <c r="S1041">
        <v>50.1</v>
      </c>
      <c r="T1041">
        <v>0</v>
      </c>
      <c r="U1041">
        <v>0</v>
      </c>
      <c r="V1041">
        <v>144.9</v>
      </c>
      <c r="W1041">
        <v>49.9</v>
      </c>
      <c r="X1041">
        <v>49.9</v>
      </c>
      <c r="Y1041">
        <v>0</v>
      </c>
      <c r="AF1041" t="s">
        <v>1791</v>
      </c>
      <c r="AJ1041" t="s">
        <v>1791</v>
      </c>
      <c r="AL1041" t="s">
        <v>1755</v>
      </c>
      <c r="AM1041">
        <v>0</v>
      </c>
      <c r="AN1041">
        <v>99999</v>
      </c>
      <c r="AO1041">
        <v>899</v>
      </c>
      <c r="AP1041" t="b">
        <v>1</v>
      </c>
      <c r="AQ1041" t="b">
        <v>1</v>
      </c>
      <c r="AR1041" t="b">
        <v>1</v>
      </c>
      <c r="AS1041">
        <v>99999</v>
      </c>
      <c r="AT1041" t="s">
        <v>96</v>
      </c>
      <c r="AV1041" t="b">
        <v>0</v>
      </c>
      <c r="AW1041">
        <v>12</v>
      </c>
      <c r="AX1041" t="s">
        <v>97</v>
      </c>
      <c r="AY1041" t="s">
        <v>2805</v>
      </c>
    </row>
    <row r="1042" spans="1:51" x14ac:dyDescent="0.25">
      <c r="A1042" t="s">
        <v>3160</v>
      </c>
      <c r="B1042" t="s">
        <v>139</v>
      </c>
      <c r="C1042" t="s">
        <v>89</v>
      </c>
      <c r="D1042">
        <v>99999</v>
      </c>
      <c r="F1042">
        <v>1000</v>
      </c>
      <c r="G1042" t="b">
        <v>1</v>
      </c>
      <c r="H1042" t="s">
        <v>883</v>
      </c>
      <c r="K1042" t="s">
        <v>203</v>
      </c>
      <c r="L1042" t="s">
        <v>1753</v>
      </c>
      <c r="N1042" t="s">
        <v>93</v>
      </c>
      <c r="P1042">
        <v>329.8</v>
      </c>
      <c r="Q1042">
        <v>84.899999999999991</v>
      </c>
      <c r="R1042">
        <v>0</v>
      </c>
      <c r="S1042">
        <v>50.1</v>
      </c>
      <c r="T1042">
        <v>0</v>
      </c>
      <c r="U1042">
        <v>0</v>
      </c>
      <c r="V1042">
        <v>144.9</v>
      </c>
      <c r="W1042">
        <v>49.9</v>
      </c>
      <c r="X1042">
        <v>49.9</v>
      </c>
      <c r="Y1042">
        <v>0</v>
      </c>
      <c r="AF1042" t="s">
        <v>1793</v>
      </c>
      <c r="AJ1042" t="s">
        <v>1793</v>
      </c>
      <c r="AL1042" t="s">
        <v>1755</v>
      </c>
      <c r="AM1042">
        <v>0</v>
      </c>
      <c r="AN1042">
        <v>99999</v>
      </c>
      <c r="AO1042">
        <v>899</v>
      </c>
      <c r="AP1042" t="b">
        <v>1</v>
      </c>
      <c r="AQ1042" t="b">
        <v>1</v>
      </c>
      <c r="AR1042" t="b">
        <v>1</v>
      </c>
      <c r="AS1042">
        <v>99999</v>
      </c>
      <c r="AT1042" t="s">
        <v>96</v>
      </c>
      <c r="AV1042" t="b">
        <v>0</v>
      </c>
      <c r="AW1042">
        <v>12</v>
      </c>
      <c r="AX1042" t="s">
        <v>97</v>
      </c>
      <c r="AY1042" t="s">
        <v>2806</v>
      </c>
    </row>
    <row r="1043" spans="1:51" x14ac:dyDescent="0.25">
      <c r="A1043" t="s">
        <v>3160</v>
      </c>
      <c r="B1043" t="s">
        <v>139</v>
      </c>
      <c r="C1043" t="s">
        <v>89</v>
      </c>
      <c r="D1043">
        <v>99999</v>
      </c>
      <c r="F1043">
        <v>10000</v>
      </c>
      <c r="G1043" t="b">
        <v>1</v>
      </c>
      <c r="H1043" t="s">
        <v>883</v>
      </c>
      <c r="K1043" t="s">
        <v>203</v>
      </c>
      <c r="L1043" t="s">
        <v>1753</v>
      </c>
      <c r="N1043" t="s">
        <v>93</v>
      </c>
      <c r="P1043">
        <v>394.8</v>
      </c>
      <c r="Q1043">
        <v>149.9</v>
      </c>
      <c r="R1043">
        <v>0</v>
      </c>
      <c r="S1043">
        <v>50.1</v>
      </c>
      <c r="T1043">
        <v>0</v>
      </c>
      <c r="U1043">
        <v>0</v>
      </c>
      <c r="V1043">
        <v>144.9</v>
      </c>
      <c r="W1043">
        <v>49.9</v>
      </c>
      <c r="X1043">
        <v>49.9</v>
      </c>
      <c r="Y1043">
        <v>0</v>
      </c>
      <c r="AF1043" t="s">
        <v>1795</v>
      </c>
      <c r="AJ1043" t="s">
        <v>1795</v>
      </c>
      <c r="AL1043" t="s">
        <v>1755</v>
      </c>
      <c r="AM1043">
        <v>0</v>
      </c>
      <c r="AN1043">
        <v>99999</v>
      </c>
      <c r="AO1043">
        <v>899</v>
      </c>
      <c r="AP1043" t="b">
        <v>1</v>
      </c>
      <c r="AQ1043" t="b">
        <v>1</v>
      </c>
      <c r="AR1043" t="b">
        <v>1</v>
      </c>
      <c r="AS1043">
        <v>99999</v>
      </c>
      <c r="AT1043" t="s">
        <v>96</v>
      </c>
      <c r="AV1043" t="b">
        <v>0</v>
      </c>
      <c r="AW1043">
        <v>12</v>
      </c>
      <c r="AX1043" t="s">
        <v>97</v>
      </c>
      <c r="AY1043" t="s">
        <v>2807</v>
      </c>
    </row>
    <row r="1044" spans="1:51" x14ac:dyDescent="0.25">
      <c r="A1044" t="s">
        <v>3160</v>
      </c>
      <c r="B1044" t="s">
        <v>139</v>
      </c>
      <c r="C1044" t="s">
        <v>89</v>
      </c>
      <c r="D1044">
        <v>99999</v>
      </c>
      <c r="F1044">
        <v>2000</v>
      </c>
      <c r="G1044" t="b">
        <v>1</v>
      </c>
      <c r="H1044" t="s">
        <v>883</v>
      </c>
      <c r="K1044" t="s">
        <v>203</v>
      </c>
      <c r="L1044" t="s">
        <v>1753</v>
      </c>
      <c r="N1044" t="s">
        <v>93</v>
      </c>
      <c r="P1044">
        <v>339.8</v>
      </c>
      <c r="Q1044">
        <v>94.899999999999991</v>
      </c>
      <c r="R1044">
        <v>0</v>
      </c>
      <c r="S1044">
        <v>50.1</v>
      </c>
      <c r="T1044">
        <v>0</v>
      </c>
      <c r="U1044">
        <v>0</v>
      </c>
      <c r="V1044">
        <v>144.9</v>
      </c>
      <c r="W1044">
        <v>49.9</v>
      </c>
      <c r="X1044">
        <v>49.9</v>
      </c>
      <c r="Y1044">
        <v>0</v>
      </c>
      <c r="AF1044" t="s">
        <v>1797</v>
      </c>
      <c r="AJ1044" t="s">
        <v>1797</v>
      </c>
      <c r="AL1044" t="s">
        <v>1755</v>
      </c>
      <c r="AM1044">
        <v>0</v>
      </c>
      <c r="AN1044">
        <v>99999</v>
      </c>
      <c r="AO1044">
        <v>899</v>
      </c>
      <c r="AP1044" t="b">
        <v>1</v>
      </c>
      <c r="AQ1044" t="b">
        <v>1</v>
      </c>
      <c r="AR1044" t="b">
        <v>1</v>
      </c>
      <c r="AS1044">
        <v>99999</v>
      </c>
      <c r="AT1044" t="s">
        <v>96</v>
      </c>
      <c r="AV1044" t="b">
        <v>0</v>
      </c>
      <c r="AW1044">
        <v>12</v>
      </c>
      <c r="AX1044" t="s">
        <v>97</v>
      </c>
      <c r="AY1044" t="s">
        <v>2808</v>
      </c>
    </row>
    <row r="1045" spans="1:51" x14ac:dyDescent="0.25">
      <c r="A1045" t="s">
        <v>3160</v>
      </c>
      <c r="B1045" t="s">
        <v>139</v>
      </c>
      <c r="C1045" t="s">
        <v>89</v>
      </c>
      <c r="D1045">
        <v>99999</v>
      </c>
      <c r="F1045">
        <v>3000</v>
      </c>
      <c r="G1045" t="b">
        <v>1</v>
      </c>
      <c r="H1045" t="s">
        <v>883</v>
      </c>
      <c r="K1045" t="s">
        <v>203</v>
      </c>
      <c r="L1045" t="s">
        <v>1753</v>
      </c>
      <c r="N1045" t="s">
        <v>93</v>
      </c>
      <c r="P1045">
        <v>349.8</v>
      </c>
      <c r="Q1045">
        <v>104.89999999999999</v>
      </c>
      <c r="R1045">
        <v>0</v>
      </c>
      <c r="S1045">
        <v>50.1</v>
      </c>
      <c r="T1045">
        <v>0</v>
      </c>
      <c r="U1045">
        <v>0</v>
      </c>
      <c r="V1045">
        <v>144.9</v>
      </c>
      <c r="W1045">
        <v>49.9</v>
      </c>
      <c r="X1045">
        <v>49.9</v>
      </c>
      <c r="Y1045">
        <v>0</v>
      </c>
      <c r="AF1045" t="s">
        <v>1799</v>
      </c>
      <c r="AJ1045" t="s">
        <v>1799</v>
      </c>
      <c r="AL1045" t="s">
        <v>1755</v>
      </c>
      <c r="AM1045">
        <v>0</v>
      </c>
      <c r="AN1045">
        <v>99999</v>
      </c>
      <c r="AO1045">
        <v>899</v>
      </c>
      <c r="AP1045" t="b">
        <v>1</v>
      </c>
      <c r="AQ1045" t="b">
        <v>1</v>
      </c>
      <c r="AR1045" t="b">
        <v>1</v>
      </c>
      <c r="AS1045">
        <v>99999</v>
      </c>
      <c r="AT1045" t="s">
        <v>96</v>
      </c>
      <c r="AV1045" t="b">
        <v>0</v>
      </c>
      <c r="AW1045">
        <v>12</v>
      </c>
      <c r="AX1045" t="s">
        <v>97</v>
      </c>
      <c r="AY1045" t="s">
        <v>2809</v>
      </c>
    </row>
    <row r="1046" spans="1:51" x14ac:dyDescent="0.25">
      <c r="A1046" t="s">
        <v>3160</v>
      </c>
      <c r="B1046" t="s">
        <v>139</v>
      </c>
      <c r="C1046" t="s">
        <v>89</v>
      </c>
      <c r="D1046">
        <v>99999</v>
      </c>
      <c r="F1046">
        <v>5000</v>
      </c>
      <c r="G1046" t="b">
        <v>1</v>
      </c>
      <c r="H1046" t="s">
        <v>883</v>
      </c>
      <c r="K1046" t="s">
        <v>203</v>
      </c>
      <c r="L1046" t="s">
        <v>1753</v>
      </c>
      <c r="N1046" t="s">
        <v>93</v>
      </c>
      <c r="P1046">
        <v>364.8</v>
      </c>
      <c r="Q1046">
        <v>119.9</v>
      </c>
      <c r="R1046">
        <v>0</v>
      </c>
      <c r="S1046">
        <v>50.1</v>
      </c>
      <c r="T1046">
        <v>0</v>
      </c>
      <c r="U1046">
        <v>0</v>
      </c>
      <c r="V1046">
        <v>144.9</v>
      </c>
      <c r="W1046">
        <v>49.9</v>
      </c>
      <c r="X1046">
        <v>49.9</v>
      </c>
      <c r="Y1046">
        <v>0</v>
      </c>
      <c r="AF1046" t="s">
        <v>1801</v>
      </c>
      <c r="AJ1046" t="s">
        <v>1801</v>
      </c>
      <c r="AL1046" t="s">
        <v>1755</v>
      </c>
      <c r="AM1046">
        <v>0</v>
      </c>
      <c r="AN1046">
        <v>99999</v>
      </c>
      <c r="AO1046">
        <v>899</v>
      </c>
      <c r="AP1046" t="b">
        <v>1</v>
      </c>
      <c r="AQ1046" t="b">
        <v>1</v>
      </c>
      <c r="AR1046" t="b">
        <v>1</v>
      </c>
      <c r="AS1046">
        <v>99999</v>
      </c>
      <c r="AT1046" t="s">
        <v>96</v>
      </c>
      <c r="AV1046" t="b">
        <v>0</v>
      </c>
      <c r="AW1046">
        <v>12</v>
      </c>
      <c r="AX1046" t="s">
        <v>97</v>
      </c>
      <c r="AY1046" t="s">
        <v>2810</v>
      </c>
    </row>
    <row r="1047" spans="1:51" x14ac:dyDescent="0.25">
      <c r="A1047" t="s">
        <v>3160</v>
      </c>
      <c r="B1047" t="s">
        <v>88</v>
      </c>
      <c r="C1047" t="s">
        <v>89</v>
      </c>
      <c r="D1047">
        <v>99999</v>
      </c>
      <c r="F1047">
        <v>10000</v>
      </c>
      <c r="G1047" t="b">
        <v>1</v>
      </c>
      <c r="H1047" t="s">
        <v>883</v>
      </c>
      <c r="K1047" t="s">
        <v>228</v>
      </c>
      <c r="L1047" t="s">
        <v>1725</v>
      </c>
      <c r="N1047" t="s">
        <v>93</v>
      </c>
      <c r="P1047">
        <v>384.8</v>
      </c>
      <c r="Q1047">
        <v>129.9</v>
      </c>
      <c r="R1047">
        <v>0</v>
      </c>
      <c r="S1047">
        <v>50.1</v>
      </c>
      <c r="T1047">
        <v>0</v>
      </c>
      <c r="U1047">
        <v>0</v>
      </c>
      <c r="V1047">
        <v>144.9</v>
      </c>
      <c r="W1047">
        <v>59.9</v>
      </c>
      <c r="X1047">
        <v>59.9</v>
      </c>
      <c r="Y1047">
        <v>0</v>
      </c>
      <c r="AF1047" t="s">
        <v>1767</v>
      </c>
      <c r="AJ1047" t="s">
        <v>1767</v>
      </c>
      <c r="AL1047" t="s">
        <v>1727</v>
      </c>
      <c r="AM1047">
        <v>0</v>
      </c>
      <c r="AN1047">
        <v>99999</v>
      </c>
      <c r="AO1047">
        <v>699</v>
      </c>
      <c r="AP1047" t="b">
        <v>1</v>
      </c>
      <c r="AQ1047" t="b">
        <v>1</v>
      </c>
      <c r="AR1047" t="b">
        <v>1</v>
      </c>
      <c r="AS1047">
        <v>1000</v>
      </c>
      <c r="AT1047" t="s">
        <v>96</v>
      </c>
      <c r="AV1047" t="b">
        <v>0</v>
      </c>
      <c r="AW1047">
        <v>12</v>
      </c>
      <c r="AX1047" t="s">
        <v>97</v>
      </c>
      <c r="AY1047" t="s">
        <v>2811</v>
      </c>
    </row>
    <row r="1048" spans="1:51" x14ac:dyDescent="0.25">
      <c r="A1048" t="s">
        <v>3160</v>
      </c>
      <c r="B1048" t="s">
        <v>109</v>
      </c>
      <c r="C1048" t="s">
        <v>89</v>
      </c>
      <c r="D1048">
        <v>99999</v>
      </c>
      <c r="F1048">
        <v>0</v>
      </c>
      <c r="G1048" t="b">
        <v>1</v>
      </c>
      <c r="H1048" t="s">
        <v>883</v>
      </c>
      <c r="K1048" t="s">
        <v>228</v>
      </c>
      <c r="L1048" t="s">
        <v>1729</v>
      </c>
      <c r="N1048" t="s">
        <v>93</v>
      </c>
      <c r="P1048">
        <v>314.8</v>
      </c>
      <c r="Q1048">
        <v>59.9</v>
      </c>
      <c r="R1048">
        <v>0</v>
      </c>
      <c r="S1048">
        <v>50.1</v>
      </c>
      <c r="T1048">
        <v>0</v>
      </c>
      <c r="U1048">
        <v>0</v>
      </c>
      <c r="V1048">
        <v>144.9</v>
      </c>
      <c r="W1048">
        <v>59.9</v>
      </c>
      <c r="X1048">
        <v>59.9</v>
      </c>
      <c r="Y1048">
        <v>0</v>
      </c>
      <c r="AF1048" t="s">
        <v>1769</v>
      </c>
      <c r="AJ1048" t="s">
        <v>1769</v>
      </c>
      <c r="AL1048" t="s">
        <v>1731</v>
      </c>
      <c r="AM1048">
        <v>0</v>
      </c>
      <c r="AN1048">
        <v>99999</v>
      </c>
      <c r="AO1048">
        <v>599</v>
      </c>
      <c r="AP1048" t="b">
        <v>1</v>
      </c>
      <c r="AQ1048" t="b">
        <v>1</v>
      </c>
      <c r="AR1048" t="b">
        <v>1</v>
      </c>
      <c r="AS1048">
        <v>500</v>
      </c>
      <c r="AT1048" t="s">
        <v>96</v>
      </c>
      <c r="AV1048" t="b">
        <v>0</v>
      </c>
      <c r="AW1048">
        <v>12</v>
      </c>
      <c r="AX1048" t="s">
        <v>97</v>
      </c>
      <c r="AY1048" t="s">
        <v>2812</v>
      </c>
    </row>
    <row r="1049" spans="1:51" x14ac:dyDescent="0.25">
      <c r="A1049" t="s">
        <v>3160</v>
      </c>
      <c r="B1049" t="s">
        <v>109</v>
      </c>
      <c r="C1049" t="s">
        <v>89</v>
      </c>
      <c r="D1049">
        <v>99999</v>
      </c>
      <c r="F1049">
        <v>1000</v>
      </c>
      <c r="G1049" t="b">
        <v>1</v>
      </c>
      <c r="H1049" t="s">
        <v>883</v>
      </c>
      <c r="K1049" t="s">
        <v>228</v>
      </c>
      <c r="L1049" t="s">
        <v>1729</v>
      </c>
      <c r="N1049" t="s">
        <v>93</v>
      </c>
      <c r="P1049">
        <v>314.8</v>
      </c>
      <c r="Q1049">
        <v>59.9</v>
      </c>
      <c r="R1049">
        <v>0</v>
      </c>
      <c r="S1049">
        <v>50.1</v>
      </c>
      <c r="T1049">
        <v>0</v>
      </c>
      <c r="U1049">
        <v>0</v>
      </c>
      <c r="V1049">
        <v>144.9</v>
      </c>
      <c r="W1049">
        <v>59.9</v>
      </c>
      <c r="X1049">
        <v>59.9</v>
      </c>
      <c r="Y1049">
        <v>0</v>
      </c>
      <c r="AF1049" t="s">
        <v>1771</v>
      </c>
      <c r="AJ1049" t="s">
        <v>1771</v>
      </c>
      <c r="AL1049" t="s">
        <v>1731</v>
      </c>
      <c r="AM1049">
        <v>0</v>
      </c>
      <c r="AN1049">
        <v>99999</v>
      </c>
      <c r="AO1049">
        <v>599</v>
      </c>
      <c r="AP1049" t="b">
        <v>1</v>
      </c>
      <c r="AQ1049" t="b">
        <v>1</v>
      </c>
      <c r="AR1049" t="b">
        <v>1</v>
      </c>
      <c r="AS1049">
        <v>500</v>
      </c>
      <c r="AT1049" t="s">
        <v>96</v>
      </c>
      <c r="AV1049" t="b">
        <v>0</v>
      </c>
      <c r="AW1049">
        <v>12</v>
      </c>
      <c r="AX1049" t="s">
        <v>97</v>
      </c>
      <c r="AY1049" t="s">
        <v>2813</v>
      </c>
    </row>
    <row r="1050" spans="1:51" x14ac:dyDescent="0.25">
      <c r="A1050" t="s">
        <v>3160</v>
      </c>
      <c r="B1050" t="s">
        <v>109</v>
      </c>
      <c r="C1050" t="s">
        <v>89</v>
      </c>
      <c r="D1050">
        <v>99999</v>
      </c>
      <c r="F1050">
        <v>10000</v>
      </c>
      <c r="G1050" t="b">
        <v>1</v>
      </c>
      <c r="H1050" t="s">
        <v>883</v>
      </c>
      <c r="K1050" t="s">
        <v>228</v>
      </c>
      <c r="L1050" t="s">
        <v>1729</v>
      </c>
      <c r="N1050" t="s">
        <v>93</v>
      </c>
      <c r="P1050">
        <v>379.8</v>
      </c>
      <c r="Q1050">
        <v>124.9</v>
      </c>
      <c r="R1050">
        <v>0</v>
      </c>
      <c r="S1050">
        <v>50.1</v>
      </c>
      <c r="T1050">
        <v>0</v>
      </c>
      <c r="U1050">
        <v>0</v>
      </c>
      <c r="V1050">
        <v>144.9</v>
      </c>
      <c r="W1050">
        <v>59.9</v>
      </c>
      <c r="X1050">
        <v>59.9</v>
      </c>
      <c r="Y1050">
        <v>0</v>
      </c>
      <c r="AF1050" t="s">
        <v>1773</v>
      </c>
      <c r="AJ1050" t="s">
        <v>1773</v>
      </c>
      <c r="AL1050" t="s">
        <v>1731</v>
      </c>
      <c r="AM1050">
        <v>0</v>
      </c>
      <c r="AN1050">
        <v>99999</v>
      </c>
      <c r="AO1050">
        <v>599</v>
      </c>
      <c r="AP1050" t="b">
        <v>1</v>
      </c>
      <c r="AQ1050" t="b">
        <v>1</v>
      </c>
      <c r="AR1050" t="b">
        <v>1</v>
      </c>
      <c r="AS1050">
        <v>500</v>
      </c>
      <c r="AT1050" t="s">
        <v>96</v>
      </c>
      <c r="AV1050" t="b">
        <v>0</v>
      </c>
      <c r="AW1050">
        <v>12</v>
      </c>
      <c r="AX1050" t="s">
        <v>97</v>
      </c>
      <c r="AY1050" t="s">
        <v>2814</v>
      </c>
    </row>
    <row r="1051" spans="1:51" x14ac:dyDescent="0.25">
      <c r="A1051" t="s">
        <v>3160</v>
      </c>
      <c r="B1051" t="s">
        <v>109</v>
      </c>
      <c r="C1051" t="s">
        <v>89</v>
      </c>
      <c r="D1051">
        <v>99999</v>
      </c>
      <c r="F1051">
        <v>2000</v>
      </c>
      <c r="G1051" t="b">
        <v>1</v>
      </c>
      <c r="H1051" t="s">
        <v>883</v>
      </c>
      <c r="K1051" t="s">
        <v>228</v>
      </c>
      <c r="L1051" t="s">
        <v>1729</v>
      </c>
      <c r="N1051" t="s">
        <v>93</v>
      </c>
      <c r="P1051">
        <v>324.8</v>
      </c>
      <c r="Q1051">
        <v>69.900000000000006</v>
      </c>
      <c r="R1051">
        <v>0</v>
      </c>
      <c r="S1051">
        <v>50.1</v>
      </c>
      <c r="T1051">
        <v>0</v>
      </c>
      <c r="U1051">
        <v>0</v>
      </c>
      <c r="V1051">
        <v>144.9</v>
      </c>
      <c r="W1051">
        <v>59.9</v>
      </c>
      <c r="X1051">
        <v>59.9</v>
      </c>
      <c r="Y1051">
        <v>0</v>
      </c>
      <c r="AF1051" t="s">
        <v>1775</v>
      </c>
      <c r="AJ1051" t="s">
        <v>1775</v>
      </c>
      <c r="AL1051" t="s">
        <v>1731</v>
      </c>
      <c r="AM1051">
        <v>0</v>
      </c>
      <c r="AN1051">
        <v>99999</v>
      </c>
      <c r="AO1051">
        <v>599</v>
      </c>
      <c r="AP1051" t="b">
        <v>1</v>
      </c>
      <c r="AQ1051" t="b">
        <v>1</v>
      </c>
      <c r="AR1051" t="b">
        <v>1</v>
      </c>
      <c r="AS1051">
        <v>500</v>
      </c>
      <c r="AT1051" t="s">
        <v>96</v>
      </c>
      <c r="AV1051" t="b">
        <v>0</v>
      </c>
      <c r="AW1051">
        <v>12</v>
      </c>
      <c r="AX1051" t="s">
        <v>97</v>
      </c>
      <c r="AY1051" t="s">
        <v>2815</v>
      </c>
    </row>
    <row r="1052" spans="1:51" x14ac:dyDescent="0.25">
      <c r="A1052" t="s">
        <v>3160</v>
      </c>
      <c r="B1052" t="s">
        <v>109</v>
      </c>
      <c r="C1052" t="s">
        <v>89</v>
      </c>
      <c r="D1052">
        <v>99999</v>
      </c>
      <c r="F1052">
        <v>3000</v>
      </c>
      <c r="G1052" t="b">
        <v>1</v>
      </c>
      <c r="H1052" t="s">
        <v>883</v>
      </c>
      <c r="K1052" t="s">
        <v>228</v>
      </c>
      <c r="L1052" t="s">
        <v>1729</v>
      </c>
      <c r="N1052" t="s">
        <v>93</v>
      </c>
      <c r="P1052">
        <v>334.8</v>
      </c>
      <c r="Q1052">
        <v>79.899999999999991</v>
      </c>
      <c r="R1052">
        <v>0</v>
      </c>
      <c r="S1052">
        <v>50.1</v>
      </c>
      <c r="T1052">
        <v>0</v>
      </c>
      <c r="U1052">
        <v>0</v>
      </c>
      <c r="V1052">
        <v>144.9</v>
      </c>
      <c r="W1052">
        <v>59.9</v>
      </c>
      <c r="X1052">
        <v>59.9</v>
      </c>
      <c r="Y1052">
        <v>0</v>
      </c>
      <c r="AF1052" t="s">
        <v>1777</v>
      </c>
      <c r="AJ1052" t="s">
        <v>1777</v>
      </c>
      <c r="AL1052" t="s">
        <v>1731</v>
      </c>
      <c r="AM1052">
        <v>0</v>
      </c>
      <c r="AN1052">
        <v>99999</v>
      </c>
      <c r="AO1052">
        <v>599</v>
      </c>
      <c r="AP1052" t="b">
        <v>1</v>
      </c>
      <c r="AQ1052" t="b">
        <v>1</v>
      </c>
      <c r="AR1052" t="b">
        <v>1</v>
      </c>
      <c r="AS1052">
        <v>500</v>
      </c>
      <c r="AT1052" t="s">
        <v>96</v>
      </c>
      <c r="AV1052" t="b">
        <v>0</v>
      </c>
      <c r="AW1052">
        <v>12</v>
      </c>
      <c r="AX1052" t="s">
        <v>97</v>
      </c>
      <c r="AY1052" t="s">
        <v>2816</v>
      </c>
    </row>
    <row r="1053" spans="1:51" x14ac:dyDescent="0.25">
      <c r="A1053" t="s">
        <v>3160</v>
      </c>
      <c r="B1053" t="s">
        <v>109</v>
      </c>
      <c r="C1053" t="s">
        <v>89</v>
      </c>
      <c r="D1053">
        <v>99999</v>
      </c>
      <c r="F1053">
        <v>5000</v>
      </c>
      <c r="G1053" t="b">
        <v>1</v>
      </c>
      <c r="H1053" t="s">
        <v>883</v>
      </c>
      <c r="K1053" t="s">
        <v>228</v>
      </c>
      <c r="L1053" t="s">
        <v>1729</v>
      </c>
      <c r="N1053" t="s">
        <v>93</v>
      </c>
      <c r="P1053">
        <v>349.8</v>
      </c>
      <c r="Q1053">
        <v>94.9</v>
      </c>
      <c r="R1053">
        <v>0</v>
      </c>
      <c r="S1053">
        <v>50.1</v>
      </c>
      <c r="T1053">
        <v>0</v>
      </c>
      <c r="U1053">
        <v>0</v>
      </c>
      <c r="V1053">
        <v>144.9</v>
      </c>
      <c r="W1053">
        <v>59.9</v>
      </c>
      <c r="X1053">
        <v>59.9</v>
      </c>
      <c r="Y1053">
        <v>0</v>
      </c>
      <c r="AF1053" t="s">
        <v>1779</v>
      </c>
      <c r="AJ1053" t="s">
        <v>1779</v>
      </c>
      <c r="AL1053" t="s">
        <v>1731</v>
      </c>
      <c r="AM1053">
        <v>0</v>
      </c>
      <c r="AN1053">
        <v>99999</v>
      </c>
      <c r="AO1053">
        <v>599</v>
      </c>
      <c r="AP1053" t="b">
        <v>1</v>
      </c>
      <c r="AQ1053" t="b">
        <v>1</v>
      </c>
      <c r="AR1053" t="b">
        <v>1</v>
      </c>
      <c r="AS1053">
        <v>500</v>
      </c>
      <c r="AT1053" t="s">
        <v>96</v>
      </c>
      <c r="AV1053" t="b">
        <v>0</v>
      </c>
      <c r="AW1053">
        <v>12</v>
      </c>
      <c r="AX1053" t="s">
        <v>97</v>
      </c>
      <c r="AY1053" t="s">
        <v>2817</v>
      </c>
    </row>
    <row r="1054" spans="1:51" x14ac:dyDescent="0.25">
      <c r="A1054" t="s">
        <v>3160</v>
      </c>
      <c r="B1054" t="s">
        <v>124</v>
      </c>
      <c r="C1054" t="s">
        <v>89</v>
      </c>
      <c r="D1054">
        <v>99999</v>
      </c>
      <c r="F1054">
        <v>0</v>
      </c>
      <c r="G1054" t="b">
        <v>1</v>
      </c>
      <c r="H1054" t="s">
        <v>883</v>
      </c>
      <c r="K1054" t="s">
        <v>228</v>
      </c>
      <c r="L1054" t="s">
        <v>1725</v>
      </c>
      <c r="N1054" t="s">
        <v>93</v>
      </c>
      <c r="P1054">
        <v>319.8</v>
      </c>
      <c r="Q1054">
        <v>64.900000000000006</v>
      </c>
      <c r="R1054">
        <v>0</v>
      </c>
      <c r="S1054">
        <v>50.1</v>
      </c>
      <c r="T1054">
        <v>0</v>
      </c>
      <c r="U1054">
        <v>0</v>
      </c>
      <c r="V1054">
        <v>144.9</v>
      </c>
      <c r="W1054">
        <v>59.9</v>
      </c>
      <c r="X1054">
        <v>59.9</v>
      </c>
      <c r="Y1054">
        <v>0</v>
      </c>
      <c r="AF1054" t="s">
        <v>1781</v>
      </c>
      <c r="AJ1054" t="s">
        <v>1781</v>
      </c>
      <c r="AL1054" t="s">
        <v>1727</v>
      </c>
      <c r="AM1054">
        <v>0</v>
      </c>
      <c r="AN1054">
        <v>99999</v>
      </c>
      <c r="AO1054">
        <v>699</v>
      </c>
      <c r="AP1054" t="b">
        <v>1</v>
      </c>
      <c r="AQ1054" t="b">
        <v>1</v>
      </c>
      <c r="AR1054" t="b">
        <v>1</v>
      </c>
      <c r="AS1054">
        <v>1000</v>
      </c>
      <c r="AT1054" t="s">
        <v>96</v>
      </c>
      <c r="AV1054" t="b">
        <v>0</v>
      </c>
      <c r="AW1054">
        <v>12</v>
      </c>
      <c r="AX1054" t="s">
        <v>97</v>
      </c>
      <c r="AY1054" t="s">
        <v>2818</v>
      </c>
    </row>
    <row r="1055" spans="1:51" x14ac:dyDescent="0.25">
      <c r="A1055" t="s">
        <v>3160</v>
      </c>
      <c r="B1055" t="s">
        <v>124</v>
      </c>
      <c r="C1055" t="s">
        <v>89</v>
      </c>
      <c r="D1055">
        <v>99999</v>
      </c>
      <c r="F1055">
        <v>1000</v>
      </c>
      <c r="G1055" t="b">
        <v>1</v>
      </c>
      <c r="H1055" t="s">
        <v>883</v>
      </c>
      <c r="K1055" t="s">
        <v>228</v>
      </c>
      <c r="L1055" t="s">
        <v>1725</v>
      </c>
      <c r="N1055" t="s">
        <v>93</v>
      </c>
      <c r="P1055">
        <v>319.8</v>
      </c>
      <c r="Q1055">
        <v>64.899999999999991</v>
      </c>
      <c r="R1055">
        <v>0</v>
      </c>
      <c r="S1055">
        <v>50.1</v>
      </c>
      <c r="T1055">
        <v>0</v>
      </c>
      <c r="U1055">
        <v>0</v>
      </c>
      <c r="V1055">
        <v>144.9</v>
      </c>
      <c r="W1055">
        <v>59.9</v>
      </c>
      <c r="X1055">
        <v>59.9</v>
      </c>
      <c r="Y1055">
        <v>0</v>
      </c>
      <c r="AF1055" t="s">
        <v>1783</v>
      </c>
      <c r="AJ1055" t="s">
        <v>1783</v>
      </c>
      <c r="AL1055" t="s">
        <v>1727</v>
      </c>
      <c r="AM1055">
        <v>0</v>
      </c>
      <c r="AN1055">
        <v>99999</v>
      </c>
      <c r="AO1055">
        <v>699</v>
      </c>
      <c r="AP1055" t="b">
        <v>1</v>
      </c>
      <c r="AQ1055" t="b">
        <v>1</v>
      </c>
      <c r="AR1055" t="b">
        <v>1</v>
      </c>
      <c r="AS1055">
        <v>1000</v>
      </c>
      <c r="AT1055" t="s">
        <v>96</v>
      </c>
      <c r="AV1055" t="b">
        <v>0</v>
      </c>
      <c r="AW1055">
        <v>12</v>
      </c>
      <c r="AX1055" t="s">
        <v>97</v>
      </c>
      <c r="AY1055" t="s">
        <v>2819</v>
      </c>
    </row>
    <row r="1056" spans="1:51" x14ac:dyDescent="0.25">
      <c r="A1056" t="s">
        <v>3160</v>
      </c>
      <c r="B1056" t="s">
        <v>124</v>
      </c>
      <c r="C1056" t="s">
        <v>89</v>
      </c>
      <c r="D1056">
        <v>99999</v>
      </c>
      <c r="F1056">
        <v>2000</v>
      </c>
      <c r="G1056" t="b">
        <v>1</v>
      </c>
      <c r="H1056" t="s">
        <v>883</v>
      </c>
      <c r="K1056" t="s">
        <v>228</v>
      </c>
      <c r="L1056" t="s">
        <v>1725</v>
      </c>
      <c r="N1056" t="s">
        <v>93</v>
      </c>
      <c r="P1056">
        <v>329.8</v>
      </c>
      <c r="Q1056">
        <v>74.899999999999991</v>
      </c>
      <c r="R1056">
        <v>0</v>
      </c>
      <c r="S1056">
        <v>50.1</v>
      </c>
      <c r="T1056">
        <v>0</v>
      </c>
      <c r="U1056">
        <v>0</v>
      </c>
      <c r="V1056">
        <v>144.9</v>
      </c>
      <c r="W1056">
        <v>59.9</v>
      </c>
      <c r="X1056">
        <v>59.9</v>
      </c>
      <c r="Y1056">
        <v>0</v>
      </c>
      <c r="AF1056" t="s">
        <v>1785</v>
      </c>
      <c r="AJ1056" t="s">
        <v>1785</v>
      </c>
      <c r="AL1056" t="s">
        <v>1727</v>
      </c>
      <c r="AM1056">
        <v>0</v>
      </c>
      <c r="AN1056">
        <v>99999</v>
      </c>
      <c r="AO1056">
        <v>699</v>
      </c>
      <c r="AP1056" t="b">
        <v>1</v>
      </c>
      <c r="AQ1056" t="b">
        <v>1</v>
      </c>
      <c r="AR1056" t="b">
        <v>1</v>
      </c>
      <c r="AS1056">
        <v>1000</v>
      </c>
      <c r="AT1056" t="s">
        <v>96</v>
      </c>
      <c r="AV1056" t="b">
        <v>0</v>
      </c>
      <c r="AW1056">
        <v>12</v>
      </c>
      <c r="AX1056" t="s">
        <v>97</v>
      </c>
      <c r="AY1056" t="s">
        <v>2820</v>
      </c>
    </row>
    <row r="1057" spans="1:51" x14ac:dyDescent="0.25">
      <c r="A1057" t="s">
        <v>3160</v>
      </c>
      <c r="B1057" t="s">
        <v>124</v>
      </c>
      <c r="C1057" t="s">
        <v>89</v>
      </c>
      <c r="D1057">
        <v>99999</v>
      </c>
      <c r="F1057">
        <v>3000</v>
      </c>
      <c r="G1057" t="b">
        <v>1</v>
      </c>
      <c r="H1057" t="s">
        <v>883</v>
      </c>
      <c r="K1057" t="s">
        <v>228</v>
      </c>
      <c r="L1057" t="s">
        <v>1725</v>
      </c>
      <c r="N1057" t="s">
        <v>93</v>
      </c>
      <c r="P1057">
        <v>339.8</v>
      </c>
      <c r="Q1057">
        <v>84.899999999999991</v>
      </c>
      <c r="R1057">
        <v>0</v>
      </c>
      <c r="S1057">
        <v>50.1</v>
      </c>
      <c r="T1057">
        <v>0</v>
      </c>
      <c r="U1057">
        <v>0</v>
      </c>
      <c r="V1057">
        <v>144.9</v>
      </c>
      <c r="W1057">
        <v>59.9</v>
      </c>
      <c r="X1057">
        <v>59.9</v>
      </c>
      <c r="Y1057">
        <v>0</v>
      </c>
      <c r="AF1057" t="s">
        <v>1787</v>
      </c>
      <c r="AJ1057" t="s">
        <v>1787</v>
      </c>
      <c r="AL1057" t="s">
        <v>1727</v>
      </c>
      <c r="AM1057">
        <v>0</v>
      </c>
      <c r="AN1057">
        <v>99999</v>
      </c>
      <c r="AO1057">
        <v>699</v>
      </c>
      <c r="AP1057" t="b">
        <v>1</v>
      </c>
      <c r="AQ1057" t="b">
        <v>1</v>
      </c>
      <c r="AR1057" t="b">
        <v>1</v>
      </c>
      <c r="AS1057">
        <v>1000</v>
      </c>
      <c r="AT1057" t="s">
        <v>96</v>
      </c>
      <c r="AV1057" t="b">
        <v>0</v>
      </c>
      <c r="AW1057">
        <v>12</v>
      </c>
      <c r="AX1057" t="s">
        <v>97</v>
      </c>
      <c r="AY1057" t="s">
        <v>2821</v>
      </c>
    </row>
    <row r="1058" spans="1:51" x14ac:dyDescent="0.25">
      <c r="A1058" t="s">
        <v>3160</v>
      </c>
      <c r="B1058" t="s">
        <v>124</v>
      </c>
      <c r="C1058" t="s">
        <v>89</v>
      </c>
      <c r="D1058">
        <v>99999</v>
      </c>
      <c r="F1058">
        <v>5000</v>
      </c>
      <c r="G1058" t="b">
        <v>1</v>
      </c>
      <c r="H1058" t="s">
        <v>883</v>
      </c>
      <c r="K1058" t="s">
        <v>228</v>
      </c>
      <c r="L1058" t="s">
        <v>1725</v>
      </c>
      <c r="N1058" t="s">
        <v>93</v>
      </c>
      <c r="P1058">
        <v>354.8</v>
      </c>
      <c r="Q1058">
        <v>99.9</v>
      </c>
      <c r="R1058">
        <v>0</v>
      </c>
      <c r="S1058">
        <v>50.1</v>
      </c>
      <c r="T1058">
        <v>0</v>
      </c>
      <c r="U1058">
        <v>0</v>
      </c>
      <c r="V1058">
        <v>144.9</v>
      </c>
      <c r="W1058">
        <v>59.9</v>
      </c>
      <c r="X1058">
        <v>59.9</v>
      </c>
      <c r="Y1058">
        <v>0</v>
      </c>
      <c r="AF1058" t="s">
        <v>1789</v>
      </c>
      <c r="AJ1058" t="s">
        <v>1789</v>
      </c>
      <c r="AL1058" t="s">
        <v>1727</v>
      </c>
      <c r="AM1058">
        <v>0</v>
      </c>
      <c r="AN1058">
        <v>99999</v>
      </c>
      <c r="AO1058">
        <v>699</v>
      </c>
      <c r="AP1058" t="b">
        <v>1</v>
      </c>
      <c r="AQ1058" t="b">
        <v>1</v>
      </c>
      <c r="AR1058" t="b">
        <v>1</v>
      </c>
      <c r="AS1058">
        <v>1000</v>
      </c>
      <c r="AT1058" t="s">
        <v>96</v>
      </c>
      <c r="AV1058" t="b">
        <v>0</v>
      </c>
      <c r="AW1058">
        <v>12</v>
      </c>
      <c r="AX1058" t="s">
        <v>97</v>
      </c>
      <c r="AY1058" t="s">
        <v>2822</v>
      </c>
    </row>
    <row r="1059" spans="1:51" x14ac:dyDescent="0.25">
      <c r="A1059" t="s">
        <v>3160</v>
      </c>
      <c r="B1059" t="s">
        <v>139</v>
      </c>
      <c r="C1059" t="s">
        <v>89</v>
      </c>
      <c r="D1059">
        <v>99999</v>
      </c>
      <c r="F1059">
        <v>0</v>
      </c>
      <c r="G1059" t="b">
        <v>1</v>
      </c>
      <c r="H1059" t="s">
        <v>883</v>
      </c>
      <c r="K1059" t="s">
        <v>228</v>
      </c>
      <c r="L1059" t="s">
        <v>1753</v>
      </c>
      <c r="N1059" t="s">
        <v>93</v>
      </c>
      <c r="P1059">
        <v>339.8</v>
      </c>
      <c r="Q1059">
        <v>84.9</v>
      </c>
      <c r="R1059">
        <v>0</v>
      </c>
      <c r="S1059">
        <v>50.1</v>
      </c>
      <c r="T1059">
        <v>0</v>
      </c>
      <c r="U1059">
        <v>0</v>
      </c>
      <c r="V1059">
        <v>144.9</v>
      </c>
      <c r="W1059">
        <v>59.9</v>
      </c>
      <c r="X1059">
        <v>59.9</v>
      </c>
      <c r="Y1059">
        <v>0</v>
      </c>
      <c r="AF1059" t="s">
        <v>1791</v>
      </c>
      <c r="AJ1059" t="s">
        <v>1791</v>
      </c>
      <c r="AL1059" t="s">
        <v>1755</v>
      </c>
      <c r="AM1059">
        <v>0</v>
      </c>
      <c r="AN1059">
        <v>99999</v>
      </c>
      <c r="AO1059">
        <v>899</v>
      </c>
      <c r="AP1059" t="b">
        <v>1</v>
      </c>
      <c r="AQ1059" t="b">
        <v>1</v>
      </c>
      <c r="AR1059" t="b">
        <v>1</v>
      </c>
      <c r="AS1059">
        <v>99999</v>
      </c>
      <c r="AT1059" t="s">
        <v>96</v>
      </c>
      <c r="AV1059" t="b">
        <v>0</v>
      </c>
      <c r="AW1059">
        <v>12</v>
      </c>
      <c r="AX1059" t="s">
        <v>97</v>
      </c>
      <c r="AY1059" t="s">
        <v>2823</v>
      </c>
    </row>
    <row r="1060" spans="1:51" x14ac:dyDescent="0.25">
      <c r="A1060" t="s">
        <v>3160</v>
      </c>
      <c r="B1060" t="s">
        <v>139</v>
      </c>
      <c r="C1060" t="s">
        <v>89</v>
      </c>
      <c r="D1060">
        <v>99999</v>
      </c>
      <c r="F1060">
        <v>1000</v>
      </c>
      <c r="G1060" t="b">
        <v>1</v>
      </c>
      <c r="H1060" t="s">
        <v>883</v>
      </c>
      <c r="K1060" t="s">
        <v>228</v>
      </c>
      <c r="L1060" t="s">
        <v>1753</v>
      </c>
      <c r="N1060" t="s">
        <v>93</v>
      </c>
      <c r="P1060">
        <v>339.8</v>
      </c>
      <c r="Q1060">
        <v>84.899999999999991</v>
      </c>
      <c r="R1060">
        <v>0</v>
      </c>
      <c r="S1060">
        <v>50.1</v>
      </c>
      <c r="T1060">
        <v>0</v>
      </c>
      <c r="U1060">
        <v>0</v>
      </c>
      <c r="V1060">
        <v>144.9</v>
      </c>
      <c r="W1060">
        <v>59.9</v>
      </c>
      <c r="X1060">
        <v>59.9</v>
      </c>
      <c r="Y1060">
        <v>0</v>
      </c>
      <c r="AF1060" t="s">
        <v>1793</v>
      </c>
      <c r="AJ1060" t="s">
        <v>1793</v>
      </c>
      <c r="AL1060" t="s">
        <v>1755</v>
      </c>
      <c r="AM1060">
        <v>0</v>
      </c>
      <c r="AN1060">
        <v>99999</v>
      </c>
      <c r="AO1060">
        <v>899</v>
      </c>
      <c r="AP1060" t="b">
        <v>1</v>
      </c>
      <c r="AQ1060" t="b">
        <v>1</v>
      </c>
      <c r="AR1060" t="b">
        <v>1</v>
      </c>
      <c r="AS1060">
        <v>99999</v>
      </c>
      <c r="AT1060" t="s">
        <v>96</v>
      </c>
      <c r="AV1060" t="b">
        <v>0</v>
      </c>
      <c r="AW1060">
        <v>12</v>
      </c>
      <c r="AX1060" t="s">
        <v>97</v>
      </c>
      <c r="AY1060" t="s">
        <v>2824</v>
      </c>
    </row>
    <row r="1061" spans="1:51" x14ac:dyDescent="0.25">
      <c r="A1061" t="s">
        <v>3160</v>
      </c>
      <c r="B1061" t="s">
        <v>139</v>
      </c>
      <c r="C1061" t="s">
        <v>89</v>
      </c>
      <c r="D1061">
        <v>99999</v>
      </c>
      <c r="F1061">
        <v>10000</v>
      </c>
      <c r="G1061" t="b">
        <v>1</v>
      </c>
      <c r="H1061" t="s">
        <v>883</v>
      </c>
      <c r="K1061" t="s">
        <v>228</v>
      </c>
      <c r="L1061" t="s">
        <v>1753</v>
      </c>
      <c r="N1061" t="s">
        <v>93</v>
      </c>
      <c r="P1061">
        <v>404.8</v>
      </c>
      <c r="Q1061">
        <v>149.9</v>
      </c>
      <c r="R1061">
        <v>0</v>
      </c>
      <c r="S1061">
        <v>50.1</v>
      </c>
      <c r="T1061">
        <v>0</v>
      </c>
      <c r="U1061">
        <v>0</v>
      </c>
      <c r="V1061">
        <v>144.9</v>
      </c>
      <c r="W1061">
        <v>59.9</v>
      </c>
      <c r="X1061">
        <v>59.9</v>
      </c>
      <c r="Y1061">
        <v>0</v>
      </c>
      <c r="AF1061" t="s">
        <v>1795</v>
      </c>
      <c r="AJ1061" t="s">
        <v>1795</v>
      </c>
      <c r="AL1061" t="s">
        <v>1755</v>
      </c>
      <c r="AM1061">
        <v>0</v>
      </c>
      <c r="AN1061">
        <v>99999</v>
      </c>
      <c r="AO1061">
        <v>899</v>
      </c>
      <c r="AP1061" t="b">
        <v>1</v>
      </c>
      <c r="AQ1061" t="b">
        <v>1</v>
      </c>
      <c r="AR1061" t="b">
        <v>1</v>
      </c>
      <c r="AS1061">
        <v>99999</v>
      </c>
      <c r="AT1061" t="s">
        <v>96</v>
      </c>
      <c r="AV1061" t="b">
        <v>0</v>
      </c>
      <c r="AW1061">
        <v>12</v>
      </c>
      <c r="AX1061" t="s">
        <v>97</v>
      </c>
      <c r="AY1061" t="s">
        <v>2825</v>
      </c>
    </row>
    <row r="1062" spans="1:51" x14ac:dyDescent="0.25">
      <c r="A1062" t="s">
        <v>3160</v>
      </c>
      <c r="B1062" t="s">
        <v>139</v>
      </c>
      <c r="C1062" t="s">
        <v>89</v>
      </c>
      <c r="D1062">
        <v>99999</v>
      </c>
      <c r="F1062">
        <v>2000</v>
      </c>
      <c r="G1062" t="b">
        <v>1</v>
      </c>
      <c r="H1062" t="s">
        <v>883</v>
      </c>
      <c r="K1062" t="s">
        <v>228</v>
      </c>
      <c r="L1062" t="s">
        <v>1753</v>
      </c>
      <c r="N1062" t="s">
        <v>93</v>
      </c>
      <c r="P1062">
        <v>349.8</v>
      </c>
      <c r="Q1062">
        <v>94.899999999999991</v>
      </c>
      <c r="R1062">
        <v>0</v>
      </c>
      <c r="S1062">
        <v>50.1</v>
      </c>
      <c r="T1062">
        <v>0</v>
      </c>
      <c r="U1062">
        <v>0</v>
      </c>
      <c r="V1062">
        <v>144.9</v>
      </c>
      <c r="W1062">
        <v>59.9</v>
      </c>
      <c r="X1062">
        <v>59.9</v>
      </c>
      <c r="Y1062">
        <v>0</v>
      </c>
      <c r="AF1062" t="s">
        <v>1797</v>
      </c>
      <c r="AJ1062" t="s">
        <v>1797</v>
      </c>
      <c r="AL1062" t="s">
        <v>1755</v>
      </c>
      <c r="AM1062">
        <v>0</v>
      </c>
      <c r="AN1062">
        <v>99999</v>
      </c>
      <c r="AO1062">
        <v>899</v>
      </c>
      <c r="AP1062" t="b">
        <v>1</v>
      </c>
      <c r="AQ1062" t="b">
        <v>1</v>
      </c>
      <c r="AR1062" t="b">
        <v>1</v>
      </c>
      <c r="AS1062">
        <v>99999</v>
      </c>
      <c r="AT1062" t="s">
        <v>96</v>
      </c>
      <c r="AV1062" t="b">
        <v>0</v>
      </c>
      <c r="AW1062">
        <v>12</v>
      </c>
      <c r="AX1062" t="s">
        <v>97</v>
      </c>
      <c r="AY1062" t="s">
        <v>2826</v>
      </c>
    </row>
    <row r="1063" spans="1:51" x14ac:dyDescent="0.25">
      <c r="A1063" t="s">
        <v>3160</v>
      </c>
      <c r="B1063" t="s">
        <v>139</v>
      </c>
      <c r="C1063" t="s">
        <v>89</v>
      </c>
      <c r="D1063">
        <v>99999</v>
      </c>
      <c r="F1063">
        <v>3000</v>
      </c>
      <c r="G1063" t="b">
        <v>1</v>
      </c>
      <c r="H1063" t="s">
        <v>883</v>
      </c>
      <c r="K1063" t="s">
        <v>228</v>
      </c>
      <c r="L1063" t="s">
        <v>1753</v>
      </c>
      <c r="N1063" t="s">
        <v>93</v>
      </c>
      <c r="P1063">
        <v>359.8</v>
      </c>
      <c r="Q1063">
        <v>104.89999999999999</v>
      </c>
      <c r="R1063">
        <v>0</v>
      </c>
      <c r="S1063">
        <v>50.1</v>
      </c>
      <c r="T1063">
        <v>0</v>
      </c>
      <c r="U1063">
        <v>0</v>
      </c>
      <c r="V1063">
        <v>144.9</v>
      </c>
      <c r="W1063">
        <v>59.9</v>
      </c>
      <c r="X1063">
        <v>59.9</v>
      </c>
      <c r="Y1063">
        <v>0</v>
      </c>
      <c r="AF1063" t="s">
        <v>1799</v>
      </c>
      <c r="AJ1063" t="s">
        <v>1799</v>
      </c>
      <c r="AL1063" t="s">
        <v>1755</v>
      </c>
      <c r="AM1063">
        <v>0</v>
      </c>
      <c r="AN1063">
        <v>99999</v>
      </c>
      <c r="AO1063">
        <v>899</v>
      </c>
      <c r="AP1063" t="b">
        <v>1</v>
      </c>
      <c r="AQ1063" t="b">
        <v>1</v>
      </c>
      <c r="AR1063" t="b">
        <v>1</v>
      </c>
      <c r="AS1063">
        <v>99999</v>
      </c>
      <c r="AT1063" t="s">
        <v>96</v>
      </c>
      <c r="AV1063" t="b">
        <v>0</v>
      </c>
      <c r="AW1063">
        <v>12</v>
      </c>
      <c r="AX1063" t="s">
        <v>97</v>
      </c>
      <c r="AY1063" t="s">
        <v>2827</v>
      </c>
    </row>
    <row r="1064" spans="1:51" x14ac:dyDescent="0.25">
      <c r="A1064" t="s">
        <v>3160</v>
      </c>
      <c r="B1064" t="s">
        <v>139</v>
      </c>
      <c r="C1064" t="s">
        <v>89</v>
      </c>
      <c r="D1064">
        <v>99999</v>
      </c>
      <c r="F1064">
        <v>5000</v>
      </c>
      <c r="G1064" t="b">
        <v>1</v>
      </c>
      <c r="H1064" t="s">
        <v>883</v>
      </c>
      <c r="K1064" t="s">
        <v>228</v>
      </c>
      <c r="L1064" t="s">
        <v>1753</v>
      </c>
      <c r="N1064" t="s">
        <v>93</v>
      </c>
      <c r="P1064">
        <v>374.8</v>
      </c>
      <c r="Q1064">
        <v>119.9</v>
      </c>
      <c r="R1064">
        <v>0</v>
      </c>
      <c r="S1064">
        <v>50.1</v>
      </c>
      <c r="T1064">
        <v>0</v>
      </c>
      <c r="U1064">
        <v>0</v>
      </c>
      <c r="V1064">
        <v>144.9</v>
      </c>
      <c r="W1064">
        <v>59.9</v>
      </c>
      <c r="X1064">
        <v>59.9</v>
      </c>
      <c r="Y1064">
        <v>0</v>
      </c>
      <c r="AF1064" t="s">
        <v>1801</v>
      </c>
      <c r="AJ1064" t="s">
        <v>1801</v>
      </c>
      <c r="AL1064" t="s">
        <v>1755</v>
      </c>
      <c r="AM1064">
        <v>0</v>
      </c>
      <c r="AN1064">
        <v>99999</v>
      </c>
      <c r="AO1064">
        <v>899</v>
      </c>
      <c r="AP1064" t="b">
        <v>1</v>
      </c>
      <c r="AQ1064" t="b">
        <v>1</v>
      </c>
      <c r="AR1064" t="b">
        <v>1</v>
      </c>
      <c r="AS1064">
        <v>99999</v>
      </c>
      <c r="AT1064" t="s">
        <v>96</v>
      </c>
      <c r="AV1064" t="b">
        <v>0</v>
      </c>
      <c r="AW1064">
        <v>12</v>
      </c>
      <c r="AX1064" t="s">
        <v>97</v>
      </c>
      <c r="AY1064" t="s">
        <v>2828</v>
      </c>
    </row>
    <row r="1065" spans="1:51" x14ac:dyDescent="0.25">
      <c r="A1065" t="s">
        <v>3160</v>
      </c>
      <c r="B1065" t="s">
        <v>88</v>
      </c>
      <c r="C1065" t="s">
        <v>89</v>
      </c>
      <c r="D1065">
        <v>99999</v>
      </c>
      <c r="F1065">
        <v>10000</v>
      </c>
      <c r="G1065" t="b">
        <v>1</v>
      </c>
      <c r="H1065" t="s">
        <v>883</v>
      </c>
      <c r="K1065" t="s">
        <v>253</v>
      </c>
      <c r="L1065" t="s">
        <v>1725</v>
      </c>
      <c r="N1065" t="s">
        <v>93</v>
      </c>
      <c r="P1065">
        <v>369.8</v>
      </c>
      <c r="Q1065">
        <v>129.9</v>
      </c>
      <c r="R1065">
        <v>0</v>
      </c>
      <c r="S1065">
        <v>50.1</v>
      </c>
      <c r="T1065">
        <v>0</v>
      </c>
      <c r="U1065">
        <v>0</v>
      </c>
      <c r="V1065">
        <v>144.9</v>
      </c>
      <c r="W1065">
        <v>44.9</v>
      </c>
      <c r="X1065">
        <v>44.9</v>
      </c>
      <c r="Y1065">
        <v>0</v>
      </c>
      <c r="AF1065" t="s">
        <v>1726</v>
      </c>
      <c r="AJ1065" t="s">
        <v>1726</v>
      </c>
      <c r="AL1065" t="s">
        <v>1727</v>
      </c>
      <c r="AM1065">
        <v>0</v>
      </c>
      <c r="AN1065">
        <v>99999</v>
      </c>
      <c r="AO1065">
        <v>699</v>
      </c>
      <c r="AP1065" t="b">
        <v>1</v>
      </c>
      <c r="AQ1065" t="b">
        <v>1</v>
      </c>
      <c r="AR1065" t="b">
        <v>1</v>
      </c>
      <c r="AS1065">
        <v>1000</v>
      </c>
      <c r="AT1065" t="s">
        <v>96</v>
      </c>
      <c r="AV1065" t="b">
        <v>0</v>
      </c>
      <c r="AW1065">
        <v>12</v>
      </c>
      <c r="AX1065" t="s">
        <v>97</v>
      </c>
      <c r="AY1065" t="s">
        <v>2829</v>
      </c>
    </row>
    <row r="1066" spans="1:51" x14ac:dyDescent="0.25">
      <c r="A1066" t="s">
        <v>3160</v>
      </c>
      <c r="B1066" t="s">
        <v>109</v>
      </c>
      <c r="C1066" t="s">
        <v>89</v>
      </c>
      <c r="D1066">
        <v>99999</v>
      </c>
      <c r="F1066">
        <v>0</v>
      </c>
      <c r="G1066" t="b">
        <v>1</v>
      </c>
      <c r="H1066" t="s">
        <v>883</v>
      </c>
      <c r="K1066" t="s">
        <v>253</v>
      </c>
      <c r="L1066" t="s">
        <v>1729</v>
      </c>
      <c r="N1066" t="s">
        <v>93</v>
      </c>
      <c r="P1066">
        <v>299.8</v>
      </c>
      <c r="Q1066">
        <v>59.9</v>
      </c>
      <c r="R1066">
        <v>0</v>
      </c>
      <c r="S1066">
        <v>50.1</v>
      </c>
      <c r="T1066">
        <v>0</v>
      </c>
      <c r="U1066">
        <v>0</v>
      </c>
      <c r="V1066">
        <v>144.9</v>
      </c>
      <c r="W1066">
        <v>44.9</v>
      </c>
      <c r="X1066">
        <v>44.9</v>
      </c>
      <c r="Y1066">
        <v>0</v>
      </c>
      <c r="AF1066" t="s">
        <v>1730</v>
      </c>
      <c r="AJ1066" t="s">
        <v>1730</v>
      </c>
      <c r="AL1066" t="s">
        <v>1731</v>
      </c>
      <c r="AM1066">
        <v>0</v>
      </c>
      <c r="AN1066">
        <v>99999</v>
      </c>
      <c r="AO1066">
        <v>599</v>
      </c>
      <c r="AP1066" t="b">
        <v>1</v>
      </c>
      <c r="AQ1066" t="b">
        <v>1</v>
      </c>
      <c r="AR1066" t="b">
        <v>1</v>
      </c>
      <c r="AS1066">
        <v>500</v>
      </c>
      <c r="AT1066" t="s">
        <v>96</v>
      </c>
      <c r="AV1066" t="b">
        <v>0</v>
      </c>
      <c r="AW1066">
        <v>12</v>
      </c>
      <c r="AX1066" t="s">
        <v>97</v>
      </c>
      <c r="AY1066" t="s">
        <v>2830</v>
      </c>
    </row>
    <row r="1067" spans="1:51" x14ac:dyDescent="0.25">
      <c r="A1067" t="s">
        <v>3160</v>
      </c>
      <c r="B1067" t="s">
        <v>109</v>
      </c>
      <c r="C1067" t="s">
        <v>89</v>
      </c>
      <c r="D1067">
        <v>99999</v>
      </c>
      <c r="F1067">
        <v>1000</v>
      </c>
      <c r="G1067" t="b">
        <v>1</v>
      </c>
      <c r="H1067" t="s">
        <v>883</v>
      </c>
      <c r="K1067" t="s">
        <v>253</v>
      </c>
      <c r="L1067" t="s">
        <v>1729</v>
      </c>
      <c r="N1067" t="s">
        <v>93</v>
      </c>
      <c r="P1067">
        <v>299.8</v>
      </c>
      <c r="Q1067">
        <v>59.9</v>
      </c>
      <c r="R1067">
        <v>0</v>
      </c>
      <c r="S1067">
        <v>50.1</v>
      </c>
      <c r="T1067">
        <v>0</v>
      </c>
      <c r="U1067">
        <v>0</v>
      </c>
      <c r="V1067">
        <v>144.9</v>
      </c>
      <c r="W1067">
        <v>44.9</v>
      </c>
      <c r="X1067">
        <v>44.9</v>
      </c>
      <c r="Y1067">
        <v>0</v>
      </c>
      <c r="AF1067" t="s">
        <v>1733</v>
      </c>
      <c r="AJ1067" t="s">
        <v>1733</v>
      </c>
      <c r="AL1067" t="s">
        <v>1731</v>
      </c>
      <c r="AM1067">
        <v>0</v>
      </c>
      <c r="AN1067">
        <v>99999</v>
      </c>
      <c r="AO1067">
        <v>599</v>
      </c>
      <c r="AP1067" t="b">
        <v>1</v>
      </c>
      <c r="AQ1067" t="b">
        <v>1</v>
      </c>
      <c r="AR1067" t="b">
        <v>1</v>
      </c>
      <c r="AS1067">
        <v>500</v>
      </c>
      <c r="AT1067" t="s">
        <v>96</v>
      </c>
      <c r="AV1067" t="b">
        <v>0</v>
      </c>
      <c r="AW1067">
        <v>12</v>
      </c>
      <c r="AX1067" t="s">
        <v>97</v>
      </c>
      <c r="AY1067" t="s">
        <v>2831</v>
      </c>
    </row>
    <row r="1068" spans="1:51" x14ac:dyDescent="0.25">
      <c r="A1068" t="s">
        <v>3160</v>
      </c>
      <c r="B1068" t="s">
        <v>109</v>
      </c>
      <c r="C1068" t="s">
        <v>89</v>
      </c>
      <c r="D1068">
        <v>99999</v>
      </c>
      <c r="F1068">
        <v>10000</v>
      </c>
      <c r="G1068" t="b">
        <v>1</v>
      </c>
      <c r="H1068" t="s">
        <v>883</v>
      </c>
      <c r="K1068" t="s">
        <v>253</v>
      </c>
      <c r="L1068" t="s">
        <v>1729</v>
      </c>
      <c r="N1068" t="s">
        <v>93</v>
      </c>
      <c r="P1068">
        <v>364.8</v>
      </c>
      <c r="Q1068">
        <v>124.9</v>
      </c>
      <c r="R1068">
        <v>0</v>
      </c>
      <c r="S1068">
        <v>50.1</v>
      </c>
      <c r="T1068">
        <v>0</v>
      </c>
      <c r="U1068">
        <v>0</v>
      </c>
      <c r="V1068">
        <v>144.9</v>
      </c>
      <c r="W1068">
        <v>44.9</v>
      </c>
      <c r="X1068">
        <v>44.9</v>
      </c>
      <c r="Y1068">
        <v>0</v>
      </c>
      <c r="AF1068" t="s">
        <v>1735</v>
      </c>
      <c r="AJ1068" t="s">
        <v>1735</v>
      </c>
      <c r="AL1068" t="s">
        <v>1731</v>
      </c>
      <c r="AM1068">
        <v>0</v>
      </c>
      <c r="AN1068">
        <v>99999</v>
      </c>
      <c r="AO1068">
        <v>599</v>
      </c>
      <c r="AP1068" t="b">
        <v>1</v>
      </c>
      <c r="AQ1068" t="b">
        <v>1</v>
      </c>
      <c r="AR1068" t="b">
        <v>1</v>
      </c>
      <c r="AS1068">
        <v>500</v>
      </c>
      <c r="AT1068" t="s">
        <v>96</v>
      </c>
      <c r="AV1068" t="b">
        <v>0</v>
      </c>
      <c r="AW1068">
        <v>12</v>
      </c>
      <c r="AX1068" t="s">
        <v>97</v>
      </c>
      <c r="AY1068" t="s">
        <v>2832</v>
      </c>
    </row>
    <row r="1069" spans="1:51" x14ac:dyDescent="0.25">
      <c r="A1069" t="s">
        <v>3160</v>
      </c>
      <c r="B1069" t="s">
        <v>109</v>
      </c>
      <c r="C1069" t="s">
        <v>89</v>
      </c>
      <c r="D1069">
        <v>99999</v>
      </c>
      <c r="F1069">
        <v>2000</v>
      </c>
      <c r="G1069" t="b">
        <v>1</v>
      </c>
      <c r="H1069" t="s">
        <v>883</v>
      </c>
      <c r="K1069" t="s">
        <v>253</v>
      </c>
      <c r="L1069" t="s">
        <v>1729</v>
      </c>
      <c r="N1069" t="s">
        <v>93</v>
      </c>
      <c r="P1069">
        <v>309.8</v>
      </c>
      <c r="Q1069">
        <v>69.900000000000006</v>
      </c>
      <c r="R1069">
        <v>0</v>
      </c>
      <c r="S1069">
        <v>50.1</v>
      </c>
      <c r="T1069">
        <v>0</v>
      </c>
      <c r="U1069">
        <v>0</v>
      </c>
      <c r="V1069">
        <v>144.9</v>
      </c>
      <c r="W1069">
        <v>44.9</v>
      </c>
      <c r="X1069">
        <v>44.9</v>
      </c>
      <c r="Y1069">
        <v>0</v>
      </c>
      <c r="AF1069" t="s">
        <v>1737</v>
      </c>
      <c r="AJ1069" t="s">
        <v>1737</v>
      </c>
      <c r="AL1069" t="s">
        <v>1731</v>
      </c>
      <c r="AM1069">
        <v>0</v>
      </c>
      <c r="AN1069">
        <v>99999</v>
      </c>
      <c r="AO1069">
        <v>599</v>
      </c>
      <c r="AP1069" t="b">
        <v>1</v>
      </c>
      <c r="AQ1069" t="b">
        <v>1</v>
      </c>
      <c r="AR1069" t="b">
        <v>1</v>
      </c>
      <c r="AS1069">
        <v>500</v>
      </c>
      <c r="AT1069" t="s">
        <v>96</v>
      </c>
      <c r="AV1069" t="b">
        <v>0</v>
      </c>
      <c r="AW1069">
        <v>12</v>
      </c>
      <c r="AX1069" t="s">
        <v>97</v>
      </c>
      <c r="AY1069" t="s">
        <v>2833</v>
      </c>
    </row>
    <row r="1070" spans="1:51" x14ac:dyDescent="0.25">
      <c r="A1070" t="s">
        <v>3160</v>
      </c>
      <c r="B1070" t="s">
        <v>109</v>
      </c>
      <c r="C1070" t="s">
        <v>89</v>
      </c>
      <c r="D1070">
        <v>99999</v>
      </c>
      <c r="F1070">
        <v>3000</v>
      </c>
      <c r="G1070" t="b">
        <v>1</v>
      </c>
      <c r="H1070" t="s">
        <v>883</v>
      </c>
      <c r="K1070" t="s">
        <v>253</v>
      </c>
      <c r="L1070" t="s">
        <v>1729</v>
      </c>
      <c r="N1070" t="s">
        <v>93</v>
      </c>
      <c r="P1070">
        <v>319.8</v>
      </c>
      <c r="Q1070">
        <v>79.899999999999991</v>
      </c>
      <c r="R1070">
        <v>0</v>
      </c>
      <c r="S1070">
        <v>50.1</v>
      </c>
      <c r="T1070">
        <v>0</v>
      </c>
      <c r="U1070">
        <v>0</v>
      </c>
      <c r="V1070">
        <v>144.9</v>
      </c>
      <c r="W1070">
        <v>44.9</v>
      </c>
      <c r="X1070">
        <v>44.9</v>
      </c>
      <c r="Y1070">
        <v>0</v>
      </c>
      <c r="AF1070" t="s">
        <v>1739</v>
      </c>
      <c r="AJ1070" t="s">
        <v>1739</v>
      </c>
      <c r="AL1070" t="s">
        <v>1731</v>
      </c>
      <c r="AM1070">
        <v>0</v>
      </c>
      <c r="AN1070">
        <v>99999</v>
      </c>
      <c r="AO1070">
        <v>599</v>
      </c>
      <c r="AP1070" t="b">
        <v>1</v>
      </c>
      <c r="AQ1070" t="b">
        <v>1</v>
      </c>
      <c r="AR1070" t="b">
        <v>1</v>
      </c>
      <c r="AS1070">
        <v>500</v>
      </c>
      <c r="AT1070" t="s">
        <v>96</v>
      </c>
      <c r="AV1070" t="b">
        <v>0</v>
      </c>
      <c r="AW1070">
        <v>12</v>
      </c>
      <c r="AX1070" t="s">
        <v>97</v>
      </c>
      <c r="AY1070" t="s">
        <v>2834</v>
      </c>
    </row>
    <row r="1071" spans="1:51" x14ac:dyDescent="0.25">
      <c r="A1071" t="s">
        <v>3160</v>
      </c>
      <c r="B1071" t="s">
        <v>109</v>
      </c>
      <c r="C1071" t="s">
        <v>89</v>
      </c>
      <c r="D1071">
        <v>99999</v>
      </c>
      <c r="F1071">
        <v>5000</v>
      </c>
      <c r="G1071" t="b">
        <v>1</v>
      </c>
      <c r="H1071" t="s">
        <v>883</v>
      </c>
      <c r="K1071" t="s">
        <v>253</v>
      </c>
      <c r="L1071" t="s">
        <v>1729</v>
      </c>
      <c r="N1071" t="s">
        <v>93</v>
      </c>
      <c r="P1071">
        <v>334.8</v>
      </c>
      <c r="Q1071">
        <v>94.9</v>
      </c>
      <c r="R1071">
        <v>0</v>
      </c>
      <c r="S1071">
        <v>50.1</v>
      </c>
      <c r="T1071">
        <v>0</v>
      </c>
      <c r="U1071">
        <v>0</v>
      </c>
      <c r="V1071">
        <v>144.9</v>
      </c>
      <c r="W1071">
        <v>44.9</v>
      </c>
      <c r="X1071">
        <v>44.9</v>
      </c>
      <c r="Y1071">
        <v>0</v>
      </c>
      <c r="AF1071" t="s">
        <v>1741</v>
      </c>
      <c r="AJ1071" t="s">
        <v>1741</v>
      </c>
      <c r="AL1071" t="s">
        <v>1731</v>
      </c>
      <c r="AM1071">
        <v>0</v>
      </c>
      <c r="AN1071">
        <v>99999</v>
      </c>
      <c r="AO1071">
        <v>599</v>
      </c>
      <c r="AP1071" t="b">
        <v>1</v>
      </c>
      <c r="AQ1071" t="b">
        <v>1</v>
      </c>
      <c r="AR1071" t="b">
        <v>1</v>
      </c>
      <c r="AS1071">
        <v>500</v>
      </c>
      <c r="AT1071" t="s">
        <v>96</v>
      </c>
      <c r="AV1071" t="b">
        <v>0</v>
      </c>
      <c r="AW1071">
        <v>12</v>
      </c>
      <c r="AX1071" t="s">
        <v>97</v>
      </c>
      <c r="AY1071" t="s">
        <v>2835</v>
      </c>
    </row>
    <row r="1072" spans="1:51" x14ac:dyDescent="0.25">
      <c r="A1072" t="s">
        <v>3160</v>
      </c>
      <c r="B1072" t="s">
        <v>124</v>
      </c>
      <c r="C1072" t="s">
        <v>89</v>
      </c>
      <c r="D1072">
        <v>99999</v>
      </c>
      <c r="F1072">
        <v>0</v>
      </c>
      <c r="G1072" t="b">
        <v>1</v>
      </c>
      <c r="H1072" t="s">
        <v>883</v>
      </c>
      <c r="K1072" t="s">
        <v>253</v>
      </c>
      <c r="L1072" t="s">
        <v>1725</v>
      </c>
      <c r="N1072" t="s">
        <v>93</v>
      </c>
      <c r="P1072">
        <v>304.8</v>
      </c>
      <c r="Q1072">
        <v>64.900000000000006</v>
      </c>
      <c r="R1072">
        <v>0</v>
      </c>
      <c r="S1072">
        <v>50.1</v>
      </c>
      <c r="T1072">
        <v>0</v>
      </c>
      <c r="U1072">
        <v>0</v>
      </c>
      <c r="V1072">
        <v>144.9</v>
      </c>
      <c r="W1072">
        <v>44.9</v>
      </c>
      <c r="X1072">
        <v>44.9</v>
      </c>
      <c r="Y1072">
        <v>0</v>
      </c>
      <c r="AF1072" t="s">
        <v>1743</v>
      </c>
      <c r="AJ1072" t="s">
        <v>1743</v>
      </c>
      <c r="AL1072" t="s">
        <v>1727</v>
      </c>
      <c r="AM1072">
        <v>0</v>
      </c>
      <c r="AN1072">
        <v>99999</v>
      </c>
      <c r="AO1072">
        <v>699</v>
      </c>
      <c r="AP1072" t="b">
        <v>1</v>
      </c>
      <c r="AQ1072" t="b">
        <v>1</v>
      </c>
      <c r="AR1072" t="b">
        <v>1</v>
      </c>
      <c r="AS1072">
        <v>1000</v>
      </c>
      <c r="AT1072" t="s">
        <v>96</v>
      </c>
      <c r="AV1072" t="b">
        <v>0</v>
      </c>
      <c r="AW1072">
        <v>12</v>
      </c>
      <c r="AX1072" t="s">
        <v>97</v>
      </c>
      <c r="AY1072" t="s">
        <v>2836</v>
      </c>
    </row>
    <row r="1073" spans="1:51" x14ac:dyDescent="0.25">
      <c r="A1073" t="s">
        <v>3160</v>
      </c>
      <c r="B1073" t="s">
        <v>124</v>
      </c>
      <c r="C1073" t="s">
        <v>89</v>
      </c>
      <c r="D1073">
        <v>99999</v>
      </c>
      <c r="F1073">
        <v>1000</v>
      </c>
      <c r="G1073" t="b">
        <v>1</v>
      </c>
      <c r="H1073" t="s">
        <v>883</v>
      </c>
      <c r="K1073" t="s">
        <v>253</v>
      </c>
      <c r="L1073" t="s">
        <v>1725</v>
      </c>
      <c r="N1073" t="s">
        <v>93</v>
      </c>
      <c r="P1073">
        <v>304.8</v>
      </c>
      <c r="Q1073">
        <v>64.899999999999991</v>
      </c>
      <c r="R1073">
        <v>0</v>
      </c>
      <c r="S1073">
        <v>50.1</v>
      </c>
      <c r="T1073">
        <v>0</v>
      </c>
      <c r="U1073">
        <v>0</v>
      </c>
      <c r="V1073">
        <v>144.9</v>
      </c>
      <c r="W1073">
        <v>44.9</v>
      </c>
      <c r="X1073">
        <v>44.9</v>
      </c>
      <c r="Y1073">
        <v>0</v>
      </c>
      <c r="AF1073" t="s">
        <v>1745</v>
      </c>
      <c r="AJ1073" t="s">
        <v>1745</v>
      </c>
      <c r="AL1073" t="s">
        <v>1727</v>
      </c>
      <c r="AM1073">
        <v>0</v>
      </c>
      <c r="AN1073">
        <v>99999</v>
      </c>
      <c r="AO1073">
        <v>699</v>
      </c>
      <c r="AP1073" t="b">
        <v>1</v>
      </c>
      <c r="AQ1073" t="b">
        <v>1</v>
      </c>
      <c r="AR1073" t="b">
        <v>1</v>
      </c>
      <c r="AS1073">
        <v>1000</v>
      </c>
      <c r="AT1073" t="s">
        <v>96</v>
      </c>
      <c r="AV1073" t="b">
        <v>0</v>
      </c>
      <c r="AW1073">
        <v>12</v>
      </c>
      <c r="AX1073" t="s">
        <v>97</v>
      </c>
      <c r="AY1073" t="s">
        <v>2837</v>
      </c>
    </row>
    <row r="1074" spans="1:51" x14ac:dyDescent="0.25">
      <c r="A1074" t="s">
        <v>3160</v>
      </c>
      <c r="B1074" t="s">
        <v>124</v>
      </c>
      <c r="C1074" t="s">
        <v>89</v>
      </c>
      <c r="D1074">
        <v>99999</v>
      </c>
      <c r="F1074">
        <v>2000</v>
      </c>
      <c r="G1074" t="b">
        <v>1</v>
      </c>
      <c r="H1074" t="s">
        <v>883</v>
      </c>
      <c r="K1074" t="s">
        <v>253</v>
      </c>
      <c r="L1074" t="s">
        <v>1725</v>
      </c>
      <c r="N1074" t="s">
        <v>93</v>
      </c>
      <c r="P1074">
        <v>314.8</v>
      </c>
      <c r="Q1074">
        <v>74.899999999999991</v>
      </c>
      <c r="R1074">
        <v>0</v>
      </c>
      <c r="S1074">
        <v>50.1</v>
      </c>
      <c r="T1074">
        <v>0</v>
      </c>
      <c r="U1074">
        <v>0</v>
      </c>
      <c r="V1074">
        <v>144.9</v>
      </c>
      <c r="W1074">
        <v>44.9</v>
      </c>
      <c r="X1074">
        <v>44.9</v>
      </c>
      <c r="Y1074">
        <v>0</v>
      </c>
      <c r="AF1074" t="s">
        <v>1747</v>
      </c>
      <c r="AJ1074" t="s">
        <v>1747</v>
      </c>
      <c r="AL1074" t="s">
        <v>1727</v>
      </c>
      <c r="AM1074">
        <v>0</v>
      </c>
      <c r="AN1074">
        <v>99999</v>
      </c>
      <c r="AO1074">
        <v>699</v>
      </c>
      <c r="AP1074" t="b">
        <v>1</v>
      </c>
      <c r="AQ1074" t="b">
        <v>1</v>
      </c>
      <c r="AR1074" t="b">
        <v>1</v>
      </c>
      <c r="AS1074">
        <v>1000</v>
      </c>
      <c r="AT1074" t="s">
        <v>96</v>
      </c>
      <c r="AV1074" t="b">
        <v>0</v>
      </c>
      <c r="AW1074">
        <v>12</v>
      </c>
      <c r="AX1074" t="s">
        <v>97</v>
      </c>
      <c r="AY1074" t="s">
        <v>2838</v>
      </c>
    </row>
    <row r="1075" spans="1:51" x14ac:dyDescent="0.25">
      <c r="A1075" t="s">
        <v>3160</v>
      </c>
      <c r="B1075" t="s">
        <v>124</v>
      </c>
      <c r="C1075" t="s">
        <v>89</v>
      </c>
      <c r="D1075">
        <v>99999</v>
      </c>
      <c r="F1075">
        <v>3000</v>
      </c>
      <c r="G1075" t="b">
        <v>1</v>
      </c>
      <c r="H1075" t="s">
        <v>883</v>
      </c>
      <c r="K1075" t="s">
        <v>253</v>
      </c>
      <c r="L1075" t="s">
        <v>1725</v>
      </c>
      <c r="N1075" t="s">
        <v>93</v>
      </c>
      <c r="P1075">
        <v>324.8</v>
      </c>
      <c r="Q1075">
        <v>84.899999999999991</v>
      </c>
      <c r="R1075">
        <v>0</v>
      </c>
      <c r="S1075">
        <v>50.1</v>
      </c>
      <c r="T1075">
        <v>0</v>
      </c>
      <c r="U1075">
        <v>0</v>
      </c>
      <c r="V1075">
        <v>144.9</v>
      </c>
      <c r="W1075">
        <v>44.9</v>
      </c>
      <c r="X1075">
        <v>44.9</v>
      </c>
      <c r="Y1075">
        <v>0</v>
      </c>
      <c r="AF1075" t="s">
        <v>1749</v>
      </c>
      <c r="AJ1075" t="s">
        <v>1749</v>
      </c>
      <c r="AL1075" t="s">
        <v>1727</v>
      </c>
      <c r="AM1075">
        <v>0</v>
      </c>
      <c r="AN1075">
        <v>99999</v>
      </c>
      <c r="AO1075">
        <v>699</v>
      </c>
      <c r="AP1075" t="b">
        <v>1</v>
      </c>
      <c r="AQ1075" t="b">
        <v>1</v>
      </c>
      <c r="AR1075" t="b">
        <v>1</v>
      </c>
      <c r="AS1075">
        <v>1000</v>
      </c>
      <c r="AT1075" t="s">
        <v>96</v>
      </c>
      <c r="AV1075" t="b">
        <v>0</v>
      </c>
      <c r="AW1075">
        <v>12</v>
      </c>
      <c r="AX1075" t="s">
        <v>97</v>
      </c>
      <c r="AY1075" t="s">
        <v>2839</v>
      </c>
    </row>
    <row r="1076" spans="1:51" x14ac:dyDescent="0.25">
      <c r="A1076" t="s">
        <v>3160</v>
      </c>
      <c r="B1076" t="s">
        <v>124</v>
      </c>
      <c r="C1076" t="s">
        <v>89</v>
      </c>
      <c r="D1076">
        <v>99999</v>
      </c>
      <c r="F1076">
        <v>5000</v>
      </c>
      <c r="G1076" t="b">
        <v>1</v>
      </c>
      <c r="H1076" t="s">
        <v>883</v>
      </c>
      <c r="K1076" t="s">
        <v>253</v>
      </c>
      <c r="L1076" t="s">
        <v>1725</v>
      </c>
      <c r="N1076" t="s">
        <v>93</v>
      </c>
      <c r="P1076">
        <v>339.8</v>
      </c>
      <c r="Q1076">
        <v>99.9</v>
      </c>
      <c r="R1076">
        <v>0</v>
      </c>
      <c r="S1076">
        <v>50.1</v>
      </c>
      <c r="T1076">
        <v>0</v>
      </c>
      <c r="U1076">
        <v>0</v>
      </c>
      <c r="V1076">
        <v>144.9</v>
      </c>
      <c r="W1076">
        <v>44.9</v>
      </c>
      <c r="X1076">
        <v>44.9</v>
      </c>
      <c r="Y1076">
        <v>0</v>
      </c>
      <c r="AF1076" t="s">
        <v>1751</v>
      </c>
      <c r="AJ1076" t="s">
        <v>1751</v>
      </c>
      <c r="AL1076" t="s">
        <v>1727</v>
      </c>
      <c r="AM1076">
        <v>0</v>
      </c>
      <c r="AN1076">
        <v>99999</v>
      </c>
      <c r="AO1076">
        <v>699</v>
      </c>
      <c r="AP1076" t="b">
        <v>1</v>
      </c>
      <c r="AQ1076" t="b">
        <v>1</v>
      </c>
      <c r="AR1076" t="b">
        <v>1</v>
      </c>
      <c r="AS1076">
        <v>1000</v>
      </c>
      <c r="AT1076" t="s">
        <v>96</v>
      </c>
      <c r="AV1076" t="b">
        <v>0</v>
      </c>
      <c r="AW1076">
        <v>12</v>
      </c>
      <c r="AX1076" t="s">
        <v>97</v>
      </c>
      <c r="AY1076" t="s">
        <v>2840</v>
      </c>
    </row>
    <row r="1077" spans="1:51" x14ac:dyDescent="0.25">
      <c r="A1077" t="s">
        <v>3160</v>
      </c>
      <c r="B1077" t="s">
        <v>139</v>
      </c>
      <c r="C1077" t="s">
        <v>89</v>
      </c>
      <c r="D1077">
        <v>99999</v>
      </c>
      <c r="F1077">
        <v>0</v>
      </c>
      <c r="G1077" t="b">
        <v>1</v>
      </c>
      <c r="H1077" t="s">
        <v>883</v>
      </c>
      <c r="K1077" t="s">
        <v>253</v>
      </c>
      <c r="L1077" t="s">
        <v>1753</v>
      </c>
      <c r="N1077" t="s">
        <v>93</v>
      </c>
      <c r="P1077">
        <v>324.8</v>
      </c>
      <c r="Q1077">
        <v>84.9</v>
      </c>
      <c r="R1077">
        <v>0</v>
      </c>
      <c r="S1077">
        <v>50.1</v>
      </c>
      <c r="T1077">
        <v>0</v>
      </c>
      <c r="U1077">
        <v>0</v>
      </c>
      <c r="V1077">
        <v>144.9</v>
      </c>
      <c r="W1077">
        <v>44.9</v>
      </c>
      <c r="X1077">
        <v>44.9</v>
      </c>
      <c r="Y1077">
        <v>0</v>
      </c>
      <c r="AF1077" t="s">
        <v>1754</v>
      </c>
      <c r="AJ1077" t="s">
        <v>1754</v>
      </c>
      <c r="AL1077" t="s">
        <v>1755</v>
      </c>
      <c r="AM1077">
        <v>0</v>
      </c>
      <c r="AN1077">
        <v>99999</v>
      </c>
      <c r="AO1077">
        <v>899</v>
      </c>
      <c r="AP1077" t="b">
        <v>1</v>
      </c>
      <c r="AQ1077" t="b">
        <v>1</v>
      </c>
      <c r="AR1077" t="b">
        <v>1</v>
      </c>
      <c r="AS1077">
        <v>99999</v>
      </c>
      <c r="AT1077" t="s">
        <v>96</v>
      </c>
      <c r="AV1077" t="b">
        <v>0</v>
      </c>
      <c r="AW1077">
        <v>12</v>
      </c>
      <c r="AX1077" t="s">
        <v>97</v>
      </c>
      <c r="AY1077" t="s">
        <v>2841</v>
      </c>
    </row>
    <row r="1078" spans="1:51" x14ac:dyDescent="0.25">
      <c r="A1078" t="s">
        <v>3160</v>
      </c>
      <c r="B1078" t="s">
        <v>139</v>
      </c>
      <c r="C1078" t="s">
        <v>89</v>
      </c>
      <c r="D1078">
        <v>99999</v>
      </c>
      <c r="F1078">
        <v>1000</v>
      </c>
      <c r="G1078" t="b">
        <v>1</v>
      </c>
      <c r="H1078" t="s">
        <v>883</v>
      </c>
      <c r="K1078" t="s">
        <v>253</v>
      </c>
      <c r="L1078" t="s">
        <v>1753</v>
      </c>
      <c r="N1078" t="s">
        <v>93</v>
      </c>
      <c r="P1078">
        <v>324.8</v>
      </c>
      <c r="Q1078">
        <v>84.899999999999991</v>
      </c>
      <c r="R1078">
        <v>0</v>
      </c>
      <c r="S1078">
        <v>50.1</v>
      </c>
      <c r="T1078">
        <v>0</v>
      </c>
      <c r="U1078">
        <v>0</v>
      </c>
      <c r="V1078">
        <v>144.9</v>
      </c>
      <c r="W1078">
        <v>44.9</v>
      </c>
      <c r="X1078">
        <v>44.9</v>
      </c>
      <c r="Y1078">
        <v>0</v>
      </c>
      <c r="AF1078" t="s">
        <v>1757</v>
      </c>
      <c r="AJ1078" t="s">
        <v>1757</v>
      </c>
      <c r="AL1078" t="s">
        <v>1755</v>
      </c>
      <c r="AM1078">
        <v>0</v>
      </c>
      <c r="AN1078">
        <v>99999</v>
      </c>
      <c r="AO1078">
        <v>899</v>
      </c>
      <c r="AP1078" t="b">
        <v>1</v>
      </c>
      <c r="AQ1078" t="b">
        <v>1</v>
      </c>
      <c r="AR1078" t="b">
        <v>1</v>
      </c>
      <c r="AS1078">
        <v>99999</v>
      </c>
      <c r="AT1078" t="s">
        <v>96</v>
      </c>
      <c r="AV1078" t="b">
        <v>0</v>
      </c>
      <c r="AW1078">
        <v>12</v>
      </c>
      <c r="AX1078" t="s">
        <v>97</v>
      </c>
      <c r="AY1078" t="s">
        <v>2842</v>
      </c>
    </row>
    <row r="1079" spans="1:51" x14ac:dyDescent="0.25">
      <c r="A1079" t="s">
        <v>3160</v>
      </c>
      <c r="B1079" t="s">
        <v>139</v>
      </c>
      <c r="C1079" t="s">
        <v>89</v>
      </c>
      <c r="D1079">
        <v>99999</v>
      </c>
      <c r="F1079">
        <v>10000</v>
      </c>
      <c r="G1079" t="b">
        <v>1</v>
      </c>
      <c r="H1079" t="s">
        <v>883</v>
      </c>
      <c r="K1079" t="s">
        <v>253</v>
      </c>
      <c r="L1079" t="s">
        <v>1753</v>
      </c>
      <c r="N1079" t="s">
        <v>93</v>
      </c>
      <c r="P1079">
        <v>389.8</v>
      </c>
      <c r="Q1079">
        <v>149.9</v>
      </c>
      <c r="R1079">
        <v>0</v>
      </c>
      <c r="S1079">
        <v>50.1</v>
      </c>
      <c r="T1079">
        <v>0</v>
      </c>
      <c r="U1079">
        <v>0</v>
      </c>
      <c r="V1079">
        <v>144.9</v>
      </c>
      <c r="W1079">
        <v>44.9</v>
      </c>
      <c r="X1079">
        <v>44.9</v>
      </c>
      <c r="Y1079">
        <v>0</v>
      </c>
      <c r="AF1079" t="s">
        <v>1759</v>
      </c>
      <c r="AJ1079" t="s">
        <v>1759</v>
      </c>
      <c r="AL1079" t="s">
        <v>1755</v>
      </c>
      <c r="AM1079">
        <v>0</v>
      </c>
      <c r="AN1079">
        <v>99999</v>
      </c>
      <c r="AO1079">
        <v>899</v>
      </c>
      <c r="AP1079" t="b">
        <v>1</v>
      </c>
      <c r="AQ1079" t="b">
        <v>1</v>
      </c>
      <c r="AR1079" t="b">
        <v>1</v>
      </c>
      <c r="AS1079">
        <v>99999</v>
      </c>
      <c r="AT1079" t="s">
        <v>96</v>
      </c>
      <c r="AV1079" t="b">
        <v>0</v>
      </c>
      <c r="AW1079">
        <v>12</v>
      </c>
      <c r="AX1079" t="s">
        <v>97</v>
      </c>
      <c r="AY1079" t="s">
        <v>2843</v>
      </c>
    </row>
    <row r="1080" spans="1:51" x14ac:dyDescent="0.25">
      <c r="A1080" t="s">
        <v>3160</v>
      </c>
      <c r="B1080" t="s">
        <v>139</v>
      </c>
      <c r="C1080" t="s">
        <v>89</v>
      </c>
      <c r="D1080">
        <v>99999</v>
      </c>
      <c r="F1080">
        <v>2000</v>
      </c>
      <c r="G1080" t="b">
        <v>1</v>
      </c>
      <c r="H1080" t="s">
        <v>883</v>
      </c>
      <c r="K1080" t="s">
        <v>253</v>
      </c>
      <c r="L1080" t="s">
        <v>1753</v>
      </c>
      <c r="N1080" t="s">
        <v>93</v>
      </c>
      <c r="P1080">
        <v>334.8</v>
      </c>
      <c r="Q1080">
        <v>94.899999999999991</v>
      </c>
      <c r="R1080">
        <v>0</v>
      </c>
      <c r="S1080">
        <v>50.1</v>
      </c>
      <c r="T1080">
        <v>0</v>
      </c>
      <c r="U1080">
        <v>0</v>
      </c>
      <c r="V1080">
        <v>144.9</v>
      </c>
      <c r="W1080">
        <v>44.9</v>
      </c>
      <c r="X1080">
        <v>44.9</v>
      </c>
      <c r="Y1080">
        <v>0</v>
      </c>
      <c r="AF1080" t="s">
        <v>1761</v>
      </c>
      <c r="AJ1080" t="s">
        <v>1761</v>
      </c>
      <c r="AL1080" t="s">
        <v>1755</v>
      </c>
      <c r="AM1080">
        <v>0</v>
      </c>
      <c r="AN1080">
        <v>99999</v>
      </c>
      <c r="AO1080">
        <v>899</v>
      </c>
      <c r="AP1080" t="b">
        <v>1</v>
      </c>
      <c r="AQ1080" t="b">
        <v>1</v>
      </c>
      <c r="AR1080" t="b">
        <v>1</v>
      </c>
      <c r="AS1080">
        <v>99999</v>
      </c>
      <c r="AT1080" t="s">
        <v>96</v>
      </c>
      <c r="AV1080" t="b">
        <v>0</v>
      </c>
      <c r="AW1080">
        <v>12</v>
      </c>
      <c r="AX1080" t="s">
        <v>97</v>
      </c>
      <c r="AY1080" t="s">
        <v>2844</v>
      </c>
    </row>
    <row r="1081" spans="1:51" x14ac:dyDescent="0.25">
      <c r="A1081" t="s">
        <v>3160</v>
      </c>
      <c r="B1081" t="s">
        <v>139</v>
      </c>
      <c r="C1081" t="s">
        <v>89</v>
      </c>
      <c r="D1081">
        <v>99999</v>
      </c>
      <c r="F1081">
        <v>3000</v>
      </c>
      <c r="G1081" t="b">
        <v>1</v>
      </c>
      <c r="H1081" t="s">
        <v>883</v>
      </c>
      <c r="K1081" t="s">
        <v>253</v>
      </c>
      <c r="L1081" t="s">
        <v>1753</v>
      </c>
      <c r="N1081" t="s">
        <v>93</v>
      </c>
      <c r="P1081">
        <v>344.8</v>
      </c>
      <c r="Q1081">
        <v>104.89999999999999</v>
      </c>
      <c r="R1081">
        <v>0</v>
      </c>
      <c r="S1081">
        <v>50.1</v>
      </c>
      <c r="T1081">
        <v>0</v>
      </c>
      <c r="U1081">
        <v>0</v>
      </c>
      <c r="V1081">
        <v>144.9</v>
      </c>
      <c r="W1081">
        <v>44.9</v>
      </c>
      <c r="X1081">
        <v>44.9</v>
      </c>
      <c r="Y1081">
        <v>0</v>
      </c>
      <c r="AF1081" t="s">
        <v>1763</v>
      </c>
      <c r="AJ1081" t="s">
        <v>1763</v>
      </c>
      <c r="AL1081" t="s">
        <v>1755</v>
      </c>
      <c r="AM1081">
        <v>0</v>
      </c>
      <c r="AN1081">
        <v>99999</v>
      </c>
      <c r="AO1081">
        <v>899</v>
      </c>
      <c r="AP1081" t="b">
        <v>1</v>
      </c>
      <c r="AQ1081" t="b">
        <v>1</v>
      </c>
      <c r="AR1081" t="b">
        <v>1</v>
      </c>
      <c r="AS1081">
        <v>99999</v>
      </c>
      <c r="AT1081" t="s">
        <v>96</v>
      </c>
      <c r="AV1081" t="b">
        <v>0</v>
      </c>
      <c r="AW1081">
        <v>12</v>
      </c>
      <c r="AX1081" t="s">
        <v>97</v>
      </c>
      <c r="AY1081" t="s">
        <v>2845</v>
      </c>
    </row>
    <row r="1082" spans="1:51" x14ac:dyDescent="0.25">
      <c r="A1082" t="s">
        <v>3160</v>
      </c>
      <c r="B1082" t="s">
        <v>139</v>
      </c>
      <c r="C1082" t="s">
        <v>89</v>
      </c>
      <c r="D1082">
        <v>99999</v>
      </c>
      <c r="F1082">
        <v>5000</v>
      </c>
      <c r="G1082" t="b">
        <v>1</v>
      </c>
      <c r="H1082" t="s">
        <v>883</v>
      </c>
      <c r="K1082" t="s">
        <v>253</v>
      </c>
      <c r="L1082" t="s">
        <v>1753</v>
      </c>
      <c r="N1082" t="s">
        <v>93</v>
      </c>
      <c r="P1082">
        <v>359.8</v>
      </c>
      <c r="Q1082">
        <v>119.9</v>
      </c>
      <c r="R1082">
        <v>0</v>
      </c>
      <c r="S1082">
        <v>50.1</v>
      </c>
      <c r="T1082">
        <v>0</v>
      </c>
      <c r="U1082">
        <v>0</v>
      </c>
      <c r="V1082">
        <v>144.9</v>
      </c>
      <c r="W1082">
        <v>44.9</v>
      </c>
      <c r="X1082">
        <v>44.9</v>
      </c>
      <c r="Y1082">
        <v>0</v>
      </c>
      <c r="AF1082" t="s">
        <v>1765</v>
      </c>
      <c r="AJ1082" t="s">
        <v>1765</v>
      </c>
      <c r="AL1082" t="s">
        <v>1755</v>
      </c>
      <c r="AM1082">
        <v>0</v>
      </c>
      <c r="AN1082">
        <v>99999</v>
      </c>
      <c r="AO1082">
        <v>899</v>
      </c>
      <c r="AP1082" t="b">
        <v>1</v>
      </c>
      <c r="AQ1082" t="b">
        <v>1</v>
      </c>
      <c r="AR1082" t="b">
        <v>1</v>
      </c>
      <c r="AS1082">
        <v>99999</v>
      </c>
      <c r="AT1082" t="s">
        <v>96</v>
      </c>
      <c r="AV1082" t="b">
        <v>0</v>
      </c>
      <c r="AW1082">
        <v>12</v>
      </c>
      <c r="AX1082" t="s">
        <v>97</v>
      </c>
      <c r="AY1082" t="s">
        <v>2846</v>
      </c>
    </row>
    <row r="1083" spans="1:51" x14ac:dyDescent="0.25">
      <c r="A1083" t="s">
        <v>3160</v>
      </c>
      <c r="B1083" t="s">
        <v>88</v>
      </c>
      <c r="C1083" t="s">
        <v>89</v>
      </c>
      <c r="D1083">
        <v>99999</v>
      </c>
      <c r="F1083">
        <v>10000</v>
      </c>
      <c r="G1083" t="b">
        <v>1</v>
      </c>
      <c r="H1083" t="s">
        <v>1604</v>
      </c>
      <c r="K1083" t="s">
        <v>91</v>
      </c>
      <c r="L1083" t="s">
        <v>1725</v>
      </c>
      <c r="N1083" t="s">
        <v>93</v>
      </c>
      <c r="P1083">
        <v>339.8</v>
      </c>
      <c r="Q1083">
        <v>129.9</v>
      </c>
      <c r="R1083">
        <v>0</v>
      </c>
      <c r="S1083">
        <v>50.1</v>
      </c>
      <c r="T1083">
        <v>0</v>
      </c>
      <c r="U1083">
        <v>0</v>
      </c>
      <c r="V1083">
        <v>114.9</v>
      </c>
      <c r="W1083">
        <v>44.9</v>
      </c>
      <c r="X1083">
        <v>44.9</v>
      </c>
      <c r="Y1083">
        <v>0</v>
      </c>
      <c r="AF1083" t="s">
        <v>1726</v>
      </c>
      <c r="AJ1083" t="s">
        <v>1726</v>
      </c>
      <c r="AL1083" t="s">
        <v>1727</v>
      </c>
      <c r="AM1083">
        <v>0</v>
      </c>
      <c r="AN1083">
        <v>99999</v>
      </c>
      <c r="AO1083">
        <v>699</v>
      </c>
      <c r="AP1083" t="b">
        <v>1</v>
      </c>
      <c r="AQ1083" t="b">
        <v>1</v>
      </c>
      <c r="AR1083" t="b">
        <v>1</v>
      </c>
      <c r="AS1083">
        <v>1000</v>
      </c>
      <c r="AT1083" t="s">
        <v>96</v>
      </c>
      <c r="AV1083" t="b">
        <v>0</v>
      </c>
      <c r="AW1083">
        <v>12</v>
      </c>
      <c r="AX1083" t="s">
        <v>97</v>
      </c>
      <c r="AY1083" t="s">
        <v>2847</v>
      </c>
    </row>
    <row r="1084" spans="1:51" x14ac:dyDescent="0.25">
      <c r="A1084" t="s">
        <v>3160</v>
      </c>
      <c r="B1084" t="s">
        <v>109</v>
      </c>
      <c r="C1084" t="s">
        <v>89</v>
      </c>
      <c r="D1084">
        <v>99999</v>
      </c>
      <c r="F1084">
        <v>0</v>
      </c>
      <c r="G1084" t="b">
        <v>1</v>
      </c>
      <c r="H1084" t="s">
        <v>1604</v>
      </c>
      <c r="K1084" t="s">
        <v>91</v>
      </c>
      <c r="L1084" t="s">
        <v>1729</v>
      </c>
      <c r="N1084" t="s">
        <v>93</v>
      </c>
      <c r="P1084">
        <v>269.8</v>
      </c>
      <c r="Q1084">
        <v>59.9</v>
      </c>
      <c r="R1084">
        <v>0</v>
      </c>
      <c r="S1084">
        <v>50.1</v>
      </c>
      <c r="T1084">
        <v>0</v>
      </c>
      <c r="U1084">
        <v>0</v>
      </c>
      <c r="V1084">
        <v>114.9</v>
      </c>
      <c r="W1084">
        <v>44.9</v>
      </c>
      <c r="X1084">
        <v>44.9</v>
      </c>
      <c r="Y1084">
        <v>0</v>
      </c>
      <c r="AF1084" t="s">
        <v>1730</v>
      </c>
      <c r="AJ1084" t="s">
        <v>1730</v>
      </c>
      <c r="AL1084" t="s">
        <v>1731</v>
      </c>
      <c r="AM1084">
        <v>0</v>
      </c>
      <c r="AN1084">
        <v>99999</v>
      </c>
      <c r="AO1084">
        <v>599</v>
      </c>
      <c r="AP1084" t="b">
        <v>1</v>
      </c>
      <c r="AQ1084" t="b">
        <v>1</v>
      </c>
      <c r="AR1084" t="b">
        <v>1</v>
      </c>
      <c r="AS1084">
        <v>500</v>
      </c>
      <c r="AT1084" t="s">
        <v>96</v>
      </c>
      <c r="AV1084" t="b">
        <v>0</v>
      </c>
      <c r="AW1084">
        <v>12</v>
      </c>
      <c r="AX1084" t="s">
        <v>97</v>
      </c>
      <c r="AY1084" t="s">
        <v>2848</v>
      </c>
    </row>
    <row r="1085" spans="1:51" x14ac:dyDescent="0.25">
      <c r="A1085" t="s">
        <v>3160</v>
      </c>
      <c r="B1085" t="s">
        <v>109</v>
      </c>
      <c r="C1085" t="s">
        <v>89</v>
      </c>
      <c r="D1085">
        <v>99999</v>
      </c>
      <c r="F1085">
        <v>1000</v>
      </c>
      <c r="G1085" t="b">
        <v>1</v>
      </c>
      <c r="H1085" t="s">
        <v>1604</v>
      </c>
      <c r="K1085" t="s">
        <v>91</v>
      </c>
      <c r="L1085" t="s">
        <v>1729</v>
      </c>
      <c r="N1085" t="s">
        <v>93</v>
      </c>
      <c r="P1085">
        <v>269.8</v>
      </c>
      <c r="Q1085">
        <v>59.9</v>
      </c>
      <c r="R1085">
        <v>0</v>
      </c>
      <c r="S1085">
        <v>50.1</v>
      </c>
      <c r="T1085">
        <v>0</v>
      </c>
      <c r="U1085">
        <v>0</v>
      </c>
      <c r="V1085">
        <v>114.9</v>
      </c>
      <c r="W1085">
        <v>44.9</v>
      </c>
      <c r="X1085">
        <v>44.9</v>
      </c>
      <c r="Y1085">
        <v>0</v>
      </c>
      <c r="AF1085" t="s">
        <v>1733</v>
      </c>
      <c r="AJ1085" t="s">
        <v>1733</v>
      </c>
      <c r="AL1085" t="s">
        <v>1731</v>
      </c>
      <c r="AM1085">
        <v>0</v>
      </c>
      <c r="AN1085">
        <v>99999</v>
      </c>
      <c r="AO1085">
        <v>599</v>
      </c>
      <c r="AP1085" t="b">
        <v>1</v>
      </c>
      <c r="AQ1085" t="b">
        <v>1</v>
      </c>
      <c r="AR1085" t="b">
        <v>1</v>
      </c>
      <c r="AS1085">
        <v>500</v>
      </c>
      <c r="AT1085" t="s">
        <v>96</v>
      </c>
      <c r="AV1085" t="b">
        <v>0</v>
      </c>
      <c r="AW1085">
        <v>12</v>
      </c>
      <c r="AX1085" t="s">
        <v>97</v>
      </c>
      <c r="AY1085" t="s">
        <v>2849</v>
      </c>
    </row>
    <row r="1086" spans="1:51" x14ac:dyDescent="0.25">
      <c r="A1086" t="s">
        <v>3160</v>
      </c>
      <c r="B1086" t="s">
        <v>109</v>
      </c>
      <c r="C1086" t="s">
        <v>89</v>
      </c>
      <c r="D1086">
        <v>99999</v>
      </c>
      <c r="F1086">
        <v>10000</v>
      </c>
      <c r="G1086" t="b">
        <v>1</v>
      </c>
      <c r="H1086" t="s">
        <v>1604</v>
      </c>
      <c r="K1086" t="s">
        <v>91</v>
      </c>
      <c r="L1086" t="s">
        <v>1729</v>
      </c>
      <c r="N1086" t="s">
        <v>93</v>
      </c>
      <c r="P1086">
        <v>334.8</v>
      </c>
      <c r="Q1086">
        <v>124.9</v>
      </c>
      <c r="R1086">
        <v>0</v>
      </c>
      <c r="S1086">
        <v>50.1</v>
      </c>
      <c r="T1086">
        <v>0</v>
      </c>
      <c r="U1086">
        <v>0</v>
      </c>
      <c r="V1086">
        <v>114.9</v>
      </c>
      <c r="W1086">
        <v>44.9</v>
      </c>
      <c r="X1086">
        <v>44.9</v>
      </c>
      <c r="Y1086">
        <v>0</v>
      </c>
      <c r="AF1086" t="s">
        <v>1735</v>
      </c>
      <c r="AJ1086" t="s">
        <v>1735</v>
      </c>
      <c r="AL1086" t="s">
        <v>1731</v>
      </c>
      <c r="AM1086">
        <v>0</v>
      </c>
      <c r="AN1086">
        <v>99999</v>
      </c>
      <c r="AO1086">
        <v>599</v>
      </c>
      <c r="AP1086" t="b">
        <v>1</v>
      </c>
      <c r="AQ1086" t="b">
        <v>1</v>
      </c>
      <c r="AR1086" t="b">
        <v>1</v>
      </c>
      <c r="AS1086">
        <v>500</v>
      </c>
      <c r="AT1086" t="s">
        <v>96</v>
      </c>
      <c r="AV1086" t="b">
        <v>0</v>
      </c>
      <c r="AW1086">
        <v>12</v>
      </c>
      <c r="AX1086" t="s">
        <v>97</v>
      </c>
      <c r="AY1086" t="s">
        <v>2850</v>
      </c>
    </row>
    <row r="1087" spans="1:51" x14ac:dyDescent="0.25">
      <c r="A1087" t="s">
        <v>3160</v>
      </c>
      <c r="B1087" t="s">
        <v>109</v>
      </c>
      <c r="C1087" t="s">
        <v>89</v>
      </c>
      <c r="D1087">
        <v>99999</v>
      </c>
      <c r="F1087">
        <v>2000</v>
      </c>
      <c r="G1087" t="b">
        <v>1</v>
      </c>
      <c r="H1087" t="s">
        <v>1604</v>
      </c>
      <c r="K1087" t="s">
        <v>91</v>
      </c>
      <c r="L1087" t="s">
        <v>1729</v>
      </c>
      <c r="N1087" t="s">
        <v>93</v>
      </c>
      <c r="P1087">
        <v>279.8</v>
      </c>
      <c r="Q1087">
        <v>69.900000000000006</v>
      </c>
      <c r="R1087">
        <v>0</v>
      </c>
      <c r="S1087">
        <v>50.1</v>
      </c>
      <c r="T1087">
        <v>0</v>
      </c>
      <c r="U1087">
        <v>0</v>
      </c>
      <c r="V1087">
        <v>114.9</v>
      </c>
      <c r="W1087">
        <v>44.9</v>
      </c>
      <c r="X1087">
        <v>44.9</v>
      </c>
      <c r="Y1087">
        <v>0</v>
      </c>
      <c r="AF1087" t="s">
        <v>1737</v>
      </c>
      <c r="AJ1087" t="s">
        <v>1737</v>
      </c>
      <c r="AL1087" t="s">
        <v>1731</v>
      </c>
      <c r="AM1087">
        <v>0</v>
      </c>
      <c r="AN1087">
        <v>99999</v>
      </c>
      <c r="AO1087">
        <v>599</v>
      </c>
      <c r="AP1087" t="b">
        <v>1</v>
      </c>
      <c r="AQ1087" t="b">
        <v>1</v>
      </c>
      <c r="AR1087" t="b">
        <v>1</v>
      </c>
      <c r="AS1087">
        <v>500</v>
      </c>
      <c r="AT1087" t="s">
        <v>96</v>
      </c>
      <c r="AV1087" t="b">
        <v>0</v>
      </c>
      <c r="AW1087">
        <v>12</v>
      </c>
      <c r="AX1087" t="s">
        <v>97</v>
      </c>
      <c r="AY1087" t="s">
        <v>2851</v>
      </c>
    </row>
    <row r="1088" spans="1:51" x14ac:dyDescent="0.25">
      <c r="A1088" t="s">
        <v>3160</v>
      </c>
      <c r="B1088" t="s">
        <v>109</v>
      </c>
      <c r="C1088" t="s">
        <v>89</v>
      </c>
      <c r="D1088">
        <v>99999</v>
      </c>
      <c r="F1088">
        <v>3000</v>
      </c>
      <c r="G1088" t="b">
        <v>1</v>
      </c>
      <c r="H1088" t="s">
        <v>1604</v>
      </c>
      <c r="K1088" t="s">
        <v>91</v>
      </c>
      <c r="L1088" t="s">
        <v>1729</v>
      </c>
      <c r="N1088" t="s">
        <v>93</v>
      </c>
      <c r="P1088">
        <v>289.8</v>
      </c>
      <c r="Q1088">
        <v>79.899999999999991</v>
      </c>
      <c r="R1088">
        <v>0</v>
      </c>
      <c r="S1088">
        <v>50.1</v>
      </c>
      <c r="T1088">
        <v>0</v>
      </c>
      <c r="U1088">
        <v>0</v>
      </c>
      <c r="V1088">
        <v>114.9</v>
      </c>
      <c r="W1088">
        <v>44.9</v>
      </c>
      <c r="X1088">
        <v>44.9</v>
      </c>
      <c r="Y1088">
        <v>0</v>
      </c>
      <c r="AF1088" t="s">
        <v>1739</v>
      </c>
      <c r="AJ1088" t="s">
        <v>1739</v>
      </c>
      <c r="AL1088" t="s">
        <v>1731</v>
      </c>
      <c r="AM1088">
        <v>0</v>
      </c>
      <c r="AN1088">
        <v>99999</v>
      </c>
      <c r="AO1088">
        <v>599</v>
      </c>
      <c r="AP1088" t="b">
        <v>1</v>
      </c>
      <c r="AQ1088" t="b">
        <v>1</v>
      </c>
      <c r="AR1088" t="b">
        <v>1</v>
      </c>
      <c r="AS1088">
        <v>500</v>
      </c>
      <c r="AT1088" t="s">
        <v>96</v>
      </c>
      <c r="AV1088" t="b">
        <v>0</v>
      </c>
      <c r="AW1088">
        <v>12</v>
      </c>
      <c r="AX1088" t="s">
        <v>97</v>
      </c>
      <c r="AY1088" t="s">
        <v>2852</v>
      </c>
    </row>
    <row r="1089" spans="1:51" x14ac:dyDescent="0.25">
      <c r="A1089" t="s">
        <v>3160</v>
      </c>
      <c r="B1089" t="s">
        <v>109</v>
      </c>
      <c r="C1089" t="s">
        <v>89</v>
      </c>
      <c r="D1089">
        <v>99999</v>
      </c>
      <c r="F1089">
        <v>5000</v>
      </c>
      <c r="G1089" t="b">
        <v>1</v>
      </c>
      <c r="H1089" t="s">
        <v>1604</v>
      </c>
      <c r="K1089" t="s">
        <v>91</v>
      </c>
      <c r="L1089" t="s">
        <v>1729</v>
      </c>
      <c r="N1089" t="s">
        <v>93</v>
      </c>
      <c r="P1089">
        <v>304.8</v>
      </c>
      <c r="Q1089">
        <v>94.9</v>
      </c>
      <c r="R1089">
        <v>0</v>
      </c>
      <c r="S1089">
        <v>50.1</v>
      </c>
      <c r="T1089">
        <v>0</v>
      </c>
      <c r="U1089">
        <v>0</v>
      </c>
      <c r="V1089">
        <v>114.9</v>
      </c>
      <c r="W1089">
        <v>44.9</v>
      </c>
      <c r="X1089">
        <v>44.9</v>
      </c>
      <c r="Y1089">
        <v>0</v>
      </c>
      <c r="AF1089" t="s">
        <v>1741</v>
      </c>
      <c r="AJ1089" t="s">
        <v>1741</v>
      </c>
      <c r="AL1089" t="s">
        <v>1731</v>
      </c>
      <c r="AM1089">
        <v>0</v>
      </c>
      <c r="AN1089">
        <v>99999</v>
      </c>
      <c r="AO1089">
        <v>599</v>
      </c>
      <c r="AP1089" t="b">
        <v>1</v>
      </c>
      <c r="AQ1089" t="b">
        <v>1</v>
      </c>
      <c r="AR1089" t="b">
        <v>1</v>
      </c>
      <c r="AS1089">
        <v>500</v>
      </c>
      <c r="AT1089" t="s">
        <v>96</v>
      </c>
      <c r="AV1089" t="b">
        <v>0</v>
      </c>
      <c r="AW1089">
        <v>12</v>
      </c>
      <c r="AX1089" t="s">
        <v>97</v>
      </c>
      <c r="AY1089" t="s">
        <v>2853</v>
      </c>
    </row>
    <row r="1090" spans="1:51" x14ac:dyDescent="0.25">
      <c r="A1090" t="s">
        <v>3160</v>
      </c>
      <c r="B1090" t="s">
        <v>124</v>
      </c>
      <c r="C1090" t="s">
        <v>89</v>
      </c>
      <c r="D1090">
        <v>99999</v>
      </c>
      <c r="F1090">
        <v>0</v>
      </c>
      <c r="G1090" t="b">
        <v>1</v>
      </c>
      <c r="H1090" t="s">
        <v>1604</v>
      </c>
      <c r="K1090" t="s">
        <v>91</v>
      </c>
      <c r="L1090" t="s">
        <v>1725</v>
      </c>
      <c r="N1090" t="s">
        <v>93</v>
      </c>
      <c r="P1090">
        <v>274.8</v>
      </c>
      <c r="Q1090">
        <v>64.900000000000006</v>
      </c>
      <c r="R1090">
        <v>0</v>
      </c>
      <c r="S1090">
        <v>50.1</v>
      </c>
      <c r="T1090">
        <v>0</v>
      </c>
      <c r="U1090">
        <v>0</v>
      </c>
      <c r="V1090">
        <v>114.9</v>
      </c>
      <c r="W1090">
        <v>44.9</v>
      </c>
      <c r="X1090">
        <v>44.9</v>
      </c>
      <c r="Y1090">
        <v>0</v>
      </c>
      <c r="AF1090" t="s">
        <v>1743</v>
      </c>
      <c r="AJ1090" t="s">
        <v>1743</v>
      </c>
      <c r="AL1090" t="s">
        <v>1727</v>
      </c>
      <c r="AM1090">
        <v>0</v>
      </c>
      <c r="AN1090">
        <v>99999</v>
      </c>
      <c r="AO1090">
        <v>699</v>
      </c>
      <c r="AP1090" t="b">
        <v>1</v>
      </c>
      <c r="AQ1090" t="b">
        <v>1</v>
      </c>
      <c r="AR1090" t="b">
        <v>1</v>
      </c>
      <c r="AS1090">
        <v>1000</v>
      </c>
      <c r="AT1090" t="s">
        <v>96</v>
      </c>
      <c r="AV1090" t="b">
        <v>0</v>
      </c>
      <c r="AW1090">
        <v>12</v>
      </c>
      <c r="AX1090" t="s">
        <v>97</v>
      </c>
      <c r="AY1090" t="s">
        <v>2854</v>
      </c>
    </row>
    <row r="1091" spans="1:51" x14ac:dyDescent="0.25">
      <c r="A1091" t="s">
        <v>3160</v>
      </c>
      <c r="B1091" t="s">
        <v>124</v>
      </c>
      <c r="C1091" t="s">
        <v>89</v>
      </c>
      <c r="D1091">
        <v>99999</v>
      </c>
      <c r="F1091">
        <v>1000</v>
      </c>
      <c r="G1091" t="b">
        <v>1</v>
      </c>
      <c r="H1091" t="s">
        <v>1604</v>
      </c>
      <c r="K1091" t="s">
        <v>91</v>
      </c>
      <c r="L1091" t="s">
        <v>1725</v>
      </c>
      <c r="N1091" t="s">
        <v>93</v>
      </c>
      <c r="P1091">
        <v>274.8</v>
      </c>
      <c r="Q1091">
        <v>64.899999999999991</v>
      </c>
      <c r="R1091">
        <v>0</v>
      </c>
      <c r="S1091">
        <v>50.1</v>
      </c>
      <c r="T1091">
        <v>0</v>
      </c>
      <c r="U1091">
        <v>0</v>
      </c>
      <c r="V1091">
        <v>114.9</v>
      </c>
      <c r="W1091">
        <v>44.9</v>
      </c>
      <c r="X1091">
        <v>44.9</v>
      </c>
      <c r="Y1091">
        <v>0</v>
      </c>
      <c r="AF1091" t="s">
        <v>1745</v>
      </c>
      <c r="AJ1091" t="s">
        <v>1745</v>
      </c>
      <c r="AL1091" t="s">
        <v>1727</v>
      </c>
      <c r="AM1091">
        <v>0</v>
      </c>
      <c r="AN1091">
        <v>99999</v>
      </c>
      <c r="AO1091">
        <v>699</v>
      </c>
      <c r="AP1091" t="b">
        <v>1</v>
      </c>
      <c r="AQ1091" t="b">
        <v>1</v>
      </c>
      <c r="AR1091" t="b">
        <v>1</v>
      </c>
      <c r="AS1091">
        <v>1000</v>
      </c>
      <c r="AT1091" t="s">
        <v>96</v>
      </c>
      <c r="AV1091" t="b">
        <v>0</v>
      </c>
      <c r="AW1091">
        <v>12</v>
      </c>
      <c r="AX1091" t="s">
        <v>97</v>
      </c>
      <c r="AY1091" t="s">
        <v>2855</v>
      </c>
    </row>
    <row r="1092" spans="1:51" x14ac:dyDescent="0.25">
      <c r="A1092" t="s">
        <v>3160</v>
      </c>
      <c r="B1092" t="s">
        <v>124</v>
      </c>
      <c r="C1092" t="s">
        <v>89</v>
      </c>
      <c r="D1092">
        <v>99999</v>
      </c>
      <c r="F1092">
        <v>2000</v>
      </c>
      <c r="G1092" t="b">
        <v>1</v>
      </c>
      <c r="H1092" t="s">
        <v>1604</v>
      </c>
      <c r="K1092" t="s">
        <v>91</v>
      </c>
      <c r="L1092" t="s">
        <v>1725</v>
      </c>
      <c r="N1092" t="s">
        <v>93</v>
      </c>
      <c r="P1092">
        <v>284.8</v>
      </c>
      <c r="Q1092">
        <v>74.899999999999991</v>
      </c>
      <c r="R1092">
        <v>0</v>
      </c>
      <c r="S1092">
        <v>50.1</v>
      </c>
      <c r="T1092">
        <v>0</v>
      </c>
      <c r="U1092">
        <v>0</v>
      </c>
      <c r="V1092">
        <v>114.9</v>
      </c>
      <c r="W1092">
        <v>44.9</v>
      </c>
      <c r="X1092">
        <v>44.9</v>
      </c>
      <c r="Y1092">
        <v>0</v>
      </c>
      <c r="AF1092" t="s">
        <v>1747</v>
      </c>
      <c r="AJ1092" t="s">
        <v>1747</v>
      </c>
      <c r="AL1092" t="s">
        <v>1727</v>
      </c>
      <c r="AM1092">
        <v>0</v>
      </c>
      <c r="AN1092">
        <v>99999</v>
      </c>
      <c r="AO1092">
        <v>699</v>
      </c>
      <c r="AP1092" t="b">
        <v>1</v>
      </c>
      <c r="AQ1092" t="b">
        <v>1</v>
      </c>
      <c r="AR1092" t="b">
        <v>1</v>
      </c>
      <c r="AS1092">
        <v>1000</v>
      </c>
      <c r="AT1092" t="s">
        <v>96</v>
      </c>
      <c r="AV1092" t="b">
        <v>0</v>
      </c>
      <c r="AW1092">
        <v>12</v>
      </c>
      <c r="AX1092" t="s">
        <v>97</v>
      </c>
      <c r="AY1092" t="s">
        <v>2856</v>
      </c>
    </row>
    <row r="1093" spans="1:51" x14ac:dyDescent="0.25">
      <c r="A1093" t="s">
        <v>3160</v>
      </c>
      <c r="B1093" t="s">
        <v>124</v>
      </c>
      <c r="C1093" t="s">
        <v>89</v>
      </c>
      <c r="D1093">
        <v>99999</v>
      </c>
      <c r="F1093">
        <v>3000</v>
      </c>
      <c r="G1093" t="b">
        <v>1</v>
      </c>
      <c r="H1093" t="s">
        <v>1604</v>
      </c>
      <c r="K1093" t="s">
        <v>91</v>
      </c>
      <c r="L1093" t="s">
        <v>1725</v>
      </c>
      <c r="N1093" t="s">
        <v>93</v>
      </c>
      <c r="P1093">
        <v>294.8</v>
      </c>
      <c r="Q1093">
        <v>84.899999999999991</v>
      </c>
      <c r="R1093">
        <v>0</v>
      </c>
      <c r="S1093">
        <v>50.1</v>
      </c>
      <c r="T1093">
        <v>0</v>
      </c>
      <c r="U1093">
        <v>0</v>
      </c>
      <c r="V1093">
        <v>114.9</v>
      </c>
      <c r="W1093">
        <v>44.9</v>
      </c>
      <c r="X1093">
        <v>44.9</v>
      </c>
      <c r="Y1093">
        <v>0</v>
      </c>
      <c r="AF1093" t="s">
        <v>1749</v>
      </c>
      <c r="AJ1093" t="s">
        <v>1749</v>
      </c>
      <c r="AL1093" t="s">
        <v>1727</v>
      </c>
      <c r="AM1093">
        <v>0</v>
      </c>
      <c r="AN1093">
        <v>99999</v>
      </c>
      <c r="AO1093">
        <v>699</v>
      </c>
      <c r="AP1093" t="b">
        <v>1</v>
      </c>
      <c r="AQ1093" t="b">
        <v>1</v>
      </c>
      <c r="AR1093" t="b">
        <v>1</v>
      </c>
      <c r="AS1093">
        <v>1000</v>
      </c>
      <c r="AT1093" t="s">
        <v>96</v>
      </c>
      <c r="AV1093" t="b">
        <v>0</v>
      </c>
      <c r="AW1093">
        <v>12</v>
      </c>
      <c r="AX1093" t="s">
        <v>97</v>
      </c>
      <c r="AY1093" t="s">
        <v>2857</v>
      </c>
    </row>
    <row r="1094" spans="1:51" x14ac:dyDescent="0.25">
      <c r="A1094" t="s">
        <v>3160</v>
      </c>
      <c r="B1094" t="s">
        <v>124</v>
      </c>
      <c r="C1094" t="s">
        <v>89</v>
      </c>
      <c r="D1094">
        <v>99999</v>
      </c>
      <c r="F1094">
        <v>5000</v>
      </c>
      <c r="G1094" t="b">
        <v>1</v>
      </c>
      <c r="H1094" t="s">
        <v>1604</v>
      </c>
      <c r="K1094" t="s">
        <v>91</v>
      </c>
      <c r="L1094" t="s">
        <v>1725</v>
      </c>
      <c r="N1094" t="s">
        <v>93</v>
      </c>
      <c r="P1094">
        <v>309.8</v>
      </c>
      <c r="Q1094">
        <v>99.9</v>
      </c>
      <c r="R1094">
        <v>0</v>
      </c>
      <c r="S1094">
        <v>50.1</v>
      </c>
      <c r="T1094">
        <v>0</v>
      </c>
      <c r="U1094">
        <v>0</v>
      </c>
      <c r="V1094">
        <v>114.9</v>
      </c>
      <c r="W1094">
        <v>44.9</v>
      </c>
      <c r="X1094">
        <v>44.9</v>
      </c>
      <c r="Y1094">
        <v>0</v>
      </c>
      <c r="AF1094" t="s">
        <v>1751</v>
      </c>
      <c r="AJ1094" t="s">
        <v>1751</v>
      </c>
      <c r="AL1094" t="s">
        <v>1727</v>
      </c>
      <c r="AM1094">
        <v>0</v>
      </c>
      <c r="AN1094">
        <v>99999</v>
      </c>
      <c r="AO1094">
        <v>699</v>
      </c>
      <c r="AP1094" t="b">
        <v>1</v>
      </c>
      <c r="AQ1094" t="b">
        <v>1</v>
      </c>
      <c r="AR1094" t="b">
        <v>1</v>
      </c>
      <c r="AS1094">
        <v>1000</v>
      </c>
      <c r="AT1094" t="s">
        <v>96</v>
      </c>
      <c r="AV1094" t="b">
        <v>0</v>
      </c>
      <c r="AW1094">
        <v>12</v>
      </c>
      <c r="AX1094" t="s">
        <v>97</v>
      </c>
      <c r="AY1094" t="s">
        <v>2858</v>
      </c>
    </row>
    <row r="1095" spans="1:51" x14ac:dyDescent="0.25">
      <c r="A1095" t="s">
        <v>3160</v>
      </c>
      <c r="B1095" t="s">
        <v>139</v>
      </c>
      <c r="C1095" t="s">
        <v>89</v>
      </c>
      <c r="D1095">
        <v>99999</v>
      </c>
      <c r="F1095">
        <v>0</v>
      </c>
      <c r="G1095" t="b">
        <v>1</v>
      </c>
      <c r="H1095" t="s">
        <v>1604</v>
      </c>
      <c r="K1095" t="s">
        <v>91</v>
      </c>
      <c r="L1095" t="s">
        <v>1753</v>
      </c>
      <c r="N1095" t="s">
        <v>93</v>
      </c>
      <c r="P1095">
        <v>294.8</v>
      </c>
      <c r="Q1095">
        <v>84.9</v>
      </c>
      <c r="R1095">
        <v>0</v>
      </c>
      <c r="S1095">
        <v>50.1</v>
      </c>
      <c r="T1095">
        <v>0</v>
      </c>
      <c r="U1095">
        <v>0</v>
      </c>
      <c r="V1095">
        <v>114.9</v>
      </c>
      <c r="W1095">
        <v>44.9</v>
      </c>
      <c r="X1095">
        <v>44.9</v>
      </c>
      <c r="Y1095">
        <v>0</v>
      </c>
      <c r="AF1095" t="s">
        <v>1754</v>
      </c>
      <c r="AJ1095" t="s">
        <v>1754</v>
      </c>
      <c r="AL1095" t="s">
        <v>1755</v>
      </c>
      <c r="AM1095">
        <v>0</v>
      </c>
      <c r="AN1095">
        <v>99999</v>
      </c>
      <c r="AO1095">
        <v>899</v>
      </c>
      <c r="AP1095" t="b">
        <v>1</v>
      </c>
      <c r="AQ1095" t="b">
        <v>1</v>
      </c>
      <c r="AR1095" t="b">
        <v>1</v>
      </c>
      <c r="AS1095">
        <v>99999</v>
      </c>
      <c r="AT1095" t="s">
        <v>96</v>
      </c>
      <c r="AV1095" t="b">
        <v>0</v>
      </c>
      <c r="AW1095">
        <v>12</v>
      </c>
      <c r="AX1095" t="s">
        <v>97</v>
      </c>
      <c r="AY1095" t="s">
        <v>2859</v>
      </c>
    </row>
    <row r="1096" spans="1:51" x14ac:dyDescent="0.25">
      <c r="A1096" t="s">
        <v>3160</v>
      </c>
      <c r="B1096" t="s">
        <v>139</v>
      </c>
      <c r="C1096" t="s">
        <v>89</v>
      </c>
      <c r="D1096">
        <v>99999</v>
      </c>
      <c r="F1096">
        <v>1000</v>
      </c>
      <c r="G1096" t="b">
        <v>1</v>
      </c>
      <c r="H1096" t="s">
        <v>1604</v>
      </c>
      <c r="K1096" t="s">
        <v>91</v>
      </c>
      <c r="L1096" t="s">
        <v>1753</v>
      </c>
      <c r="N1096" t="s">
        <v>93</v>
      </c>
      <c r="P1096">
        <v>294.8</v>
      </c>
      <c r="Q1096">
        <v>84.899999999999991</v>
      </c>
      <c r="R1096">
        <v>0</v>
      </c>
      <c r="S1096">
        <v>50.1</v>
      </c>
      <c r="T1096">
        <v>0</v>
      </c>
      <c r="U1096">
        <v>0</v>
      </c>
      <c r="V1096">
        <v>114.9</v>
      </c>
      <c r="W1096">
        <v>44.9</v>
      </c>
      <c r="X1096">
        <v>44.9</v>
      </c>
      <c r="Y1096">
        <v>0</v>
      </c>
      <c r="AF1096" t="s">
        <v>1757</v>
      </c>
      <c r="AJ1096" t="s">
        <v>1757</v>
      </c>
      <c r="AL1096" t="s">
        <v>1755</v>
      </c>
      <c r="AM1096">
        <v>0</v>
      </c>
      <c r="AN1096">
        <v>99999</v>
      </c>
      <c r="AO1096">
        <v>899</v>
      </c>
      <c r="AP1096" t="b">
        <v>1</v>
      </c>
      <c r="AQ1096" t="b">
        <v>1</v>
      </c>
      <c r="AR1096" t="b">
        <v>1</v>
      </c>
      <c r="AS1096">
        <v>99999</v>
      </c>
      <c r="AT1096" t="s">
        <v>96</v>
      </c>
      <c r="AV1096" t="b">
        <v>0</v>
      </c>
      <c r="AW1096">
        <v>12</v>
      </c>
      <c r="AX1096" t="s">
        <v>97</v>
      </c>
      <c r="AY1096" t="s">
        <v>2860</v>
      </c>
    </row>
    <row r="1097" spans="1:51" x14ac:dyDescent="0.25">
      <c r="A1097" t="s">
        <v>3160</v>
      </c>
      <c r="B1097" t="s">
        <v>139</v>
      </c>
      <c r="C1097" t="s">
        <v>89</v>
      </c>
      <c r="D1097">
        <v>99999</v>
      </c>
      <c r="F1097">
        <v>10000</v>
      </c>
      <c r="G1097" t="b">
        <v>1</v>
      </c>
      <c r="H1097" t="s">
        <v>1604</v>
      </c>
      <c r="K1097" t="s">
        <v>91</v>
      </c>
      <c r="L1097" t="s">
        <v>1753</v>
      </c>
      <c r="N1097" t="s">
        <v>93</v>
      </c>
      <c r="P1097">
        <v>359.8</v>
      </c>
      <c r="Q1097">
        <v>149.9</v>
      </c>
      <c r="R1097">
        <v>0</v>
      </c>
      <c r="S1097">
        <v>50.1</v>
      </c>
      <c r="T1097">
        <v>0</v>
      </c>
      <c r="U1097">
        <v>0</v>
      </c>
      <c r="V1097">
        <v>114.9</v>
      </c>
      <c r="W1097">
        <v>44.9</v>
      </c>
      <c r="X1097">
        <v>44.9</v>
      </c>
      <c r="Y1097">
        <v>0</v>
      </c>
      <c r="AF1097" t="s">
        <v>1759</v>
      </c>
      <c r="AJ1097" t="s">
        <v>1759</v>
      </c>
      <c r="AL1097" t="s">
        <v>1755</v>
      </c>
      <c r="AM1097">
        <v>0</v>
      </c>
      <c r="AN1097">
        <v>99999</v>
      </c>
      <c r="AO1097">
        <v>899</v>
      </c>
      <c r="AP1097" t="b">
        <v>1</v>
      </c>
      <c r="AQ1097" t="b">
        <v>1</v>
      </c>
      <c r="AR1097" t="b">
        <v>1</v>
      </c>
      <c r="AS1097">
        <v>99999</v>
      </c>
      <c r="AT1097" t="s">
        <v>96</v>
      </c>
      <c r="AV1097" t="b">
        <v>0</v>
      </c>
      <c r="AW1097">
        <v>12</v>
      </c>
      <c r="AX1097" t="s">
        <v>97</v>
      </c>
      <c r="AY1097" t="s">
        <v>2861</v>
      </c>
    </row>
    <row r="1098" spans="1:51" x14ac:dyDescent="0.25">
      <c r="A1098" t="s">
        <v>3160</v>
      </c>
      <c r="B1098" t="s">
        <v>139</v>
      </c>
      <c r="C1098" t="s">
        <v>89</v>
      </c>
      <c r="D1098">
        <v>99999</v>
      </c>
      <c r="F1098">
        <v>2000</v>
      </c>
      <c r="G1098" t="b">
        <v>1</v>
      </c>
      <c r="H1098" t="s">
        <v>1604</v>
      </c>
      <c r="K1098" t="s">
        <v>91</v>
      </c>
      <c r="L1098" t="s">
        <v>1753</v>
      </c>
      <c r="N1098" t="s">
        <v>93</v>
      </c>
      <c r="P1098">
        <v>304.8</v>
      </c>
      <c r="Q1098">
        <v>94.899999999999991</v>
      </c>
      <c r="R1098">
        <v>0</v>
      </c>
      <c r="S1098">
        <v>50.1</v>
      </c>
      <c r="T1098">
        <v>0</v>
      </c>
      <c r="U1098">
        <v>0</v>
      </c>
      <c r="V1098">
        <v>114.9</v>
      </c>
      <c r="W1098">
        <v>44.9</v>
      </c>
      <c r="X1098">
        <v>44.9</v>
      </c>
      <c r="Y1098">
        <v>0</v>
      </c>
      <c r="AF1098" t="s">
        <v>1761</v>
      </c>
      <c r="AJ1098" t="s">
        <v>1761</v>
      </c>
      <c r="AL1098" t="s">
        <v>1755</v>
      </c>
      <c r="AM1098">
        <v>0</v>
      </c>
      <c r="AN1098">
        <v>99999</v>
      </c>
      <c r="AO1098">
        <v>899</v>
      </c>
      <c r="AP1098" t="b">
        <v>1</v>
      </c>
      <c r="AQ1098" t="b">
        <v>1</v>
      </c>
      <c r="AR1098" t="b">
        <v>1</v>
      </c>
      <c r="AS1098">
        <v>99999</v>
      </c>
      <c r="AT1098" t="s">
        <v>96</v>
      </c>
      <c r="AV1098" t="b">
        <v>0</v>
      </c>
      <c r="AW1098">
        <v>12</v>
      </c>
      <c r="AX1098" t="s">
        <v>97</v>
      </c>
      <c r="AY1098" t="s">
        <v>2862</v>
      </c>
    </row>
    <row r="1099" spans="1:51" x14ac:dyDescent="0.25">
      <c r="A1099" t="s">
        <v>3160</v>
      </c>
      <c r="B1099" t="s">
        <v>139</v>
      </c>
      <c r="C1099" t="s">
        <v>89</v>
      </c>
      <c r="D1099">
        <v>99999</v>
      </c>
      <c r="F1099">
        <v>3000</v>
      </c>
      <c r="G1099" t="b">
        <v>1</v>
      </c>
      <c r="H1099" t="s">
        <v>1604</v>
      </c>
      <c r="K1099" t="s">
        <v>91</v>
      </c>
      <c r="L1099" t="s">
        <v>1753</v>
      </c>
      <c r="N1099" t="s">
        <v>93</v>
      </c>
      <c r="P1099">
        <v>314.8</v>
      </c>
      <c r="Q1099">
        <v>104.89999999999999</v>
      </c>
      <c r="R1099">
        <v>0</v>
      </c>
      <c r="S1099">
        <v>50.1</v>
      </c>
      <c r="T1099">
        <v>0</v>
      </c>
      <c r="U1099">
        <v>0</v>
      </c>
      <c r="V1099">
        <v>114.9</v>
      </c>
      <c r="W1099">
        <v>44.9</v>
      </c>
      <c r="X1099">
        <v>44.9</v>
      </c>
      <c r="Y1099">
        <v>0</v>
      </c>
      <c r="AF1099" t="s">
        <v>1763</v>
      </c>
      <c r="AJ1099" t="s">
        <v>1763</v>
      </c>
      <c r="AL1099" t="s">
        <v>1755</v>
      </c>
      <c r="AM1099">
        <v>0</v>
      </c>
      <c r="AN1099">
        <v>99999</v>
      </c>
      <c r="AO1099">
        <v>899</v>
      </c>
      <c r="AP1099" t="b">
        <v>1</v>
      </c>
      <c r="AQ1099" t="b">
        <v>1</v>
      </c>
      <c r="AR1099" t="b">
        <v>1</v>
      </c>
      <c r="AS1099">
        <v>99999</v>
      </c>
      <c r="AT1099" t="s">
        <v>96</v>
      </c>
      <c r="AV1099" t="b">
        <v>0</v>
      </c>
      <c r="AW1099">
        <v>12</v>
      </c>
      <c r="AX1099" t="s">
        <v>97</v>
      </c>
      <c r="AY1099" t="s">
        <v>2863</v>
      </c>
    </row>
    <row r="1100" spans="1:51" x14ac:dyDescent="0.25">
      <c r="A1100" t="s">
        <v>3160</v>
      </c>
      <c r="B1100" t="s">
        <v>139</v>
      </c>
      <c r="C1100" t="s">
        <v>89</v>
      </c>
      <c r="D1100">
        <v>99999</v>
      </c>
      <c r="F1100">
        <v>5000</v>
      </c>
      <c r="G1100" t="b">
        <v>1</v>
      </c>
      <c r="H1100" t="s">
        <v>1604</v>
      </c>
      <c r="K1100" t="s">
        <v>91</v>
      </c>
      <c r="L1100" t="s">
        <v>1753</v>
      </c>
      <c r="N1100" t="s">
        <v>93</v>
      </c>
      <c r="P1100">
        <v>329.8</v>
      </c>
      <c r="Q1100">
        <v>119.9</v>
      </c>
      <c r="R1100">
        <v>0</v>
      </c>
      <c r="S1100">
        <v>50.1</v>
      </c>
      <c r="T1100">
        <v>0</v>
      </c>
      <c r="U1100">
        <v>0</v>
      </c>
      <c r="V1100">
        <v>114.9</v>
      </c>
      <c r="W1100">
        <v>44.9</v>
      </c>
      <c r="X1100">
        <v>44.9</v>
      </c>
      <c r="Y1100">
        <v>0</v>
      </c>
      <c r="AF1100" t="s">
        <v>1765</v>
      </c>
      <c r="AJ1100" t="s">
        <v>1765</v>
      </c>
      <c r="AL1100" t="s">
        <v>1755</v>
      </c>
      <c r="AM1100">
        <v>0</v>
      </c>
      <c r="AN1100">
        <v>99999</v>
      </c>
      <c r="AO1100">
        <v>899</v>
      </c>
      <c r="AP1100" t="b">
        <v>1</v>
      </c>
      <c r="AQ1100" t="b">
        <v>1</v>
      </c>
      <c r="AR1100" t="b">
        <v>1</v>
      </c>
      <c r="AS1100">
        <v>99999</v>
      </c>
      <c r="AT1100" t="s">
        <v>96</v>
      </c>
      <c r="AV1100" t="b">
        <v>0</v>
      </c>
      <c r="AW1100">
        <v>12</v>
      </c>
      <c r="AX1100" t="s">
        <v>97</v>
      </c>
      <c r="AY1100" t="s">
        <v>2864</v>
      </c>
    </row>
    <row r="1101" spans="1:51" x14ac:dyDescent="0.25">
      <c r="A1101" t="s">
        <v>3160</v>
      </c>
      <c r="B1101" t="s">
        <v>88</v>
      </c>
      <c r="C1101" t="s">
        <v>89</v>
      </c>
      <c r="D1101">
        <v>99999</v>
      </c>
      <c r="F1101">
        <v>10000</v>
      </c>
      <c r="G1101" t="b">
        <v>1</v>
      </c>
      <c r="H1101" t="s">
        <v>1604</v>
      </c>
      <c r="K1101" t="s">
        <v>154</v>
      </c>
      <c r="L1101" t="s">
        <v>1725</v>
      </c>
      <c r="N1101" t="s">
        <v>93</v>
      </c>
      <c r="P1101">
        <v>364.8</v>
      </c>
      <c r="Q1101">
        <v>129.9</v>
      </c>
      <c r="R1101">
        <v>0</v>
      </c>
      <c r="S1101">
        <v>50.1</v>
      </c>
      <c r="T1101">
        <v>0</v>
      </c>
      <c r="U1101">
        <v>0</v>
      </c>
      <c r="V1101">
        <v>114.9</v>
      </c>
      <c r="W1101">
        <v>69.900000000000006</v>
      </c>
      <c r="X1101">
        <v>69.900000000000006</v>
      </c>
      <c r="Y1101">
        <v>0</v>
      </c>
      <c r="AF1101" t="s">
        <v>1767</v>
      </c>
      <c r="AJ1101" t="s">
        <v>1767</v>
      </c>
      <c r="AL1101" t="s">
        <v>1727</v>
      </c>
      <c r="AM1101">
        <v>0</v>
      </c>
      <c r="AN1101">
        <v>99999</v>
      </c>
      <c r="AO1101">
        <v>699</v>
      </c>
      <c r="AP1101" t="b">
        <v>1</v>
      </c>
      <c r="AQ1101" t="b">
        <v>1</v>
      </c>
      <c r="AR1101" t="b">
        <v>1</v>
      </c>
      <c r="AS1101">
        <v>1000</v>
      </c>
      <c r="AT1101" t="s">
        <v>96</v>
      </c>
      <c r="AV1101" t="b">
        <v>0</v>
      </c>
      <c r="AW1101">
        <v>12</v>
      </c>
      <c r="AX1101" t="s">
        <v>97</v>
      </c>
      <c r="AY1101" t="s">
        <v>2865</v>
      </c>
    </row>
    <row r="1102" spans="1:51" x14ac:dyDescent="0.25">
      <c r="A1102" t="s">
        <v>3160</v>
      </c>
      <c r="B1102" t="s">
        <v>109</v>
      </c>
      <c r="C1102" t="s">
        <v>89</v>
      </c>
      <c r="D1102">
        <v>99999</v>
      </c>
      <c r="F1102">
        <v>0</v>
      </c>
      <c r="G1102" t="b">
        <v>1</v>
      </c>
      <c r="H1102" t="s">
        <v>1604</v>
      </c>
      <c r="K1102" t="s">
        <v>154</v>
      </c>
      <c r="L1102" t="s">
        <v>1729</v>
      </c>
      <c r="N1102" t="s">
        <v>93</v>
      </c>
      <c r="P1102">
        <v>294.8</v>
      </c>
      <c r="Q1102">
        <v>59.9</v>
      </c>
      <c r="R1102">
        <v>0</v>
      </c>
      <c r="S1102">
        <v>50.1</v>
      </c>
      <c r="T1102">
        <v>0</v>
      </c>
      <c r="U1102">
        <v>0</v>
      </c>
      <c r="V1102">
        <v>114.9</v>
      </c>
      <c r="W1102">
        <v>69.900000000000006</v>
      </c>
      <c r="X1102">
        <v>69.900000000000006</v>
      </c>
      <c r="Y1102">
        <v>0</v>
      </c>
      <c r="AF1102" t="s">
        <v>1769</v>
      </c>
      <c r="AJ1102" t="s">
        <v>1769</v>
      </c>
      <c r="AL1102" t="s">
        <v>1731</v>
      </c>
      <c r="AM1102">
        <v>0</v>
      </c>
      <c r="AN1102">
        <v>99999</v>
      </c>
      <c r="AO1102">
        <v>599</v>
      </c>
      <c r="AP1102" t="b">
        <v>1</v>
      </c>
      <c r="AQ1102" t="b">
        <v>1</v>
      </c>
      <c r="AR1102" t="b">
        <v>1</v>
      </c>
      <c r="AS1102">
        <v>500</v>
      </c>
      <c r="AT1102" t="s">
        <v>96</v>
      </c>
      <c r="AV1102" t="b">
        <v>0</v>
      </c>
      <c r="AW1102">
        <v>12</v>
      </c>
      <c r="AX1102" t="s">
        <v>97</v>
      </c>
      <c r="AY1102" t="s">
        <v>2866</v>
      </c>
    </row>
    <row r="1103" spans="1:51" x14ac:dyDescent="0.25">
      <c r="A1103" t="s">
        <v>3160</v>
      </c>
      <c r="B1103" t="s">
        <v>109</v>
      </c>
      <c r="C1103" t="s">
        <v>89</v>
      </c>
      <c r="D1103">
        <v>99999</v>
      </c>
      <c r="F1103">
        <v>1000</v>
      </c>
      <c r="G1103" t="b">
        <v>1</v>
      </c>
      <c r="H1103" t="s">
        <v>1604</v>
      </c>
      <c r="K1103" t="s">
        <v>154</v>
      </c>
      <c r="L1103" t="s">
        <v>1729</v>
      </c>
      <c r="N1103" t="s">
        <v>93</v>
      </c>
      <c r="P1103">
        <v>294.8</v>
      </c>
      <c r="Q1103">
        <v>59.9</v>
      </c>
      <c r="R1103">
        <v>0</v>
      </c>
      <c r="S1103">
        <v>50.1</v>
      </c>
      <c r="T1103">
        <v>0</v>
      </c>
      <c r="U1103">
        <v>0</v>
      </c>
      <c r="V1103">
        <v>114.9</v>
      </c>
      <c r="W1103">
        <v>69.900000000000006</v>
      </c>
      <c r="X1103">
        <v>69.900000000000006</v>
      </c>
      <c r="Y1103">
        <v>0</v>
      </c>
      <c r="AF1103" t="s">
        <v>1771</v>
      </c>
      <c r="AJ1103" t="s">
        <v>1771</v>
      </c>
      <c r="AL1103" t="s">
        <v>1731</v>
      </c>
      <c r="AM1103">
        <v>0</v>
      </c>
      <c r="AN1103">
        <v>99999</v>
      </c>
      <c r="AO1103">
        <v>599</v>
      </c>
      <c r="AP1103" t="b">
        <v>1</v>
      </c>
      <c r="AQ1103" t="b">
        <v>1</v>
      </c>
      <c r="AR1103" t="b">
        <v>1</v>
      </c>
      <c r="AS1103">
        <v>500</v>
      </c>
      <c r="AT1103" t="s">
        <v>96</v>
      </c>
      <c r="AV1103" t="b">
        <v>0</v>
      </c>
      <c r="AW1103">
        <v>12</v>
      </c>
      <c r="AX1103" t="s">
        <v>97</v>
      </c>
      <c r="AY1103" t="s">
        <v>2867</v>
      </c>
    </row>
    <row r="1104" spans="1:51" x14ac:dyDescent="0.25">
      <c r="A1104" t="s">
        <v>3160</v>
      </c>
      <c r="B1104" t="s">
        <v>109</v>
      </c>
      <c r="C1104" t="s">
        <v>89</v>
      </c>
      <c r="D1104">
        <v>99999</v>
      </c>
      <c r="F1104">
        <v>10000</v>
      </c>
      <c r="G1104" t="b">
        <v>1</v>
      </c>
      <c r="H1104" t="s">
        <v>1604</v>
      </c>
      <c r="K1104" t="s">
        <v>154</v>
      </c>
      <c r="L1104" t="s">
        <v>1729</v>
      </c>
      <c r="N1104" t="s">
        <v>93</v>
      </c>
      <c r="P1104">
        <v>359.8</v>
      </c>
      <c r="Q1104">
        <v>124.9</v>
      </c>
      <c r="R1104">
        <v>0</v>
      </c>
      <c r="S1104">
        <v>50.1</v>
      </c>
      <c r="T1104">
        <v>0</v>
      </c>
      <c r="U1104">
        <v>0</v>
      </c>
      <c r="V1104">
        <v>114.9</v>
      </c>
      <c r="W1104">
        <v>69.900000000000006</v>
      </c>
      <c r="X1104">
        <v>69.900000000000006</v>
      </c>
      <c r="Y1104">
        <v>0</v>
      </c>
      <c r="AF1104" t="s">
        <v>1773</v>
      </c>
      <c r="AJ1104" t="s">
        <v>1773</v>
      </c>
      <c r="AL1104" t="s">
        <v>1731</v>
      </c>
      <c r="AM1104">
        <v>0</v>
      </c>
      <c r="AN1104">
        <v>99999</v>
      </c>
      <c r="AO1104">
        <v>599</v>
      </c>
      <c r="AP1104" t="b">
        <v>1</v>
      </c>
      <c r="AQ1104" t="b">
        <v>1</v>
      </c>
      <c r="AR1104" t="b">
        <v>1</v>
      </c>
      <c r="AS1104">
        <v>500</v>
      </c>
      <c r="AT1104" t="s">
        <v>96</v>
      </c>
      <c r="AV1104" t="b">
        <v>0</v>
      </c>
      <c r="AW1104">
        <v>12</v>
      </c>
      <c r="AX1104" t="s">
        <v>97</v>
      </c>
      <c r="AY1104" t="s">
        <v>2868</v>
      </c>
    </row>
    <row r="1105" spans="1:51" x14ac:dyDescent="0.25">
      <c r="A1105" t="s">
        <v>3160</v>
      </c>
      <c r="B1105" t="s">
        <v>109</v>
      </c>
      <c r="C1105" t="s">
        <v>89</v>
      </c>
      <c r="D1105">
        <v>99999</v>
      </c>
      <c r="F1105">
        <v>2000</v>
      </c>
      <c r="G1105" t="b">
        <v>1</v>
      </c>
      <c r="H1105" t="s">
        <v>1604</v>
      </c>
      <c r="K1105" t="s">
        <v>154</v>
      </c>
      <c r="L1105" t="s">
        <v>1729</v>
      </c>
      <c r="N1105" t="s">
        <v>93</v>
      </c>
      <c r="P1105">
        <v>304.8</v>
      </c>
      <c r="Q1105">
        <v>69.900000000000006</v>
      </c>
      <c r="R1105">
        <v>0</v>
      </c>
      <c r="S1105">
        <v>50.1</v>
      </c>
      <c r="T1105">
        <v>0</v>
      </c>
      <c r="U1105">
        <v>0</v>
      </c>
      <c r="V1105">
        <v>114.9</v>
      </c>
      <c r="W1105">
        <v>69.900000000000006</v>
      </c>
      <c r="X1105">
        <v>69.900000000000006</v>
      </c>
      <c r="Y1105">
        <v>0</v>
      </c>
      <c r="AF1105" t="s">
        <v>1775</v>
      </c>
      <c r="AJ1105" t="s">
        <v>1775</v>
      </c>
      <c r="AL1105" t="s">
        <v>1731</v>
      </c>
      <c r="AM1105">
        <v>0</v>
      </c>
      <c r="AN1105">
        <v>99999</v>
      </c>
      <c r="AO1105">
        <v>599</v>
      </c>
      <c r="AP1105" t="b">
        <v>1</v>
      </c>
      <c r="AQ1105" t="b">
        <v>1</v>
      </c>
      <c r="AR1105" t="b">
        <v>1</v>
      </c>
      <c r="AS1105">
        <v>500</v>
      </c>
      <c r="AT1105" t="s">
        <v>96</v>
      </c>
      <c r="AV1105" t="b">
        <v>0</v>
      </c>
      <c r="AW1105">
        <v>12</v>
      </c>
      <c r="AX1105" t="s">
        <v>97</v>
      </c>
      <c r="AY1105" t="s">
        <v>2869</v>
      </c>
    </row>
    <row r="1106" spans="1:51" x14ac:dyDescent="0.25">
      <c r="A1106" t="s">
        <v>3160</v>
      </c>
      <c r="B1106" t="s">
        <v>109</v>
      </c>
      <c r="C1106" t="s">
        <v>89</v>
      </c>
      <c r="D1106">
        <v>99999</v>
      </c>
      <c r="F1106">
        <v>3000</v>
      </c>
      <c r="G1106" t="b">
        <v>1</v>
      </c>
      <c r="H1106" t="s">
        <v>1604</v>
      </c>
      <c r="K1106" t="s">
        <v>154</v>
      </c>
      <c r="L1106" t="s">
        <v>1729</v>
      </c>
      <c r="N1106" t="s">
        <v>93</v>
      </c>
      <c r="P1106">
        <v>314.8</v>
      </c>
      <c r="Q1106">
        <v>79.899999999999991</v>
      </c>
      <c r="R1106">
        <v>0</v>
      </c>
      <c r="S1106">
        <v>50.1</v>
      </c>
      <c r="T1106">
        <v>0</v>
      </c>
      <c r="U1106">
        <v>0</v>
      </c>
      <c r="V1106">
        <v>114.9</v>
      </c>
      <c r="W1106">
        <v>69.900000000000006</v>
      </c>
      <c r="X1106">
        <v>69.900000000000006</v>
      </c>
      <c r="Y1106">
        <v>0</v>
      </c>
      <c r="AF1106" t="s">
        <v>1777</v>
      </c>
      <c r="AJ1106" t="s">
        <v>1777</v>
      </c>
      <c r="AL1106" t="s">
        <v>1731</v>
      </c>
      <c r="AM1106">
        <v>0</v>
      </c>
      <c r="AN1106">
        <v>99999</v>
      </c>
      <c r="AO1106">
        <v>599</v>
      </c>
      <c r="AP1106" t="b">
        <v>1</v>
      </c>
      <c r="AQ1106" t="b">
        <v>1</v>
      </c>
      <c r="AR1106" t="b">
        <v>1</v>
      </c>
      <c r="AS1106">
        <v>500</v>
      </c>
      <c r="AT1106" t="s">
        <v>96</v>
      </c>
      <c r="AV1106" t="b">
        <v>0</v>
      </c>
      <c r="AW1106">
        <v>12</v>
      </c>
      <c r="AX1106" t="s">
        <v>97</v>
      </c>
      <c r="AY1106" t="s">
        <v>2870</v>
      </c>
    </row>
    <row r="1107" spans="1:51" x14ac:dyDescent="0.25">
      <c r="A1107" t="s">
        <v>3160</v>
      </c>
      <c r="B1107" t="s">
        <v>109</v>
      </c>
      <c r="C1107" t="s">
        <v>89</v>
      </c>
      <c r="D1107">
        <v>99999</v>
      </c>
      <c r="F1107">
        <v>5000</v>
      </c>
      <c r="G1107" t="b">
        <v>1</v>
      </c>
      <c r="H1107" t="s">
        <v>1604</v>
      </c>
      <c r="K1107" t="s">
        <v>154</v>
      </c>
      <c r="L1107" t="s">
        <v>1729</v>
      </c>
      <c r="N1107" t="s">
        <v>93</v>
      </c>
      <c r="P1107">
        <v>329.8</v>
      </c>
      <c r="Q1107">
        <v>94.9</v>
      </c>
      <c r="R1107">
        <v>0</v>
      </c>
      <c r="S1107">
        <v>50.1</v>
      </c>
      <c r="T1107">
        <v>0</v>
      </c>
      <c r="U1107">
        <v>0</v>
      </c>
      <c r="V1107">
        <v>114.9</v>
      </c>
      <c r="W1107">
        <v>69.900000000000006</v>
      </c>
      <c r="X1107">
        <v>69.900000000000006</v>
      </c>
      <c r="Y1107">
        <v>0</v>
      </c>
      <c r="AF1107" t="s">
        <v>1779</v>
      </c>
      <c r="AJ1107" t="s">
        <v>1779</v>
      </c>
      <c r="AL1107" t="s">
        <v>1731</v>
      </c>
      <c r="AM1107">
        <v>0</v>
      </c>
      <c r="AN1107">
        <v>99999</v>
      </c>
      <c r="AO1107">
        <v>599</v>
      </c>
      <c r="AP1107" t="b">
        <v>1</v>
      </c>
      <c r="AQ1107" t="b">
        <v>1</v>
      </c>
      <c r="AR1107" t="b">
        <v>1</v>
      </c>
      <c r="AS1107">
        <v>500</v>
      </c>
      <c r="AT1107" t="s">
        <v>96</v>
      </c>
      <c r="AV1107" t="b">
        <v>0</v>
      </c>
      <c r="AW1107">
        <v>12</v>
      </c>
      <c r="AX1107" t="s">
        <v>97</v>
      </c>
      <c r="AY1107" t="s">
        <v>2871</v>
      </c>
    </row>
    <row r="1108" spans="1:51" x14ac:dyDescent="0.25">
      <c r="A1108" t="s">
        <v>3160</v>
      </c>
      <c r="B1108" t="s">
        <v>124</v>
      </c>
      <c r="C1108" t="s">
        <v>89</v>
      </c>
      <c r="D1108">
        <v>99999</v>
      </c>
      <c r="F1108">
        <v>0</v>
      </c>
      <c r="G1108" t="b">
        <v>1</v>
      </c>
      <c r="H1108" t="s">
        <v>1604</v>
      </c>
      <c r="K1108" t="s">
        <v>154</v>
      </c>
      <c r="L1108" t="s">
        <v>1725</v>
      </c>
      <c r="N1108" t="s">
        <v>93</v>
      </c>
      <c r="P1108">
        <v>299.8</v>
      </c>
      <c r="Q1108">
        <v>64.900000000000006</v>
      </c>
      <c r="R1108">
        <v>0</v>
      </c>
      <c r="S1108">
        <v>50.1</v>
      </c>
      <c r="T1108">
        <v>0</v>
      </c>
      <c r="U1108">
        <v>0</v>
      </c>
      <c r="V1108">
        <v>114.9</v>
      </c>
      <c r="W1108">
        <v>69.900000000000006</v>
      </c>
      <c r="X1108">
        <v>69.900000000000006</v>
      </c>
      <c r="Y1108">
        <v>0</v>
      </c>
      <c r="AF1108" t="s">
        <v>1781</v>
      </c>
      <c r="AJ1108" t="s">
        <v>1781</v>
      </c>
      <c r="AL1108" t="s">
        <v>1727</v>
      </c>
      <c r="AM1108">
        <v>0</v>
      </c>
      <c r="AN1108">
        <v>99999</v>
      </c>
      <c r="AO1108">
        <v>699</v>
      </c>
      <c r="AP1108" t="b">
        <v>1</v>
      </c>
      <c r="AQ1108" t="b">
        <v>1</v>
      </c>
      <c r="AR1108" t="b">
        <v>1</v>
      </c>
      <c r="AS1108">
        <v>1000</v>
      </c>
      <c r="AT1108" t="s">
        <v>96</v>
      </c>
      <c r="AV1108" t="b">
        <v>0</v>
      </c>
      <c r="AW1108">
        <v>12</v>
      </c>
      <c r="AX1108" t="s">
        <v>97</v>
      </c>
      <c r="AY1108" t="s">
        <v>2872</v>
      </c>
    </row>
    <row r="1109" spans="1:51" x14ac:dyDescent="0.25">
      <c r="A1109" t="s">
        <v>3160</v>
      </c>
      <c r="B1109" t="s">
        <v>124</v>
      </c>
      <c r="C1109" t="s">
        <v>89</v>
      </c>
      <c r="D1109">
        <v>99999</v>
      </c>
      <c r="F1109">
        <v>1000</v>
      </c>
      <c r="G1109" t="b">
        <v>1</v>
      </c>
      <c r="H1109" t="s">
        <v>1604</v>
      </c>
      <c r="K1109" t="s">
        <v>154</v>
      </c>
      <c r="L1109" t="s">
        <v>1725</v>
      </c>
      <c r="N1109" t="s">
        <v>93</v>
      </c>
      <c r="P1109">
        <v>299.8</v>
      </c>
      <c r="Q1109">
        <v>64.899999999999991</v>
      </c>
      <c r="R1109">
        <v>0</v>
      </c>
      <c r="S1109">
        <v>50.1</v>
      </c>
      <c r="T1109">
        <v>0</v>
      </c>
      <c r="U1109">
        <v>0</v>
      </c>
      <c r="V1109">
        <v>114.9</v>
      </c>
      <c r="W1109">
        <v>69.900000000000006</v>
      </c>
      <c r="X1109">
        <v>69.900000000000006</v>
      </c>
      <c r="Y1109">
        <v>0</v>
      </c>
      <c r="AF1109" t="s">
        <v>1783</v>
      </c>
      <c r="AJ1109" t="s">
        <v>1783</v>
      </c>
      <c r="AL1109" t="s">
        <v>1727</v>
      </c>
      <c r="AM1109">
        <v>0</v>
      </c>
      <c r="AN1109">
        <v>99999</v>
      </c>
      <c r="AO1109">
        <v>699</v>
      </c>
      <c r="AP1109" t="b">
        <v>1</v>
      </c>
      <c r="AQ1109" t="b">
        <v>1</v>
      </c>
      <c r="AR1109" t="b">
        <v>1</v>
      </c>
      <c r="AS1109">
        <v>1000</v>
      </c>
      <c r="AT1109" t="s">
        <v>96</v>
      </c>
      <c r="AV1109" t="b">
        <v>0</v>
      </c>
      <c r="AW1109">
        <v>12</v>
      </c>
      <c r="AX1109" t="s">
        <v>97</v>
      </c>
      <c r="AY1109" t="s">
        <v>2873</v>
      </c>
    </row>
    <row r="1110" spans="1:51" x14ac:dyDescent="0.25">
      <c r="A1110" t="s">
        <v>3160</v>
      </c>
      <c r="B1110" t="s">
        <v>124</v>
      </c>
      <c r="C1110" t="s">
        <v>89</v>
      </c>
      <c r="D1110">
        <v>99999</v>
      </c>
      <c r="F1110">
        <v>2000</v>
      </c>
      <c r="G1110" t="b">
        <v>1</v>
      </c>
      <c r="H1110" t="s">
        <v>1604</v>
      </c>
      <c r="K1110" t="s">
        <v>154</v>
      </c>
      <c r="L1110" t="s">
        <v>1725</v>
      </c>
      <c r="N1110" t="s">
        <v>93</v>
      </c>
      <c r="P1110">
        <v>309.8</v>
      </c>
      <c r="Q1110">
        <v>74.899999999999991</v>
      </c>
      <c r="R1110">
        <v>0</v>
      </c>
      <c r="S1110">
        <v>50.1</v>
      </c>
      <c r="T1110">
        <v>0</v>
      </c>
      <c r="U1110">
        <v>0</v>
      </c>
      <c r="V1110">
        <v>114.9</v>
      </c>
      <c r="W1110">
        <v>69.900000000000006</v>
      </c>
      <c r="X1110">
        <v>69.900000000000006</v>
      </c>
      <c r="Y1110">
        <v>0</v>
      </c>
      <c r="AF1110" t="s">
        <v>1785</v>
      </c>
      <c r="AJ1110" t="s">
        <v>1785</v>
      </c>
      <c r="AL1110" t="s">
        <v>1727</v>
      </c>
      <c r="AM1110">
        <v>0</v>
      </c>
      <c r="AN1110">
        <v>99999</v>
      </c>
      <c r="AO1110">
        <v>699</v>
      </c>
      <c r="AP1110" t="b">
        <v>1</v>
      </c>
      <c r="AQ1110" t="b">
        <v>1</v>
      </c>
      <c r="AR1110" t="b">
        <v>1</v>
      </c>
      <c r="AS1110">
        <v>1000</v>
      </c>
      <c r="AT1110" t="s">
        <v>96</v>
      </c>
      <c r="AV1110" t="b">
        <v>0</v>
      </c>
      <c r="AW1110">
        <v>12</v>
      </c>
      <c r="AX1110" t="s">
        <v>97</v>
      </c>
      <c r="AY1110" t="s">
        <v>2874</v>
      </c>
    </row>
    <row r="1111" spans="1:51" x14ac:dyDescent="0.25">
      <c r="A1111" t="s">
        <v>3160</v>
      </c>
      <c r="B1111" t="s">
        <v>124</v>
      </c>
      <c r="C1111" t="s">
        <v>89</v>
      </c>
      <c r="D1111">
        <v>99999</v>
      </c>
      <c r="F1111">
        <v>3000</v>
      </c>
      <c r="G1111" t="b">
        <v>1</v>
      </c>
      <c r="H1111" t="s">
        <v>1604</v>
      </c>
      <c r="K1111" t="s">
        <v>154</v>
      </c>
      <c r="L1111" t="s">
        <v>1725</v>
      </c>
      <c r="N1111" t="s">
        <v>93</v>
      </c>
      <c r="P1111">
        <v>319.8</v>
      </c>
      <c r="Q1111">
        <v>84.899999999999991</v>
      </c>
      <c r="R1111">
        <v>0</v>
      </c>
      <c r="S1111">
        <v>50.1</v>
      </c>
      <c r="T1111">
        <v>0</v>
      </c>
      <c r="U1111">
        <v>0</v>
      </c>
      <c r="V1111">
        <v>114.9</v>
      </c>
      <c r="W1111">
        <v>69.900000000000006</v>
      </c>
      <c r="X1111">
        <v>69.900000000000006</v>
      </c>
      <c r="Y1111">
        <v>0</v>
      </c>
      <c r="AF1111" t="s">
        <v>1787</v>
      </c>
      <c r="AJ1111" t="s">
        <v>1787</v>
      </c>
      <c r="AL1111" t="s">
        <v>1727</v>
      </c>
      <c r="AM1111">
        <v>0</v>
      </c>
      <c r="AN1111">
        <v>99999</v>
      </c>
      <c r="AO1111">
        <v>699</v>
      </c>
      <c r="AP1111" t="b">
        <v>1</v>
      </c>
      <c r="AQ1111" t="b">
        <v>1</v>
      </c>
      <c r="AR1111" t="b">
        <v>1</v>
      </c>
      <c r="AS1111">
        <v>1000</v>
      </c>
      <c r="AT1111" t="s">
        <v>96</v>
      </c>
      <c r="AV1111" t="b">
        <v>0</v>
      </c>
      <c r="AW1111">
        <v>12</v>
      </c>
      <c r="AX1111" t="s">
        <v>97</v>
      </c>
      <c r="AY1111" t="s">
        <v>2875</v>
      </c>
    </row>
    <row r="1112" spans="1:51" x14ac:dyDescent="0.25">
      <c r="A1112" t="s">
        <v>3160</v>
      </c>
      <c r="B1112" t="s">
        <v>124</v>
      </c>
      <c r="C1112" t="s">
        <v>89</v>
      </c>
      <c r="D1112">
        <v>99999</v>
      </c>
      <c r="F1112">
        <v>5000</v>
      </c>
      <c r="G1112" t="b">
        <v>1</v>
      </c>
      <c r="H1112" t="s">
        <v>1604</v>
      </c>
      <c r="K1112" t="s">
        <v>154</v>
      </c>
      <c r="L1112" t="s">
        <v>1725</v>
      </c>
      <c r="N1112" t="s">
        <v>93</v>
      </c>
      <c r="P1112">
        <v>334.8</v>
      </c>
      <c r="Q1112">
        <v>99.9</v>
      </c>
      <c r="R1112">
        <v>0</v>
      </c>
      <c r="S1112">
        <v>50.1</v>
      </c>
      <c r="T1112">
        <v>0</v>
      </c>
      <c r="U1112">
        <v>0</v>
      </c>
      <c r="V1112">
        <v>114.9</v>
      </c>
      <c r="W1112">
        <v>69.900000000000006</v>
      </c>
      <c r="X1112">
        <v>69.900000000000006</v>
      </c>
      <c r="Y1112">
        <v>0</v>
      </c>
      <c r="AF1112" t="s">
        <v>1789</v>
      </c>
      <c r="AJ1112" t="s">
        <v>1789</v>
      </c>
      <c r="AL1112" t="s">
        <v>1727</v>
      </c>
      <c r="AM1112">
        <v>0</v>
      </c>
      <c r="AN1112">
        <v>99999</v>
      </c>
      <c r="AO1112">
        <v>699</v>
      </c>
      <c r="AP1112" t="b">
        <v>1</v>
      </c>
      <c r="AQ1112" t="b">
        <v>1</v>
      </c>
      <c r="AR1112" t="b">
        <v>1</v>
      </c>
      <c r="AS1112">
        <v>1000</v>
      </c>
      <c r="AT1112" t="s">
        <v>96</v>
      </c>
      <c r="AV1112" t="b">
        <v>0</v>
      </c>
      <c r="AW1112">
        <v>12</v>
      </c>
      <c r="AX1112" t="s">
        <v>97</v>
      </c>
      <c r="AY1112" t="s">
        <v>2876</v>
      </c>
    </row>
    <row r="1113" spans="1:51" x14ac:dyDescent="0.25">
      <c r="A1113" t="s">
        <v>3160</v>
      </c>
      <c r="B1113" t="s">
        <v>139</v>
      </c>
      <c r="C1113" t="s">
        <v>89</v>
      </c>
      <c r="D1113">
        <v>99999</v>
      </c>
      <c r="F1113">
        <v>0</v>
      </c>
      <c r="G1113" t="b">
        <v>1</v>
      </c>
      <c r="H1113" t="s">
        <v>1604</v>
      </c>
      <c r="K1113" t="s">
        <v>154</v>
      </c>
      <c r="L1113" t="s">
        <v>1753</v>
      </c>
      <c r="N1113" t="s">
        <v>93</v>
      </c>
      <c r="P1113">
        <v>319.8</v>
      </c>
      <c r="Q1113">
        <v>84.9</v>
      </c>
      <c r="R1113">
        <v>0</v>
      </c>
      <c r="S1113">
        <v>50.1</v>
      </c>
      <c r="T1113">
        <v>0</v>
      </c>
      <c r="U1113">
        <v>0</v>
      </c>
      <c r="V1113">
        <v>114.9</v>
      </c>
      <c r="W1113">
        <v>69.900000000000006</v>
      </c>
      <c r="X1113">
        <v>69.900000000000006</v>
      </c>
      <c r="Y1113">
        <v>0</v>
      </c>
      <c r="AF1113" t="s">
        <v>1791</v>
      </c>
      <c r="AJ1113" t="s">
        <v>1791</v>
      </c>
      <c r="AL1113" t="s">
        <v>1755</v>
      </c>
      <c r="AM1113">
        <v>0</v>
      </c>
      <c r="AN1113">
        <v>99999</v>
      </c>
      <c r="AO1113">
        <v>899</v>
      </c>
      <c r="AP1113" t="b">
        <v>1</v>
      </c>
      <c r="AQ1113" t="b">
        <v>1</v>
      </c>
      <c r="AR1113" t="b">
        <v>1</v>
      </c>
      <c r="AS1113">
        <v>99999</v>
      </c>
      <c r="AT1113" t="s">
        <v>96</v>
      </c>
      <c r="AV1113" t="b">
        <v>0</v>
      </c>
      <c r="AW1113">
        <v>12</v>
      </c>
      <c r="AX1113" t="s">
        <v>97</v>
      </c>
      <c r="AY1113" t="s">
        <v>2877</v>
      </c>
    </row>
    <row r="1114" spans="1:51" x14ac:dyDescent="0.25">
      <c r="A1114" t="s">
        <v>3160</v>
      </c>
      <c r="B1114" t="s">
        <v>139</v>
      </c>
      <c r="C1114" t="s">
        <v>89</v>
      </c>
      <c r="D1114">
        <v>99999</v>
      </c>
      <c r="F1114">
        <v>1000</v>
      </c>
      <c r="G1114" t="b">
        <v>1</v>
      </c>
      <c r="H1114" t="s">
        <v>1604</v>
      </c>
      <c r="K1114" t="s">
        <v>154</v>
      </c>
      <c r="L1114" t="s">
        <v>1753</v>
      </c>
      <c r="N1114" t="s">
        <v>93</v>
      </c>
      <c r="P1114">
        <v>319.8</v>
      </c>
      <c r="Q1114">
        <v>84.899999999999991</v>
      </c>
      <c r="R1114">
        <v>0</v>
      </c>
      <c r="S1114">
        <v>50.1</v>
      </c>
      <c r="T1114">
        <v>0</v>
      </c>
      <c r="U1114">
        <v>0</v>
      </c>
      <c r="V1114">
        <v>114.9</v>
      </c>
      <c r="W1114">
        <v>69.900000000000006</v>
      </c>
      <c r="X1114">
        <v>69.900000000000006</v>
      </c>
      <c r="Y1114">
        <v>0</v>
      </c>
      <c r="AF1114" t="s">
        <v>1793</v>
      </c>
      <c r="AJ1114" t="s">
        <v>1793</v>
      </c>
      <c r="AL1114" t="s">
        <v>1755</v>
      </c>
      <c r="AM1114">
        <v>0</v>
      </c>
      <c r="AN1114">
        <v>99999</v>
      </c>
      <c r="AO1114">
        <v>899</v>
      </c>
      <c r="AP1114" t="b">
        <v>1</v>
      </c>
      <c r="AQ1114" t="b">
        <v>1</v>
      </c>
      <c r="AR1114" t="b">
        <v>1</v>
      </c>
      <c r="AS1114">
        <v>99999</v>
      </c>
      <c r="AT1114" t="s">
        <v>96</v>
      </c>
      <c r="AV1114" t="b">
        <v>0</v>
      </c>
      <c r="AW1114">
        <v>12</v>
      </c>
      <c r="AX1114" t="s">
        <v>97</v>
      </c>
      <c r="AY1114" t="s">
        <v>2878</v>
      </c>
    </row>
    <row r="1115" spans="1:51" x14ac:dyDescent="0.25">
      <c r="A1115" t="s">
        <v>3160</v>
      </c>
      <c r="B1115" t="s">
        <v>139</v>
      </c>
      <c r="C1115" t="s">
        <v>89</v>
      </c>
      <c r="D1115">
        <v>99999</v>
      </c>
      <c r="F1115">
        <v>10000</v>
      </c>
      <c r="G1115" t="b">
        <v>1</v>
      </c>
      <c r="H1115" t="s">
        <v>1604</v>
      </c>
      <c r="K1115" t="s">
        <v>154</v>
      </c>
      <c r="L1115" t="s">
        <v>1753</v>
      </c>
      <c r="N1115" t="s">
        <v>93</v>
      </c>
      <c r="P1115">
        <v>384.8</v>
      </c>
      <c r="Q1115">
        <v>149.9</v>
      </c>
      <c r="R1115">
        <v>0</v>
      </c>
      <c r="S1115">
        <v>50.1</v>
      </c>
      <c r="T1115">
        <v>0</v>
      </c>
      <c r="U1115">
        <v>0</v>
      </c>
      <c r="V1115">
        <v>114.9</v>
      </c>
      <c r="W1115">
        <v>69.900000000000006</v>
      </c>
      <c r="X1115">
        <v>69.900000000000006</v>
      </c>
      <c r="Y1115">
        <v>0</v>
      </c>
      <c r="AF1115" t="s">
        <v>1795</v>
      </c>
      <c r="AJ1115" t="s">
        <v>1795</v>
      </c>
      <c r="AL1115" t="s">
        <v>1755</v>
      </c>
      <c r="AM1115">
        <v>0</v>
      </c>
      <c r="AN1115">
        <v>99999</v>
      </c>
      <c r="AO1115">
        <v>899</v>
      </c>
      <c r="AP1115" t="b">
        <v>1</v>
      </c>
      <c r="AQ1115" t="b">
        <v>1</v>
      </c>
      <c r="AR1115" t="b">
        <v>1</v>
      </c>
      <c r="AS1115">
        <v>99999</v>
      </c>
      <c r="AT1115" t="s">
        <v>96</v>
      </c>
      <c r="AV1115" t="b">
        <v>0</v>
      </c>
      <c r="AW1115">
        <v>12</v>
      </c>
      <c r="AX1115" t="s">
        <v>97</v>
      </c>
      <c r="AY1115" t="s">
        <v>2879</v>
      </c>
    </row>
    <row r="1116" spans="1:51" x14ac:dyDescent="0.25">
      <c r="A1116" t="s">
        <v>3160</v>
      </c>
      <c r="B1116" t="s">
        <v>139</v>
      </c>
      <c r="C1116" t="s">
        <v>89</v>
      </c>
      <c r="D1116">
        <v>99999</v>
      </c>
      <c r="F1116">
        <v>2000</v>
      </c>
      <c r="G1116" t="b">
        <v>1</v>
      </c>
      <c r="H1116" t="s">
        <v>1604</v>
      </c>
      <c r="K1116" t="s">
        <v>154</v>
      </c>
      <c r="L1116" t="s">
        <v>1753</v>
      </c>
      <c r="N1116" t="s">
        <v>93</v>
      </c>
      <c r="P1116">
        <v>329.8</v>
      </c>
      <c r="Q1116">
        <v>94.899999999999991</v>
      </c>
      <c r="R1116">
        <v>0</v>
      </c>
      <c r="S1116">
        <v>50.1</v>
      </c>
      <c r="T1116">
        <v>0</v>
      </c>
      <c r="U1116">
        <v>0</v>
      </c>
      <c r="V1116">
        <v>114.9</v>
      </c>
      <c r="W1116">
        <v>69.900000000000006</v>
      </c>
      <c r="X1116">
        <v>69.900000000000006</v>
      </c>
      <c r="Y1116">
        <v>0</v>
      </c>
      <c r="AF1116" t="s">
        <v>1797</v>
      </c>
      <c r="AJ1116" t="s">
        <v>1797</v>
      </c>
      <c r="AL1116" t="s">
        <v>1755</v>
      </c>
      <c r="AM1116">
        <v>0</v>
      </c>
      <c r="AN1116">
        <v>99999</v>
      </c>
      <c r="AO1116">
        <v>899</v>
      </c>
      <c r="AP1116" t="b">
        <v>1</v>
      </c>
      <c r="AQ1116" t="b">
        <v>1</v>
      </c>
      <c r="AR1116" t="b">
        <v>1</v>
      </c>
      <c r="AS1116">
        <v>99999</v>
      </c>
      <c r="AT1116" t="s">
        <v>96</v>
      </c>
      <c r="AV1116" t="b">
        <v>0</v>
      </c>
      <c r="AW1116">
        <v>12</v>
      </c>
      <c r="AX1116" t="s">
        <v>97</v>
      </c>
      <c r="AY1116" t="s">
        <v>2880</v>
      </c>
    </row>
    <row r="1117" spans="1:51" x14ac:dyDescent="0.25">
      <c r="A1117" t="s">
        <v>3160</v>
      </c>
      <c r="B1117" t="s">
        <v>139</v>
      </c>
      <c r="C1117" t="s">
        <v>89</v>
      </c>
      <c r="D1117">
        <v>99999</v>
      </c>
      <c r="F1117">
        <v>3000</v>
      </c>
      <c r="G1117" t="b">
        <v>1</v>
      </c>
      <c r="H1117" t="s">
        <v>1604</v>
      </c>
      <c r="K1117" t="s">
        <v>154</v>
      </c>
      <c r="L1117" t="s">
        <v>1753</v>
      </c>
      <c r="N1117" t="s">
        <v>93</v>
      </c>
      <c r="P1117">
        <v>339.8</v>
      </c>
      <c r="Q1117">
        <v>104.89999999999999</v>
      </c>
      <c r="R1117">
        <v>0</v>
      </c>
      <c r="S1117">
        <v>50.1</v>
      </c>
      <c r="T1117">
        <v>0</v>
      </c>
      <c r="U1117">
        <v>0</v>
      </c>
      <c r="V1117">
        <v>114.9</v>
      </c>
      <c r="W1117">
        <v>69.900000000000006</v>
      </c>
      <c r="X1117">
        <v>69.900000000000006</v>
      </c>
      <c r="Y1117">
        <v>0</v>
      </c>
      <c r="AF1117" t="s">
        <v>1799</v>
      </c>
      <c r="AJ1117" t="s">
        <v>1799</v>
      </c>
      <c r="AL1117" t="s">
        <v>1755</v>
      </c>
      <c r="AM1117">
        <v>0</v>
      </c>
      <c r="AN1117">
        <v>99999</v>
      </c>
      <c r="AO1117">
        <v>899</v>
      </c>
      <c r="AP1117" t="b">
        <v>1</v>
      </c>
      <c r="AQ1117" t="b">
        <v>1</v>
      </c>
      <c r="AR1117" t="b">
        <v>1</v>
      </c>
      <c r="AS1117">
        <v>99999</v>
      </c>
      <c r="AT1117" t="s">
        <v>96</v>
      </c>
      <c r="AV1117" t="b">
        <v>0</v>
      </c>
      <c r="AW1117">
        <v>12</v>
      </c>
      <c r="AX1117" t="s">
        <v>97</v>
      </c>
      <c r="AY1117" t="s">
        <v>2881</v>
      </c>
    </row>
    <row r="1118" spans="1:51" x14ac:dyDescent="0.25">
      <c r="A1118" t="s">
        <v>3160</v>
      </c>
      <c r="B1118" t="s">
        <v>139</v>
      </c>
      <c r="C1118" t="s">
        <v>89</v>
      </c>
      <c r="D1118">
        <v>99999</v>
      </c>
      <c r="F1118">
        <v>5000</v>
      </c>
      <c r="G1118" t="b">
        <v>1</v>
      </c>
      <c r="H1118" t="s">
        <v>1604</v>
      </c>
      <c r="K1118" t="s">
        <v>154</v>
      </c>
      <c r="L1118" t="s">
        <v>1753</v>
      </c>
      <c r="N1118" t="s">
        <v>93</v>
      </c>
      <c r="P1118">
        <v>354.8</v>
      </c>
      <c r="Q1118">
        <v>119.9</v>
      </c>
      <c r="R1118">
        <v>0</v>
      </c>
      <c r="S1118">
        <v>50.1</v>
      </c>
      <c r="T1118">
        <v>0</v>
      </c>
      <c r="U1118">
        <v>0</v>
      </c>
      <c r="V1118">
        <v>114.9</v>
      </c>
      <c r="W1118">
        <v>69.900000000000006</v>
      </c>
      <c r="X1118">
        <v>69.900000000000006</v>
      </c>
      <c r="Y1118">
        <v>0</v>
      </c>
      <c r="AF1118" t="s">
        <v>1801</v>
      </c>
      <c r="AJ1118" t="s">
        <v>1801</v>
      </c>
      <c r="AL1118" t="s">
        <v>1755</v>
      </c>
      <c r="AM1118">
        <v>0</v>
      </c>
      <c r="AN1118">
        <v>99999</v>
      </c>
      <c r="AO1118">
        <v>899</v>
      </c>
      <c r="AP1118" t="b">
        <v>1</v>
      </c>
      <c r="AQ1118" t="b">
        <v>1</v>
      </c>
      <c r="AR1118" t="b">
        <v>1</v>
      </c>
      <c r="AS1118">
        <v>99999</v>
      </c>
      <c r="AT1118" t="s">
        <v>96</v>
      </c>
      <c r="AV1118" t="b">
        <v>0</v>
      </c>
      <c r="AW1118">
        <v>12</v>
      </c>
      <c r="AX1118" t="s">
        <v>97</v>
      </c>
      <c r="AY1118" t="s">
        <v>2882</v>
      </c>
    </row>
    <row r="1119" spans="1:51" x14ac:dyDescent="0.25">
      <c r="A1119" t="s">
        <v>3160</v>
      </c>
      <c r="B1119" t="s">
        <v>88</v>
      </c>
      <c r="C1119" t="s">
        <v>89</v>
      </c>
      <c r="D1119">
        <v>99999</v>
      </c>
      <c r="F1119">
        <v>10000</v>
      </c>
      <c r="G1119" t="b">
        <v>1</v>
      </c>
      <c r="H1119" t="s">
        <v>1604</v>
      </c>
      <c r="K1119" t="s">
        <v>203</v>
      </c>
      <c r="L1119" t="s">
        <v>1725</v>
      </c>
      <c r="N1119" t="s">
        <v>93</v>
      </c>
      <c r="P1119">
        <v>344.8</v>
      </c>
      <c r="Q1119">
        <v>129.9</v>
      </c>
      <c r="R1119">
        <v>0</v>
      </c>
      <c r="S1119">
        <v>50.1</v>
      </c>
      <c r="T1119">
        <v>0</v>
      </c>
      <c r="U1119">
        <v>0</v>
      </c>
      <c r="V1119">
        <v>114.9</v>
      </c>
      <c r="W1119">
        <v>49.9</v>
      </c>
      <c r="X1119">
        <v>49.9</v>
      </c>
      <c r="Y1119">
        <v>0</v>
      </c>
      <c r="AF1119" t="s">
        <v>1767</v>
      </c>
      <c r="AJ1119" t="s">
        <v>1767</v>
      </c>
      <c r="AL1119" t="s">
        <v>1727</v>
      </c>
      <c r="AM1119">
        <v>0</v>
      </c>
      <c r="AN1119">
        <v>99999</v>
      </c>
      <c r="AO1119">
        <v>699</v>
      </c>
      <c r="AP1119" t="b">
        <v>1</v>
      </c>
      <c r="AQ1119" t="b">
        <v>1</v>
      </c>
      <c r="AR1119" t="b">
        <v>1</v>
      </c>
      <c r="AS1119">
        <v>1000</v>
      </c>
      <c r="AT1119" t="s">
        <v>96</v>
      </c>
      <c r="AV1119" t="b">
        <v>0</v>
      </c>
      <c r="AW1119">
        <v>12</v>
      </c>
      <c r="AX1119" t="s">
        <v>97</v>
      </c>
      <c r="AY1119" t="s">
        <v>2883</v>
      </c>
    </row>
    <row r="1120" spans="1:51" x14ac:dyDescent="0.25">
      <c r="A1120" t="s">
        <v>3160</v>
      </c>
      <c r="B1120" t="s">
        <v>109</v>
      </c>
      <c r="C1120" t="s">
        <v>89</v>
      </c>
      <c r="D1120">
        <v>99999</v>
      </c>
      <c r="F1120">
        <v>0</v>
      </c>
      <c r="G1120" t="b">
        <v>1</v>
      </c>
      <c r="H1120" t="s">
        <v>1604</v>
      </c>
      <c r="K1120" t="s">
        <v>203</v>
      </c>
      <c r="L1120" t="s">
        <v>1729</v>
      </c>
      <c r="N1120" t="s">
        <v>93</v>
      </c>
      <c r="P1120">
        <v>274.8</v>
      </c>
      <c r="Q1120">
        <v>59.9</v>
      </c>
      <c r="R1120">
        <v>0</v>
      </c>
      <c r="S1120">
        <v>50.1</v>
      </c>
      <c r="T1120">
        <v>0</v>
      </c>
      <c r="U1120">
        <v>0</v>
      </c>
      <c r="V1120">
        <v>114.9</v>
      </c>
      <c r="W1120">
        <v>49.9</v>
      </c>
      <c r="X1120">
        <v>49.9</v>
      </c>
      <c r="Y1120">
        <v>0</v>
      </c>
      <c r="AF1120" t="s">
        <v>1769</v>
      </c>
      <c r="AJ1120" t="s">
        <v>1769</v>
      </c>
      <c r="AL1120" t="s">
        <v>1731</v>
      </c>
      <c r="AM1120">
        <v>0</v>
      </c>
      <c r="AN1120">
        <v>99999</v>
      </c>
      <c r="AO1120">
        <v>599</v>
      </c>
      <c r="AP1120" t="b">
        <v>1</v>
      </c>
      <c r="AQ1120" t="b">
        <v>1</v>
      </c>
      <c r="AR1120" t="b">
        <v>1</v>
      </c>
      <c r="AS1120">
        <v>500</v>
      </c>
      <c r="AT1120" t="s">
        <v>96</v>
      </c>
      <c r="AV1120" t="b">
        <v>0</v>
      </c>
      <c r="AW1120">
        <v>12</v>
      </c>
      <c r="AX1120" t="s">
        <v>97</v>
      </c>
      <c r="AY1120" t="s">
        <v>2884</v>
      </c>
    </row>
    <row r="1121" spans="1:51" x14ac:dyDescent="0.25">
      <c r="A1121" t="s">
        <v>3160</v>
      </c>
      <c r="B1121" t="s">
        <v>109</v>
      </c>
      <c r="C1121" t="s">
        <v>89</v>
      </c>
      <c r="D1121">
        <v>99999</v>
      </c>
      <c r="F1121">
        <v>1000</v>
      </c>
      <c r="G1121" t="b">
        <v>1</v>
      </c>
      <c r="H1121" t="s">
        <v>1604</v>
      </c>
      <c r="K1121" t="s">
        <v>203</v>
      </c>
      <c r="L1121" t="s">
        <v>1729</v>
      </c>
      <c r="N1121" t="s">
        <v>93</v>
      </c>
      <c r="P1121">
        <v>274.8</v>
      </c>
      <c r="Q1121">
        <v>59.9</v>
      </c>
      <c r="R1121">
        <v>0</v>
      </c>
      <c r="S1121">
        <v>50.1</v>
      </c>
      <c r="T1121">
        <v>0</v>
      </c>
      <c r="U1121">
        <v>0</v>
      </c>
      <c r="V1121">
        <v>114.9</v>
      </c>
      <c r="W1121">
        <v>49.9</v>
      </c>
      <c r="X1121">
        <v>49.9</v>
      </c>
      <c r="Y1121">
        <v>0</v>
      </c>
      <c r="AF1121" t="s">
        <v>1771</v>
      </c>
      <c r="AJ1121" t="s">
        <v>1771</v>
      </c>
      <c r="AL1121" t="s">
        <v>1731</v>
      </c>
      <c r="AM1121">
        <v>0</v>
      </c>
      <c r="AN1121">
        <v>99999</v>
      </c>
      <c r="AO1121">
        <v>599</v>
      </c>
      <c r="AP1121" t="b">
        <v>1</v>
      </c>
      <c r="AQ1121" t="b">
        <v>1</v>
      </c>
      <c r="AR1121" t="b">
        <v>1</v>
      </c>
      <c r="AS1121">
        <v>500</v>
      </c>
      <c r="AT1121" t="s">
        <v>96</v>
      </c>
      <c r="AV1121" t="b">
        <v>0</v>
      </c>
      <c r="AW1121">
        <v>12</v>
      </c>
      <c r="AX1121" t="s">
        <v>97</v>
      </c>
      <c r="AY1121" t="s">
        <v>2885</v>
      </c>
    </row>
    <row r="1122" spans="1:51" x14ac:dyDescent="0.25">
      <c r="A1122" t="s">
        <v>3160</v>
      </c>
      <c r="B1122" t="s">
        <v>109</v>
      </c>
      <c r="C1122" t="s">
        <v>89</v>
      </c>
      <c r="D1122">
        <v>99999</v>
      </c>
      <c r="F1122">
        <v>10000</v>
      </c>
      <c r="G1122" t="b">
        <v>1</v>
      </c>
      <c r="H1122" t="s">
        <v>1604</v>
      </c>
      <c r="K1122" t="s">
        <v>203</v>
      </c>
      <c r="L1122" t="s">
        <v>1729</v>
      </c>
      <c r="N1122" t="s">
        <v>93</v>
      </c>
      <c r="P1122">
        <v>339.8</v>
      </c>
      <c r="Q1122">
        <v>124.9</v>
      </c>
      <c r="R1122">
        <v>0</v>
      </c>
      <c r="S1122">
        <v>50.1</v>
      </c>
      <c r="T1122">
        <v>0</v>
      </c>
      <c r="U1122">
        <v>0</v>
      </c>
      <c r="V1122">
        <v>114.9</v>
      </c>
      <c r="W1122">
        <v>49.9</v>
      </c>
      <c r="X1122">
        <v>49.9</v>
      </c>
      <c r="Y1122">
        <v>0</v>
      </c>
      <c r="AF1122" t="s">
        <v>1773</v>
      </c>
      <c r="AJ1122" t="s">
        <v>1773</v>
      </c>
      <c r="AL1122" t="s">
        <v>1731</v>
      </c>
      <c r="AM1122">
        <v>0</v>
      </c>
      <c r="AN1122">
        <v>99999</v>
      </c>
      <c r="AO1122">
        <v>599</v>
      </c>
      <c r="AP1122" t="b">
        <v>1</v>
      </c>
      <c r="AQ1122" t="b">
        <v>1</v>
      </c>
      <c r="AR1122" t="b">
        <v>1</v>
      </c>
      <c r="AS1122">
        <v>500</v>
      </c>
      <c r="AT1122" t="s">
        <v>96</v>
      </c>
      <c r="AV1122" t="b">
        <v>0</v>
      </c>
      <c r="AW1122">
        <v>12</v>
      </c>
      <c r="AX1122" t="s">
        <v>97</v>
      </c>
      <c r="AY1122" t="s">
        <v>2886</v>
      </c>
    </row>
    <row r="1123" spans="1:51" x14ac:dyDescent="0.25">
      <c r="A1123" t="s">
        <v>3160</v>
      </c>
      <c r="B1123" t="s">
        <v>109</v>
      </c>
      <c r="C1123" t="s">
        <v>89</v>
      </c>
      <c r="D1123">
        <v>99999</v>
      </c>
      <c r="F1123">
        <v>2000</v>
      </c>
      <c r="G1123" t="b">
        <v>1</v>
      </c>
      <c r="H1123" t="s">
        <v>1604</v>
      </c>
      <c r="K1123" t="s">
        <v>203</v>
      </c>
      <c r="L1123" t="s">
        <v>1729</v>
      </c>
      <c r="N1123" t="s">
        <v>93</v>
      </c>
      <c r="P1123">
        <v>284.8</v>
      </c>
      <c r="Q1123">
        <v>69.900000000000006</v>
      </c>
      <c r="R1123">
        <v>0</v>
      </c>
      <c r="S1123">
        <v>50.1</v>
      </c>
      <c r="T1123">
        <v>0</v>
      </c>
      <c r="U1123">
        <v>0</v>
      </c>
      <c r="V1123">
        <v>114.9</v>
      </c>
      <c r="W1123">
        <v>49.9</v>
      </c>
      <c r="X1123">
        <v>49.9</v>
      </c>
      <c r="Y1123">
        <v>0</v>
      </c>
      <c r="AF1123" t="s">
        <v>1775</v>
      </c>
      <c r="AJ1123" t="s">
        <v>1775</v>
      </c>
      <c r="AL1123" t="s">
        <v>1731</v>
      </c>
      <c r="AM1123">
        <v>0</v>
      </c>
      <c r="AN1123">
        <v>99999</v>
      </c>
      <c r="AO1123">
        <v>599</v>
      </c>
      <c r="AP1123" t="b">
        <v>1</v>
      </c>
      <c r="AQ1123" t="b">
        <v>1</v>
      </c>
      <c r="AR1123" t="b">
        <v>1</v>
      </c>
      <c r="AS1123">
        <v>500</v>
      </c>
      <c r="AT1123" t="s">
        <v>96</v>
      </c>
      <c r="AV1123" t="b">
        <v>0</v>
      </c>
      <c r="AW1123">
        <v>12</v>
      </c>
      <c r="AX1123" t="s">
        <v>97</v>
      </c>
      <c r="AY1123" t="s">
        <v>2887</v>
      </c>
    </row>
    <row r="1124" spans="1:51" x14ac:dyDescent="0.25">
      <c r="A1124" t="s">
        <v>3160</v>
      </c>
      <c r="B1124" t="s">
        <v>109</v>
      </c>
      <c r="C1124" t="s">
        <v>89</v>
      </c>
      <c r="D1124">
        <v>99999</v>
      </c>
      <c r="F1124">
        <v>3000</v>
      </c>
      <c r="G1124" t="b">
        <v>1</v>
      </c>
      <c r="H1124" t="s">
        <v>1604</v>
      </c>
      <c r="K1124" t="s">
        <v>203</v>
      </c>
      <c r="L1124" t="s">
        <v>1729</v>
      </c>
      <c r="N1124" t="s">
        <v>93</v>
      </c>
      <c r="P1124">
        <v>294.8</v>
      </c>
      <c r="Q1124">
        <v>79.899999999999991</v>
      </c>
      <c r="R1124">
        <v>0</v>
      </c>
      <c r="S1124">
        <v>50.1</v>
      </c>
      <c r="T1124">
        <v>0</v>
      </c>
      <c r="U1124">
        <v>0</v>
      </c>
      <c r="V1124">
        <v>114.9</v>
      </c>
      <c r="W1124">
        <v>49.9</v>
      </c>
      <c r="X1124">
        <v>49.9</v>
      </c>
      <c r="Y1124">
        <v>0</v>
      </c>
      <c r="AF1124" t="s">
        <v>1777</v>
      </c>
      <c r="AJ1124" t="s">
        <v>1777</v>
      </c>
      <c r="AL1124" t="s">
        <v>1731</v>
      </c>
      <c r="AM1124">
        <v>0</v>
      </c>
      <c r="AN1124">
        <v>99999</v>
      </c>
      <c r="AO1124">
        <v>599</v>
      </c>
      <c r="AP1124" t="b">
        <v>1</v>
      </c>
      <c r="AQ1124" t="b">
        <v>1</v>
      </c>
      <c r="AR1124" t="b">
        <v>1</v>
      </c>
      <c r="AS1124">
        <v>500</v>
      </c>
      <c r="AT1124" t="s">
        <v>96</v>
      </c>
      <c r="AV1124" t="b">
        <v>0</v>
      </c>
      <c r="AW1124">
        <v>12</v>
      </c>
      <c r="AX1124" t="s">
        <v>97</v>
      </c>
      <c r="AY1124" t="s">
        <v>2888</v>
      </c>
    </row>
    <row r="1125" spans="1:51" x14ac:dyDescent="0.25">
      <c r="A1125" t="s">
        <v>3160</v>
      </c>
      <c r="B1125" t="s">
        <v>109</v>
      </c>
      <c r="C1125" t="s">
        <v>89</v>
      </c>
      <c r="D1125">
        <v>99999</v>
      </c>
      <c r="F1125">
        <v>5000</v>
      </c>
      <c r="G1125" t="b">
        <v>1</v>
      </c>
      <c r="H1125" t="s">
        <v>1604</v>
      </c>
      <c r="K1125" t="s">
        <v>203</v>
      </c>
      <c r="L1125" t="s">
        <v>1729</v>
      </c>
      <c r="N1125" t="s">
        <v>93</v>
      </c>
      <c r="P1125">
        <v>309.8</v>
      </c>
      <c r="Q1125">
        <v>94.9</v>
      </c>
      <c r="R1125">
        <v>0</v>
      </c>
      <c r="S1125">
        <v>50.1</v>
      </c>
      <c r="T1125">
        <v>0</v>
      </c>
      <c r="U1125">
        <v>0</v>
      </c>
      <c r="V1125">
        <v>114.9</v>
      </c>
      <c r="W1125">
        <v>49.9</v>
      </c>
      <c r="X1125">
        <v>49.9</v>
      </c>
      <c r="Y1125">
        <v>0</v>
      </c>
      <c r="AF1125" t="s">
        <v>1779</v>
      </c>
      <c r="AJ1125" t="s">
        <v>1779</v>
      </c>
      <c r="AL1125" t="s">
        <v>1731</v>
      </c>
      <c r="AM1125">
        <v>0</v>
      </c>
      <c r="AN1125">
        <v>99999</v>
      </c>
      <c r="AO1125">
        <v>599</v>
      </c>
      <c r="AP1125" t="b">
        <v>1</v>
      </c>
      <c r="AQ1125" t="b">
        <v>1</v>
      </c>
      <c r="AR1125" t="b">
        <v>1</v>
      </c>
      <c r="AS1125">
        <v>500</v>
      </c>
      <c r="AT1125" t="s">
        <v>96</v>
      </c>
      <c r="AV1125" t="b">
        <v>0</v>
      </c>
      <c r="AW1125">
        <v>12</v>
      </c>
      <c r="AX1125" t="s">
        <v>97</v>
      </c>
      <c r="AY1125" t="s">
        <v>2889</v>
      </c>
    </row>
    <row r="1126" spans="1:51" x14ac:dyDescent="0.25">
      <c r="A1126" t="s">
        <v>3160</v>
      </c>
      <c r="B1126" t="s">
        <v>124</v>
      </c>
      <c r="C1126" t="s">
        <v>89</v>
      </c>
      <c r="D1126">
        <v>99999</v>
      </c>
      <c r="F1126">
        <v>0</v>
      </c>
      <c r="G1126" t="b">
        <v>1</v>
      </c>
      <c r="H1126" t="s">
        <v>1604</v>
      </c>
      <c r="K1126" t="s">
        <v>203</v>
      </c>
      <c r="L1126" t="s">
        <v>1725</v>
      </c>
      <c r="N1126" t="s">
        <v>93</v>
      </c>
      <c r="P1126">
        <v>279.8</v>
      </c>
      <c r="Q1126">
        <v>64.900000000000006</v>
      </c>
      <c r="R1126">
        <v>0</v>
      </c>
      <c r="S1126">
        <v>50.1</v>
      </c>
      <c r="T1126">
        <v>0</v>
      </c>
      <c r="U1126">
        <v>0</v>
      </c>
      <c r="V1126">
        <v>114.9</v>
      </c>
      <c r="W1126">
        <v>49.9</v>
      </c>
      <c r="X1126">
        <v>49.9</v>
      </c>
      <c r="Y1126">
        <v>0</v>
      </c>
      <c r="AF1126" t="s">
        <v>1781</v>
      </c>
      <c r="AJ1126" t="s">
        <v>1781</v>
      </c>
      <c r="AL1126" t="s">
        <v>1727</v>
      </c>
      <c r="AM1126">
        <v>0</v>
      </c>
      <c r="AN1126">
        <v>99999</v>
      </c>
      <c r="AO1126">
        <v>699</v>
      </c>
      <c r="AP1126" t="b">
        <v>1</v>
      </c>
      <c r="AQ1126" t="b">
        <v>1</v>
      </c>
      <c r="AR1126" t="b">
        <v>1</v>
      </c>
      <c r="AS1126">
        <v>1000</v>
      </c>
      <c r="AT1126" t="s">
        <v>96</v>
      </c>
      <c r="AV1126" t="b">
        <v>0</v>
      </c>
      <c r="AW1126">
        <v>12</v>
      </c>
      <c r="AX1126" t="s">
        <v>97</v>
      </c>
      <c r="AY1126" t="s">
        <v>2890</v>
      </c>
    </row>
    <row r="1127" spans="1:51" x14ac:dyDescent="0.25">
      <c r="A1127" t="s">
        <v>3160</v>
      </c>
      <c r="B1127" t="s">
        <v>124</v>
      </c>
      <c r="C1127" t="s">
        <v>89</v>
      </c>
      <c r="D1127">
        <v>99999</v>
      </c>
      <c r="F1127">
        <v>1000</v>
      </c>
      <c r="G1127" t="b">
        <v>1</v>
      </c>
      <c r="H1127" t="s">
        <v>1604</v>
      </c>
      <c r="K1127" t="s">
        <v>203</v>
      </c>
      <c r="L1127" t="s">
        <v>1725</v>
      </c>
      <c r="N1127" t="s">
        <v>93</v>
      </c>
      <c r="P1127">
        <v>279.8</v>
      </c>
      <c r="Q1127">
        <v>64.899999999999991</v>
      </c>
      <c r="R1127">
        <v>0</v>
      </c>
      <c r="S1127">
        <v>50.1</v>
      </c>
      <c r="T1127">
        <v>0</v>
      </c>
      <c r="U1127">
        <v>0</v>
      </c>
      <c r="V1127">
        <v>114.9</v>
      </c>
      <c r="W1127">
        <v>49.9</v>
      </c>
      <c r="X1127">
        <v>49.9</v>
      </c>
      <c r="Y1127">
        <v>0</v>
      </c>
      <c r="AF1127" t="s">
        <v>1783</v>
      </c>
      <c r="AJ1127" t="s">
        <v>1783</v>
      </c>
      <c r="AL1127" t="s">
        <v>1727</v>
      </c>
      <c r="AM1127">
        <v>0</v>
      </c>
      <c r="AN1127">
        <v>99999</v>
      </c>
      <c r="AO1127">
        <v>699</v>
      </c>
      <c r="AP1127" t="b">
        <v>1</v>
      </c>
      <c r="AQ1127" t="b">
        <v>1</v>
      </c>
      <c r="AR1127" t="b">
        <v>1</v>
      </c>
      <c r="AS1127">
        <v>1000</v>
      </c>
      <c r="AT1127" t="s">
        <v>96</v>
      </c>
      <c r="AV1127" t="b">
        <v>0</v>
      </c>
      <c r="AW1127">
        <v>12</v>
      </c>
      <c r="AX1127" t="s">
        <v>97</v>
      </c>
      <c r="AY1127" t="s">
        <v>2891</v>
      </c>
    </row>
    <row r="1128" spans="1:51" x14ac:dyDescent="0.25">
      <c r="A1128" t="s">
        <v>3160</v>
      </c>
      <c r="B1128" t="s">
        <v>124</v>
      </c>
      <c r="C1128" t="s">
        <v>89</v>
      </c>
      <c r="D1128">
        <v>99999</v>
      </c>
      <c r="F1128">
        <v>2000</v>
      </c>
      <c r="G1128" t="b">
        <v>1</v>
      </c>
      <c r="H1128" t="s">
        <v>1604</v>
      </c>
      <c r="K1128" t="s">
        <v>203</v>
      </c>
      <c r="L1128" t="s">
        <v>1725</v>
      </c>
      <c r="N1128" t="s">
        <v>93</v>
      </c>
      <c r="P1128">
        <v>289.8</v>
      </c>
      <c r="Q1128">
        <v>74.899999999999991</v>
      </c>
      <c r="R1128">
        <v>0</v>
      </c>
      <c r="S1128">
        <v>50.1</v>
      </c>
      <c r="T1128">
        <v>0</v>
      </c>
      <c r="U1128">
        <v>0</v>
      </c>
      <c r="V1128">
        <v>114.9</v>
      </c>
      <c r="W1128">
        <v>49.9</v>
      </c>
      <c r="X1128">
        <v>49.9</v>
      </c>
      <c r="Y1128">
        <v>0</v>
      </c>
      <c r="AF1128" t="s">
        <v>1785</v>
      </c>
      <c r="AJ1128" t="s">
        <v>1785</v>
      </c>
      <c r="AL1128" t="s">
        <v>1727</v>
      </c>
      <c r="AM1128">
        <v>0</v>
      </c>
      <c r="AN1128">
        <v>99999</v>
      </c>
      <c r="AO1128">
        <v>699</v>
      </c>
      <c r="AP1128" t="b">
        <v>1</v>
      </c>
      <c r="AQ1128" t="b">
        <v>1</v>
      </c>
      <c r="AR1128" t="b">
        <v>1</v>
      </c>
      <c r="AS1128">
        <v>1000</v>
      </c>
      <c r="AT1128" t="s">
        <v>96</v>
      </c>
      <c r="AV1128" t="b">
        <v>0</v>
      </c>
      <c r="AW1128">
        <v>12</v>
      </c>
      <c r="AX1128" t="s">
        <v>97</v>
      </c>
      <c r="AY1128" t="s">
        <v>2892</v>
      </c>
    </row>
    <row r="1129" spans="1:51" x14ac:dyDescent="0.25">
      <c r="A1129" t="s">
        <v>3160</v>
      </c>
      <c r="B1129" t="s">
        <v>124</v>
      </c>
      <c r="C1129" t="s">
        <v>89</v>
      </c>
      <c r="D1129">
        <v>99999</v>
      </c>
      <c r="F1129">
        <v>3000</v>
      </c>
      <c r="G1129" t="b">
        <v>1</v>
      </c>
      <c r="H1129" t="s">
        <v>1604</v>
      </c>
      <c r="K1129" t="s">
        <v>203</v>
      </c>
      <c r="L1129" t="s">
        <v>1725</v>
      </c>
      <c r="N1129" t="s">
        <v>93</v>
      </c>
      <c r="P1129">
        <v>299.8</v>
      </c>
      <c r="Q1129">
        <v>84.899999999999991</v>
      </c>
      <c r="R1129">
        <v>0</v>
      </c>
      <c r="S1129">
        <v>50.1</v>
      </c>
      <c r="T1129">
        <v>0</v>
      </c>
      <c r="U1129">
        <v>0</v>
      </c>
      <c r="V1129">
        <v>114.9</v>
      </c>
      <c r="W1129">
        <v>49.9</v>
      </c>
      <c r="X1129">
        <v>49.9</v>
      </c>
      <c r="Y1129">
        <v>0</v>
      </c>
      <c r="AF1129" t="s">
        <v>1787</v>
      </c>
      <c r="AJ1129" t="s">
        <v>1787</v>
      </c>
      <c r="AL1129" t="s">
        <v>1727</v>
      </c>
      <c r="AM1129">
        <v>0</v>
      </c>
      <c r="AN1129">
        <v>99999</v>
      </c>
      <c r="AO1129">
        <v>699</v>
      </c>
      <c r="AP1129" t="b">
        <v>1</v>
      </c>
      <c r="AQ1129" t="b">
        <v>1</v>
      </c>
      <c r="AR1129" t="b">
        <v>1</v>
      </c>
      <c r="AS1129">
        <v>1000</v>
      </c>
      <c r="AT1129" t="s">
        <v>96</v>
      </c>
      <c r="AV1129" t="b">
        <v>0</v>
      </c>
      <c r="AW1129">
        <v>12</v>
      </c>
      <c r="AX1129" t="s">
        <v>97</v>
      </c>
      <c r="AY1129" t="s">
        <v>2893</v>
      </c>
    </row>
    <row r="1130" spans="1:51" x14ac:dyDescent="0.25">
      <c r="A1130" t="s">
        <v>3160</v>
      </c>
      <c r="B1130" t="s">
        <v>124</v>
      </c>
      <c r="C1130" t="s">
        <v>89</v>
      </c>
      <c r="D1130">
        <v>99999</v>
      </c>
      <c r="F1130">
        <v>5000</v>
      </c>
      <c r="G1130" t="b">
        <v>1</v>
      </c>
      <c r="H1130" t="s">
        <v>1604</v>
      </c>
      <c r="K1130" t="s">
        <v>203</v>
      </c>
      <c r="L1130" t="s">
        <v>1725</v>
      </c>
      <c r="N1130" t="s">
        <v>93</v>
      </c>
      <c r="P1130">
        <v>314.8</v>
      </c>
      <c r="Q1130">
        <v>99.9</v>
      </c>
      <c r="R1130">
        <v>0</v>
      </c>
      <c r="S1130">
        <v>50.1</v>
      </c>
      <c r="T1130">
        <v>0</v>
      </c>
      <c r="U1130">
        <v>0</v>
      </c>
      <c r="V1130">
        <v>114.9</v>
      </c>
      <c r="W1130">
        <v>49.9</v>
      </c>
      <c r="X1130">
        <v>49.9</v>
      </c>
      <c r="Y1130">
        <v>0</v>
      </c>
      <c r="AF1130" t="s">
        <v>1789</v>
      </c>
      <c r="AJ1130" t="s">
        <v>1789</v>
      </c>
      <c r="AL1130" t="s">
        <v>1727</v>
      </c>
      <c r="AM1130">
        <v>0</v>
      </c>
      <c r="AN1130">
        <v>99999</v>
      </c>
      <c r="AO1130">
        <v>699</v>
      </c>
      <c r="AP1130" t="b">
        <v>1</v>
      </c>
      <c r="AQ1130" t="b">
        <v>1</v>
      </c>
      <c r="AR1130" t="b">
        <v>1</v>
      </c>
      <c r="AS1130">
        <v>1000</v>
      </c>
      <c r="AT1130" t="s">
        <v>96</v>
      </c>
      <c r="AV1130" t="b">
        <v>0</v>
      </c>
      <c r="AW1130">
        <v>12</v>
      </c>
      <c r="AX1130" t="s">
        <v>97</v>
      </c>
      <c r="AY1130" t="s">
        <v>2894</v>
      </c>
    </row>
    <row r="1131" spans="1:51" x14ac:dyDescent="0.25">
      <c r="A1131" t="s">
        <v>3160</v>
      </c>
      <c r="B1131" t="s">
        <v>139</v>
      </c>
      <c r="C1131" t="s">
        <v>89</v>
      </c>
      <c r="D1131">
        <v>99999</v>
      </c>
      <c r="F1131">
        <v>0</v>
      </c>
      <c r="G1131" t="b">
        <v>1</v>
      </c>
      <c r="H1131" t="s">
        <v>1604</v>
      </c>
      <c r="K1131" t="s">
        <v>203</v>
      </c>
      <c r="L1131" t="s">
        <v>1753</v>
      </c>
      <c r="N1131" t="s">
        <v>93</v>
      </c>
      <c r="P1131">
        <v>299.8</v>
      </c>
      <c r="Q1131">
        <v>84.9</v>
      </c>
      <c r="R1131">
        <v>0</v>
      </c>
      <c r="S1131">
        <v>50.1</v>
      </c>
      <c r="T1131">
        <v>0</v>
      </c>
      <c r="U1131">
        <v>0</v>
      </c>
      <c r="V1131">
        <v>114.9</v>
      </c>
      <c r="W1131">
        <v>49.9</v>
      </c>
      <c r="X1131">
        <v>49.9</v>
      </c>
      <c r="Y1131">
        <v>0</v>
      </c>
      <c r="AF1131" t="s">
        <v>1791</v>
      </c>
      <c r="AJ1131" t="s">
        <v>1791</v>
      </c>
      <c r="AL1131" t="s">
        <v>1755</v>
      </c>
      <c r="AM1131">
        <v>0</v>
      </c>
      <c r="AN1131">
        <v>99999</v>
      </c>
      <c r="AO1131">
        <v>899</v>
      </c>
      <c r="AP1131" t="b">
        <v>1</v>
      </c>
      <c r="AQ1131" t="b">
        <v>1</v>
      </c>
      <c r="AR1131" t="b">
        <v>1</v>
      </c>
      <c r="AS1131">
        <v>99999</v>
      </c>
      <c r="AT1131" t="s">
        <v>96</v>
      </c>
      <c r="AV1131" t="b">
        <v>0</v>
      </c>
      <c r="AW1131">
        <v>12</v>
      </c>
      <c r="AX1131" t="s">
        <v>97</v>
      </c>
      <c r="AY1131" t="s">
        <v>2895</v>
      </c>
    </row>
    <row r="1132" spans="1:51" x14ac:dyDescent="0.25">
      <c r="A1132" t="s">
        <v>3160</v>
      </c>
      <c r="B1132" t="s">
        <v>139</v>
      </c>
      <c r="C1132" t="s">
        <v>89</v>
      </c>
      <c r="D1132">
        <v>99999</v>
      </c>
      <c r="F1132">
        <v>1000</v>
      </c>
      <c r="G1132" t="b">
        <v>1</v>
      </c>
      <c r="H1132" t="s">
        <v>1604</v>
      </c>
      <c r="K1132" t="s">
        <v>203</v>
      </c>
      <c r="L1132" t="s">
        <v>1753</v>
      </c>
      <c r="N1132" t="s">
        <v>93</v>
      </c>
      <c r="P1132">
        <v>299.8</v>
      </c>
      <c r="Q1132">
        <v>84.899999999999991</v>
      </c>
      <c r="R1132">
        <v>0</v>
      </c>
      <c r="S1132">
        <v>50.1</v>
      </c>
      <c r="T1132">
        <v>0</v>
      </c>
      <c r="U1132">
        <v>0</v>
      </c>
      <c r="V1132">
        <v>114.9</v>
      </c>
      <c r="W1132">
        <v>49.9</v>
      </c>
      <c r="X1132">
        <v>49.9</v>
      </c>
      <c r="Y1132">
        <v>0</v>
      </c>
      <c r="AF1132" t="s">
        <v>1793</v>
      </c>
      <c r="AJ1132" t="s">
        <v>1793</v>
      </c>
      <c r="AL1132" t="s">
        <v>1755</v>
      </c>
      <c r="AM1132">
        <v>0</v>
      </c>
      <c r="AN1132">
        <v>99999</v>
      </c>
      <c r="AO1132">
        <v>899</v>
      </c>
      <c r="AP1132" t="b">
        <v>1</v>
      </c>
      <c r="AQ1132" t="b">
        <v>1</v>
      </c>
      <c r="AR1132" t="b">
        <v>1</v>
      </c>
      <c r="AS1132">
        <v>99999</v>
      </c>
      <c r="AT1132" t="s">
        <v>96</v>
      </c>
      <c r="AV1132" t="b">
        <v>0</v>
      </c>
      <c r="AW1132">
        <v>12</v>
      </c>
      <c r="AX1132" t="s">
        <v>97</v>
      </c>
      <c r="AY1132" t="s">
        <v>2896</v>
      </c>
    </row>
    <row r="1133" spans="1:51" x14ac:dyDescent="0.25">
      <c r="A1133" t="s">
        <v>3160</v>
      </c>
      <c r="B1133" t="s">
        <v>139</v>
      </c>
      <c r="C1133" t="s">
        <v>89</v>
      </c>
      <c r="D1133">
        <v>99999</v>
      </c>
      <c r="F1133">
        <v>10000</v>
      </c>
      <c r="G1133" t="b">
        <v>1</v>
      </c>
      <c r="H1133" t="s">
        <v>1604</v>
      </c>
      <c r="K1133" t="s">
        <v>203</v>
      </c>
      <c r="L1133" t="s">
        <v>1753</v>
      </c>
      <c r="N1133" t="s">
        <v>93</v>
      </c>
      <c r="P1133">
        <v>364.8</v>
      </c>
      <c r="Q1133">
        <v>149.9</v>
      </c>
      <c r="R1133">
        <v>0</v>
      </c>
      <c r="S1133">
        <v>50.1</v>
      </c>
      <c r="T1133">
        <v>0</v>
      </c>
      <c r="U1133">
        <v>0</v>
      </c>
      <c r="V1133">
        <v>114.9</v>
      </c>
      <c r="W1133">
        <v>49.9</v>
      </c>
      <c r="X1133">
        <v>49.9</v>
      </c>
      <c r="Y1133">
        <v>0</v>
      </c>
      <c r="AF1133" t="s">
        <v>1795</v>
      </c>
      <c r="AJ1133" t="s">
        <v>1795</v>
      </c>
      <c r="AL1133" t="s">
        <v>1755</v>
      </c>
      <c r="AM1133">
        <v>0</v>
      </c>
      <c r="AN1133">
        <v>99999</v>
      </c>
      <c r="AO1133">
        <v>899</v>
      </c>
      <c r="AP1133" t="b">
        <v>1</v>
      </c>
      <c r="AQ1133" t="b">
        <v>1</v>
      </c>
      <c r="AR1133" t="b">
        <v>1</v>
      </c>
      <c r="AS1133">
        <v>99999</v>
      </c>
      <c r="AT1133" t="s">
        <v>96</v>
      </c>
      <c r="AV1133" t="b">
        <v>0</v>
      </c>
      <c r="AW1133">
        <v>12</v>
      </c>
      <c r="AX1133" t="s">
        <v>97</v>
      </c>
      <c r="AY1133" t="s">
        <v>2897</v>
      </c>
    </row>
    <row r="1134" spans="1:51" x14ac:dyDescent="0.25">
      <c r="A1134" t="s">
        <v>3160</v>
      </c>
      <c r="B1134" t="s">
        <v>139</v>
      </c>
      <c r="C1134" t="s">
        <v>89</v>
      </c>
      <c r="D1134">
        <v>99999</v>
      </c>
      <c r="F1134">
        <v>2000</v>
      </c>
      <c r="G1134" t="b">
        <v>1</v>
      </c>
      <c r="H1134" t="s">
        <v>1604</v>
      </c>
      <c r="K1134" t="s">
        <v>203</v>
      </c>
      <c r="L1134" t="s">
        <v>1753</v>
      </c>
      <c r="N1134" t="s">
        <v>93</v>
      </c>
      <c r="P1134">
        <v>309.8</v>
      </c>
      <c r="Q1134">
        <v>94.899999999999991</v>
      </c>
      <c r="R1134">
        <v>0</v>
      </c>
      <c r="S1134">
        <v>50.1</v>
      </c>
      <c r="T1134">
        <v>0</v>
      </c>
      <c r="U1134">
        <v>0</v>
      </c>
      <c r="V1134">
        <v>114.9</v>
      </c>
      <c r="W1134">
        <v>49.9</v>
      </c>
      <c r="X1134">
        <v>49.9</v>
      </c>
      <c r="Y1134">
        <v>0</v>
      </c>
      <c r="AF1134" t="s">
        <v>1797</v>
      </c>
      <c r="AJ1134" t="s">
        <v>1797</v>
      </c>
      <c r="AL1134" t="s">
        <v>1755</v>
      </c>
      <c r="AM1134">
        <v>0</v>
      </c>
      <c r="AN1134">
        <v>99999</v>
      </c>
      <c r="AO1134">
        <v>899</v>
      </c>
      <c r="AP1134" t="b">
        <v>1</v>
      </c>
      <c r="AQ1134" t="b">
        <v>1</v>
      </c>
      <c r="AR1134" t="b">
        <v>1</v>
      </c>
      <c r="AS1134">
        <v>99999</v>
      </c>
      <c r="AT1134" t="s">
        <v>96</v>
      </c>
      <c r="AV1134" t="b">
        <v>0</v>
      </c>
      <c r="AW1134">
        <v>12</v>
      </c>
      <c r="AX1134" t="s">
        <v>97</v>
      </c>
      <c r="AY1134" t="s">
        <v>2898</v>
      </c>
    </row>
    <row r="1135" spans="1:51" x14ac:dyDescent="0.25">
      <c r="A1135" t="s">
        <v>3160</v>
      </c>
      <c r="B1135" t="s">
        <v>139</v>
      </c>
      <c r="C1135" t="s">
        <v>89</v>
      </c>
      <c r="D1135">
        <v>99999</v>
      </c>
      <c r="F1135">
        <v>3000</v>
      </c>
      <c r="G1135" t="b">
        <v>1</v>
      </c>
      <c r="H1135" t="s">
        <v>1604</v>
      </c>
      <c r="K1135" t="s">
        <v>203</v>
      </c>
      <c r="L1135" t="s">
        <v>1753</v>
      </c>
      <c r="N1135" t="s">
        <v>93</v>
      </c>
      <c r="P1135">
        <v>319.8</v>
      </c>
      <c r="Q1135">
        <v>104.89999999999999</v>
      </c>
      <c r="R1135">
        <v>0</v>
      </c>
      <c r="S1135">
        <v>50.1</v>
      </c>
      <c r="T1135">
        <v>0</v>
      </c>
      <c r="U1135">
        <v>0</v>
      </c>
      <c r="V1135">
        <v>114.9</v>
      </c>
      <c r="W1135">
        <v>49.9</v>
      </c>
      <c r="X1135">
        <v>49.9</v>
      </c>
      <c r="Y1135">
        <v>0</v>
      </c>
      <c r="AF1135" t="s">
        <v>1799</v>
      </c>
      <c r="AJ1135" t="s">
        <v>1799</v>
      </c>
      <c r="AL1135" t="s">
        <v>1755</v>
      </c>
      <c r="AM1135">
        <v>0</v>
      </c>
      <c r="AN1135">
        <v>99999</v>
      </c>
      <c r="AO1135">
        <v>899</v>
      </c>
      <c r="AP1135" t="b">
        <v>1</v>
      </c>
      <c r="AQ1135" t="b">
        <v>1</v>
      </c>
      <c r="AR1135" t="b">
        <v>1</v>
      </c>
      <c r="AS1135">
        <v>99999</v>
      </c>
      <c r="AT1135" t="s">
        <v>96</v>
      </c>
      <c r="AV1135" t="b">
        <v>0</v>
      </c>
      <c r="AW1135">
        <v>12</v>
      </c>
      <c r="AX1135" t="s">
        <v>97</v>
      </c>
      <c r="AY1135" t="s">
        <v>2899</v>
      </c>
    </row>
    <row r="1136" spans="1:51" x14ac:dyDescent="0.25">
      <c r="A1136" t="s">
        <v>3160</v>
      </c>
      <c r="B1136" t="s">
        <v>139</v>
      </c>
      <c r="C1136" t="s">
        <v>89</v>
      </c>
      <c r="D1136">
        <v>99999</v>
      </c>
      <c r="F1136">
        <v>5000</v>
      </c>
      <c r="G1136" t="b">
        <v>1</v>
      </c>
      <c r="H1136" t="s">
        <v>1604</v>
      </c>
      <c r="K1136" t="s">
        <v>203</v>
      </c>
      <c r="L1136" t="s">
        <v>1753</v>
      </c>
      <c r="N1136" t="s">
        <v>93</v>
      </c>
      <c r="P1136">
        <v>334.8</v>
      </c>
      <c r="Q1136">
        <v>119.9</v>
      </c>
      <c r="R1136">
        <v>0</v>
      </c>
      <c r="S1136">
        <v>50.1</v>
      </c>
      <c r="T1136">
        <v>0</v>
      </c>
      <c r="U1136">
        <v>0</v>
      </c>
      <c r="V1136">
        <v>114.9</v>
      </c>
      <c r="W1136">
        <v>49.9</v>
      </c>
      <c r="X1136">
        <v>49.9</v>
      </c>
      <c r="Y1136">
        <v>0</v>
      </c>
      <c r="AF1136" t="s">
        <v>1801</v>
      </c>
      <c r="AJ1136" t="s">
        <v>1801</v>
      </c>
      <c r="AL1136" t="s">
        <v>1755</v>
      </c>
      <c r="AM1136">
        <v>0</v>
      </c>
      <c r="AN1136">
        <v>99999</v>
      </c>
      <c r="AO1136">
        <v>899</v>
      </c>
      <c r="AP1136" t="b">
        <v>1</v>
      </c>
      <c r="AQ1136" t="b">
        <v>1</v>
      </c>
      <c r="AR1136" t="b">
        <v>1</v>
      </c>
      <c r="AS1136">
        <v>99999</v>
      </c>
      <c r="AT1136" t="s">
        <v>96</v>
      </c>
      <c r="AV1136" t="b">
        <v>0</v>
      </c>
      <c r="AW1136">
        <v>12</v>
      </c>
      <c r="AX1136" t="s">
        <v>97</v>
      </c>
      <c r="AY1136" t="s">
        <v>2900</v>
      </c>
    </row>
    <row r="1137" spans="1:51" x14ac:dyDescent="0.25">
      <c r="A1137" t="s">
        <v>3160</v>
      </c>
      <c r="B1137" t="s">
        <v>88</v>
      </c>
      <c r="C1137" t="s">
        <v>89</v>
      </c>
      <c r="D1137">
        <v>99999</v>
      </c>
      <c r="F1137">
        <v>10000</v>
      </c>
      <c r="G1137" t="b">
        <v>1</v>
      </c>
      <c r="H1137" t="s">
        <v>1604</v>
      </c>
      <c r="K1137" t="s">
        <v>228</v>
      </c>
      <c r="L1137" t="s">
        <v>1725</v>
      </c>
      <c r="N1137" t="s">
        <v>93</v>
      </c>
      <c r="P1137">
        <v>354.8</v>
      </c>
      <c r="Q1137">
        <v>129.9</v>
      </c>
      <c r="R1137">
        <v>0</v>
      </c>
      <c r="S1137">
        <v>50.1</v>
      </c>
      <c r="T1137">
        <v>0</v>
      </c>
      <c r="U1137">
        <v>0</v>
      </c>
      <c r="V1137">
        <v>114.9</v>
      </c>
      <c r="W1137">
        <v>59.9</v>
      </c>
      <c r="X1137">
        <v>59.9</v>
      </c>
      <c r="Y1137">
        <v>0</v>
      </c>
      <c r="AF1137" t="s">
        <v>1767</v>
      </c>
      <c r="AJ1137" t="s">
        <v>1767</v>
      </c>
      <c r="AL1137" t="s">
        <v>1727</v>
      </c>
      <c r="AM1137">
        <v>0</v>
      </c>
      <c r="AN1137">
        <v>99999</v>
      </c>
      <c r="AO1137">
        <v>699</v>
      </c>
      <c r="AP1137" t="b">
        <v>1</v>
      </c>
      <c r="AQ1137" t="b">
        <v>1</v>
      </c>
      <c r="AR1137" t="b">
        <v>1</v>
      </c>
      <c r="AS1137">
        <v>1000</v>
      </c>
      <c r="AT1137" t="s">
        <v>96</v>
      </c>
      <c r="AV1137" t="b">
        <v>0</v>
      </c>
      <c r="AW1137">
        <v>12</v>
      </c>
      <c r="AX1137" t="s">
        <v>97</v>
      </c>
      <c r="AY1137" t="s">
        <v>2901</v>
      </c>
    </row>
    <row r="1138" spans="1:51" x14ac:dyDescent="0.25">
      <c r="A1138" t="s">
        <v>3160</v>
      </c>
      <c r="B1138" t="s">
        <v>109</v>
      </c>
      <c r="C1138" t="s">
        <v>89</v>
      </c>
      <c r="D1138">
        <v>99999</v>
      </c>
      <c r="F1138">
        <v>0</v>
      </c>
      <c r="G1138" t="b">
        <v>1</v>
      </c>
      <c r="H1138" t="s">
        <v>1604</v>
      </c>
      <c r="K1138" t="s">
        <v>228</v>
      </c>
      <c r="L1138" t="s">
        <v>1729</v>
      </c>
      <c r="N1138" t="s">
        <v>93</v>
      </c>
      <c r="P1138">
        <v>284.8</v>
      </c>
      <c r="Q1138">
        <v>59.9</v>
      </c>
      <c r="R1138">
        <v>0</v>
      </c>
      <c r="S1138">
        <v>50.1</v>
      </c>
      <c r="T1138">
        <v>0</v>
      </c>
      <c r="U1138">
        <v>0</v>
      </c>
      <c r="V1138">
        <v>114.9</v>
      </c>
      <c r="W1138">
        <v>59.9</v>
      </c>
      <c r="X1138">
        <v>59.9</v>
      </c>
      <c r="Y1138">
        <v>0</v>
      </c>
      <c r="AF1138" t="s">
        <v>1769</v>
      </c>
      <c r="AJ1138" t="s">
        <v>1769</v>
      </c>
      <c r="AL1138" t="s">
        <v>1731</v>
      </c>
      <c r="AM1138">
        <v>0</v>
      </c>
      <c r="AN1138">
        <v>99999</v>
      </c>
      <c r="AO1138">
        <v>599</v>
      </c>
      <c r="AP1138" t="b">
        <v>1</v>
      </c>
      <c r="AQ1138" t="b">
        <v>1</v>
      </c>
      <c r="AR1138" t="b">
        <v>1</v>
      </c>
      <c r="AS1138">
        <v>500</v>
      </c>
      <c r="AT1138" t="s">
        <v>96</v>
      </c>
      <c r="AV1138" t="b">
        <v>0</v>
      </c>
      <c r="AW1138">
        <v>12</v>
      </c>
      <c r="AX1138" t="s">
        <v>97</v>
      </c>
      <c r="AY1138" t="s">
        <v>2902</v>
      </c>
    </row>
    <row r="1139" spans="1:51" x14ac:dyDescent="0.25">
      <c r="A1139" t="s">
        <v>3160</v>
      </c>
      <c r="B1139" t="s">
        <v>109</v>
      </c>
      <c r="C1139" t="s">
        <v>89</v>
      </c>
      <c r="D1139">
        <v>99999</v>
      </c>
      <c r="F1139">
        <v>1000</v>
      </c>
      <c r="G1139" t="b">
        <v>1</v>
      </c>
      <c r="H1139" t="s">
        <v>1604</v>
      </c>
      <c r="K1139" t="s">
        <v>228</v>
      </c>
      <c r="L1139" t="s">
        <v>1729</v>
      </c>
      <c r="N1139" t="s">
        <v>93</v>
      </c>
      <c r="P1139">
        <v>284.8</v>
      </c>
      <c r="Q1139">
        <v>59.9</v>
      </c>
      <c r="R1139">
        <v>0</v>
      </c>
      <c r="S1139">
        <v>50.1</v>
      </c>
      <c r="T1139">
        <v>0</v>
      </c>
      <c r="U1139">
        <v>0</v>
      </c>
      <c r="V1139">
        <v>114.9</v>
      </c>
      <c r="W1139">
        <v>59.9</v>
      </c>
      <c r="X1139">
        <v>59.9</v>
      </c>
      <c r="Y1139">
        <v>0</v>
      </c>
      <c r="AF1139" t="s">
        <v>1771</v>
      </c>
      <c r="AJ1139" t="s">
        <v>1771</v>
      </c>
      <c r="AL1139" t="s">
        <v>1731</v>
      </c>
      <c r="AM1139">
        <v>0</v>
      </c>
      <c r="AN1139">
        <v>99999</v>
      </c>
      <c r="AO1139">
        <v>599</v>
      </c>
      <c r="AP1139" t="b">
        <v>1</v>
      </c>
      <c r="AQ1139" t="b">
        <v>1</v>
      </c>
      <c r="AR1139" t="b">
        <v>1</v>
      </c>
      <c r="AS1139">
        <v>500</v>
      </c>
      <c r="AT1139" t="s">
        <v>96</v>
      </c>
      <c r="AV1139" t="b">
        <v>0</v>
      </c>
      <c r="AW1139">
        <v>12</v>
      </c>
      <c r="AX1139" t="s">
        <v>97</v>
      </c>
      <c r="AY1139" t="s">
        <v>2903</v>
      </c>
    </row>
    <row r="1140" spans="1:51" x14ac:dyDescent="0.25">
      <c r="A1140" t="s">
        <v>3160</v>
      </c>
      <c r="B1140" t="s">
        <v>109</v>
      </c>
      <c r="C1140" t="s">
        <v>89</v>
      </c>
      <c r="D1140">
        <v>99999</v>
      </c>
      <c r="F1140">
        <v>10000</v>
      </c>
      <c r="G1140" t="b">
        <v>1</v>
      </c>
      <c r="H1140" t="s">
        <v>1604</v>
      </c>
      <c r="K1140" t="s">
        <v>228</v>
      </c>
      <c r="L1140" t="s">
        <v>1729</v>
      </c>
      <c r="N1140" t="s">
        <v>93</v>
      </c>
      <c r="P1140">
        <v>349.8</v>
      </c>
      <c r="Q1140">
        <v>124.9</v>
      </c>
      <c r="R1140">
        <v>0</v>
      </c>
      <c r="S1140">
        <v>50.1</v>
      </c>
      <c r="T1140">
        <v>0</v>
      </c>
      <c r="U1140">
        <v>0</v>
      </c>
      <c r="V1140">
        <v>114.9</v>
      </c>
      <c r="W1140">
        <v>59.9</v>
      </c>
      <c r="X1140">
        <v>59.9</v>
      </c>
      <c r="Y1140">
        <v>0</v>
      </c>
      <c r="AF1140" t="s">
        <v>1773</v>
      </c>
      <c r="AJ1140" t="s">
        <v>1773</v>
      </c>
      <c r="AL1140" t="s">
        <v>1731</v>
      </c>
      <c r="AM1140">
        <v>0</v>
      </c>
      <c r="AN1140">
        <v>99999</v>
      </c>
      <c r="AO1140">
        <v>599</v>
      </c>
      <c r="AP1140" t="b">
        <v>1</v>
      </c>
      <c r="AQ1140" t="b">
        <v>1</v>
      </c>
      <c r="AR1140" t="b">
        <v>1</v>
      </c>
      <c r="AS1140">
        <v>500</v>
      </c>
      <c r="AT1140" t="s">
        <v>96</v>
      </c>
      <c r="AV1140" t="b">
        <v>0</v>
      </c>
      <c r="AW1140">
        <v>12</v>
      </c>
      <c r="AX1140" t="s">
        <v>97</v>
      </c>
      <c r="AY1140" t="s">
        <v>2904</v>
      </c>
    </row>
    <row r="1141" spans="1:51" x14ac:dyDescent="0.25">
      <c r="A1141" t="s">
        <v>3160</v>
      </c>
      <c r="B1141" t="s">
        <v>109</v>
      </c>
      <c r="C1141" t="s">
        <v>89</v>
      </c>
      <c r="D1141">
        <v>99999</v>
      </c>
      <c r="F1141">
        <v>2000</v>
      </c>
      <c r="G1141" t="b">
        <v>1</v>
      </c>
      <c r="H1141" t="s">
        <v>1604</v>
      </c>
      <c r="K1141" t="s">
        <v>228</v>
      </c>
      <c r="L1141" t="s">
        <v>1729</v>
      </c>
      <c r="N1141" t="s">
        <v>93</v>
      </c>
      <c r="P1141">
        <v>294.8</v>
      </c>
      <c r="Q1141">
        <v>69.900000000000006</v>
      </c>
      <c r="R1141">
        <v>0</v>
      </c>
      <c r="S1141">
        <v>50.1</v>
      </c>
      <c r="T1141">
        <v>0</v>
      </c>
      <c r="U1141">
        <v>0</v>
      </c>
      <c r="V1141">
        <v>114.9</v>
      </c>
      <c r="W1141">
        <v>59.9</v>
      </c>
      <c r="X1141">
        <v>59.9</v>
      </c>
      <c r="Y1141">
        <v>0</v>
      </c>
      <c r="AF1141" t="s">
        <v>1775</v>
      </c>
      <c r="AJ1141" t="s">
        <v>1775</v>
      </c>
      <c r="AL1141" t="s">
        <v>1731</v>
      </c>
      <c r="AM1141">
        <v>0</v>
      </c>
      <c r="AN1141">
        <v>99999</v>
      </c>
      <c r="AO1141">
        <v>599</v>
      </c>
      <c r="AP1141" t="b">
        <v>1</v>
      </c>
      <c r="AQ1141" t="b">
        <v>1</v>
      </c>
      <c r="AR1141" t="b">
        <v>1</v>
      </c>
      <c r="AS1141">
        <v>500</v>
      </c>
      <c r="AT1141" t="s">
        <v>96</v>
      </c>
      <c r="AV1141" t="b">
        <v>0</v>
      </c>
      <c r="AW1141">
        <v>12</v>
      </c>
      <c r="AX1141" t="s">
        <v>97</v>
      </c>
      <c r="AY1141" t="s">
        <v>2905</v>
      </c>
    </row>
    <row r="1142" spans="1:51" x14ac:dyDescent="0.25">
      <c r="A1142" t="s">
        <v>3160</v>
      </c>
      <c r="B1142" t="s">
        <v>109</v>
      </c>
      <c r="C1142" t="s">
        <v>89</v>
      </c>
      <c r="D1142">
        <v>99999</v>
      </c>
      <c r="F1142">
        <v>3000</v>
      </c>
      <c r="G1142" t="b">
        <v>1</v>
      </c>
      <c r="H1142" t="s">
        <v>1604</v>
      </c>
      <c r="K1142" t="s">
        <v>228</v>
      </c>
      <c r="L1142" t="s">
        <v>1729</v>
      </c>
      <c r="N1142" t="s">
        <v>93</v>
      </c>
      <c r="P1142">
        <v>304.8</v>
      </c>
      <c r="Q1142">
        <v>79.899999999999991</v>
      </c>
      <c r="R1142">
        <v>0</v>
      </c>
      <c r="S1142">
        <v>50.1</v>
      </c>
      <c r="T1142">
        <v>0</v>
      </c>
      <c r="U1142">
        <v>0</v>
      </c>
      <c r="V1142">
        <v>114.9</v>
      </c>
      <c r="W1142">
        <v>59.9</v>
      </c>
      <c r="X1142">
        <v>59.9</v>
      </c>
      <c r="Y1142">
        <v>0</v>
      </c>
      <c r="AF1142" t="s">
        <v>1777</v>
      </c>
      <c r="AJ1142" t="s">
        <v>1777</v>
      </c>
      <c r="AL1142" t="s">
        <v>1731</v>
      </c>
      <c r="AM1142">
        <v>0</v>
      </c>
      <c r="AN1142">
        <v>99999</v>
      </c>
      <c r="AO1142">
        <v>599</v>
      </c>
      <c r="AP1142" t="b">
        <v>1</v>
      </c>
      <c r="AQ1142" t="b">
        <v>1</v>
      </c>
      <c r="AR1142" t="b">
        <v>1</v>
      </c>
      <c r="AS1142">
        <v>500</v>
      </c>
      <c r="AT1142" t="s">
        <v>96</v>
      </c>
      <c r="AV1142" t="b">
        <v>0</v>
      </c>
      <c r="AW1142">
        <v>12</v>
      </c>
      <c r="AX1142" t="s">
        <v>97</v>
      </c>
      <c r="AY1142" t="s">
        <v>2906</v>
      </c>
    </row>
    <row r="1143" spans="1:51" x14ac:dyDescent="0.25">
      <c r="A1143" t="s">
        <v>3160</v>
      </c>
      <c r="B1143" t="s">
        <v>109</v>
      </c>
      <c r="C1143" t="s">
        <v>89</v>
      </c>
      <c r="D1143">
        <v>99999</v>
      </c>
      <c r="F1143">
        <v>5000</v>
      </c>
      <c r="G1143" t="b">
        <v>1</v>
      </c>
      <c r="H1143" t="s">
        <v>1604</v>
      </c>
      <c r="K1143" t="s">
        <v>228</v>
      </c>
      <c r="L1143" t="s">
        <v>1729</v>
      </c>
      <c r="N1143" t="s">
        <v>93</v>
      </c>
      <c r="P1143">
        <v>319.8</v>
      </c>
      <c r="Q1143">
        <v>94.9</v>
      </c>
      <c r="R1143">
        <v>0</v>
      </c>
      <c r="S1143">
        <v>50.1</v>
      </c>
      <c r="T1143">
        <v>0</v>
      </c>
      <c r="U1143">
        <v>0</v>
      </c>
      <c r="V1143">
        <v>114.9</v>
      </c>
      <c r="W1143">
        <v>59.9</v>
      </c>
      <c r="X1143">
        <v>59.9</v>
      </c>
      <c r="Y1143">
        <v>0</v>
      </c>
      <c r="AF1143" t="s">
        <v>1779</v>
      </c>
      <c r="AJ1143" t="s">
        <v>1779</v>
      </c>
      <c r="AL1143" t="s">
        <v>1731</v>
      </c>
      <c r="AM1143">
        <v>0</v>
      </c>
      <c r="AN1143">
        <v>99999</v>
      </c>
      <c r="AO1143">
        <v>599</v>
      </c>
      <c r="AP1143" t="b">
        <v>1</v>
      </c>
      <c r="AQ1143" t="b">
        <v>1</v>
      </c>
      <c r="AR1143" t="b">
        <v>1</v>
      </c>
      <c r="AS1143">
        <v>500</v>
      </c>
      <c r="AT1143" t="s">
        <v>96</v>
      </c>
      <c r="AV1143" t="b">
        <v>0</v>
      </c>
      <c r="AW1143">
        <v>12</v>
      </c>
      <c r="AX1143" t="s">
        <v>97</v>
      </c>
      <c r="AY1143" t="s">
        <v>2907</v>
      </c>
    </row>
    <row r="1144" spans="1:51" x14ac:dyDescent="0.25">
      <c r="A1144" t="s">
        <v>3160</v>
      </c>
      <c r="B1144" t="s">
        <v>124</v>
      </c>
      <c r="C1144" t="s">
        <v>89</v>
      </c>
      <c r="D1144">
        <v>99999</v>
      </c>
      <c r="F1144">
        <v>0</v>
      </c>
      <c r="G1144" t="b">
        <v>1</v>
      </c>
      <c r="H1144" t="s">
        <v>1604</v>
      </c>
      <c r="K1144" t="s">
        <v>228</v>
      </c>
      <c r="L1144" t="s">
        <v>1725</v>
      </c>
      <c r="N1144" t="s">
        <v>93</v>
      </c>
      <c r="P1144">
        <v>289.8</v>
      </c>
      <c r="Q1144">
        <v>64.900000000000006</v>
      </c>
      <c r="R1144">
        <v>0</v>
      </c>
      <c r="S1144">
        <v>50.1</v>
      </c>
      <c r="T1144">
        <v>0</v>
      </c>
      <c r="U1144">
        <v>0</v>
      </c>
      <c r="V1144">
        <v>114.9</v>
      </c>
      <c r="W1144">
        <v>59.9</v>
      </c>
      <c r="X1144">
        <v>59.9</v>
      </c>
      <c r="Y1144">
        <v>0</v>
      </c>
      <c r="AF1144" t="s">
        <v>1781</v>
      </c>
      <c r="AJ1144" t="s">
        <v>1781</v>
      </c>
      <c r="AL1144" t="s">
        <v>1727</v>
      </c>
      <c r="AM1144">
        <v>0</v>
      </c>
      <c r="AN1144">
        <v>99999</v>
      </c>
      <c r="AO1144">
        <v>699</v>
      </c>
      <c r="AP1144" t="b">
        <v>1</v>
      </c>
      <c r="AQ1144" t="b">
        <v>1</v>
      </c>
      <c r="AR1144" t="b">
        <v>1</v>
      </c>
      <c r="AS1144">
        <v>1000</v>
      </c>
      <c r="AT1144" t="s">
        <v>96</v>
      </c>
      <c r="AV1144" t="b">
        <v>0</v>
      </c>
      <c r="AW1144">
        <v>12</v>
      </c>
      <c r="AX1144" t="s">
        <v>97</v>
      </c>
      <c r="AY1144" t="s">
        <v>2908</v>
      </c>
    </row>
    <row r="1145" spans="1:51" x14ac:dyDescent="0.25">
      <c r="A1145" t="s">
        <v>3160</v>
      </c>
      <c r="B1145" t="s">
        <v>124</v>
      </c>
      <c r="C1145" t="s">
        <v>89</v>
      </c>
      <c r="D1145">
        <v>99999</v>
      </c>
      <c r="F1145">
        <v>1000</v>
      </c>
      <c r="G1145" t="b">
        <v>1</v>
      </c>
      <c r="H1145" t="s">
        <v>1604</v>
      </c>
      <c r="K1145" t="s">
        <v>228</v>
      </c>
      <c r="L1145" t="s">
        <v>1725</v>
      </c>
      <c r="N1145" t="s">
        <v>93</v>
      </c>
      <c r="P1145">
        <v>289.8</v>
      </c>
      <c r="Q1145">
        <v>64.899999999999991</v>
      </c>
      <c r="R1145">
        <v>0</v>
      </c>
      <c r="S1145">
        <v>50.1</v>
      </c>
      <c r="T1145">
        <v>0</v>
      </c>
      <c r="U1145">
        <v>0</v>
      </c>
      <c r="V1145">
        <v>114.9</v>
      </c>
      <c r="W1145">
        <v>59.9</v>
      </c>
      <c r="X1145">
        <v>59.9</v>
      </c>
      <c r="Y1145">
        <v>0</v>
      </c>
      <c r="AF1145" t="s">
        <v>1783</v>
      </c>
      <c r="AJ1145" t="s">
        <v>1783</v>
      </c>
      <c r="AL1145" t="s">
        <v>1727</v>
      </c>
      <c r="AM1145">
        <v>0</v>
      </c>
      <c r="AN1145">
        <v>99999</v>
      </c>
      <c r="AO1145">
        <v>699</v>
      </c>
      <c r="AP1145" t="b">
        <v>1</v>
      </c>
      <c r="AQ1145" t="b">
        <v>1</v>
      </c>
      <c r="AR1145" t="b">
        <v>1</v>
      </c>
      <c r="AS1145">
        <v>1000</v>
      </c>
      <c r="AT1145" t="s">
        <v>96</v>
      </c>
      <c r="AV1145" t="b">
        <v>0</v>
      </c>
      <c r="AW1145">
        <v>12</v>
      </c>
      <c r="AX1145" t="s">
        <v>97</v>
      </c>
      <c r="AY1145" t="s">
        <v>2909</v>
      </c>
    </row>
    <row r="1146" spans="1:51" x14ac:dyDescent="0.25">
      <c r="A1146" t="s">
        <v>3160</v>
      </c>
      <c r="B1146" t="s">
        <v>124</v>
      </c>
      <c r="C1146" t="s">
        <v>89</v>
      </c>
      <c r="D1146">
        <v>99999</v>
      </c>
      <c r="F1146">
        <v>2000</v>
      </c>
      <c r="G1146" t="b">
        <v>1</v>
      </c>
      <c r="H1146" t="s">
        <v>1604</v>
      </c>
      <c r="K1146" t="s">
        <v>228</v>
      </c>
      <c r="L1146" t="s">
        <v>1725</v>
      </c>
      <c r="N1146" t="s">
        <v>93</v>
      </c>
      <c r="P1146">
        <v>299.8</v>
      </c>
      <c r="Q1146">
        <v>74.899999999999991</v>
      </c>
      <c r="R1146">
        <v>0</v>
      </c>
      <c r="S1146">
        <v>50.1</v>
      </c>
      <c r="T1146">
        <v>0</v>
      </c>
      <c r="U1146">
        <v>0</v>
      </c>
      <c r="V1146">
        <v>114.9</v>
      </c>
      <c r="W1146">
        <v>59.9</v>
      </c>
      <c r="X1146">
        <v>59.9</v>
      </c>
      <c r="Y1146">
        <v>0</v>
      </c>
      <c r="AF1146" t="s">
        <v>1785</v>
      </c>
      <c r="AJ1146" t="s">
        <v>1785</v>
      </c>
      <c r="AL1146" t="s">
        <v>1727</v>
      </c>
      <c r="AM1146">
        <v>0</v>
      </c>
      <c r="AN1146">
        <v>99999</v>
      </c>
      <c r="AO1146">
        <v>699</v>
      </c>
      <c r="AP1146" t="b">
        <v>1</v>
      </c>
      <c r="AQ1146" t="b">
        <v>1</v>
      </c>
      <c r="AR1146" t="b">
        <v>1</v>
      </c>
      <c r="AS1146">
        <v>1000</v>
      </c>
      <c r="AT1146" t="s">
        <v>96</v>
      </c>
      <c r="AV1146" t="b">
        <v>0</v>
      </c>
      <c r="AW1146">
        <v>12</v>
      </c>
      <c r="AX1146" t="s">
        <v>97</v>
      </c>
      <c r="AY1146" t="s">
        <v>2910</v>
      </c>
    </row>
    <row r="1147" spans="1:51" x14ac:dyDescent="0.25">
      <c r="A1147" t="s">
        <v>3160</v>
      </c>
      <c r="B1147" t="s">
        <v>124</v>
      </c>
      <c r="C1147" t="s">
        <v>89</v>
      </c>
      <c r="D1147">
        <v>99999</v>
      </c>
      <c r="F1147">
        <v>3000</v>
      </c>
      <c r="G1147" t="b">
        <v>1</v>
      </c>
      <c r="H1147" t="s">
        <v>1604</v>
      </c>
      <c r="K1147" t="s">
        <v>228</v>
      </c>
      <c r="L1147" t="s">
        <v>1725</v>
      </c>
      <c r="N1147" t="s">
        <v>93</v>
      </c>
      <c r="P1147">
        <v>309.8</v>
      </c>
      <c r="Q1147">
        <v>84.899999999999991</v>
      </c>
      <c r="R1147">
        <v>0</v>
      </c>
      <c r="S1147">
        <v>50.1</v>
      </c>
      <c r="T1147">
        <v>0</v>
      </c>
      <c r="U1147">
        <v>0</v>
      </c>
      <c r="V1147">
        <v>114.9</v>
      </c>
      <c r="W1147">
        <v>59.9</v>
      </c>
      <c r="X1147">
        <v>59.9</v>
      </c>
      <c r="Y1147">
        <v>0</v>
      </c>
      <c r="AF1147" t="s">
        <v>1787</v>
      </c>
      <c r="AJ1147" t="s">
        <v>1787</v>
      </c>
      <c r="AL1147" t="s">
        <v>1727</v>
      </c>
      <c r="AM1147">
        <v>0</v>
      </c>
      <c r="AN1147">
        <v>99999</v>
      </c>
      <c r="AO1147">
        <v>699</v>
      </c>
      <c r="AP1147" t="b">
        <v>1</v>
      </c>
      <c r="AQ1147" t="b">
        <v>1</v>
      </c>
      <c r="AR1147" t="b">
        <v>1</v>
      </c>
      <c r="AS1147">
        <v>1000</v>
      </c>
      <c r="AT1147" t="s">
        <v>96</v>
      </c>
      <c r="AV1147" t="b">
        <v>0</v>
      </c>
      <c r="AW1147">
        <v>12</v>
      </c>
      <c r="AX1147" t="s">
        <v>97</v>
      </c>
      <c r="AY1147" t="s">
        <v>2911</v>
      </c>
    </row>
    <row r="1148" spans="1:51" x14ac:dyDescent="0.25">
      <c r="A1148" t="s">
        <v>3160</v>
      </c>
      <c r="B1148" t="s">
        <v>124</v>
      </c>
      <c r="C1148" t="s">
        <v>89</v>
      </c>
      <c r="D1148">
        <v>99999</v>
      </c>
      <c r="F1148">
        <v>5000</v>
      </c>
      <c r="G1148" t="b">
        <v>1</v>
      </c>
      <c r="H1148" t="s">
        <v>1604</v>
      </c>
      <c r="K1148" t="s">
        <v>228</v>
      </c>
      <c r="L1148" t="s">
        <v>1725</v>
      </c>
      <c r="N1148" t="s">
        <v>93</v>
      </c>
      <c r="P1148">
        <v>324.8</v>
      </c>
      <c r="Q1148">
        <v>99.9</v>
      </c>
      <c r="R1148">
        <v>0</v>
      </c>
      <c r="S1148">
        <v>50.1</v>
      </c>
      <c r="T1148">
        <v>0</v>
      </c>
      <c r="U1148">
        <v>0</v>
      </c>
      <c r="V1148">
        <v>114.9</v>
      </c>
      <c r="W1148">
        <v>59.9</v>
      </c>
      <c r="X1148">
        <v>59.9</v>
      </c>
      <c r="Y1148">
        <v>0</v>
      </c>
      <c r="AF1148" t="s">
        <v>1789</v>
      </c>
      <c r="AJ1148" t="s">
        <v>1789</v>
      </c>
      <c r="AL1148" t="s">
        <v>1727</v>
      </c>
      <c r="AM1148">
        <v>0</v>
      </c>
      <c r="AN1148">
        <v>99999</v>
      </c>
      <c r="AO1148">
        <v>699</v>
      </c>
      <c r="AP1148" t="b">
        <v>1</v>
      </c>
      <c r="AQ1148" t="b">
        <v>1</v>
      </c>
      <c r="AR1148" t="b">
        <v>1</v>
      </c>
      <c r="AS1148">
        <v>1000</v>
      </c>
      <c r="AT1148" t="s">
        <v>96</v>
      </c>
      <c r="AV1148" t="b">
        <v>0</v>
      </c>
      <c r="AW1148">
        <v>12</v>
      </c>
      <c r="AX1148" t="s">
        <v>97</v>
      </c>
      <c r="AY1148" t="s">
        <v>2912</v>
      </c>
    </row>
    <row r="1149" spans="1:51" x14ac:dyDescent="0.25">
      <c r="A1149" t="s">
        <v>3160</v>
      </c>
      <c r="B1149" t="s">
        <v>139</v>
      </c>
      <c r="C1149" t="s">
        <v>89</v>
      </c>
      <c r="D1149">
        <v>99999</v>
      </c>
      <c r="F1149">
        <v>0</v>
      </c>
      <c r="G1149" t="b">
        <v>1</v>
      </c>
      <c r="H1149" t="s">
        <v>1604</v>
      </c>
      <c r="K1149" t="s">
        <v>228</v>
      </c>
      <c r="L1149" t="s">
        <v>1753</v>
      </c>
      <c r="N1149" t="s">
        <v>93</v>
      </c>
      <c r="P1149">
        <v>309.8</v>
      </c>
      <c r="Q1149">
        <v>84.9</v>
      </c>
      <c r="R1149">
        <v>0</v>
      </c>
      <c r="S1149">
        <v>50.1</v>
      </c>
      <c r="T1149">
        <v>0</v>
      </c>
      <c r="U1149">
        <v>0</v>
      </c>
      <c r="V1149">
        <v>114.9</v>
      </c>
      <c r="W1149">
        <v>59.9</v>
      </c>
      <c r="X1149">
        <v>59.9</v>
      </c>
      <c r="Y1149">
        <v>0</v>
      </c>
      <c r="AF1149" t="s">
        <v>1791</v>
      </c>
      <c r="AJ1149" t="s">
        <v>1791</v>
      </c>
      <c r="AL1149" t="s">
        <v>1755</v>
      </c>
      <c r="AM1149">
        <v>0</v>
      </c>
      <c r="AN1149">
        <v>99999</v>
      </c>
      <c r="AO1149">
        <v>899</v>
      </c>
      <c r="AP1149" t="b">
        <v>1</v>
      </c>
      <c r="AQ1149" t="b">
        <v>1</v>
      </c>
      <c r="AR1149" t="b">
        <v>1</v>
      </c>
      <c r="AS1149">
        <v>99999</v>
      </c>
      <c r="AT1149" t="s">
        <v>96</v>
      </c>
      <c r="AV1149" t="b">
        <v>0</v>
      </c>
      <c r="AW1149">
        <v>12</v>
      </c>
      <c r="AX1149" t="s">
        <v>97</v>
      </c>
      <c r="AY1149" t="s">
        <v>2913</v>
      </c>
    </row>
    <row r="1150" spans="1:51" x14ac:dyDescent="0.25">
      <c r="A1150" t="s">
        <v>3160</v>
      </c>
      <c r="B1150" t="s">
        <v>139</v>
      </c>
      <c r="C1150" t="s">
        <v>89</v>
      </c>
      <c r="D1150">
        <v>99999</v>
      </c>
      <c r="F1150">
        <v>1000</v>
      </c>
      <c r="G1150" t="b">
        <v>1</v>
      </c>
      <c r="H1150" t="s">
        <v>1604</v>
      </c>
      <c r="K1150" t="s">
        <v>228</v>
      </c>
      <c r="L1150" t="s">
        <v>1753</v>
      </c>
      <c r="N1150" t="s">
        <v>93</v>
      </c>
      <c r="P1150">
        <v>309.8</v>
      </c>
      <c r="Q1150">
        <v>84.899999999999991</v>
      </c>
      <c r="R1150">
        <v>0</v>
      </c>
      <c r="S1150">
        <v>50.1</v>
      </c>
      <c r="T1150">
        <v>0</v>
      </c>
      <c r="U1150">
        <v>0</v>
      </c>
      <c r="V1150">
        <v>114.9</v>
      </c>
      <c r="W1150">
        <v>59.9</v>
      </c>
      <c r="X1150">
        <v>59.9</v>
      </c>
      <c r="Y1150">
        <v>0</v>
      </c>
      <c r="AF1150" t="s">
        <v>1793</v>
      </c>
      <c r="AJ1150" t="s">
        <v>1793</v>
      </c>
      <c r="AL1150" t="s">
        <v>1755</v>
      </c>
      <c r="AM1150">
        <v>0</v>
      </c>
      <c r="AN1150">
        <v>99999</v>
      </c>
      <c r="AO1150">
        <v>899</v>
      </c>
      <c r="AP1150" t="b">
        <v>1</v>
      </c>
      <c r="AQ1150" t="b">
        <v>1</v>
      </c>
      <c r="AR1150" t="b">
        <v>1</v>
      </c>
      <c r="AS1150">
        <v>99999</v>
      </c>
      <c r="AT1150" t="s">
        <v>96</v>
      </c>
      <c r="AV1150" t="b">
        <v>0</v>
      </c>
      <c r="AW1150">
        <v>12</v>
      </c>
      <c r="AX1150" t="s">
        <v>97</v>
      </c>
      <c r="AY1150" t="s">
        <v>2914</v>
      </c>
    </row>
    <row r="1151" spans="1:51" x14ac:dyDescent="0.25">
      <c r="A1151" t="s">
        <v>3160</v>
      </c>
      <c r="B1151" t="s">
        <v>139</v>
      </c>
      <c r="C1151" t="s">
        <v>89</v>
      </c>
      <c r="D1151">
        <v>99999</v>
      </c>
      <c r="F1151">
        <v>10000</v>
      </c>
      <c r="G1151" t="b">
        <v>1</v>
      </c>
      <c r="H1151" t="s">
        <v>1604</v>
      </c>
      <c r="K1151" t="s">
        <v>228</v>
      </c>
      <c r="L1151" t="s">
        <v>1753</v>
      </c>
      <c r="N1151" t="s">
        <v>93</v>
      </c>
      <c r="P1151">
        <v>374.8</v>
      </c>
      <c r="Q1151">
        <v>149.9</v>
      </c>
      <c r="R1151">
        <v>0</v>
      </c>
      <c r="S1151">
        <v>50.1</v>
      </c>
      <c r="T1151">
        <v>0</v>
      </c>
      <c r="U1151">
        <v>0</v>
      </c>
      <c r="V1151">
        <v>114.9</v>
      </c>
      <c r="W1151">
        <v>59.9</v>
      </c>
      <c r="X1151">
        <v>59.9</v>
      </c>
      <c r="Y1151">
        <v>0</v>
      </c>
      <c r="AF1151" t="s">
        <v>1795</v>
      </c>
      <c r="AJ1151" t="s">
        <v>1795</v>
      </c>
      <c r="AL1151" t="s">
        <v>1755</v>
      </c>
      <c r="AM1151">
        <v>0</v>
      </c>
      <c r="AN1151">
        <v>99999</v>
      </c>
      <c r="AO1151">
        <v>899</v>
      </c>
      <c r="AP1151" t="b">
        <v>1</v>
      </c>
      <c r="AQ1151" t="b">
        <v>1</v>
      </c>
      <c r="AR1151" t="b">
        <v>1</v>
      </c>
      <c r="AS1151">
        <v>99999</v>
      </c>
      <c r="AT1151" t="s">
        <v>96</v>
      </c>
      <c r="AV1151" t="b">
        <v>0</v>
      </c>
      <c r="AW1151">
        <v>12</v>
      </c>
      <c r="AX1151" t="s">
        <v>97</v>
      </c>
      <c r="AY1151" t="s">
        <v>2915</v>
      </c>
    </row>
    <row r="1152" spans="1:51" x14ac:dyDescent="0.25">
      <c r="A1152" t="s">
        <v>3160</v>
      </c>
      <c r="B1152" t="s">
        <v>139</v>
      </c>
      <c r="C1152" t="s">
        <v>89</v>
      </c>
      <c r="D1152">
        <v>99999</v>
      </c>
      <c r="F1152">
        <v>2000</v>
      </c>
      <c r="G1152" t="b">
        <v>1</v>
      </c>
      <c r="H1152" t="s">
        <v>1604</v>
      </c>
      <c r="K1152" t="s">
        <v>228</v>
      </c>
      <c r="L1152" t="s">
        <v>1753</v>
      </c>
      <c r="N1152" t="s">
        <v>93</v>
      </c>
      <c r="P1152">
        <v>319.8</v>
      </c>
      <c r="Q1152">
        <v>94.899999999999991</v>
      </c>
      <c r="R1152">
        <v>0</v>
      </c>
      <c r="S1152">
        <v>50.1</v>
      </c>
      <c r="T1152">
        <v>0</v>
      </c>
      <c r="U1152">
        <v>0</v>
      </c>
      <c r="V1152">
        <v>114.9</v>
      </c>
      <c r="W1152">
        <v>59.9</v>
      </c>
      <c r="X1152">
        <v>59.9</v>
      </c>
      <c r="Y1152">
        <v>0</v>
      </c>
      <c r="AF1152" t="s">
        <v>1797</v>
      </c>
      <c r="AJ1152" t="s">
        <v>1797</v>
      </c>
      <c r="AL1152" t="s">
        <v>1755</v>
      </c>
      <c r="AM1152">
        <v>0</v>
      </c>
      <c r="AN1152">
        <v>99999</v>
      </c>
      <c r="AO1152">
        <v>899</v>
      </c>
      <c r="AP1152" t="b">
        <v>1</v>
      </c>
      <c r="AQ1152" t="b">
        <v>1</v>
      </c>
      <c r="AR1152" t="b">
        <v>1</v>
      </c>
      <c r="AS1152">
        <v>99999</v>
      </c>
      <c r="AT1152" t="s">
        <v>96</v>
      </c>
      <c r="AV1152" t="b">
        <v>0</v>
      </c>
      <c r="AW1152">
        <v>12</v>
      </c>
      <c r="AX1152" t="s">
        <v>97</v>
      </c>
      <c r="AY1152" t="s">
        <v>2916</v>
      </c>
    </row>
    <row r="1153" spans="1:51" x14ac:dyDescent="0.25">
      <c r="A1153" t="s">
        <v>3160</v>
      </c>
      <c r="B1153" t="s">
        <v>139</v>
      </c>
      <c r="C1153" t="s">
        <v>89</v>
      </c>
      <c r="D1153">
        <v>99999</v>
      </c>
      <c r="F1153">
        <v>3000</v>
      </c>
      <c r="G1153" t="b">
        <v>1</v>
      </c>
      <c r="H1153" t="s">
        <v>1604</v>
      </c>
      <c r="K1153" t="s">
        <v>228</v>
      </c>
      <c r="L1153" t="s">
        <v>1753</v>
      </c>
      <c r="N1153" t="s">
        <v>93</v>
      </c>
      <c r="P1153">
        <v>329.8</v>
      </c>
      <c r="Q1153">
        <v>104.89999999999999</v>
      </c>
      <c r="R1153">
        <v>0</v>
      </c>
      <c r="S1153">
        <v>50.1</v>
      </c>
      <c r="T1153">
        <v>0</v>
      </c>
      <c r="U1153">
        <v>0</v>
      </c>
      <c r="V1153">
        <v>114.9</v>
      </c>
      <c r="W1153">
        <v>59.9</v>
      </c>
      <c r="X1153">
        <v>59.9</v>
      </c>
      <c r="Y1153">
        <v>0</v>
      </c>
      <c r="AF1153" t="s">
        <v>1799</v>
      </c>
      <c r="AJ1153" t="s">
        <v>1799</v>
      </c>
      <c r="AL1153" t="s">
        <v>1755</v>
      </c>
      <c r="AM1153">
        <v>0</v>
      </c>
      <c r="AN1153">
        <v>99999</v>
      </c>
      <c r="AO1153">
        <v>899</v>
      </c>
      <c r="AP1153" t="b">
        <v>1</v>
      </c>
      <c r="AQ1153" t="b">
        <v>1</v>
      </c>
      <c r="AR1153" t="b">
        <v>1</v>
      </c>
      <c r="AS1153">
        <v>99999</v>
      </c>
      <c r="AT1153" t="s">
        <v>96</v>
      </c>
      <c r="AV1153" t="b">
        <v>0</v>
      </c>
      <c r="AW1153">
        <v>12</v>
      </c>
      <c r="AX1153" t="s">
        <v>97</v>
      </c>
      <c r="AY1153" t="s">
        <v>2917</v>
      </c>
    </row>
    <row r="1154" spans="1:51" x14ac:dyDescent="0.25">
      <c r="A1154" t="s">
        <v>3160</v>
      </c>
      <c r="B1154" t="s">
        <v>139</v>
      </c>
      <c r="C1154" t="s">
        <v>89</v>
      </c>
      <c r="D1154">
        <v>99999</v>
      </c>
      <c r="F1154">
        <v>5000</v>
      </c>
      <c r="G1154" t="b">
        <v>1</v>
      </c>
      <c r="H1154" t="s">
        <v>1604</v>
      </c>
      <c r="K1154" t="s">
        <v>228</v>
      </c>
      <c r="L1154" t="s">
        <v>1753</v>
      </c>
      <c r="N1154" t="s">
        <v>93</v>
      </c>
      <c r="P1154">
        <v>344.8</v>
      </c>
      <c r="Q1154">
        <v>119.9</v>
      </c>
      <c r="R1154">
        <v>0</v>
      </c>
      <c r="S1154">
        <v>50.1</v>
      </c>
      <c r="T1154">
        <v>0</v>
      </c>
      <c r="U1154">
        <v>0</v>
      </c>
      <c r="V1154">
        <v>114.9</v>
      </c>
      <c r="W1154">
        <v>59.9</v>
      </c>
      <c r="X1154">
        <v>59.9</v>
      </c>
      <c r="Y1154">
        <v>0</v>
      </c>
      <c r="AF1154" t="s">
        <v>1801</v>
      </c>
      <c r="AJ1154" t="s">
        <v>1801</v>
      </c>
      <c r="AL1154" t="s">
        <v>1755</v>
      </c>
      <c r="AM1154">
        <v>0</v>
      </c>
      <c r="AN1154">
        <v>99999</v>
      </c>
      <c r="AO1154">
        <v>899</v>
      </c>
      <c r="AP1154" t="b">
        <v>1</v>
      </c>
      <c r="AQ1154" t="b">
        <v>1</v>
      </c>
      <c r="AR1154" t="b">
        <v>1</v>
      </c>
      <c r="AS1154">
        <v>99999</v>
      </c>
      <c r="AT1154" t="s">
        <v>96</v>
      </c>
      <c r="AV1154" t="b">
        <v>0</v>
      </c>
      <c r="AW1154">
        <v>12</v>
      </c>
      <c r="AX1154" t="s">
        <v>97</v>
      </c>
      <c r="AY1154" t="s">
        <v>2918</v>
      </c>
    </row>
    <row r="1155" spans="1:51" x14ac:dyDescent="0.25">
      <c r="A1155" t="s">
        <v>3160</v>
      </c>
      <c r="B1155" t="s">
        <v>88</v>
      </c>
      <c r="C1155" t="s">
        <v>89</v>
      </c>
      <c r="D1155">
        <v>99999</v>
      </c>
      <c r="F1155">
        <v>10000</v>
      </c>
      <c r="G1155" t="b">
        <v>1</v>
      </c>
      <c r="H1155" t="s">
        <v>1604</v>
      </c>
      <c r="K1155" t="s">
        <v>253</v>
      </c>
      <c r="L1155" t="s">
        <v>1725</v>
      </c>
      <c r="N1155" t="s">
        <v>93</v>
      </c>
      <c r="P1155">
        <v>339.8</v>
      </c>
      <c r="Q1155">
        <v>129.9</v>
      </c>
      <c r="R1155">
        <v>0</v>
      </c>
      <c r="S1155">
        <v>50.1</v>
      </c>
      <c r="T1155">
        <v>0</v>
      </c>
      <c r="U1155">
        <v>0</v>
      </c>
      <c r="V1155">
        <v>114.9</v>
      </c>
      <c r="W1155">
        <v>44.9</v>
      </c>
      <c r="X1155">
        <v>44.9</v>
      </c>
      <c r="Y1155">
        <v>0</v>
      </c>
      <c r="AF1155" t="s">
        <v>1726</v>
      </c>
      <c r="AJ1155" t="s">
        <v>1726</v>
      </c>
      <c r="AL1155" t="s">
        <v>1727</v>
      </c>
      <c r="AM1155">
        <v>0</v>
      </c>
      <c r="AN1155">
        <v>99999</v>
      </c>
      <c r="AO1155">
        <v>699</v>
      </c>
      <c r="AP1155" t="b">
        <v>1</v>
      </c>
      <c r="AQ1155" t="b">
        <v>1</v>
      </c>
      <c r="AR1155" t="b">
        <v>1</v>
      </c>
      <c r="AS1155">
        <v>1000</v>
      </c>
      <c r="AT1155" t="s">
        <v>96</v>
      </c>
      <c r="AV1155" t="b">
        <v>0</v>
      </c>
      <c r="AW1155">
        <v>12</v>
      </c>
      <c r="AX1155" t="s">
        <v>97</v>
      </c>
      <c r="AY1155" t="s">
        <v>2919</v>
      </c>
    </row>
    <row r="1156" spans="1:51" x14ac:dyDescent="0.25">
      <c r="A1156" t="s">
        <v>3160</v>
      </c>
      <c r="B1156" t="s">
        <v>109</v>
      </c>
      <c r="C1156" t="s">
        <v>89</v>
      </c>
      <c r="D1156">
        <v>99999</v>
      </c>
      <c r="F1156">
        <v>0</v>
      </c>
      <c r="G1156" t="b">
        <v>1</v>
      </c>
      <c r="H1156" t="s">
        <v>1604</v>
      </c>
      <c r="K1156" t="s">
        <v>253</v>
      </c>
      <c r="L1156" t="s">
        <v>1729</v>
      </c>
      <c r="N1156" t="s">
        <v>93</v>
      </c>
      <c r="P1156">
        <v>269.8</v>
      </c>
      <c r="Q1156">
        <v>59.9</v>
      </c>
      <c r="R1156">
        <v>0</v>
      </c>
      <c r="S1156">
        <v>50.1</v>
      </c>
      <c r="T1156">
        <v>0</v>
      </c>
      <c r="U1156">
        <v>0</v>
      </c>
      <c r="V1156">
        <v>114.9</v>
      </c>
      <c r="W1156">
        <v>44.9</v>
      </c>
      <c r="X1156">
        <v>44.9</v>
      </c>
      <c r="Y1156">
        <v>0</v>
      </c>
      <c r="AF1156" t="s">
        <v>1730</v>
      </c>
      <c r="AJ1156" t="s">
        <v>1730</v>
      </c>
      <c r="AL1156" t="s">
        <v>1731</v>
      </c>
      <c r="AM1156">
        <v>0</v>
      </c>
      <c r="AN1156">
        <v>99999</v>
      </c>
      <c r="AO1156">
        <v>599</v>
      </c>
      <c r="AP1156" t="b">
        <v>1</v>
      </c>
      <c r="AQ1156" t="b">
        <v>1</v>
      </c>
      <c r="AR1156" t="b">
        <v>1</v>
      </c>
      <c r="AS1156">
        <v>500</v>
      </c>
      <c r="AT1156" t="s">
        <v>96</v>
      </c>
      <c r="AV1156" t="b">
        <v>0</v>
      </c>
      <c r="AW1156">
        <v>12</v>
      </c>
      <c r="AX1156" t="s">
        <v>97</v>
      </c>
      <c r="AY1156" t="s">
        <v>2920</v>
      </c>
    </row>
    <row r="1157" spans="1:51" x14ac:dyDescent="0.25">
      <c r="A1157" t="s">
        <v>3160</v>
      </c>
      <c r="B1157" t="s">
        <v>109</v>
      </c>
      <c r="C1157" t="s">
        <v>89</v>
      </c>
      <c r="D1157">
        <v>99999</v>
      </c>
      <c r="F1157">
        <v>1000</v>
      </c>
      <c r="G1157" t="b">
        <v>1</v>
      </c>
      <c r="H1157" t="s">
        <v>1604</v>
      </c>
      <c r="K1157" t="s">
        <v>253</v>
      </c>
      <c r="L1157" t="s">
        <v>1729</v>
      </c>
      <c r="N1157" t="s">
        <v>93</v>
      </c>
      <c r="P1157">
        <v>269.8</v>
      </c>
      <c r="Q1157">
        <v>59.9</v>
      </c>
      <c r="R1157">
        <v>0</v>
      </c>
      <c r="S1157">
        <v>50.1</v>
      </c>
      <c r="T1157">
        <v>0</v>
      </c>
      <c r="U1157">
        <v>0</v>
      </c>
      <c r="V1157">
        <v>114.9</v>
      </c>
      <c r="W1157">
        <v>44.9</v>
      </c>
      <c r="X1157">
        <v>44.9</v>
      </c>
      <c r="Y1157">
        <v>0</v>
      </c>
      <c r="AF1157" t="s">
        <v>1733</v>
      </c>
      <c r="AJ1157" t="s">
        <v>1733</v>
      </c>
      <c r="AL1157" t="s">
        <v>1731</v>
      </c>
      <c r="AM1157">
        <v>0</v>
      </c>
      <c r="AN1157">
        <v>99999</v>
      </c>
      <c r="AO1157">
        <v>599</v>
      </c>
      <c r="AP1157" t="b">
        <v>1</v>
      </c>
      <c r="AQ1157" t="b">
        <v>1</v>
      </c>
      <c r="AR1157" t="b">
        <v>1</v>
      </c>
      <c r="AS1157">
        <v>500</v>
      </c>
      <c r="AT1157" t="s">
        <v>96</v>
      </c>
      <c r="AV1157" t="b">
        <v>0</v>
      </c>
      <c r="AW1157">
        <v>12</v>
      </c>
      <c r="AX1157" t="s">
        <v>97</v>
      </c>
      <c r="AY1157" t="s">
        <v>2921</v>
      </c>
    </row>
    <row r="1158" spans="1:51" x14ac:dyDescent="0.25">
      <c r="A1158" t="s">
        <v>3160</v>
      </c>
      <c r="B1158" t="s">
        <v>109</v>
      </c>
      <c r="C1158" t="s">
        <v>89</v>
      </c>
      <c r="D1158">
        <v>99999</v>
      </c>
      <c r="F1158">
        <v>10000</v>
      </c>
      <c r="G1158" t="b">
        <v>1</v>
      </c>
      <c r="H1158" t="s">
        <v>1604</v>
      </c>
      <c r="K1158" t="s">
        <v>253</v>
      </c>
      <c r="L1158" t="s">
        <v>1729</v>
      </c>
      <c r="N1158" t="s">
        <v>93</v>
      </c>
      <c r="P1158">
        <v>334.8</v>
      </c>
      <c r="Q1158">
        <v>124.9</v>
      </c>
      <c r="R1158">
        <v>0</v>
      </c>
      <c r="S1158">
        <v>50.1</v>
      </c>
      <c r="T1158">
        <v>0</v>
      </c>
      <c r="U1158">
        <v>0</v>
      </c>
      <c r="V1158">
        <v>114.9</v>
      </c>
      <c r="W1158">
        <v>44.9</v>
      </c>
      <c r="X1158">
        <v>44.9</v>
      </c>
      <c r="Y1158">
        <v>0</v>
      </c>
      <c r="AF1158" t="s">
        <v>1735</v>
      </c>
      <c r="AJ1158" t="s">
        <v>1735</v>
      </c>
      <c r="AL1158" t="s">
        <v>1731</v>
      </c>
      <c r="AM1158">
        <v>0</v>
      </c>
      <c r="AN1158">
        <v>99999</v>
      </c>
      <c r="AO1158">
        <v>599</v>
      </c>
      <c r="AP1158" t="b">
        <v>1</v>
      </c>
      <c r="AQ1158" t="b">
        <v>1</v>
      </c>
      <c r="AR1158" t="b">
        <v>1</v>
      </c>
      <c r="AS1158">
        <v>500</v>
      </c>
      <c r="AT1158" t="s">
        <v>96</v>
      </c>
      <c r="AV1158" t="b">
        <v>0</v>
      </c>
      <c r="AW1158">
        <v>12</v>
      </c>
      <c r="AX1158" t="s">
        <v>97</v>
      </c>
      <c r="AY1158" t="s">
        <v>2922</v>
      </c>
    </row>
    <row r="1159" spans="1:51" x14ac:dyDescent="0.25">
      <c r="A1159" t="s">
        <v>3160</v>
      </c>
      <c r="B1159" t="s">
        <v>109</v>
      </c>
      <c r="C1159" t="s">
        <v>89</v>
      </c>
      <c r="D1159">
        <v>99999</v>
      </c>
      <c r="F1159">
        <v>2000</v>
      </c>
      <c r="G1159" t="b">
        <v>1</v>
      </c>
      <c r="H1159" t="s">
        <v>1604</v>
      </c>
      <c r="K1159" t="s">
        <v>253</v>
      </c>
      <c r="L1159" t="s">
        <v>1729</v>
      </c>
      <c r="N1159" t="s">
        <v>93</v>
      </c>
      <c r="P1159">
        <v>279.8</v>
      </c>
      <c r="Q1159">
        <v>69.900000000000006</v>
      </c>
      <c r="R1159">
        <v>0</v>
      </c>
      <c r="S1159">
        <v>50.1</v>
      </c>
      <c r="T1159">
        <v>0</v>
      </c>
      <c r="U1159">
        <v>0</v>
      </c>
      <c r="V1159">
        <v>114.9</v>
      </c>
      <c r="W1159">
        <v>44.9</v>
      </c>
      <c r="X1159">
        <v>44.9</v>
      </c>
      <c r="Y1159">
        <v>0</v>
      </c>
      <c r="AF1159" t="s">
        <v>1737</v>
      </c>
      <c r="AJ1159" t="s">
        <v>1737</v>
      </c>
      <c r="AL1159" t="s">
        <v>1731</v>
      </c>
      <c r="AM1159">
        <v>0</v>
      </c>
      <c r="AN1159">
        <v>99999</v>
      </c>
      <c r="AO1159">
        <v>599</v>
      </c>
      <c r="AP1159" t="b">
        <v>1</v>
      </c>
      <c r="AQ1159" t="b">
        <v>1</v>
      </c>
      <c r="AR1159" t="b">
        <v>1</v>
      </c>
      <c r="AS1159">
        <v>500</v>
      </c>
      <c r="AT1159" t="s">
        <v>96</v>
      </c>
      <c r="AV1159" t="b">
        <v>0</v>
      </c>
      <c r="AW1159">
        <v>12</v>
      </c>
      <c r="AX1159" t="s">
        <v>97</v>
      </c>
      <c r="AY1159" t="s">
        <v>2923</v>
      </c>
    </row>
    <row r="1160" spans="1:51" x14ac:dyDescent="0.25">
      <c r="A1160" t="s">
        <v>3160</v>
      </c>
      <c r="B1160" t="s">
        <v>109</v>
      </c>
      <c r="C1160" t="s">
        <v>89</v>
      </c>
      <c r="D1160">
        <v>99999</v>
      </c>
      <c r="F1160">
        <v>3000</v>
      </c>
      <c r="G1160" t="b">
        <v>1</v>
      </c>
      <c r="H1160" t="s">
        <v>1604</v>
      </c>
      <c r="K1160" t="s">
        <v>253</v>
      </c>
      <c r="L1160" t="s">
        <v>1729</v>
      </c>
      <c r="N1160" t="s">
        <v>93</v>
      </c>
      <c r="P1160">
        <v>289.8</v>
      </c>
      <c r="Q1160">
        <v>79.899999999999991</v>
      </c>
      <c r="R1160">
        <v>0</v>
      </c>
      <c r="S1160">
        <v>50.1</v>
      </c>
      <c r="T1160">
        <v>0</v>
      </c>
      <c r="U1160">
        <v>0</v>
      </c>
      <c r="V1160">
        <v>114.9</v>
      </c>
      <c r="W1160">
        <v>44.9</v>
      </c>
      <c r="X1160">
        <v>44.9</v>
      </c>
      <c r="Y1160">
        <v>0</v>
      </c>
      <c r="AF1160" t="s">
        <v>1739</v>
      </c>
      <c r="AJ1160" t="s">
        <v>1739</v>
      </c>
      <c r="AL1160" t="s">
        <v>1731</v>
      </c>
      <c r="AM1160">
        <v>0</v>
      </c>
      <c r="AN1160">
        <v>99999</v>
      </c>
      <c r="AO1160">
        <v>599</v>
      </c>
      <c r="AP1160" t="b">
        <v>1</v>
      </c>
      <c r="AQ1160" t="b">
        <v>1</v>
      </c>
      <c r="AR1160" t="b">
        <v>1</v>
      </c>
      <c r="AS1160">
        <v>500</v>
      </c>
      <c r="AT1160" t="s">
        <v>96</v>
      </c>
      <c r="AV1160" t="b">
        <v>0</v>
      </c>
      <c r="AW1160">
        <v>12</v>
      </c>
      <c r="AX1160" t="s">
        <v>97</v>
      </c>
      <c r="AY1160" t="s">
        <v>2924</v>
      </c>
    </row>
    <row r="1161" spans="1:51" x14ac:dyDescent="0.25">
      <c r="A1161" t="s">
        <v>3160</v>
      </c>
      <c r="B1161" t="s">
        <v>109</v>
      </c>
      <c r="C1161" t="s">
        <v>89</v>
      </c>
      <c r="D1161">
        <v>99999</v>
      </c>
      <c r="F1161">
        <v>5000</v>
      </c>
      <c r="G1161" t="b">
        <v>1</v>
      </c>
      <c r="H1161" t="s">
        <v>1604</v>
      </c>
      <c r="K1161" t="s">
        <v>253</v>
      </c>
      <c r="L1161" t="s">
        <v>1729</v>
      </c>
      <c r="N1161" t="s">
        <v>93</v>
      </c>
      <c r="P1161">
        <v>304.8</v>
      </c>
      <c r="Q1161">
        <v>94.9</v>
      </c>
      <c r="R1161">
        <v>0</v>
      </c>
      <c r="S1161">
        <v>50.1</v>
      </c>
      <c r="T1161">
        <v>0</v>
      </c>
      <c r="U1161">
        <v>0</v>
      </c>
      <c r="V1161">
        <v>114.9</v>
      </c>
      <c r="W1161">
        <v>44.9</v>
      </c>
      <c r="X1161">
        <v>44.9</v>
      </c>
      <c r="Y1161">
        <v>0</v>
      </c>
      <c r="AF1161" t="s">
        <v>1741</v>
      </c>
      <c r="AJ1161" t="s">
        <v>1741</v>
      </c>
      <c r="AL1161" t="s">
        <v>1731</v>
      </c>
      <c r="AM1161">
        <v>0</v>
      </c>
      <c r="AN1161">
        <v>99999</v>
      </c>
      <c r="AO1161">
        <v>599</v>
      </c>
      <c r="AP1161" t="b">
        <v>1</v>
      </c>
      <c r="AQ1161" t="b">
        <v>1</v>
      </c>
      <c r="AR1161" t="b">
        <v>1</v>
      </c>
      <c r="AS1161">
        <v>500</v>
      </c>
      <c r="AT1161" t="s">
        <v>96</v>
      </c>
      <c r="AV1161" t="b">
        <v>0</v>
      </c>
      <c r="AW1161">
        <v>12</v>
      </c>
      <c r="AX1161" t="s">
        <v>97</v>
      </c>
      <c r="AY1161" t="s">
        <v>2925</v>
      </c>
    </row>
    <row r="1162" spans="1:51" x14ac:dyDescent="0.25">
      <c r="A1162" t="s">
        <v>3160</v>
      </c>
      <c r="B1162" t="s">
        <v>124</v>
      </c>
      <c r="C1162" t="s">
        <v>89</v>
      </c>
      <c r="D1162">
        <v>99999</v>
      </c>
      <c r="F1162">
        <v>0</v>
      </c>
      <c r="G1162" t="b">
        <v>1</v>
      </c>
      <c r="H1162" t="s">
        <v>1604</v>
      </c>
      <c r="K1162" t="s">
        <v>253</v>
      </c>
      <c r="L1162" t="s">
        <v>1725</v>
      </c>
      <c r="N1162" t="s">
        <v>93</v>
      </c>
      <c r="P1162">
        <v>274.8</v>
      </c>
      <c r="Q1162">
        <v>64.900000000000006</v>
      </c>
      <c r="R1162">
        <v>0</v>
      </c>
      <c r="S1162">
        <v>50.1</v>
      </c>
      <c r="T1162">
        <v>0</v>
      </c>
      <c r="U1162">
        <v>0</v>
      </c>
      <c r="V1162">
        <v>114.9</v>
      </c>
      <c r="W1162">
        <v>44.9</v>
      </c>
      <c r="X1162">
        <v>44.9</v>
      </c>
      <c r="Y1162">
        <v>0</v>
      </c>
      <c r="AF1162" t="s">
        <v>1743</v>
      </c>
      <c r="AJ1162" t="s">
        <v>1743</v>
      </c>
      <c r="AL1162" t="s">
        <v>1727</v>
      </c>
      <c r="AM1162">
        <v>0</v>
      </c>
      <c r="AN1162">
        <v>99999</v>
      </c>
      <c r="AO1162">
        <v>699</v>
      </c>
      <c r="AP1162" t="b">
        <v>1</v>
      </c>
      <c r="AQ1162" t="b">
        <v>1</v>
      </c>
      <c r="AR1162" t="b">
        <v>1</v>
      </c>
      <c r="AS1162">
        <v>1000</v>
      </c>
      <c r="AT1162" t="s">
        <v>96</v>
      </c>
      <c r="AV1162" t="b">
        <v>0</v>
      </c>
      <c r="AW1162">
        <v>12</v>
      </c>
      <c r="AX1162" t="s">
        <v>97</v>
      </c>
      <c r="AY1162" t="s">
        <v>2926</v>
      </c>
    </row>
    <row r="1163" spans="1:51" x14ac:dyDescent="0.25">
      <c r="A1163" t="s">
        <v>3160</v>
      </c>
      <c r="B1163" t="s">
        <v>124</v>
      </c>
      <c r="C1163" t="s">
        <v>89</v>
      </c>
      <c r="D1163">
        <v>99999</v>
      </c>
      <c r="F1163">
        <v>1000</v>
      </c>
      <c r="G1163" t="b">
        <v>1</v>
      </c>
      <c r="H1163" t="s">
        <v>1604</v>
      </c>
      <c r="K1163" t="s">
        <v>253</v>
      </c>
      <c r="L1163" t="s">
        <v>1725</v>
      </c>
      <c r="N1163" t="s">
        <v>93</v>
      </c>
      <c r="P1163">
        <v>274.8</v>
      </c>
      <c r="Q1163">
        <v>64.899999999999991</v>
      </c>
      <c r="R1163">
        <v>0</v>
      </c>
      <c r="S1163">
        <v>50.1</v>
      </c>
      <c r="T1163">
        <v>0</v>
      </c>
      <c r="U1163">
        <v>0</v>
      </c>
      <c r="V1163">
        <v>114.9</v>
      </c>
      <c r="W1163">
        <v>44.9</v>
      </c>
      <c r="X1163">
        <v>44.9</v>
      </c>
      <c r="Y1163">
        <v>0</v>
      </c>
      <c r="AF1163" t="s">
        <v>1745</v>
      </c>
      <c r="AJ1163" t="s">
        <v>1745</v>
      </c>
      <c r="AL1163" t="s">
        <v>1727</v>
      </c>
      <c r="AM1163">
        <v>0</v>
      </c>
      <c r="AN1163">
        <v>99999</v>
      </c>
      <c r="AO1163">
        <v>699</v>
      </c>
      <c r="AP1163" t="b">
        <v>1</v>
      </c>
      <c r="AQ1163" t="b">
        <v>1</v>
      </c>
      <c r="AR1163" t="b">
        <v>1</v>
      </c>
      <c r="AS1163">
        <v>1000</v>
      </c>
      <c r="AT1163" t="s">
        <v>96</v>
      </c>
      <c r="AV1163" t="b">
        <v>0</v>
      </c>
      <c r="AW1163">
        <v>12</v>
      </c>
      <c r="AX1163" t="s">
        <v>97</v>
      </c>
      <c r="AY1163" t="s">
        <v>2927</v>
      </c>
    </row>
    <row r="1164" spans="1:51" x14ac:dyDescent="0.25">
      <c r="A1164" t="s">
        <v>3160</v>
      </c>
      <c r="B1164" t="s">
        <v>124</v>
      </c>
      <c r="C1164" t="s">
        <v>89</v>
      </c>
      <c r="D1164">
        <v>99999</v>
      </c>
      <c r="F1164">
        <v>2000</v>
      </c>
      <c r="G1164" t="b">
        <v>1</v>
      </c>
      <c r="H1164" t="s">
        <v>1604</v>
      </c>
      <c r="K1164" t="s">
        <v>253</v>
      </c>
      <c r="L1164" t="s">
        <v>1725</v>
      </c>
      <c r="N1164" t="s">
        <v>93</v>
      </c>
      <c r="P1164">
        <v>284.8</v>
      </c>
      <c r="Q1164">
        <v>74.899999999999991</v>
      </c>
      <c r="R1164">
        <v>0</v>
      </c>
      <c r="S1164">
        <v>50.1</v>
      </c>
      <c r="T1164">
        <v>0</v>
      </c>
      <c r="U1164">
        <v>0</v>
      </c>
      <c r="V1164">
        <v>114.9</v>
      </c>
      <c r="W1164">
        <v>44.9</v>
      </c>
      <c r="X1164">
        <v>44.9</v>
      </c>
      <c r="Y1164">
        <v>0</v>
      </c>
      <c r="AF1164" t="s">
        <v>1747</v>
      </c>
      <c r="AJ1164" t="s">
        <v>1747</v>
      </c>
      <c r="AL1164" t="s">
        <v>1727</v>
      </c>
      <c r="AM1164">
        <v>0</v>
      </c>
      <c r="AN1164">
        <v>99999</v>
      </c>
      <c r="AO1164">
        <v>699</v>
      </c>
      <c r="AP1164" t="b">
        <v>1</v>
      </c>
      <c r="AQ1164" t="b">
        <v>1</v>
      </c>
      <c r="AR1164" t="b">
        <v>1</v>
      </c>
      <c r="AS1164">
        <v>1000</v>
      </c>
      <c r="AT1164" t="s">
        <v>96</v>
      </c>
      <c r="AV1164" t="b">
        <v>0</v>
      </c>
      <c r="AW1164">
        <v>12</v>
      </c>
      <c r="AX1164" t="s">
        <v>97</v>
      </c>
      <c r="AY1164" t="s">
        <v>2928</v>
      </c>
    </row>
    <row r="1165" spans="1:51" x14ac:dyDescent="0.25">
      <c r="A1165" t="s">
        <v>3160</v>
      </c>
      <c r="B1165" t="s">
        <v>124</v>
      </c>
      <c r="C1165" t="s">
        <v>89</v>
      </c>
      <c r="D1165">
        <v>99999</v>
      </c>
      <c r="F1165">
        <v>3000</v>
      </c>
      <c r="G1165" t="b">
        <v>1</v>
      </c>
      <c r="H1165" t="s">
        <v>1604</v>
      </c>
      <c r="K1165" t="s">
        <v>253</v>
      </c>
      <c r="L1165" t="s">
        <v>1725</v>
      </c>
      <c r="N1165" t="s">
        <v>93</v>
      </c>
      <c r="P1165">
        <v>294.8</v>
      </c>
      <c r="Q1165">
        <v>84.899999999999991</v>
      </c>
      <c r="R1165">
        <v>0</v>
      </c>
      <c r="S1165">
        <v>50.1</v>
      </c>
      <c r="T1165">
        <v>0</v>
      </c>
      <c r="U1165">
        <v>0</v>
      </c>
      <c r="V1165">
        <v>114.9</v>
      </c>
      <c r="W1165">
        <v>44.9</v>
      </c>
      <c r="X1165">
        <v>44.9</v>
      </c>
      <c r="Y1165">
        <v>0</v>
      </c>
      <c r="AF1165" t="s">
        <v>1749</v>
      </c>
      <c r="AJ1165" t="s">
        <v>1749</v>
      </c>
      <c r="AL1165" t="s">
        <v>1727</v>
      </c>
      <c r="AM1165">
        <v>0</v>
      </c>
      <c r="AN1165">
        <v>99999</v>
      </c>
      <c r="AO1165">
        <v>699</v>
      </c>
      <c r="AP1165" t="b">
        <v>1</v>
      </c>
      <c r="AQ1165" t="b">
        <v>1</v>
      </c>
      <c r="AR1165" t="b">
        <v>1</v>
      </c>
      <c r="AS1165">
        <v>1000</v>
      </c>
      <c r="AT1165" t="s">
        <v>96</v>
      </c>
      <c r="AV1165" t="b">
        <v>0</v>
      </c>
      <c r="AW1165">
        <v>12</v>
      </c>
      <c r="AX1165" t="s">
        <v>97</v>
      </c>
      <c r="AY1165" t="s">
        <v>2929</v>
      </c>
    </row>
    <row r="1166" spans="1:51" x14ac:dyDescent="0.25">
      <c r="A1166" t="s">
        <v>3160</v>
      </c>
      <c r="B1166" t="s">
        <v>124</v>
      </c>
      <c r="C1166" t="s">
        <v>89</v>
      </c>
      <c r="D1166">
        <v>99999</v>
      </c>
      <c r="F1166">
        <v>5000</v>
      </c>
      <c r="G1166" t="b">
        <v>1</v>
      </c>
      <c r="H1166" t="s">
        <v>1604</v>
      </c>
      <c r="K1166" t="s">
        <v>253</v>
      </c>
      <c r="L1166" t="s">
        <v>1725</v>
      </c>
      <c r="N1166" t="s">
        <v>93</v>
      </c>
      <c r="P1166">
        <v>309.8</v>
      </c>
      <c r="Q1166">
        <v>99.9</v>
      </c>
      <c r="R1166">
        <v>0</v>
      </c>
      <c r="S1166">
        <v>50.1</v>
      </c>
      <c r="T1166">
        <v>0</v>
      </c>
      <c r="U1166">
        <v>0</v>
      </c>
      <c r="V1166">
        <v>114.9</v>
      </c>
      <c r="W1166">
        <v>44.9</v>
      </c>
      <c r="X1166">
        <v>44.9</v>
      </c>
      <c r="Y1166">
        <v>0</v>
      </c>
      <c r="AF1166" t="s">
        <v>1751</v>
      </c>
      <c r="AJ1166" t="s">
        <v>1751</v>
      </c>
      <c r="AL1166" t="s">
        <v>1727</v>
      </c>
      <c r="AM1166">
        <v>0</v>
      </c>
      <c r="AN1166">
        <v>99999</v>
      </c>
      <c r="AO1166">
        <v>699</v>
      </c>
      <c r="AP1166" t="b">
        <v>1</v>
      </c>
      <c r="AQ1166" t="b">
        <v>1</v>
      </c>
      <c r="AR1166" t="b">
        <v>1</v>
      </c>
      <c r="AS1166">
        <v>1000</v>
      </c>
      <c r="AT1166" t="s">
        <v>96</v>
      </c>
      <c r="AV1166" t="b">
        <v>0</v>
      </c>
      <c r="AW1166">
        <v>12</v>
      </c>
      <c r="AX1166" t="s">
        <v>97</v>
      </c>
      <c r="AY1166" t="s">
        <v>2930</v>
      </c>
    </row>
    <row r="1167" spans="1:51" x14ac:dyDescent="0.25">
      <c r="A1167" t="s">
        <v>3160</v>
      </c>
      <c r="B1167" t="s">
        <v>139</v>
      </c>
      <c r="C1167" t="s">
        <v>89</v>
      </c>
      <c r="D1167">
        <v>99999</v>
      </c>
      <c r="F1167">
        <v>0</v>
      </c>
      <c r="G1167" t="b">
        <v>1</v>
      </c>
      <c r="H1167" t="s">
        <v>1604</v>
      </c>
      <c r="K1167" t="s">
        <v>253</v>
      </c>
      <c r="L1167" t="s">
        <v>1753</v>
      </c>
      <c r="N1167" t="s">
        <v>93</v>
      </c>
      <c r="P1167">
        <v>294.8</v>
      </c>
      <c r="Q1167">
        <v>84.9</v>
      </c>
      <c r="R1167">
        <v>0</v>
      </c>
      <c r="S1167">
        <v>50.1</v>
      </c>
      <c r="T1167">
        <v>0</v>
      </c>
      <c r="U1167">
        <v>0</v>
      </c>
      <c r="V1167">
        <v>114.9</v>
      </c>
      <c r="W1167">
        <v>44.9</v>
      </c>
      <c r="X1167">
        <v>44.9</v>
      </c>
      <c r="Y1167">
        <v>0</v>
      </c>
      <c r="AF1167" t="s">
        <v>1754</v>
      </c>
      <c r="AJ1167" t="s">
        <v>1754</v>
      </c>
      <c r="AL1167" t="s">
        <v>1755</v>
      </c>
      <c r="AM1167">
        <v>0</v>
      </c>
      <c r="AN1167">
        <v>99999</v>
      </c>
      <c r="AO1167">
        <v>899</v>
      </c>
      <c r="AP1167" t="b">
        <v>1</v>
      </c>
      <c r="AQ1167" t="b">
        <v>1</v>
      </c>
      <c r="AR1167" t="b">
        <v>1</v>
      </c>
      <c r="AS1167">
        <v>99999</v>
      </c>
      <c r="AT1167" t="s">
        <v>96</v>
      </c>
      <c r="AV1167" t="b">
        <v>0</v>
      </c>
      <c r="AW1167">
        <v>12</v>
      </c>
      <c r="AX1167" t="s">
        <v>97</v>
      </c>
      <c r="AY1167" t="s">
        <v>2931</v>
      </c>
    </row>
    <row r="1168" spans="1:51" x14ac:dyDescent="0.25">
      <c r="A1168" t="s">
        <v>3160</v>
      </c>
      <c r="B1168" t="s">
        <v>139</v>
      </c>
      <c r="C1168" t="s">
        <v>89</v>
      </c>
      <c r="D1168">
        <v>99999</v>
      </c>
      <c r="F1168">
        <v>1000</v>
      </c>
      <c r="G1168" t="b">
        <v>1</v>
      </c>
      <c r="H1168" t="s">
        <v>1604</v>
      </c>
      <c r="K1168" t="s">
        <v>253</v>
      </c>
      <c r="L1168" t="s">
        <v>1753</v>
      </c>
      <c r="N1168" t="s">
        <v>93</v>
      </c>
      <c r="P1168">
        <v>294.8</v>
      </c>
      <c r="Q1168">
        <v>84.899999999999991</v>
      </c>
      <c r="R1168">
        <v>0</v>
      </c>
      <c r="S1168">
        <v>50.1</v>
      </c>
      <c r="T1168">
        <v>0</v>
      </c>
      <c r="U1168">
        <v>0</v>
      </c>
      <c r="V1168">
        <v>114.9</v>
      </c>
      <c r="W1168">
        <v>44.9</v>
      </c>
      <c r="X1168">
        <v>44.9</v>
      </c>
      <c r="Y1168">
        <v>0</v>
      </c>
      <c r="AF1168" t="s">
        <v>1757</v>
      </c>
      <c r="AJ1168" t="s">
        <v>1757</v>
      </c>
      <c r="AL1168" t="s">
        <v>1755</v>
      </c>
      <c r="AM1168">
        <v>0</v>
      </c>
      <c r="AN1168">
        <v>99999</v>
      </c>
      <c r="AO1168">
        <v>899</v>
      </c>
      <c r="AP1168" t="b">
        <v>1</v>
      </c>
      <c r="AQ1168" t="b">
        <v>1</v>
      </c>
      <c r="AR1168" t="b">
        <v>1</v>
      </c>
      <c r="AS1168">
        <v>99999</v>
      </c>
      <c r="AT1168" t="s">
        <v>96</v>
      </c>
      <c r="AV1168" t="b">
        <v>0</v>
      </c>
      <c r="AW1168">
        <v>12</v>
      </c>
      <c r="AX1168" t="s">
        <v>97</v>
      </c>
      <c r="AY1168" t="s">
        <v>2932</v>
      </c>
    </row>
    <row r="1169" spans="1:51" x14ac:dyDescent="0.25">
      <c r="A1169" t="s">
        <v>3160</v>
      </c>
      <c r="B1169" t="s">
        <v>139</v>
      </c>
      <c r="C1169" t="s">
        <v>89</v>
      </c>
      <c r="D1169">
        <v>99999</v>
      </c>
      <c r="F1169">
        <v>10000</v>
      </c>
      <c r="G1169" t="b">
        <v>1</v>
      </c>
      <c r="H1169" t="s">
        <v>1604</v>
      </c>
      <c r="K1169" t="s">
        <v>253</v>
      </c>
      <c r="L1169" t="s">
        <v>1753</v>
      </c>
      <c r="N1169" t="s">
        <v>93</v>
      </c>
      <c r="P1169">
        <v>359.8</v>
      </c>
      <c r="Q1169">
        <v>149.9</v>
      </c>
      <c r="R1169">
        <v>0</v>
      </c>
      <c r="S1169">
        <v>50.1</v>
      </c>
      <c r="T1169">
        <v>0</v>
      </c>
      <c r="U1169">
        <v>0</v>
      </c>
      <c r="V1169">
        <v>114.9</v>
      </c>
      <c r="W1169">
        <v>44.9</v>
      </c>
      <c r="X1169">
        <v>44.9</v>
      </c>
      <c r="Y1169">
        <v>0</v>
      </c>
      <c r="AF1169" t="s">
        <v>1759</v>
      </c>
      <c r="AJ1169" t="s">
        <v>1759</v>
      </c>
      <c r="AL1169" t="s">
        <v>1755</v>
      </c>
      <c r="AM1169">
        <v>0</v>
      </c>
      <c r="AN1169">
        <v>99999</v>
      </c>
      <c r="AO1169">
        <v>899</v>
      </c>
      <c r="AP1169" t="b">
        <v>1</v>
      </c>
      <c r="AQ1169" t="b">
        <v>1</v>
      </c>
      <c r="AR1169" t="b">
        <v>1</v>
      </c>
      <c r="AS1169">
        <v>99999</v>
      </c>
      <c r="AT1169" t="s">
        <v>96</v>
      </c>
      <c r="AV1169" t="b">
        <v>0</v>
      </c>
      <c r="AW1169">
        <v>12</v>
      </c>
      <c r="AX1169" t="s">
        <v>97</v>
      </c>
      <c r="AY1169" t="s">
        <v>2933</v>
      </c>
    </row>
    <row r="1170" spans="1:51" x14ac:dyDescent="0.25">
      <c r="A1170" t="s">
        <v>3160</v>
      </c>
      <c r="B1170" t="s">
        <v>139</v>
      </c>
      <c r="C1170" t="s">
        <v>89</v>
      </c>
      <c r="D1170">
        <v>99999</v>
      </c>
      <c r="F1170">
        <v>2000</v>
      </c>
      <c r="G1170" t="b">
        <v>1</v>
      </c>
      <c r="H1170" t="s">
        <v>1604</v>
      </c>
      <c r="K1170" t="s">
        <v>253</v>
      </c>
      <c r="L1170" t="s">
        <v>1753</v>
      </c>
      <c r="N1170" t="s">
        <v>93</v>
      </c>
      <c r="P1170">
        <v>304.8</v>
      </c>
      <c r="Q1170">
        <v>94.899999999999991</v>
      </c>
      <c r="R1170">
        <v>0</v>
      </c>
      <c r="S1170">
        <v>50.1</v>
      </c>
      <c r="T1170">
        <v>0</v>
      </c>
      <c r="U1170">
        <v>0</v>
      </c>
      <c r="V1170">
        <v>114.9</v>
      </c>
      <c r="W1170">
        <v>44.9</v>
      </c>
      <c r="X1170">
        <v>44.9</v>
      </c>
      <c r="Y1170">
        <v>0</v>
      </c>
      <c r="AF1170" t="s">
        <v>1761</v>
      </c>
      <c r="AJ1170" t="s">
        <v>1761</v>
      </c>
      <c r="AL1170" t="s">
        <v>1755</v>
      </c>
      <c r="AM1170">
        <v>0</v>
      </c>
      <c r="AN1170">
        <v>99999</v>
      </c>
      <c r="AO1170">
        <v>899</v>
      </c>
      <c r="AP1170" t="b">
        <v>1</v>
      </c>
      <c r="AQ1170" t="b">
        <v>1</v>
      </c>
      <c r="AR1170" t="b">
        <v>1</v>
      </c>
      <c r="AS1170">
        <v>99999</v>
      </c>
      <c r="AT1170" t="s">
        <v>96</v>
      </c>
      <c r="AV1170" t="b">
        <v>0</v>
      </c>
      <c r="AW1170">
        <v>12</v>
      </c>
      <c r="AX1170" t="s">
        <v>97</v>
      </c>
      <c r="AY1170" t="s">
        <v>2934</v>
      </c>
    </row>
    <row r="1171" spans="1:51" x14ac:dyDescent="0.25">
      <c r="A1171" t="s">
        <v>3160</v>
      </c>
      <c r="B1171" t="s">
        <v>139</v>
      </c>
      <c r="C1171" t="s">
        <v>89</v>
      </c>
      <c r="D1171">
        <v>99999</v>
      </c>
      <c r="F1171">
        <v>3000</v>
      </c>
      <c r="G1171" t="b">
        <v>1</v>
      </c>
      <c r="H1171" t="s">
        <v>1604</v>
      </c>
      <c r="K1171" t="s">
        <v>253</v>
      </c>
      <c r="L1171" t="s">
        <v>1753</v>
      </c>
      <c r="N1171" t="s">
        <v>93</v>
      </c>
      <c r="P1171">
        <v>314.8</v>
      </c>
      <c r="Q1171">
        <v>104.89999999999999</v>
      </c>
      <c r="R1171">
        <v>0</v>
      </c>
      <c r="S1171">
        <v>50.1</v>
      </c>
      <c r="T1171">
        <v>0</v>
      </c>
      <c r="U1171">
        <v>0</v>
      </c>
      <c r="V1171">
        <v>114.9</v>
      </c>
      <c r="W1171">
        <v>44.9</v>
      </c>
      <c r="X1171">
        <v>44.9</v>
      </c>
      <c r="Y1171">
        <v>0</v>
      </c>
      <c r="AF1171" t="s">
        <v>1763</v>
      </c>
      <c r="AJ1171" t="s">
        <v>1763</v>
      </c>
      <c r="AL1171" t="s">
        <v>1755</v>
      </c>
      <c r="AM1171">
        <v>0</v>
      </c>
      <c r="AN1171">
        <v>99999</v>
      </c>
      <c r="AO1171">
        <v>899</v>
      </c>
      <c r="AP1171" t="b">
        <v>1</v>
      </c>
      <c r="AQ1171" t="b">
        <v>1</v>
      </c>
      <c r="AR1171" t="b">
        <v>1</v>
      </c>
      <c r="AS1171">
        <v>99999</v>
      </c>
      <c r="AT1171" t="s">
        <v>96</v>
      </c>
      <c r="AV1171" t="b">
        <v>0</v>
      </c>
      <c r="AW1171">
        <v>12</v>
      </c>
      <c r="AX1171" t="s">
        <v>97</v>
      </c>
      <c r="AY1171" t="s">
        <v>2935</v>
      </c>
    </row>
    <row r="1172" spans="1:51" x14ac:dyDescent="0.25">
      <c r="A1172" t="s">
        <v>3160</v>
      </c>
      <c r="B1172" t="s">
        <v>139</v>
      </c>
      <c r="C1172" t="s">
        <v>89</v>
      </c>
      <c r="D1172">
        <v>99999</v>
      </c>
      <c r="F1172">
        <v>5000</v>
      </c>
      <c r="G1172" t="b">
        <v>1</v>
      </c>
      <c r="H1172" t="s">
        <v>1604</v>
      </c>
      <c r="K1172" t="s">
        <v>253</v>
      </c>
      <c r="L1172" t="s">
        <v>1753</v>
      </c>
      <c r="N1172" t="s">
        <v>93</v>
      </c>
      <c r="P1172">
        <v>329.8</v>
      </c>
      <c r="Q1172">
        <v>119.9</v>
      </c>
      <c r="R1172">
        <v>0</v>
      </c>
      <c r="S1172">
        <v>50.1</v>
      </c>
      <c r="T1172">
        <v>0</v>
      </c>
      <c r="U1172">
        <v>0</v>
      </c>
      <c r="V1172">
        <v>114.9</v>
      </c>
      <c r="W1172">
        <v>44.9</v>
      </c>
      <c r="X1172">
        <v>44.9</v>
      </c>
      <c r="Y1172">
        <v>0</v>
      </c>
      <c r="AF1172" t="s">
        <v>1765</v>
      </c>
      <c r="AJ1172" t="s">
        <v>1765</v>
      </c>
      <c r="AL1172" t="s">
        <v>1755</v>
      </c>
      <c r="AM1172">
        <v>0</v>
      </c>
      <c r="AN1172">
        <v>99999</v>
      </c>
      <c r="AO1172">
        <v>899</v>
      </c>
      <c r="AP1172" t="b">
        <v>1</v>
      </c>
      <c r="AQ1172" t="b">
        <v>1</v>
      </c>
      <c r="AR1172" t="b">
        <v>1</v>
      </c>
      <c r="AS1172">
        <v>99999</v>
      </c>
      <c r="AT1172" t="s">
        <v>96</v>
      </c>
      <c r="AV1172" t="b">
        <v>0</v>
      </c>
      <c r="AW1172">
        <v>12</v>
      </c>
      <c r="AX1172" t="s">
        <v>97</v>
      </c>
      <c r="AY1172" t="s">
        <v>2936</v>
      </c>
    </row>
    <row r="1173" spans="1:51" x14ac:dyDescent="0.25">
      <c r="A1173" t="s">
        <v>3161</v>
      </c>
    </row>
  </sheetData>
  <dataValidations count="1">
    <dataValidation type="list" showInputMessage="1" error="Please select a valid value" promptTitle="select a value" sqref="O1:O2">
      <formula1>validValues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</vt:lpstr>
      <vt:lpstr>ONNET</vt:lpstr>
      <vt:lpstr>ALLNET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Bruno</dc:creator>
  <cp:lastModifiedBy>Viana, Bruno</cp:lastModifiedBy>
  <dcterms:created xsi:type="dcterms:W3CDTF">2017-09-27T18:11:32Z</dcterms:created>
  <dcterms:modified xsi:type="dcterms:W3CDTF">2017-09-27T19:13:23Z</dcterms:modified>
</cp:coreProperties>
</file>