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92" sheetId="1" r:id="rId4"/>
    <sheet state="visible" name="Sprint 91" sheetId="2" r:id="rId5"/>
    <sheet state="visible" name="Sprint 90" sheetId="3" r:id="rId6"/>
    <sheet state="visible" name="Sprint 89" sheetId="4" r:id="rId7"/>
    <sheet state="visible" name="Sprint 88" sheetId="5" r:id="rId8"/>
    <sheet state="visible" name="Sprint 87" sheetId="6" r:id="rId9"/>
    <sheet state="visible" name="Sprint 86" sheetId="7" r:id="rId10"/>
    <sheet state="visible" name="Sprint 85" sheetId="8" r:id="rId11"/>
    <sheet state="visible" name="Sprint 84" sheetId="9" r:id="rId12"/>
    <sheet state="visible" name="Sprint 83" sheetId="10" r:id="rId13"/>
    <sheet state="visible" name="Sprint 82" sheetId="11" r:id="rId14"/>
    <sheet state="visible" name="Sprint 81" sheetId="12" r:id="rId15"/>
    <sheet state="visible" name="Sprint 80" sheetId="13" r:id="rId16"/>
    <sheet state="visible" name="Sprint 79" sheetId="14" r:id="rId17"/>
    <sheet state="visible" name="Sprint 78" sheetId="15" r:id="rId18"/>
    <sheet state="visible" name="Sprint 77" sheetId="16" r:id="rId19"/>
    <sheet state="visible" name="Sprint 76" sheetId="17" r:id="rId20"/>
    <sheet state="visible" name="Sprint 75" sheetId="18" r:id="rId21"/>
    <sheet state="visible" name="Sprint 74" sheetId="19" r:id="rId22"/>
    <sheet state="visible" name="Sprint 72" sheetId="20" r:id="rId23"/>
    <sheet state="visible" name="Sprint 73" sheetId="21" r:id="rId24"/>
    <sheet state="visible" name="Sprint 71" sheetId="22" r:id="rId25"/>
    <sheet state="visible" name="Sprint 70" sheetId="23" r:id="rId26"/>
    <sheet state="visible" name="Sprint 69" sheetId="24" r:id="rId27"/>
    <sheet state="visible" name="Página5" sheetId="25" r:id="rId28"/>
    <sheet state="visible" name="Sprint 68" sheetId="26" r:id="rId29"/>
    <sheet state="visible" name="Exemplo de Preenchimento" sheetId="27" r:id="rId30"/>
  </sheets>
  <definedNames>
    <definedName hidden="1" localSheetId="0" name="_xlnm._FilterDatabase">'Sprint 92'!$A$9:$L$58</definedName>
    <definedName hidden="1" localSheetId="1" name="_xlnm._FilterDatabase">'Sprint 91'!$A$9:$L$46</definedName>
    <definedName hidden="1" localSheetId="2" name="_xlnm._FilterDatabase">'Sprint 90'!$A$9:$L$56</definedName>
    <definedName hidden="1" localSheetId="3" name="_xlnm._FilterDatabase">'Sprint 89'!$A$9:$L$62</definedName>
    <definedName hidden="1" localSheetId="4" name="_xlnm._FilterDatabase">'Sprint 88'!$A$9:$L$49</definedName>
    <definedName hidden="1" localSheetId="5" name="_xlnm._FilterDatabase">'Sprint 87'!$A$9:$L$61</definedName>
    <definedName hidden="1" localSheetId="6" name="_xlnm._FilterDatabase">'Sprint 86'!$A$9:$L$66</definedName>
    <definedName hidden="1" localSheetId="7" name="_xlnm._FilterDatabase">'Sprint 85'!$A$9:$L$59</definedName>
    <definedName hidden="1" localSheetId="8" name="_xlnm._FilterDatabase">'Sprint 84'!$A$9:$L$53</definedName>
    <definedName hidden="1" localSheetId="9" name="_xlnm._FilterDatabase">'Sprint 83'!$A$9:$L$63</definedName>
    <definedName hidden="1" localSheetId="10" name="_xlnm._FilterDatabase">'Sprint 82'!$A$9:$L$64</definedName>
    <definedName hidden="1" localSheetId="11" name="_xlnm._FilterDatabase">'Sprint 81'!$A$9:$L$78</definedName>
    <definedName hidden="1" localSheetId="12" name="_xlnm._FilterDatabase">'Sprint 80'!$A$9:$L$63</definedName>
    <definedName hidden="1" localSheetId="13" name="_xlnm._FilterDatabase">'Sprint 79'!$A$9:$L$70</definedName>
    <definedName hidden="1" localSheetId="14" name="_xlnm._FilterDatabase">'Sprint 78'!$A$9:$L$77</definedName>
    <definedName hidden="1" localSheetId="15" name="_xlnm._FilterDatabase">'Sprint 77'!$A$9:$L$75</definedName>
    <definedName hidden="1" localSheetId="16" name="_xlnm._FilterDatabase">'Sprint 76'!$A$9:$L$47</definedName>
    <definedName hidden="1" localSheetId="17" name="_xlnm._FilterDatabase">'Sprint 75'!$A$9:$K$43</definedName>
    <definedName hidden="1" localSheetId="18" name="_xlnm._FilterDatabase">'Sprint 74'!$A$9:$K$50</definedName>
    <definedName hidden="1" localSheetId="19" name="_xlnm._FilterDatabase">'Sprint 72'!$A$9:$K$42</definedName>
    <definedName hidden="1" localSheetId="20" name="_xlnm._FilterDatabase">'Sprint 73'!$A$9:$K$48</definedName>
    <definedName hidden="1" localSheetId="21" name="_xlnm._FilterDatabase">'Sprint 71'!$A$9:$K$50</definedName>
    <definedName hidden="1" localSheetId="22" name="_xlnm._FilterDatabase">'Sprint 70'!$A$9:$K$52</definedName>
    <definedName hidden="1" localSheetId="23" name="_xlnm._FilterDatabase">'Sprint 69'!$A$9:$K$60</definedName>
    <definedName hidden="1" localSheetId="24" name="_xlnm._FilterDatabase">'Página5'!$A$1:$B$11</definedName>
    <definedName hidden="1" localSheetId="25" name="_xlnm._FilterDatabase">'Sprint 68'!$A$9:$K$52</definedName>
    <definedName hidden="1" localSheetId="26" name="_xlnm._FilterDatabase">'Exemplo de Preenchimento'!$A$9:$K$50</definedName>
  </definedNames>
  <calcPr/>
</workbook>
</file>

<file path=xl/sharedStrings.xml><?xml version="1.0" encoding="utf-8"?>
<sst xmlns="http://schemas.openxmlformats.org/spreadsheetml/2006/main" count="11189" uniqueCount="2072">
  <si>
    <t>SIGCX - Gerenciador Financeiro Pessoa Jurídica</t>
  </si>
  <si>
    <t>Review - Sprint 92</t>
  </si>
  <si>
    <t>Data da Planning:</t>
  </si>
  <si>
    <t>Data início:</t>
  </si>
  <si>
    <t>dias úteis</t>
  </si>
  <si>
    <t>Data fim:</t>
  </si>
  <si>
    <t>Definição de Pronto:</t>
  </si>
  <si>
    <t>Demanda desenvolvida, conforme solicitado no item de backlog, testada e evidênciada em ambiente de desenvolvimento.</t>
  </si>
  <si>
    <t>Backlog da Sprint:</t>
  </si>
  <si>
    <t>SQUAD</t>
  </si>
  <si>
    <t>ID</t>
  </si>
  <si>
    <t>Descrição</t>
  </si>
  <si>
    <t>Tipo de Demanda</t>
  </si>
  <si>
    <t>Story Points</t>
  </si>
  <si>
    <t>Meta</t>
  </si>
  <si>
    <t>Desejável</t>
  </si>
  <si>
    <t>Situação</t>
  </si>
  <si>
    <t>Impedida?</t>
  </si>
  <si>
    <t>RECAP</t>
  </si>
  <si>
    <t>Local de entrega da demanda (Ex.: Branch)</t>
  </si>
  <si>
    <t>Observações</t>
  </si>
  <si>
    <t>1</t>
  </si>
  <si>
    <t>23798626</t>
  </si>
  <si>
    <t>SIGCX - GovConta - Arquivos Saldo Geral de Investimentos- PDF e TXT - MOCK</t>
  </si>
  <si>
    <t>Evolutiva</t>
  </si>
  <si>
    <t>Pronto</t>
  </si>
  <si>
    <t>23430022</t>
  </si>
  <si>
    <t>SIGCX - Pesquisa de Satisfação - CSAT - Componest - Front end</t>
  </si>
  <si>
    <t>23459706</t>
  </si>
  <si>
    <t>SIGCX - Pesquisa de Satisfação - CSAT - Implementar Serviço - Pgto. com Cód. Barras - Boleto de Cobrança</t>
  </si>
  <si>
    <t>22099119</t>
  </si>
  <si>
    <t>SIGCX Atualização Cadastrl Parte 1 - Alterar quadro societário - envio de aquivo - API SIMTR</t>
  </si>
  <si>
    <t>23430018</t>
  </si>
  <si>
    <t>SIGCX - Pesquisa de Satisfação - CSAT - API</t>
  </si>
  <si>
    <t>23718731</t>
  </si>
  <si>
    <t>SIGCX - GovConta - Extrato individualizado - MOCK</t>
  </si>
  <si>
    <t>23617654</t>
  </si>
  <si>
    <t>SIGCX - Atualização Cadastral (Feedback) - Retirar MOCK</t>
  </si>
  <si>
    <t>23432135</t>
  </si>
  <si>
    <t>SIGCX - Pesquisa de Satisfação - CSAT - Implementar Serviço - Conta - Consultar Novo Extrato Caixa</t>
  </si>
  <si>
    <t>23459754</t>
  </si>
  <si>
    <t>SIGCX - Pesquisa de Satisfação - CSAT - Implementar Serviço - Cadastro - Atualizar Cadastro</t>
  </si>
  <si>
    <t>Em testes</t>
  </si>
  <si>
    <t>Falta de massa</t>
  </si>
  <si>
    <t>23459786</t>
  </si>
  <si>
    <t>SIGCX - Pesquisa de Satisfação - CSAT - Implementar Serviço - Empréstimos - Consultar Saldo Devedor e Parcelas</t>
  </si>
  <si>
    <t>23459726</t>
  </si>
  <si>
    <t>SIGCX - Pesquisa de Satisfação - CSAT - Implementar Serviço - Fundos de Investimento - Aplicar/Resgatar</t>
  </si>
  <si>
    <t>2</t>
  </si>
  <si>
    <t>23374447</t>
  </si>
  <si>
    <t>SIGCX - Migração de pacotes para JBOSS 7.4 - sinbc-cidadao</t>
  </si>
  <si>
    <t>23374406</t>
  </si>
  <si>
    <t>SIGCX - Migração de pacotes para JBOSS 7.4 - sinbc-cartao</t>
  </si>
  <si>
    <t>23374417</t>
  </si>
  <si>
    <t>SIGCX - Migração de pacotes para JBOSS 7.4 - sinbc-cash-management</t>
  </si>
  <si>
    <t>23375241</t>
  </si>
  <si>
    <t>SIGCX - Migração de pacotes para JBOSS 7.4 - sinbc-minhaconta</t>
  </si>
  <si>
    <t>23375249</t>
  </si>
  <si>
    <t>SIGCX - Migração de pacotes para JBOSS 7.4 - sinbc-pagtocb</t>
  </si>
  <si>
    <t>23375285</t>
  </si>
  <si>
    <t>SIGCX - Migração de pacotes para JBOSS 7.4 - sinbc-transacoes</t>
  </si>
  <si>
    <t>23374422</t>
  </si>
  <si>
    <t>SIGCX - Migração de pacotes para JBOSS 7.4 - sinbc-cestaservicospj</t>
  </si>
  <si>
    <t>23375280</t>
  </si>
  <si>
    <t>SIGCX - Migração de pacotes para JBOSS 7.4 - sinbc-servicos</t>
  </si>
  <si>
    <t>23375254</t>
  </si>
  <si>
    <t>SIGCX - Migração de pacotes para JBOSS 7.4 - sinbc-pagtosembarra</t>
  </si>
  <si>
    <t>23375271</t>
  </si>
  <si>
    <t>SIGCX - Migração de pacotes para JBOSS 7.4 - sinbc-segmento-cliente</t>
  </si>
  <si>
    <t>23375234</t>
  </si>
  <si>
    <t>SIGCX - Migração de pacotes para JBOSS 7.4 - sinbc-girocaixa</t>
  </si>
  <si>
    <t>23375223</t>
  </si>
  <si>
    <t>SIGCX - Migração de pacotes para JBOSS 7.4 - sinbc-extrato-dezanos</t>
  </si>
  <si>
    <t>23374479</t>
  </si>
  <si>
    <t>SIGCX - Migração de pacotes para JBOSS 7.4 - sinbc-crypto</t>
  </si>
  <si>
    <t>23375229</t>
  </si>
  <si>
    <t>SIGCX - Migração de pacotes para JBOSS 7.4 - sinbc-gerenciamento</t>
  </si>
  <si>
    <t>23375219</t>
  </si>
  <si>
    <t>SIGCX - Migração de pacotes para JBOSS 7.4 - ecobranca-novo</t>
  </si>
  <si>
    <t>3</t>
  </si>
  <si>
    <t>23323272</t>
  </si>
  <si>
    <t>SIGCX - Pix Automático Recebedor &gt; AJUSTE EM: 3 Gestão de Recebíveis - Alteração de retorno da chamada da 'Consulta de agendamento do Pix Automático'</t>
  </si>
  <si>
    <t>O SISPX está retornando um status inválido.</t>
  </si>
  <si>
    <t>23323374</t>
  </si>
  <si>
    <t>SIGCX - Pix Automático Recebedor &gt; AJUSTE EM: 3 Gestão de Recebíveis - Ajusto modal + calendário retentativa</t>
  </si>
  <si>
    <t>23323365</t>
  </si>
  <si>
    <t>SIGCX - Pix Automático Recebedor &gt; AJUSTE EM: 1 Gestão de Convênios - Tela 'Confirmação' de dados dos Parâmetros + Inclusão do botão 'Convênios'</t>
  </si>
  <si>
    <t>23727370</t>
  </si>
  <si>
    <t>SIGCX - Pix Automático Recebedor &gt; AJUSTE EM: 2 Gestão de Clientes - Vários</t>
  </si>
  <si>
    <t>23757917</t>
  </si>
  <si>
    <t>SIGCX - Pix Automático Recebedor &gt; AJUSTE EM: 3 Gestão de Recebíveis - Mensagens de erro e/ou sucesso com tempo curto</t>
  </si>
  <si>
    <t>23323390</t>
  </si>
  <si>
    <t>SIGCX - Pix Automático Recebedor &gt; AJUSTE EM: 3 Gestão de Recebíveis - Correção recurso tipográfico de mensageria</t>
  </si>
  <si>
    <t>23874737</t>
  </si>
  <si>
    <t>SIGCX - Pix automático evolutiva 02 ( campo permite alterar valor adesão)</t>
  </si>
  <si>
    <t>23512735</t>
  </si>
  <si>
    <t>SIGCX - Pix Automático Recebedor &gt; AJUSTE EM: 1 Gestão de Convênios: inabilitação da funcionalidade de contratação de Convênio para usuário STM</t>
  </si>
  <si>
    <t>Em Desenvolvimento</t>
  </si>
  <si>
    <t>4</t>
  </si>
  <si>
    <t>22714253</t>
  </si>
  <si>
    <t>SIGCX - Pix Automático - Histórico de Autorização - Cancelar - Pendência e STM_jornada do pagador</t>
  </si>
  <si>
    <t>23312216</t>
  </si>
  <si>
    <t>SIGCX - Pix Automático - QR Code de pagamento e oferta de recorência (Jornada 4) - Pendência e STM_jornada do pagador</t>
  </si>
  <si>
    <t>22712695</t>
  </si>
  <si>
    <t>SIGCX - Pix Automático - Autorizações pendentres (Jornada 1) - Pendência e STM_jornada do pagador</t>
  </si>
  <si>
    <t>23632176</t>
  </si>
  <si>
    <t>SIGCX - Procuração Eletrônica_Perfil Procurador Consultor</t>
  </si>
  <si>
    <t>23712686</t>
  </si>
  <si>
    <t>SIGCX - Procurador Consultor e Digitador_Deabilitar-Pix Automático</t>
  </si>
  <si>
    <t>23713513</t>
  </si>
  <si>
    <t>SIGCX - Procurador Consultor e Digitador_Desabilitar-OpF</t>
  </si>
  <si>
    <t>23713933</t>
  </si>
  <si>
    <t>SIGCX - Procurador Consultor e Digitador_Desabilitar-Pix</t>
  </si>
  <si>
    <t>22713971</t>
  </si>
  <si>
    <t>SIGCX - Pix Automático - Pagamento agendados - Pendência e STM_jornada do pagador</t>
  </si>
  <si>
    <t>22714379</t>
  </si>
  <si>
    <t>SIGCX - Pix Automático - QR Code de pagamento e recorrência (Jornada 3) - Pendência e STM_jornada do pagador</t>
  </si>
  <si>
    <t>Erro no retorno da leitura do QR Code devido a API de validação do QR Code Pix</t>
  </si>
  <si>
    <t>23374482</t>
  </si>
  <si>
    <t>SIGCX - Migração de pacotes para JBOSS 7.4 - sinbc-ecobranca</t>
  </si>
  <si>
    <t>5</t>
  </si>
  <si>
    <t>23018847</t>
  </si>
  <si>
    <t>SIGCX - Susutentação - Correção e Padronização extrato OFX - Extrato - Data Inicio |Data Fim</t>
  </si>
  <si>
    <t>Defeito</t>
  </si>
  <si>
    <t>-</t>
  </si>
  <si>
    <t>23207420</t>
  </si>
  <si>
    <t>SIGCX - Sutentação - Alteração de mensagens do horário de autorização de lotes</t>
  </si>
  <si>
    <t>Serviço Especializado</t>
  </si>
  <si>
    <t>23726080</t>
  </si>
  <si>
    <t>SIGCX - Sustentação - Troca do Serviço para inclusão de contas em Lote</t>
  </si>
  <si>
    <t>23293277</t>
  </si>
  <si>
    <t>SIGCX - Sustentação - Envio de TED - Cadastro de Favorito APÓS concluir transação</t>
  </si>
  <si>
    <t>Demandas desejáveis que não foram puxadas para a sprint.</t>
  </si>
  <si>
    <t>Impedimentos e dificuldades enfrentadas durante a sprint:</t>
  </si>
  <si>
    <t>Breve descrição</t>
  </si>
  <si>
    <t>Tipo</t>
  </si>
  <si>
    <t>Impactos</t>
  </si>
  <si>
    <t>Status atual</t>
  </si>
  <si>
    <t>Massa</t>
  </si>
  <si>
    <t>Dados</t>
  </si>
  <si>
    <t>Squad 1</t>
  </si>
  <si>
    <t>Pendente</t>
  </si>
  <si>
    <t>Squad 3</t>
  </si>
  <si>
    <t>Resolvido</t>
  </si>
  <si>
    <t>Squad 4</t>
  </si>
  <si>
    <t>Login fora</t>
  </si>
  <si>
    <t>Login</t>
  </si>
  <si>
    <t>Todas</t>
  </si>
  <si>
    <t>Problema no Jenkins</t>
  </si>
  <si>
    <t>Ambiente</t>
  </si>
  <si>
    <t>Sistema Pix indisponível</t>
  </si>
  <si>
    <t>API</t>
  </si>
  <si>
    <t>Squad 2</t>
  </si>
  <si>
    <t>Gráficos</t>
  </si>
  <si>
    <t>Quantidade de demandas por Situação</t>
  </si>
  <si>
    <t>Planejados</t>
  </si>
  <si>
    <t>Impedidos</t>
  </si>
  <si>
    <t>Entregues</t>
  </si>
  <si>
    <t>% Planejadas Entregues</t>
  </si>
  <si>
    <t>Desejáveis adicionados na sprint</t>
  </si>
  <si>
    <t>Desejáveis</t>
  </si>
  <si>
    <t>% Desejáveis Entregues</t>
  </si>
  <si>
    <t>Percentuais da entrega</t>
  </si>
  <si>
    <t>Consolidado da entrega</t>
  </si>
  <si>
    <t>Replanejados</t>
  </si>
  <si>
    <t>Total Entregues</t>
  </si>
  <si>
    <t>% Total (Desejáveis e Planejadas)</t>
  </si>
  <si>
    <t>Review - Sprint 91</t>
  </si>
  <si>
    <t>23714083</t>
  </si>
  <si>
    <t>SIGCX - GovConta - Acesso ao GCX - MOCK</t>
  </si>
  <si>
    <t>23718729</t>
  </si>
  <si>
    <t>SIGCX - GovConta - Resumo do dia - MOCK</t>
  </si>
  <si>
    <t>23718719</t>
  </si>
  <si>
    <t>SIGCX - GovConta - Saldo Geral de Contas - MOCK</t>
  </si>
  <si>
    <t>23718726</t>
  </si>
  <si>
    <t>SIGCX - GovConta - Saldo Geral de Investimentos- MOCK</t>
  </si>
  <si>
    <t>23775146</t>
  </si>
  <si>
    <t>SIGCX - GovConta - Arquivos Saldo Geral de Contas - PDF e TXT - MOCK</t>
  </si>
  <si>
    <t>Preparado</t>
  </si>
  <si>
    <t>23714730</t>
  </si>
  <si>
    <t>SIGCX - GovConta - Menu do GCX</t>
  </si>
  <si>
    <t>Em Refinamento</t>
  </si>
  <si>
    <t>SIGCX - GovConta - Extrato Individualizado</t>
  </si>
  <si>
    <t>23718734</t>
  </si>
  <si>
    <t>SIGCX - GovConta - Serviços Outorgáveis_Procuração</t>
  </si>
  <si>
    <t>Novo</t>
  </si>
  <si>
    <t>23410741</t>
  </si>
  <si>
    <t>SIGCX - Nova cobrança - Evolutiva pós homologação - 02</t>
  </si>
  <si>
    <t>23374397</t>
  </si>
  <si>
    <t>SIGCX - Migração de pacotes para JBOSS 7.4 - sinbc-agenda-recebiveis</t>
  </si>
  <si>
    <t>23373346</t>
  </si>
  <si>
    <t>SIGCX - Migração de pacotes para JBOSS 7.4 - sinbc-consulta-contrato</t>
  </si>
  <si>
    <t>Login indisponível</t>
  </si>
  <si>
    <t>23241687</t>
  </si>
  <si>
    <t>SIGCX - Pix Automático Recebedor &gt; 1 Gestão de Convênios - Usuário sem convênio</t>
  </si>
  <si>
    <t>23637380</t>
  </si>
  <si>
    <t>SIGCX - Evolutiva - Procuração Eletrônica - Explicação_Procurador Consultor</t>
  </si>
  <si>
    <t>Pendente das alterações do SIPER para a ISO 70435</t>
  </si>
  <si>
    <t>21979087</t>
  </si>
  <si>
    <t>SIGCX - Procuração Eletrônica - Alerta para Verificação da Procuração</t>
  </si>
  <si>
    <t>22579979</t>
  </si>
  <si>
    <t>SIGCX - Sustentação - DDA individual consulta detalhe NSGD</t>
  </si>
  <si>
    <t>22870226</t>
  </si>
  <si>
    <t>SIGCX - Evolutiva_Pix - Atualizar chamada da API do SISPI (Comprovantes)_STS</t>
  </si>
  <si>
    <t>22870284</t>
  </si>
  <si>
    <t>SIGCX - Evolutiva_Pix - Atualizar chamada da API do SISPI (Comprovantes)_Pendência e STM</t>
  </si>
  <si>
    <t>Sem VPN</t>
  </si>
  <si>
    <t>Acesso</t>
  </si>
  <si>
    <t>Sem acesso aos ambientes DES</t>
  </si>
  <si>
    <t>Pendências de EISC's</t>
  </si>
  <si>
    <t>EISC</t>
  </si>
  <si>
    <t>Erro Login</t>
  </si>
  <si>
    <t>Documentação SIPER</t>
  </si>
  <si>
    <t>API Pix</t>
  </si>
  <si>
    <t>Login Perfil Consultor - SIPER</t>
  </si>
  <si>
    <t>Massa de dados</t>
  </si>
  <si>
    <t>Squad 5</t>
  </si>
  <si>
    <t>Login Indisponível</t>
  </si>
  <si>
    <t>ISO</t>
  </si>
  <si>
    <t>Review - Sprint 90</t>
  </si>
  <si>
    <t>SIGCX Atualização Cadastral Parte 1 – Alterar quadro societário - envio de arquivo - API SIMTR</t>
  </si>
  <si>
    <t>Em Testes</t>
  </si>
  <si>
    <t>SIGCX - Pesquisa de Satisfação - CSAT - Components</t>
  </si>
  <si>
    <t>23610257</t>
  </si>
  <si>
    <t>SIGCX - Atualização Cadastral (Feedback) - Front end e MOCK</t>
  </si>
  <si>
    <t>23559776</t>
  </si>
  <si>
    <t>SIGCX - Atualização Cadastral Parte 1 – Faturamento - DEFIS</t>
  </si>
  <si>
    <t>23206503</t>
  </si>
  <si>
    <t>SIGCX - Pix Aut Recebedor - Incluir novo cliente - QRCode - Pagto + Prop de recorrência</t>
  </si>
  <si>
    <t>SIGCX - Nova cobrança Bancária - Evolutiva pós homologação – 02</t>
  </si>
  <si>
    <t>23446428</t>
  </si>
  <si>
    <t>SIGCX - Pix automático Recebedor - Evolutiva 01</t>
  </si>
  <si>
    <t>23374456</t>
  </si>
  <si>
    <t>Migração de pacotes para JBOSS 7.4 - sinbc-consulta-contrato</t>
  </si>
  <si>
    <t>Migração de pacotes para JBOSS 7.4 - sinbc-cidadão</t>
  </si>
  <si>
    <t>Migração de pacotes para JBOSS 7.4 - sinbc-agenda-recebiveis</t>
  </si>
  <si>
    <t>23446218</t>
  </si>
  <si>
    <t>SIGCX - Nova cobrança Bancária - Evolutiva pós homologação - 03 - boleto simples e personalizado</t>
  </si>
  <si>
    <t>23446410</t>
  </si>
  <si>
    <t>SIGCX - Nova cobrança Bancária - Evolutiva pós homologação - 04 -meus boletos</t>
  </si>
  <si>
    <t>23446413</t>
  </si>
  <si>
    <t xml:space="preserve">SIGCX - Nova cobrança Bancária -Tipo de boleto hibrido </t>
  </si>
  <si>
    <t>23283804</t>
  </si>
  <si>
    <t xml:space="preserve">SIGCX - Pix Aut Recebedor - Incluir novo cliente - QRCode -Pgto + Prop de recorrência -(Jornada 4) –
Detalhar </t>
  </si>
  <si>
    <t xml:space="preserve">SIGCX - Migração de pacotes para JBOSS 7.4 - sinbc-girocaixa
</t>
  </si>
  <si>
    <t xml:space="preserve">SIGCX - Migração de pacotes para JBOSS 7.4 - sinbc-servicos
</t>
  </si>
  <si>
    <t>23375301</t>
  </si>
  <si>
    <t>SIGCX - Migração de pacotes para JBOSS 7.4 - sinbc-transf</t>
  </si>
  <si>
    <t>23476394</t>
  </si>
  <si>
    <t>SIGCX - Pix Automático Recebedor &gt; AJUSTE EM: 3 Gestão de Recebíveis - Retentativa (Param)</t>
  </si>
  <si>
    <t>23476381</t>
  </si>
  <si>
    <t>SIGCX - Pix Automático Recebedor - AJUSTE EM &gt; 3 Gestão de Recebíveis - Agendamento (CEP)</t>
  </si>
  <si>
    <t>SIGCX - Pix Automático Recebedor &gt; AJUSTE EM: 3 Gestão de Recebíveis - Alteração de retorno da chamada da 'Consulta de
agendamento do Pix Automático’</t>
  </si>
  <si>
    <t>SIGCX - Pix Automático Recebedor &gt; AJUSTE EM: 1 Gestão de Convênios - Usuário sem convênio</t>
  </si>
  <si>
    <t>SIGCX - Pix Automático Recebedor &gt; AJUSTE EM: 1 Gestão de Convênios - Tela 'Confirmação' de dados dos Parâmetros +
Inclusão do botão 'Convênios’</t>
  </si>
  <si>
    <t>SIGCX - Pix Automático Recebedor &gt; AJUSTE EM: 3 Gestão de Recebíveis - Ajuste modal + calendário de retentativa</t>
  </si>
  <si>
    <t>23383235</t>
  </si>
  <si>
    <t>SIGCX - Adequar o GCX ao produto NSGD 3709</t>
  </si>
  <si>
    <t>22576128</t>
  </si>
  <si>
    <t>SIGCX - Migração de pacotes para JBOSS 7.4 - sinbc-api-xml</t>
  </si>
  <si>
    <t>23374470</t>
  </si>
  <si>
    <t>SIGCX - Migração de pacotes para JBOSS 7.4 - sinbc-credito</t>
  </si>
  <si>
    <t>SIGCX - Migração de pacotes para JBOSS 7.4 - sinbc-ecobranca-novo</t>
  </si>
  <si>
    <t>23375239</t>
  </si>
  <si>
    <t>SIGCX - Migração de pacotes para JBOSS 7.4 - sinbc-habitacao</t>
  </si>
  <si>
    <t>23375245</t>
  </si>
  <si>
    <t>SIGCX - Migração de pacotes para JBOSS 7.4 - sinbc-monitoracao</t>
  </si>
  <si>
    <t>23375266</t>
  </si>
  <si>
    <t>SIGCX - Migração de pacotes para JBOSS 7.4 - sinbc-pix</t>
  </si>
  <si>
    <t>23375283</t>
  </si>
  <si>
    <t>SIGCX - Migração de pacotes para JBOSS 7.4 - sinbc-suporte-gcm</t>
  </si>
  <si>
    <t>23473865</t>
  </si>
  <si>
    <t>SIGCX - Sustentação - Pix Automático_Leitura de QR Code</t>
  </si>
  <si>
    <t>22952438</t>
  </si>
  <si>
    <t>SIGCX - Sustentação - PIX - Comprovante SIACC - Desmascarar CPF no comprovante PIX do SIACC - Serviço 146</t>
  </si>
  <si>
    <t>23229952</t>
  </si>
  <si>
    <t>SIGCX - Sustentação - Dashbord Saldo - Exibição de valores investidos</t>
  </si>
  <si>
    <t>Manutenção Evolutiva</t>
  </si>
  <si>
    <t>Review - Sprint 89</t>
  </si>
  <si>
    <t>SIGCX - Pix Aut Recebedor - Incluir novo cliente - QRCode - Pagto + Prop de recorrência – Detalhar (Jornada 4)</t>
  </si>
  <si>
    <t>23469104</t>
  </si>
  <si>
    <t>SIGCX - Sustentação - Pix Automático_Pendentes e Ativas - Ver detalhes</t>
  </si>
  <si>
    <t>22576178</t>
  </si>
  <si>
    <t>SIGCX - Sustentação - Pagamentos Múltiplos - Reconhecer CSN</t>
  </si>
  <si>
    <t>22872203</t>
  </si>
  <si>
    <t>SIGCX - Sustentação - Gestão de limite Pix_Seleção de quantidade</t>
  </si>
  <si>
    <t>23228678</t>
  </si>
  <si>
    <t>SIGCX - Sustentação - Extratos &gt; Conta - Data invertida</t>
  </si>
  <si>
    <t>22827375</t>
  </si>
  <si>
    <t>SIGCX - Sustentação - Pix_Lista de Instituição Bancária</t>
  </si>
  <si>
    <t>22860997</t>
  </si>
  <si>
    <t>SIGCX - Problema no fluxo de pagamento de concessionária - Pagamentos indevidos</t>
  </si>
  <si>
    <t>22878476</t>
  </si>
  <si>
    <t>SIGCX - Sustentação - Pix_Seleção do Produto da conta</t>
  </si>
  <si>
    <t>22692093</t>
  </si>
  <si>
    <t>SIGCX - Sustentação - Alteração Nome Produto 0145 e 0146</t>
  </si>
  <si>
    <t>Manutenção Adaptativa</t>
  </si>
  <si>
    <t>Review - Sprint 88</t>
  </si>
  <si>
    <t>23191629</t>
  </si>
  <si>
    <t>SIGCX Atualização Cadastral Parte 1 – Atualizar Faturamento Comprovado - Envio de arquivo - API SIMTR (Back end)</t>
  </si>
  <si>
    <t>22057180</t>
  </si>
  <si>
    <t>SIGCX - Procuração Eletrônica - Editar_Pendência e STM - Fluxo de Edição 1º Representante SEM detalhamento da pendência</t>
  </si>
  <si>
    <t>22576148</t>
  </si>
  <si>
    <t>SIGCX - Migração de pacotes para JBOSS 7.4 - sinbc-cadastro-token</t>
  </si>
  <si>
    <t>23206499</t>
  </si>
  <si>
    <t>SIGCX - Pix automático Recebedor - Incluir novo cliente - QRCode - Pagamento + Autorização</t>
  </si>
  <si>
    <t>22836900</t>
  </si>
  <si>
    <t>SIGCX - Nova Cobrança Bancária - Inclusão de boleto para grupo de pagador - Alterar solicitações</t>
  </si>
  <si>
    <t>22962095</t>
  </si>
  <si>
    <t>SIGCX - Nova Cobrança - Altera solicitação de boleto para grupo de pagadores - Gerar PDF</t>
  </si>
  <si>
    <t>23282309</t>
  </si>
  <si>
    <t>SIGCX - Pix automático Recebedor - Incluir novo cliente - QRCode - Autorização - Detalhar</t>
  </si>
  <si>
    <t>23206511</t>
  </si>
  <si>
    <t>23323512</t>
  </si>
  <si>
    <t>SIGCX - Pix automático Recebedor - Ajustes evolutivos- Filtro convênios e acesso procurador</t>
  </si>
  <si>
    <t>23283756</t>
  </si>
  <si>
    <t>SIGCX - Pix automático Recebedor - Incluir novo cliente - QRCode - Pagamento + Autorização - Detalhar</t>
  </si>
  <si>
    <t>SIGCX - Pix automático Recebedor - Incluir novo cliente - QRCode - Pagamento + Proposta de recorrência - Detalhar</t>
  </si>
  <si>
    <t>Não foi possível identificar ID de recorrência. Sem VPN</t>
  </si>
  <si>
    <t>Evoltuvia</t>
  </si>
  <si>
    <t>SIGCX - Pix Automático Recebedor &gt; 1 Gestão de Convênios  - Usuário sem convênio</t>
  </si>
  <si>
    <t>SIGCX - Pix Automático Recebedor &gt; AJUSTE EM: 3 Gestão de Recebíveis - Correção recurso tipográfico de menssageria</t>
  </si>
  <si>
    <t>22713021</t>
  </si>
  <si>
    <t xml:space="preserve">SIGCX - Pix Automático - Autorizações ativas - Pendência e STM_jornada do pagador </t>
  </si>
  <si>
    <t>23190111</t>
  </si>
  <si>
    <t>SIGCX - OpF - Pix Automático_Gestão de Autorizações</t>
  </si>
  <si>
    <t>SIGCX - Pix Automático - Autorizações pendentes (Jornada 1) - Pendência e STM_jornada do pagador</t>
  </si>
  <si>
    <t>22712226</t>
  </si>
  <si>
    <t>SIGCX - Pix Automático - Leitura de QR Code e Jornada 2 - Pendência e STM_jornada do pagador</t>
  </si>
  <si>
    <t>SIGCX - Pix Automático - Pagamentos agendados - Pendência e STM_jornada do pagador</t>
  </si>
  <si>
    <t>Problema de autorização de uma pendência referente a um QR Code da Jornada 3</t>
  </si>
  <si>
    <t>SIGCX - Pix Automático - QR Code de pagamento e oferta da recorrência (Jornada 4) - Pendência e STM_jornada do pagador_jornada do pagador</t>
  </si>
  <si>
    <t>23310495</t>
  </si>
  <si>
    <t>SIGCX - Sustentação - Pix Automático_Gestão de Limite e Saiba Mais</t>
  </si>
  <si>
    <t>23300511</t>
  </si>
  <si>
    <t>SIGCX - Sustentação - Pix Automático_Histórico de autorização</t>
  </si>
  <si>
    <t>23317370</t>
  </si>
  <si>
    <t>SIGCX - Sustentação - Frontend Envio PIX com Dados Bancários</t>
  </si>
  <si>
    <t>23317382</t>
  </si>
  <si>
    <t>SIGCX - Sustentação - Erro voltar - Envio de TED - Menu errado</t>
  </si>
  <si>
    <t>22681453</t>
  </si>
  <si>
    <t>S06 SIGCX - Comprovante de envio de TED - Padronização no Extrato</t>
  </si>
  <si>
    <t>23226986</t>
  </si>
  <si>
    <t>SIGCX - Sustentação - Erro na grafia emissão de TED Terceiros</t>
  </si>
  <si>
    <t>23349880</t>
  </si>
  <si>
    <t>SIGCX - Sustentação - Autorização Boleto - Pagamento de BOLETED/BOLETOVR SIDEC e NSGD STM</t>
  </si>
  <si>
    <t>22681338</t>
  </si>
  <si>
    <t>S06 SIGCX - Comprovante de envio de TEV - Padronização no Extrato</t>
  </si>
  <si>
    <t>23323548</t>
  </si>
  <si>
    <t>SIGCX - Sustentação - Autorização Boleto - Pagamento de boleto SIDEC e NSGD STM</t>
  </si>
  <si>
    <t>23310323</t>
  </si>
  <si>
    <t>SIGCX - Sustentação - Autorização Boleto - "0116 Erro na comunicação com o computador central."</t>
  </si>
  <si>
    <t>Não foi possível identificar ID de recorrência</t>
  </si>
  <si>
    <t>API/Massa</t>
  </si>
  <si>
    <t>Review - Sprint 87</t>
  </si>
  <si>
    <t>22438289</t>
  </si>
  <si>
    <t>SIGCX Atualização Cadastral Parte 1 – Atualizar Faturamento Comprovado - Envio de arquivo - API SIMTR (Front end)</t>
  </si>
  <si>
    <t>SIGCX - Procuração Eletrônica - Editar_Pendência e STM - Fluxo de Aprovação SEM detalhamento da pendência</t>
  </si>
  <si>
    <t>22576208</t>
  </si>
  <si>
    <t>SIGCX - Migração de pacotes para JBOSS 7.4 - sinbc-core-web</t>
  </si>
  <si>
    <t>22593061</t>
  </si>
  <si>
    <t>SIGCX - Consulta Transações Efetivadas em lote - Inclusão da coluna "Identificação da Transação"</t>
  </si>
  <si>
    <t>22576150</t>
  </si>
  <si>
    <t>SIGCX - Migração de pacotes para JBOSS 7.4 - sinbc-cambio</t>
  </si>
  <si>
    <t>SIGCX - Procuração Eletrônica - Editar_Pendência e STM - Fluxo de Aprovação demais Representantes SEM detalhamento da pendência</t>
  </si>
  <si>
    <t>23282615</t>
  </si>
  <si>
    <t>SIGCX - Migração de pacotes para JBOSS 7.4 - sinbc-components</t>
  </si>
  <si>
    <t>23246281</t>
  </si>
  <si>
    <t>SIGCX - Migração de pacotes para JBOSS 7.4 - sinbc-gerenciador-pj</t>
  </si>
  <si>
    <t>23284322</t>
  </si>
  <si>
    <t>SIGCX - Migração de pacotes para JBOSS 7.4 - sinbc-saldo</t>
  </si>
  <si>
    <t>Impedimento no segmento do fluxo devido a erro no retorno do serviço</t>
  </si>
  <si>
    <t>HU Dependente da 22836900</t>
  </si>
  <si>
    <t>23179523</t>
  </si>
  <si>
    <t>SIGCX - Pix automático Recebedor - aba Clientes - Listar autorizações - front</t>
  </si>
  <si>
    <t>23174365</t>
  </si>
  <si>
    <t>SIGCX - Pix automático Recebedor - Listar autorizações - Back e integração</t>
  </si>
  <si>
    <t>23179689</t>
  </si>
  <si>
    <t>SIGCX - Pix automático Recebedor - Detalhar autorizações - Back e intetragação</t>
  </si>
  <si>
    <t>23205518</t>
  </si>
  <si>
    <t>SIGCX - Pix automático Recebedor - Incluir novo cliente - Dados bancários</t>
  </si>
  <si>
    <t>23205587</t>
  </si>
  <si>
    <t>SIGCX - Pix automático Recebedor - Cancelar autorizações + impressão</t>
  </si>
  <si>
    <t>Erro na API de cancelamento de ocorrência</t>
  </si>
  <si>
    <t>23205878</t>
  </si>
  <si>
    <t>SIGCX - Pix automático Recebedor - Nova autorização - tratativa para recuperar os dados da listagem</t>
  </si>
  <si>
    <t>SIGCX - Pix automático Recebedor - Incluir novo cliente - QRCode -Autorização</t>
  </si>
  <si>
    <t>SIGCX - Pix automático Recebedor - Incluir novo cliente - QRCode -Autorização -Detalhar</t>
  </si>
  <si>
    <t>22983035</t>
  </si>
  <si>
    <t>SIGCX - Pix Automático Recebedor &gt; 2 Condições</t>
  </si>
  <si>
    <t>23017469</t>
  </si>
  <si>
    <t>SIGCX - Pix Automático Recebedor &gt; 3 Parâmetros</t>
  </si>
  <si>
    <t>23017485</t>
  </si>
  <si>
    <t>SIGCX - Pix Automático Recebedor &gt; 4 Adesão Convênio + Modal Assinatura Eletrônica</t>
  </si>
  <si>
    <t>23017509</t>
  </si>
  <si>
    <t>SIGCX - Pix Automático Recebedor &gt; 5 Imprimir Termo de Adesão (formato HTML)</t>
  </si>
  <si>
    <t>23155740</t>
  </si>
  <si>
    <t>SIGCX - Pix Automático Recebedor &gt; Gestão de Recebíveis: Tela de Consulta à listagem de agendamentos</t>
  </si>
  <si>
    <t>23167208</t>
  </si>
  <si>
    <t>SIGCX - Pix Automático Recebedor &gt; Gestão de Recebíveis: Telas 'Envio de agendamento' (Incluir e Confirmar)</t>
  </si>
  <si>
    <t>23183877</t>
  </si>
  <si>
    <t>SIGCX - Pix Automático Recebedor &gt; Gestão de Recebíveis: Tela 'Comprovante de envio de agendamento' + Impressão PDF do Comprovante de envio de agendamento</t>
  </si>
  <si>
    <t>23183987</t>
  </si>
  <si>
    <t>SIGCX - Pix Automático Recebedor &gt; Gestão de Recebíveis: Tela 'Consulta de agendamento'</t>
  </si>
  <si>
    <t>23184656</t>
  </si>
  <si>
    <t>SIGCX - Pix Automático Recebedor &gt; Gestão de Recebíveis: Cancelamento de agendamento + impressão de PDF</t>
  </si>
  <si>
    <t>23184755</t>
  </si>
  <si>
    <t>SIGCX - Pix Automático Recebedor &gt; Gestão de Recebíveis: Envio de retentativa</t>
  </si>
  <si>
    <t>23192149</t>
  </si>
  <si>
    <t>SIGCX - Pix Automático - QR Code de Integração</t>
  </si>
  <si>
    <t>22681088</t>
  </si>
  <si>
    <t>SIGCX - Pix Automático - QR Code de pagamento e recorrência (Jornada 3)_jornada do pagador</t>
  </si>
  <si>
    <t>22681093</t>
  </si>
  <si>
    <t>SIGCX - Pix Automático - QR Code de pagamento e oferta da recorrência (Jornada 4)_jornada do pagador</t>
  </si>
  <si>
    <t>22788665</t>
  </si>
  <si>
    <t>SIGCX - Pix Automático - Evolutivas_Histórico de Autorização - Listar Pagamentos - Exportar Arquivos_jornada do pagador</t>
  </si>
  <si>
    <t>23113003</t>
  </si>
  <si>
    <t>SIGCX - Pix Automático - Retirada de MOCK - Autorização ativa (22676420) e QR Code/Jornada 2 (22673082) e Cancelamento (Ativa e Histórico)</t>
  </si>
  <si>
    <t>23192727</t>
  </si>
  <si>
    <t>SIGCX - Pix Automático - Retirada de MOCK - Autorizações pendentes (22673435) / Pagamentos agendados (22678066) / Histórico de autorizações (22679469)</t>
  </si>
  <si>
    <t>SIGCX - Pix Automático - Autorizações ativas - Pendência e STM_jornada do pagador</t>
  </si>
  <si>
    <t>23298839</t>
  </si>
  <si>
    <t>SIGCX - Evolutiva - Pix Automático - Jornada 4 (Pagador)_Atualização de Pop-Up</t>
  </si>
  <si>
    <t>23298523</t>
  </si>
  <si>
    <t>SIGCX -  Evolutiva - Pix Automático_Autorizações pendentes - Motivos de rejeição</t>
  </si>
  <si>
    <t>22839420</t>
  </si>
  <si>
    <t>SIGCX - Sustentação - Menu Gestão_Direcionamento-Pagamentos únicos e recorrentes</t>
  </si>
  <si>
    <t>23074135</t>
  </si>
  <si>
    <t>SIGCX - Sustentação - Fundo GOV - Botão Imprimir em Aplicação e Resgate - 22278398</t>
  </si>
  <si>
    <t>23211319</t>
  </si>
  <si>
    <t>SIGCX - Sustentação - Extrato da Poupança Vinculada OBTV - Erro Anexo</t>
  </si>
  <si>
    <t>22898305</t>
  </si>
  <si>
    <t>S06 SIGCX - Escolha de motivos de débito entidades públicas</t>
  </si>
  <si>
    <t>22770969</t>
  </si>
  <si>
    <t>S06 SIGCX - NSGD 2200_TED terceiros e mesma titularidade - Identificação com campo select</t>
  </si>
  <si>
    <t>22768099</t>
  </si>
  <si>
    <t>S06 SIGCX - NSGD 2200_TEV - Identificação com campo select</t>
  </si>
  <si>
    <t>23192779</t>
  </si>
  <si>
    <t>SIGCX - Sustentação - NSGD - Troca de AcessToken do serviço LCR para o clientid do Gerenciador Contas da empresa / Cheque Empresa / Contratar</t>
  </si>
  <si>
    <t>21988358</t>
  </si>
  <si>
    <t>SIGCX - Procuração Eletrônica - Limpeza de CPF</t>
  </si>
  <si>
    <t>Aguardando modelo PDF - HU 2278865</t>
  </si>
  <si>
    <t>Outros</t>
  </si>
  <si>
    <t>Confirmações para desenvolvimento Jornada 4 - HU 22681093</t>
  </si>
  <si>
    <t>API não respondendo - HU 23179689</t>
  </si>
  <si>
    <t>Impossibilidade de finalizar uma alteração - HU 2283900</t>
  </si>
  <si>
    <t>Falha ao recuperar o Token SSO - HU 23167208</t>
  </si>
  <si>
    <t>SSO retornando timeout - HU 23155740</t>
  </si>
  <si>
    <t>No endpoint e ativação do convênio ainda não é retornado no response o termo para exibição para a tela de impressão - HU 23017509</t>
  </si>
  <si>
    <t>Depende das HU 22836900 e 22962095 que estão impedidas</t>
  </si>
  <si>
    <t>Erro ao acessar API - HU 23042995</t>
  </si>
  <si>
    <t>Erro na chamada da API - HU 20506687</t>
  </si>
  <si>
    <t>Problemas na API para o cancelamento de recorrências</t>
  </si>
  <si>
    <t>Problemas na massa de testes</t>
  </si>
  <si>
    <t>Review - Sprint 86</t>
  </si>
  <si>
    <t>SIGCX Atualização Cadastral Parte 1 – Atualizar Faturamento Comprovado - Envio de arquivo - API SIMTR</t>
  </si>
  <si>
    <t>22872325</t>
  </si>
  <si>
    <t>SIGCX - Procuração Eletrônica - Gestão de Contas STS e STM</t>
  </si>
  <si>
    <t>SIGCX - Procuração Eletrônica - Editar_Pendência e STM</t>
  </si>
  <si>
    <t>22651007</t>
  </si>
  <si>
    <t>SIGCX - Procuração Eletrônica - Bloqueio Total por Fraude</t>
  </si>
  <si>
    <t>22713009</t>
  </si>
  <si>
    <t>Migração convivência - Valida TEV - Fluxo de lote - Retirada da modal de assinatura da transação em lote</t>
  </si>
  <si>
    <t>22836444</t>
  </si>
  <si>
    <t>SIGCX - Nova Cobrança Bancária - Inclusão de boleto para grupo de pagador - Back e Integração</t>
  </si>
  <si>
    <t>23013365</t>
  </si>
  <si>
    <t>SIGCX - Modal informativa - pagamento de Boleto proposta</t>
  </si>
  <si>
    <t xml:space="preserve">23115249 </t>
  </si>
  <si>
    <t>SIGCX - Nova cobrança - Evolutiva pós homologação - 01</t>
  </si>
  <si>
    <t>22836901</t>
  </si>
  <si>
    <t>SIGCX - Nova Cobrança - Inclusão de boleto para grupo de pagador -Exclui solicitação</t>
  </si>
  <si>
    <t>SIGCX - Nova Cobrança - Inclusão de boleto para grupo de pagador - Alterar solicitações</t>
  </si>
  <si>
    <t>23115315</t>
  </si>
  <si>
    <t>SIGCX - SIIFX - Ajuste no fluxo de resgate</t>
  </si>
  <si>
    <t>23179594</t>
  </si>
  <si>
    <t>SIGCX - Pix automático Recebedor - aba Clientes - Detalhar autorizações - Front</t>
  </si>
  <si>
    <t>22757085</t>
  </si>
  <si>
    <t>SIGCX - 1 Gestão de Convênios + Pop-up Atualização Cadastral</t>
  </si>
  <si>
    <t>23022113</t>
  </si>
  <si>
    <t>SIGCX - Pix Automático Recebedor &gt; 1.1 Gestão de Convênios &gt; Ver Detalhes</t>
  </si>
  <si>
    <t>A massa de testes parou de funcionar</t>
  </si>
  <si>
    <t>Na jornada 3, durante a efetivação de um Pix, ocorre uma chamada ao MTX. Apesar da operação ser executada, não é retornado ao canal a indicação de sucesso ou falha da recorrência, exigindo uma consulta posterior para validação do status.Esse comportamento pode impactar diretamente a construção e a disponibilização dos comprovantes. Além disso, as recorrências vinculadas ao QR Code não estão sendo atualizadas como esperado.</t>
  </si>
  <si>
    <t>Impedido devido a esperada da conclusao da jornada 3</t>
  </si>
  <si>
    <t>SIGCX - Pix Automático - Retirada de MOCK - Autorização ativa (22673435) e QR Code/Jornada 2 (22673082)</t>
  </si>
  <si>
    <t>22788572</t>
  </si>
  <si>
    <t>SIGCX - Pix Automático - Histórico de autorizações_Listar Pagamentos - jornada do pagador</t>
  </si>
  <si>
    <t>22679975</t>
  </si>
  <si>
    <t>SIGCX - Pix Automático - Gestão de limites_jornada do pagador</t>
  </si>
  <si>
    <t>22835567</t>
  </si>
  <si>
    <t>SIGCX - OpF - Hybrid Flow (Etapa 4.1)_Pix imediato e Agendamento único</t>
  </si>
  <si>
    <t>22835852</t>
  </si>
  <si>
    <t>SIGCX - OpF - Hybrid Flow (Etapa 4.1)_Agendamento recorrente, Transferência Inteligente e Pix Automático</t>
  </si>
  <si>
    <t>22678066</t>
  </si>
  <si>
    <t>SIGCX - Pix Automático - Pagamentos agendados_jornada do pagador</t>
  </si>
  <si>
    <t>22074799</t>
  </si>
  <si>
    <t>SIGCX - OpF (Fase 3) - Agendamento recorrente_Pendência e STM</t>
  </si>
  <si>
    <t>23083787</t>
  </si>
  <si>
    <t>SIGCX - Evolutiva - OpF_Pix Automático - Retentiva_Fraseologia</t>
  </si>
  <si>
    <t>23191078</t>
  </si>
  <si>
    <t>SIGCX - Evolutiva - Pix Automático - Gestão de limites_jornada do pagador</t>
  </si>
  <si>
    <t>SIGCX - Sustentação - Correção e Padronização extrato OFX - Extrato - Data Inicio | Data Fim</t>
  </si>
  <si>
    <t>23096310</t>
  </si>
  <si>
    <t>SIGCX - Sustentação - Problema na Adesão ao SIDDA</t>
  </si>
  <si>
    <t>23071659</t>
  </si>
  <si>
    <t>SIGCX - Sustentação - Pagamento DARF NUMERADO - comprovante do SIGCX - ADE CORAT/COTEC nº 1 de 31 de outubro de 2011</t>
  </si>
  <si>
    <t>Ao efetuar pagamento da DARF Numerado da massa do comentário 3 o comprovante gerado não condiz os
campos com o solicitado na demanda.</t>
  </si>
  <si>
    <t>23042995</t>
  </si>
  <si>
    <t>SIGCX - Sustentação - Pagamento DARF NUMERADO - SIACC/GESAT - ADE CORAT/COTEC nº 1 de 31 de outubro de 2011</t>
  </si>
  <si>
    <t>Ao efetuar pagamento da DARF Numerado da massa do comentário 11 o comprovante gerado não condiz os
campos com o solicitado na demanda.</t>
  </si>
  <si>
    <t>23038598</t>
  </si>
  <si>
    <t>SIGCX - Sustentação - Correção da impressão e pagamento da tela de comprovante de Tributos - refazer os testes da demanda 22574040</t>
  </si>
  <si>
    <t xml:space="preserve"> Log da chamada para nova api, realm e api key utilizadas em anexo</t>
  </si>
  <si>
    <t>22411956</t>
  </si>
  <si>
    <t>SIGCX - Sustentação - Adesão optante SIDDA no GCX - limite de 2 horas</t>
  </si>
  <si>
    <t>22610899</t>
  </si>
  <si>
    <t>SIGCX - Sustentação - Comprovante de pagamento FGTS (Cod Barras)</t>
  </si>
  <si>
    <t>23092964</t>
  </si>
  <si>
    <t>SIGCX - Adequação do Gerenciador para contas Produto 3703</t>
  </si>
  <si>
    <t>SIGCX - Escolha de motivos de débito entidades públicas</t>
  </si>
  <si>
    <t>22812532</t>
  </si>
  <si>
    <t>SIGCX - Sustentação - Falha ao cancelar item digitado por RO - Boleto já Pago - Impossibilidade de cancelamento pelo RL e Mensageria</t>
  </si>
  <si>
    <t>Demanda impedida devido indisponibilidade de autorização solicitada pelo SIMTR no token. Impossibilitando a continuidade do desenvolvimento, pois não é possível consumir os serviço deles.</t>
  </si>
  <si>
    <t>Impedido do desenvolvimento da HU 22681093, devido a espera da conclusao da jornada 3</t>
  </si>
  <si>
    <t>Na jornada 3, durante a efetivação de um Pix. Apesar da operação ser executada, o comportamento que temos é de sucesso, na chamada de efetivação, porém pix é efetivado com status de Rejeitado.</t>
  </si>
  <si>
    <t>Erro no Login (response is null)</t>
  </si>
  <si>
    <t>Na jornada 3, durante a efetivação de um Pix, ocorre uma chamada ao MTX.</t>
  </si>
  <si>
    <t>Problema de comunicação com serviços Caixa GID, GIT</t>
  </si>
  <si>
    <t>VPN</t>
  </si>
  <si>
    <t>A demanda está sendo impedida por que o figma do fluxo de autorização da pendência, mais especificamente, a parte de detalhamento da pendência é inviável.</t>
  </si>
  <si>
    <t>Figma</t>
  </si>
  <si>
    <t>Na tentativa de cancelamento de uma autorização ativa, recebemos o retorno de 401 "Acesso não autorizado." Com isso, precisamos da verificação por parte do corporativo sobre o funcionamento da paginação para retorno dos dados.</t>
  </si>
  <si>
    <t>Erro no Jekins, não estamos conseguindo fazer deploy</t>
  </si>
  <si>
    <t>Deploy</t>
  </si>
  <si>
    <t>Página do loginx não está carregando</t>
  </si>
  <si>
    <t>Problema com GID, não está carregando</t>
  </si>
  <si>
    <t>GID</t>
  </si>
  <si>
    <t>Problema nas massas de testes</t>
  </si>
  <si>
    <t>Review - Sprint 85</t>
  </si>
  <si>
    <t>22827536</t>
  </si>
  <si>
    <t>SIGCX - Procuração Eletrônica - Perfil_Explicação</t>
  </si>
  <si>
    <t>22789082</t>
  </si>
  <si>
    <t>SIGCX - Atualização Cadastral Parte 1 – Patrimônio</t>
  </si>
  <si>
    <t>21906230</t>
  </si>
  <si>
    <t>SIGCX - Pix recentes</t>
  </si>
  <si>
    <t>22963236</t>
  </si>
  <si>
    <t>SIGCX - Nova Cobrança - Inclusão de boleto para grupo de pagador -Evolutivas</t>
  </si>
  <si>
    <t>SIGCX - Nova Cobrança -Informativo GESAT</t>
  </si>
  <si>
    <t>SIGCX - Nova Cobrança - Inclusão de boleto para grupo de pagador - Back e Integração - cenário botão grupo pagador</t>
  </si>
  <si>
    <t>22952742</t>
  </si>
  <si>
    <t>SIGCX - Nova Cobrança - Inclusão de boleto para grupo de pagador Ver detalhes e impressão</t>
  </si>
  <si>
    <t>23030742</t>
  </si>
  <si>
    <t>SIGCX - Nova Cobrança - Ajuste no componente Steper</t>
  </si>
  <si>
    <t>SIGCX - Nova Cobrança - Inclusão de boleto para grupo de pagador - Altera solicitações</t>
  </si>
  <si>
    <t>SIGCX - Nova Cobrança - Inclusão de boleto para grupo de pagador - Altera solicitações - Impressão</t>
  </si>
  <si>
    <t>SIGCX - Nova Cobrança - Inclusão de boleto para grupo de pagador -Exclui solicitação -impressão</t>
  </si>
  <si>
    <t>23090855</t>
  </si>
  <si>
    <t>SIGCX - SIIFX - Ajuste em retorno de mensagem - fluxo de resgate</t>
  </si>
  <si>
    <t>SIGCX - Pix Automático Recebedor &gt; 1 Gestão de Convênios + Pop-up Atualização Cadastral</t>
  </si>
  <si>
    <t>22679469</t>
  </si>
  <si>
    <t>SIGCX - Pix Automático - Histórico de autorizações_Painel e Ver detalhes - jornada do pagador</t>
  </si>
  <si>
    <t>Alteração da meta conforme nova priorização</t>
  </si>
  <si>
    <t>Aguardando o ajuste da API</t>
  </si>
  <si>
    <t>22980665</t>
  </si>
  <si>
    <t>SIGCX - OpF - Menu Gestão_Movimentações automáticas - Cheque Especial_STS</t>
  </si>
  <si>
    <t>22788704</t>
  </si>
  <si>
    <t>SIGCX - Pix Automático - Histórico de autorizações_Cancelar - jornada do pagador</t>
  </si>
  <si>
    <t>22832894</t>
  </si>
  <si>
    <t>SIGCX - OpF - Pix Automático_Adesão com pagamento/agendamento - STS</t>
  </si>
  <si>
    <t>22833471</t>
  </si>
  <si>
    <t>SIGCX - OpF - Pix Automático_Adesão sem débito imediato - STS</t>
  </si>
  <si>
    <t>Erro na chamada da api</t>
  </si>
  <si>
    <t>Erro na chamada para nova api</t>
  </si>
  <si>
    <t>22644354</t>
  </si>
  <si>
    <t>SIGCX - Sustentação - Inclusão de Conta com numero de agência errada</t>
  </si>
  <si>
    <t>Após ajuste do SIPER não apresentou erro, será cancelada.</t>
  </si>
  <si>
    <t>22924925</t>
  </si>
  <si>
    <t>SIGCX - Sustentação - Consultar Contratos - Planilha de Evolução de Contratos</t>
  </si>
  <si>
    <t>22568503</t>
  </si>
  <si>
    <t>SIGCX - Sustentação - Consulta TED Recebida antes de migração</t>
  </si>
  <si>
    <t>Adiado</t>
  </si>
  <si>
    <t>Necessário massa que replica o problema em produção</t>
  </si>
  <si>
    <t>22603159</t>
  </si>
  <si>
    <t>SIGCX - Sustentação - Serviço de consulta contratos para Procurador</t>
  </si>
  <si>
    <t>22799330</t>
  </si>
  <si>
    <t>SIGCX - Sustentação - Pix - Comprovante de STM</t>
  </si>
  <si>
    <t>22278398</t>
  </si>
  <si>
    <t>SIGCX - Sustentação - Extrato de Fundo através da Consulta de Saldo não funciona</t>
  </si>
  <si>
    <t>Necessário massa de conta SIDEC.</t>
  </si>
  <si>
    <t>Erro  ERRO [Time out de Recebimento]"} na atualização do Patrimonio</t>
  </si>
  <si>
    <t>login instavel desde 17/04. quando loga, serviços dão problema de falha de comunicação com o servidor central</t>
  </si>
  <si>
    <t>Aguardando o ajuste na API</t>
  </si>
  <si>
    <t xml:space="preserve">Login fora </t>
  </si>
  <si>
    <t>ERROS DIVERSOS DA ROTINA DE TEV</t>
  </si>
  <si>
    <t>Erro na chamada para o endpoint de alteração de limites</t>
  </si>
  <si>
    <t>Review - Sprint 84</t>
  </si>
  <si>
    <t>22586796</t>
  </si>
  <si>
    <t>SIGCX - Atualização Cadastral Parte 1 – Atualizar faturamento Comprovado - Receita Federal</t>
  </si>
  <si>
    <t>21803074</t>
  </si>
  <si>
    <t>SIGCX : SIPDI | SIGFA - Fundos de Investimento -Layout do fluxo de agendamento - Simples e Múltipla (teste)</t>
  </si>
  <si>
    <t>22576206</t>
  </si>
  <si>
    <t>SIGCX - Migração de pacotes para JBOSS 7.4 - sinbc-core</t>
  </si>
  <si>
    <t>21990840</t>
  </si>
  <si>
    <t>SIGCX - Sustentação - Leitor Óptico - Pagamentos Múltiplos com código de barras</t>
  </si>
  <si>
    <t xml:space="preserve">	21699562</t>
  </si>
  <si>
    <t>SIGCX - Pagamento Pix QRCODE (FGTS) - Criar Serviço parametrizável no menu que leve direto para o pagamento Pix por QRCODE</t>
  </si>
  <si>
    <t>Sem massa de testes para 101 PIX</t>
  </si>
  <si>
    <t>22681973</t>
  </si>
  <si>
    <t>SIGCX - Tagueamento nas transações de Pix (Gustavo) STS</t>
  </si>
  <si>
    <t>22801777</t>
  </si>
  <si>
    <t>SIGCX - Tagueamento nas transações de Pix - Assinatura Múltipla</t>
  </si>
  <si>
    <t>22642840</t>
  </si>
  <si>
    <t>SIGCX - Nova Cobrança Bancária - Dados cadastrais -tarifas contratadas</t>
  </si>
  <si>
    <t>22834192</t>
  </si>
  <si>
    <t>SIGCX - SIIFX ajuste no tratamento de erro API Consulta restrição - tratamento de erro</t>
  </si>
  <si>
    <t>22812783</t>
  </si>
  <si>
    <t>SIGCX - Nova Cobrança - Inclusão de boleto para grupo de pagador - Front</t>
  </si>
  <si>
    <t>SIGCX - Nova Cobrança - Inclusão de boleto para grupo de pagador - Back e Integração</t>
  </si>
  <si>
    <t>22836872</t>
  </si>
  <si>
    <t>SIGCX - Nova Cobrança - Card boas vindas</t>
  </si>
  <si>
    <t>22827918</t>
  </si>
  <si>
    <t>SIGCX - Nova Cobrança - Inclusão de boleto para grupo de pagador - Consulta solicitações (histórico)</t>
  </si>
  <si>
    <t>22975050</t>
  </si>
  <si>
    <t>SIGCX - SIPDI /SIGFA - Fundos de Investimento- Tratamento no canal para perfil "Não API"</t>
  </si>
  <si>
    <t>22981977</t>
  </si>
  <si>
    <t>SIGCX - SIIFX Ajustes na jornada de perfil investidor - Retirar</t>
  </si>
  <si>
    <t>SIGCX - SIIFX - Ajuste no campo "Valor origem" - Aplicação inicial e adicional</t>
  </si>
  <si>
    <t>22801773</t>
  </si>
  <si>
    <t>SIGCX - Extrato Enriquecido - Ajustes &gt; Layout RESPONSIVIDADE DE TELA SALDO FINAL</t>
  </si>
  <si>
    <t>22801752</t>
  </si>
  <si>
    <t>SIGCX - Extrato Enriquecido - Ajustes &gt; Layout COMPONENTE CARROSSEL DE DATAS</t>
  </si>
  <si>
    <t>22908889</t>
  </si>
  <si>
    <t>SIGCX - Extrato Enriquecido - Ajustes &gt; Layout DETALHAMENTO DE TRANSAÇÃO - Boleto</t>
  </si>
  <si>
    <t>22909994</t>
  </si>
  <si>
    <t>SIGCX - Extrato Enriquecido - Ajustes &gt; Layout DETALHAMENTO DE TRANSAÇÃO - Concessionária</t>
  </si>
  <si>
    <t>22926267</t>
  </si>
  <si>
    <t>SIGCX - Extrato Enriquecido - Ajustes &gt; Layout DETALHAMENTO DE TRANSAÇÃO - GPS SEM Cód. de Barras</t>
  </si>
  <si>
    <t>22926389</t>
  </si>
  <si>
    <t>SIGCX - Extrato Enriquecido - Ajustes &gt; Layout DETALHAMENTO DE TRANSAÇÃO - DARF COM e SEM Cód. de Barras</t>
  </si>
  <si>
    <t>22676420</t>
  </si>
  <si>
    <t>SIGCX - Pix Automático - Autorizações ativas_jornada do pagador</t>
  </si>
  <si>
    <t>SIGCX - Pix Automático - Histórico de autorizações_Painel - jornada do pagador</t>
  </si>
  <si>
    <t>22665075</t>
  </si>
  <si>
    <t>SIGCX - Pix Automático - Menu e Saiba mais_jornada do pagador</t>
  </si>
  <si>
    <t>22673435</t>
  </si>
  <si>
    <t>SIGCX - Pix Automático - Autorizações pendentes (Jornada 1)_jornada do pagador</t>
  </si>
  <si>
    <t>22673082</t>
  </si>
  <si>
    <t>SIGCX - Pix Automático - Leitura de QR Code e Jornada 2_jornada do pagador</t>
  </si>
  <si>
    <t>SIGCX - OpF C25- Pix Automático_Adesão com pagamento/agendamento - STS</t>
  </si>
  <si>
    <t>SIGCX - Sustentação - PIX - Agendamento - Sessao Invalida</t>
  </si>
  <si>
    <t>SIGCX - Procuração Eletrônica - Remoção temporária de mensagem de "Verificação da Procuração"</t>
  </si>
  <si>
    <t>Serviço Técnico</t>
  </si>
  <si>
    <t>Após testes, necessário ajuste por parte MTX</t>
  </si>
  <si>
    <t>Time Out - não foi possível executar o comando</t>
  </si>
  <si>
    <t>O Link fóton - Caixa está apresentando falhas (perda de pacotes) deixando download e upload mais lentos para quem utiliza a VPN Foton para acesso aos servidores/serviços Caixa, Aberto chamado junto a operadora</t>
  </si>
  <si>
    <t>Login fora (intermitente)</t>
  </si>
  <si>
    <t>As contas da massa não estão aparecendo (descendo)</t>
  </si>
  <si>
    <t>erro ao fazer login, "Não identificamos conta vinculadas a esse perfil", resolvido com SIPER</t>
  </si>
  <si>
    <t>Gitlab fora, dando erro 502</t>
  </si>
  <si>
    <t>Gitlab</t>
  </si>
  <si>
    <t>No dia 03-04 o Gitlab ficou indisponível por um período. Após seu retorno, o mesmo apresentou um comportamento para Merge Request com diversas alterações. Não é possível visualizar todos os arquivos alterados apresentando a mensagem de erro "Error: Couldn't load some or all of the changes.". Contudo não é possível fazer as possíveis análises de alterações para liberação da demanda.</t>
  </si>
  <si>
    <t>Review - Sprint 83</t>
  </si>
  <si>
    <t>22580080</t>
  </si>
  <si>
    <t>SIGCX Atualização Cadastral Parte 1 – SEM Faturamento</t>
  </si>
  <si>
    <t>22788794</t>
  </si>
  <si>
    <t>SIGCX - Atualização Cadastral Parte 1 - Marca DOI</t>
  </si>
  <si>
    <t>22721305</t>
  </si>
  <si>
    <t>SIGCX - Ajuste layout comprovantes de pagamento de DAE e DAS</t>
  </si>
  <si>
    <t>22576068</t>
  </si>
  <si>
    <t>SIGCX - Migração de pacotes para JBOSS 7.4 - gerenciador-pix</t>
  </si>
  <si>
    <t>22576077</t>
  </si>
  <si>
    <t>SIGCX - Migração de pacotes para JBOSS 7.4 - gerenciador-procuracao</t>
  </si>
  <si>
    <t>21047656</t>
  </si>
  <si>
    <t>SIGCX - Extrato - Detalhes - Impressão de detalhe de transação</t>
  </si>
  <si>
    <t>22583078</t>
  </si>
  <si>
    <t>SIGCX - Nova Cobrança Bancária - Extrato de títulos - Gerar PDF (sprint82), volta para finalizar Lucas</t>
  </si>
  <si>
    <t>22596116</t>
  </si>
  <si>
    <t>SIGCX - Nova cobrança - Painel de cobrança - Card Lançamentos em conta corrente (sprint82), volta para finalizar Jhone</t>
  </si>
  <si>
    <t>22595974</t>
  </si>
  <si>
    <t>SIGCX - Nova Cobrança Bancária - card do saldo consolidado</t>
  </si>
  <si>
    <t>22725296</t>
  </si>
  <si>
    <t>SIGCX - Nova Cobrança Bancária - Títulos vencer</t>
  </si>
  <si>
    <t>22642830</t>
  </si>
  <si>
    <t xml:space="preserve">SIGCX - Nova Cobrança Bancária - Dados cadastrais - Informações da conta _dependente </t>
  </si>
  <si>
    <t>22642837</t>
  </si>
  <si>
    <t>SIGCX - Nova Cobrança Bancária - Dados cadastrais -troca de arquivos</t>
  </si>
  <si>
    <t>22642843</t>
  </si>
  <si>
    <t>SIGCX - Nova Cobrança Bancária - Dados cadastrais -Informações de float</t>
  </si>
  <si>
    <t>22720215</t>
  </si>
  <si>
    <t>SIGCX - Extrato Enriquecido - Extrato 5 anos</t>
  </si>
  <si>
    <t>22765705</t>
  </si>
  <si>
    <t>SIGCX - Extrato Enriquecido - Novos Ajustes (VÁRIOS)</t>
  </si>
  <si>
    <t>22771639</t>
  </si>
  <si>
    <t>SIGCX - Pix Agendado - Meus Limites</t>
  </si>
  <si>
    <t>22055884</t>
  </si>
  <si>
    <t>SIGCX - Procuração Eletrônica - Editar_STS</t>
  </si>
  <si>
    <t>22648131</t>
  </si>
  <si>
    <t>SIGCX - Procuração Eletrônica_Autorizar / Cancela Pendência de Digitador_Fundo de Investimento - NSGD</t>
  </si>
  <si>
    <t>22642501</t>
  </si>
  <si>
    <t>SIGCX - Procuração Eletrônica_Digitador - Aplicação e Resgate_Fundo de Investimento - NSGD</t>
  </si>
  <si>
    <t>22860668</t>
  </si>
  <si>
    <t>SIGCX - Sustentação - NSGD - Extrato Histórico_API</t>
  </si>
  <si>
    <t>22810441</t>
  </si>
  <si>
    <t>SIGCX - Sustentação - Gestão de limite pix_Cadastrar Conta Pix</t>
  </si>
  <si>
    <t>22798775</t>
  </si>
  <si>
    <t>SIGCX - Sustentação - Card do barra única - Falha na seleção do Tipo de Pagamento</t>
  </si>
  <si>
    <t>22579957</t>
  </si>
  <si>
    <t>SIGCX - Sustentação - Valor errado na autorização de pendência de agendamento de resgate</t>
  </si>
  <si>
    <t>22839835</t>
  </si>
  <si>
    <t>SIGCX - SIPDI /SIGFA - Fundos de Investimento -Atualização de API - Movimentações Investidor</t>
  </si>
  <si>
    <t>22836720</t>
  </si>
  <si>
    <t>SIGCX - SIPDI /SIGFA - Fundos de Investimento -Detalhes de fundos - Ajustes</t>
  </si>
  <si>
    <t>22836763</t>
  </si>
  <si>
    <t>SIGCX - SIPDI /SIGFA - Fundos de Investimento -Adequação catálogo de fundos</t>
  </si>
  <si>
    <t>22860383</t>
  </si>
  <si>
    <t>SIGCX - SIPDI /SIGFA - Fundos de Investimento - Fluxo de cancelamento de pendência</t>
  </si>
  <si>
    <t>22102207</t>
  </si>
  <si>
    <t>SIGCX - Sustentação - Nova Procuração_Acesso a serviço não outorgado - Bloqueio do back-end</t>
  </si>
  <si>
    <t xml:space="preserve">Pendência de massa, precisa avaliar e testar </t>
  </si>
  <si>
    <t>22836461</t>
  </si>
  <si>
    <t>SIGCX - Sustentação - TEV para conta 0146</t>
  </si>
  <si>
    <t xml:space="preserve">Transação 070432 retornando PER009 - Sistema temporariamente indisponível. </t>
  </si>
  <si>
    <t>ISO/EISC</t>
  </si>
  <si>
    <t>Erro deploy Jekins</t>
  </si>
  <si>
    <t>API GLM Indisponível . Impedimento parcial, ocorreu em alguns momentos do dia</t>
  </si>
  <si>
    <t xml:space="preserve">Massa de dados DOI para Atualização cadastral. Impedimento parcial </t>
  </si>
  <si>
    <t>Review - Sprint 82</t>
  </si>
  <si>
    <t>22668914</t>
  </si>
  <si>
    <t>SIGCX - Atualização Cadastral Parte 1 – Evolutiva figma V6 envio ao SICLI - Dados da Empresa</t>
  </si>
  <si>
    <t>22099114</t>
  </si>
  <si>
    <t>SIGCX - Atualização Cadastral Parte 1 – Atualizar faturamento - Declarado</t>
  </si>
  <si>
    <t>22576202</t>
  </si>
  <si>
    <t>SIGCX - Migração de pacotes para JBOSS 7.4 - sinbc-portal</t>
  </si>
  <si>
    <t>22687679</t>
  </si>
  <si>
    <t>SIGCX - Alterar a operação do Painel de Contas da operação RESUMO_CONTAS para a operação SALDOS_MARCAS_GRUPO</t>
  </si>
  <si>
    <t>22576060</t>
  </si>
  <si>
    <t>SIGCX - Migração de pacotes para JBOSS 7.4 - gerenciador-infos</t>
  </si>
  <si>
    <t>22689661</t>
  </si>
  <si>
    <t>SIGCX - Alterar a operação do CARD da operação RESUMO_CONTAS para a operação SALDOS_MARCAS_GRUPO</t>
  </si>
  <si>
    <t>Cancelado</t>
  </si>
  <si>
    <t>22719012</t>
  </si>
  <si>
    <t>SIGCX - Nova Cobrança Bancária - Evolutiva 07 - Inclusão do Tipo espécie boleto personalizado - Testes na inclusão e alteração</t>
  </si>
  <si>
    <t>21970520</t>
  </si>
  <si>
    <t>SIGCX - Nova Cobrança Bancária -Meus Boletos_Filtro/lista - parte 1</t>
  </si>
  <si>
    <t>22718909</t>
  </si>
  <si>
    <t>SIGCX - Nova Cobrança Bancária - Evolutiva 06 - Ajustes na emissão de boleto personalizado</t>
  </si>
  <si>
    <t>22525914</t>
  </si>
  <si>
    <t>SIGCX - Nova Cobrança Bancária - Tela lançamentos conta corrente</t>
  </si>
  <si>
    <t>22583089</t>
  </si>
  <si>
    <t>SIGCX - Nova Cobrança Bancária - Lançamentos em conta corrente - pdf</t>
  </si>
  <si>
    <t>22525739</t>
  </si>
  <si>
    <t>SIGCX - Nova Cobrança Bancária - Extrato movimentação de títulos</t>
  </si>
  <si>
    <t>SIGCX - Nova Cobrança Bancária - Extrato - pdf</t>
  </si>
  <si>
    <t>SIGCX - Nova Cobrança Bancária - Card Lançamentos em conta corrente ( quantos itens serão apresentados em tela)</t>
  </si>
  <si>
    <t>SIGCX - Tagueamento nas transações de Pix</t>
  </si>
  <si>
    <t>22801712</t>
  </si>
  <si>
    <t>GCX - Renda Fixa CDB SIIFX - Cancelamento de resgate - Ajuste</t>
  </si>
  <si>
    <t>22537551</t>
  </si>
  <si>
    <t>SIGCX - Extrato Enriquecido - Exportar (Impressão / PDF)</t>
  </si>
  <si>
    <t>22699222</t>
  </si>
  <si>
    <t>SIGCX - Extrato Enriquecido - 01 Novo layout - Ajustes</t>
  </si>
  <si>
    <t>22724624</t>
  </si>
  <si>
    <t>SIGCX - Extrato Enriquecido - Exportar XLS</t>
  </si>
  <si>
    <t>22690785</t>
  </si>
  <si>
    <t>SIGCX - Extrato Enriquecido - 03 Pagamentos - GPS</t>
  </si>
  <si>
    <t>22690800</t>
  </si>
  <si>
    <t>SIGCX - Extrato Enriquecido - 03 Pagamentos - DARF</t>
  </si>
  <si>
    <t>22696072</t>
  </si>
  <si>
    <t>SIGCX - OpF (Fase 3) - Evolutiva_Transferência Inteligente_Exposição de limites</t>
  </si>
  <si>
    <t>22530125</t>
  </si>
  <si>
    <t>SIGCX - OpF (Fase 3) - Evolutiva_Agendamento recorrente_Detalhamento no extrato - Data e hora</t>
  </si>
  <si>
    <t>22657891</t>
  </si>
  <si>
    <t>SIGCX - OpF (Fase 3) - Evolutiva_Pix Imediato e Agendamento Único_ajuste de tela - Pendência e STM</t>
  </si>
  <si>
    <t xml:space="preserve">Erro na tarifa e validação de saldo/limite, verificando com GLM. Impedimento devido a geração de massa, pois atualmente não esta sendo retornado na API do OF  informações de Valor de Tarifa  e utilização do cheque especial. </t>
  </si>
  <si>
    <t>22648001</t>
  </si>
  <si>
    <t>SIGCX - Procuração Eletrônica_Digitador - Cancelar Agendamento_Fundo de Investimento - NSGD</t>
  </si>
  <si>
    <t>Erro na edição de contas Múltiplas. aguardo de uma nova agenda para esclarecimentos e testes em conjunto com a equipe do SIPER.</t>
  </si>
  <si>
    <t>22547810</t>
  </si>
  <si>
    <t>SIGCX - Sustentação - Provisão de Saque NSGD AEM</t>
  </si>
  <si>
    <t>Adaptativa</t>
  </si>
  <si>
    <t>21789268</t>
  </si>
  <si>
    <t>SIGCX - Sustentação - Nova Procuração_Acesso a serviço não outorgado</t>
  </si>
  <si>
    <t>22567811</t>
  </si>
  <si>
    <t>SIGCX - Sustentação - Fundos de Investimento Query / Validar API</t>
  </si>
  <si>
    <t>22798632</t>
  </si>
  <si>
    <t>SIGCX - Sustentação - Falha impressão arquivo OFX extrato período</t>
  </si>
  <si>
    <t>22798584</t>
  </si>
  <si>
    <t>SIGCX - Sustentação - Falha pagamento PIX FGTS</t>
  </si>
  <si>
    <t>22726536</t>
  </si>
  <si>
    <t>SIGCX - Sustentação - Pagamento de Simples Nacional</t>
  </si>
  <si>
    <t>22728511</t>
  </si>
  <si>
    <t>SIGCX - Sustentação - Alteração da quantidade de contas no login do GCX para 21</t>
  </si>
  <si>
    <t>22655090</t>
  </si>
  <si>
    <t>SIGCX - Adequar o GCX ao produto NSGD 1471 (Antigo 007 SIDEC)</t>
  </si>
  <si>
    <t>21891612</t>
  </si>
  <si>
    <t>SIGCX - Sustentação - Abertura Conta Salário - Digitador</t>
  </si>
  <si>
    <t>Demanda impedida por falta de massa. Segundo equipe do SIGPI, há um problema com ambiente em DES impossibilitando o consumo dos serviços.</t>
  </si>
  <si>
    <t>Serviço devolvendo Saldo insuficiente para um conta com saldo suficiente se utilizar do cheque especial. Impedimento devido a geração de massa, pois atualmente não esta sendo retornado na API do OF informações de Valor de Tarifa e utilização do cheque especial.</t>
  </si>
  <si>
    <t>Usuário representante TESTEIBC8933S sem acesso ao Gerenciador. "Não foi possível efetuar o acesso. Tente novamente em alguns instantes."</t>
  </si>
  <si>
    <t>Usuário TESTEIBC8933S ainda sem acesso ao Gerenciador. Caso não consiga restabelecer a conexão deste, será necessário disponibilizar outro para coletar as evidências dos cenários referente a demanda.</t>
  </si>
  <si>
    <t>Não estamos conseguindo realizar deploy no Jenckis. sem conseguir atualizar as branch não é possível seguir com os testes .</t>
  </si>
  <si>
    <t>Review - Sprint 81</t>
  </si>
  <si>
    <t>22574040</t>
  </si>
  <si>
    <t>SIGCX - Ajuste nos comprovantes de pagamento de DAE e DAS</t>
  </si>
  <si>
    <t>22644364</t>
  </si>
  <si>
    <t>SIGCX - Evolutiva Painel de Contas - ajuste contas "Saldo Disponível"</t>
  </si>
  <si>
    <t>22576040</t>
  </si>
  <si>
    <t>SIGCX - Migração de pacotes para JBOSS 7.4 - gerenciador-validate</t>
  </si>
  <si>
    <t>SIGCX : SIPDI | SIGFA - Fundos de Investimento -Layout do fluxo de agendamento - Simples e Múltipla</t>
  </si>
  <si>
    <t>O testes dos cenários de conta SIDEC Assinatura Eletrônica Simples estão pendentes de teste por falta de massa</t>
  </si>
  <si>
    <t>22576063</t>
  </si>
  <si>
    <t>SIGCX - Migração de pacotes para JBOSS 7.4 - gerenciador-libs</t>
  </si>
  <si>
    <t>21695262</t>
  </si>
  <si>
    <t>Migração convivência - Valida TEV - Fluxo de lote</t>
  </si>
  <si>
    <t>22651563</t>
  </si>
  <si>
    <t>SIGCX - Evolutiva CARD Saldos Consolidados por Conta - ajuste coluna "Saldo Disponível"</t>
  </si>
  <si>
    <t>SIGCX Atualização Cadastral Parte 1 – Atualizar faturamento - Declarado</t>
  </si>
  <si>
    <t xml:space="preserve">Erro na API PIX Recentes. NAO FOI POSSIVEL PROCESSAR A API PAGAMENTO INSTANTANEO
</t>
  </si>
  <si>
    <t>22205611</t>
  </si>
  <si>
    <t>SIGCX - Renda Fixa CDB SIIFX - Consulta a restrições de clientes na jornada de aplicação - dependente massa</t>
  </si>
  <si>
    <t>22657610</t>
  </si>
  <si>
    <t>SIGCX - Renda Fixa - CDB SIIFX - Tratamento no canal para perfil "Não API"</t>
  </si>
  <si>
    <t>22665816</t>
  </si>
  <si>
    <t>SIGCX - Nova Cobrança Bancária - Evolutiva 05 - Ajustes boleto personalizado_inclusão de pagador e grupo de pagador</t>
  </si>
  <si>
    <t>22596060</t>
  </si>
  <si>
    <t>SIGCX - Nova Cobrança Bancária - Card Resumo do extrato</t>
  </si>
  <si>
    <t>22649547</t>
  </si>
  <si>
    <t>SIGCX - Nova Cobrança Bancária - Resumo Extrato - pdf</t>
  </si>
  <si>
    <t>22583010</t>
  </si>
  <si>
    <t>SIGCX - Nova Cobrança Bancária -Evolutiva 03 - ajuste no retorno da mensagem de erro na emissão e alteração de boleto</t>
  </si>
  <si>
    <t>22525309</t>
  </si>
  <si>
    <t>SIGCX - Nova Cobrança Bancária - Saldo consolidado</t>
  </si>
  <si>
    <t>21970531</t>
  </si>
  <si>
    <t>SIGCX - Nova Cobrança Bancária - Meus Boletos - Baixar boleto</t>
  </si>
  <si>
    <t>21970522</t>
  </si>
  <si>
    <t>SIGCX - Nova Cobrança Bancária - Meus Boletos - Detalhes</t>
  </si>
  <si>
    <t>SIGCX - Nova Cobrança Bancária _ Meus Boletos _ Filtro/Listagem - parte 1</t>
  </si>
  <si>
    <t>SIGCX - Nova Cobrança Bancária - card do saldo consolidado/ titulos a vencer</t>
  </si>
  <si>
    <t>22483575</t>
  </si>
  <si>
    <t>SIGCX - Extrato Enriquecido - 01 Novo layout</t>
  </si>
  <si>
    <t>22483758</t>
  </si>
  <si>
    <t>SIGCX - Extrato Enriquecido - 04 Bloco CROT</t>
  </si>
  <si>
    <t>22483620</t>
  </si>
  <si>
    <t>SIGCX - Extrato Enriquecido - 02 Transferências PIX</t>
  </si>
  <si>
    <t>22666593</t>
  </si>
  <si>
    <t>SIGCX - Extrato Enriquecido - 02 Transferências TED</t>
  </si>
  <si>
    <t>22667836</t>
  </si>
  <si>
    <t>SIGCX - Extrato Enriquecido - 02 Transferências TEV</t>
  </si>
  <si>
    <t>22483660</t>
  </si>
  <si>
    <t>SIGCX - Extrato Enriquecido - 03 Pagamentos Boleto</t>
  </si>
  <si>
    <t>22671265</t>
  </si>
  <si>
    <t>SIGCX - Extrato Enriquecido - 03 Pagamentos Concessionária</t>
  </si>
  <si>
    <t>22520465</t>
  </si>
  <si>
    <t>SIGCX - Extrato Enriquecido - Exportar (XLS, OFX, XML, TXT)</t>
  </si>
  <si>
    <t>SIGCX - Extrato Enriquecido - 01 Novo layout - ajustes</t>
  </si>
  <si>
    <t>22318628</t>
  </si>
  <si>
    <t>SIGCX - Gravar SIMCV - Fundos de Investimento NSGD</t>
  </si>
  <si>
    <t>22657607</t>
  </si>
  <si>
    <t>SIGCX - OpF (Fase 3) - Evolutiva_Pix Imediato e Agendamento Único_ajuste de tela - STS</t>
  </si>
  <si>
    <t>22659623</t>
  </si>
  <si>
    <t>SIGCX - Evolutiva_Pix - Instituição Bancária</t>
  </si>
  <si>
    <t>22647611</t>
  </si>
  <si>
    <t>SIGCX - Evolutiva - Procuração Eletrônica_Fundo de Investimento</t>
  </si>
  <si>
    <t>22622106</t>
  </si>
  <si>
    <t>SIGCX - Evolutiva_Comprovante Pix - Chave favorecida</t>
  </si>
  <si>
    <t>O processo de edição da procuração só esta sendo possível criar a pendência STM para massas criadas recentemente, as ja existentes quando passado pelo fluxo de edição é retornado o erro PER009. O comportamento que estamos obtendo durante o fluxo está se igualando ao realizado com a edição para contas STS.</t>
  </si>
  <si>
    <t>Conforme alinhamento a HU foi implementada atendendo a parte de uma conta, ficou pendência da parte do SIPER, vai precisar aguardar o atendimento para seguir com os testes.</t>
  </si>
  <si>
    <t>22389733</t>
  </si>
  <si>
    <t>SIGCX - Sustentação - Extrato Histórico_link de TED recebida - NSGD</t>
  </si>
  <si>
    <t>22624914</t>
  </si>
  <si>
    <t>SIGCX - Sustentação - Procuração Eletrônica - Lista de serviço - Código 818</t>
  </si>
  <si>
    <t>Perfectiva</t>
  </si>
  <si>
    <t>não foi possível efetuar pagamento de boleto com a conta 1471.O fluxo de consulta e validação estão funcionando, mas o pagamento em si está retornando erro "22 PRODUTO NAO VINCULAD". Segundo o SIMTX a origem do retorno é do SIATR.</t>
  </si>
  <si>
    <t>22645462</t>
  </si>
  <si>
    <t>SIGCX - Sustentação - Consulta do digitador a um DDA digitado retorna a tela inicial</t>
  </si>
  <si>
    <t>22517782</t>
  </si>
  <si>
    <t>SIGCX - Sustentação - Erro no cancelamento de agendamento "116 - Erro na comunicação ..."</t>
  </si>
  <si>
    <t>22668122</t>
  </si>
  <si>
    <t>SIGCX - Sustentação - Conclusão da Inclusão de DDA em LOTE</t>
  </si>
  <si>
    <t>Componente reutilizável</t>
  </si>
  <si>
    <t>21390533</t>
  </si>
  <si>
    <t>Retirar o serviço de ISS do Gerenciador</t>
  </si>
  <si>
    <t>22691498</t>
  </si>
  <si>
    <t>SIGCX - Sustentação - Conta 0146 em contas de Governo</t>
  </si>
  <si>
    <t>22293871</t>
  </si>
  <si>
    <t>SIGCX - Correlação entre Operações SIDEC e Produtos NSGD</t>
  </si>
  <si>
    <t>22678732</t>
  </si>
  <si>
    <t>SIGCX - Ajuste no componente Perfil do Investidor _ SIGFA - 3</t>
  </si>
  <si>
    <t>22644362</t>
  </si>
  <si>
    <t>SIGCX - Sustentação - Erro 0116 na consulta a extrato por periodo com muitos registros</t>
  </si>
  <si>
    <t>22596804</t>
  </si>
  <si>
    <t>SIGCX - Sustentação - Geração de QRCODE Pix sem TX Id</t>
  </si>
  <si>
    <t>Evoltuiva</t>
  </si>
  <si>
    <t>Foi realizado teste na autorização da pendência e este retornou erro x5 com os códigos 056 e 077 para as duas respectivas pendências criadas. No entanto, ficaremos no aguardo de uma nova agenda para esclarecimentos e testes em conjunto com a equipe do SIPER.</t>
  </si>
  <si>
    <t>O testes dos cenários de conta SIDEC Assinatura Eletrônica Simples estão pendentes de teste por falta de massa. O usuário TESTESICOW08 não possui investimentos para realização de investimento adicionais, conforme imagem anexo:</t>
  </si>
  <si>
    <t>Erro ao tentar fazer deploy. [ERROR] [ERROR] Some problems were encountered while processing the POMs:</t>
  </si>
  <si>
    <t>Serviço com código SIPER 812 não esta sendo retornado na listagem de investimento no ambiente de DES e também os serviços de código 358 e 359, estão classificados como " Serviço não financeiro". Sendo assim divergindo do ambiente de PRD, afetando na ordenação esperada.</t>
  </si>
  <si>
    <t>Fazer uns ajustes na regra de atualização e inclusão de faturamento, depois disso fazer os testes e verificar se podemos remover o impedimento e passar pra testes</t>
  </si>
  <si>
    <t>Problema para gerar consent passo 3</t>
  </si>
  <si>
    <t>Review - Sprint 80</t>
  </si>
  <si>
    <t>Erro na API PIX Recentes. NAO FOI POSSIVEL PROCESSAR A API PAGAMENTO INSTANTANEO. Impedimento do QA realizar deploy.</t>
  </si>
  <si>
    <t>22488956</t>
  </si>
  <si>
    <t>SIGCX - Atualização Cadastral Parte 1 – Reestruturação da jornada figma V4 - Dados da Empresa</t>
  </si>
  <si>
    <t xml:space="preserve">acordado pular a etapa da validação da assinatura nos testes </t>
  </si>
  <si>
    <t>22576050</t>
  </si>
  <si>
    <t>SIGCX - Migração de pacotes para JBOSS 7.4 - gerenciador-gerenciamento</t>
  </si>
  <si>
    <t>22576190</t>
  </si>
  <si>
    <t>SIGCX - Migração de pacotes para JBOSS 7.4 - sinbc-integrador</t>
  </si>
  <si>
    <t>SIGCX - Atualização Cadastral Parte 1 – Reestruturação da jornada figma V4 - Faturamento</t>
  </si>
  <si>
    <t>HU colocada na sprint após a planning.</t>
  </si>
  <si>
    <t>21970519</t>
  </si>
  <si>
    <t>SIGCX - Nova Cobrança Bancária -Meus Boletos_Impressão - aguardar a finalização da HU 22466299</t>
  </si>
  <si>
    <t>22583071</t>
  </si>
  <si>
    <t>SIGCX - Nova Cobrança Bancária -Consolidado - pdf</t>
  </si>
  <si>
    <t>22530939</t>
  </si>
  <si>
    <t>SIGCX - Nova Cobrança Bancária - Front Painel de Cobrança</t>
  </si>
  <si>
    <t>22582956</t>
  </si>
  <si>
    <t>SIGCX - Nova Cobrança Bancária -Alterar boleto personalizado</t>
  </si>
  <si>
    <t>22641542</t>
  </si>
  <si>
    <t>SIGCX - Nova Cobrança Bancária - Evolutiva 04 - Ajuste no tratamento de erro no fluxo de consulta aos "Meus boletos" e "Saldo consolidado"</t>
  </si>
  <si>
    <t>22411262</t>
  </si>
  <si>
    <t>SIGCX - Alterar API Transações em lote - Consulta detalhe transação em lote autorizado</t>
  </si>
  <si>
    <t>Mudança de "Planejada" para "Desejada" após planning.</t>
  </si>
  <si>
    <t xml:space="preserve">conforme agenda com caixa, vamos usar o layout ID para informações de CROT em contas NSGD.  Impedimento do QA realizar deploy.
Campos CROT da EISC 310.000 que não retornam na chamada. Sem a massa para o CROT. 
Mudança de "Desejada" para "Planejada" após planning.
</t>
  </si>
  <si>
    <t>SIGCX - Extrato Enriquecido - 02 Transferências</t>
  </si>
  <si>
    <t>Mudança de "Desejada" para "Planejada" após planning.</t>
  </si>
  <si>
    <t>SIGCX - Extrato Enriquecido - 03 Pagamentos</t>
  </si>
  <si>
    <t>SIGCX - Procuração Eletrônica - Editar_STS e Pendência</t>
  </si>
  <si>
    <t>conforme alinha com caixa será entregue a parte da demanda que atende a uma conta, o que está pendente da parte do SIPER vai para uma nova HU.  Impedimento do QA realizar deploy.
Erro na alteração dos serviços vinculados as contas do procurador, foi enviado uma solicitação  de mudança para  as contas, mas não ocorre corretamente, aguardando retorno SIPER</t>
  </si>
  <si>
    <t>22460435</t>
  </si>
  <si>
    <t>SIGCX - OpF - Hybrid Flow_Agendamento único - continuar / cancelar</t>
  </si>
  <si>
    <t>22460446</t>
  </si>
  <si>
    <t>SIGCX - OpF - Hybrid Flow_Agendamento recorrente - continuar / cancelar</t>
  </si>
  <si>
    <t>SIGCX - Procuração Eletrônica - Pendência de Verificação da Procuração</t>
  </si>
  <si>
    <t>Impedimento do QA realizar deploy</t>
  </si>
  <si>
    <t>22354749</t>
  </si>
  <si>
    <t>SIGCX - OpF - Evolutiva - Equalização do front fluxos Pix imediato e Agendamento Único</t>
  </si>
  <si>
    <t>SIGCX - Procuração Eletrônica - Editar_STM</t>
  </si>
  <si>
    <t>22395108</t>
  </si>
  <si>
    <t>SIGCX - Extrato Histórico_Geração de arquivo com base em pesquisa</t>
  </si>
  <si>
    <t>22630907</t>
  </si>
  <si>
    <t>SIGCX - Evolutiva_Favoritos Pix - Cadastrar novo contato</t>
  </si>
  <si>
    <t>SIGCX - Sustentação - Correção para alterar conta corretamente pelo menu</t>
  </si>
  <si>
    <t>SIGCX - Sustentação - Procurador Digitador incluindo fundos como se fosse autorizador</t>
  </si>
  <si>
    <t>22585287</t>
  </si>
  <si>
    <t>SIGCX - Sustentação - Pix envio de Pix com dados bancários</t>
  </si>
  <si>
    <t>Cancelada</t>
  </si>
  <si>
    <t>SIGCX - Sustentação - Pix - Dados da tela "Cancelar Pix Agendado"</t>
  </si>
  <si>
    <t>SIGCX - Sustentação - Mensagem de Erro no PIX - Mensagens sempre devem mostrar o erro negocial</t>
  </si>
  <si>
    <t>SIGCX - Sustentação - Extrato Histórico - Sinalização de transação no arquivo PDF</t>
  </si>
  <si>
    <t>SIGCX - Alteração da imagem central do landing header</t>
  </si>
  <si>
    <t>SIGCX - Sustentação - Ajuste para inibir o acesso ao estado da aplicação no ambiente PRD</t>
  </si>
  <si>
    <t>SIGCX - Sustentação - PIX - Não permite consultar recebíveis por todas as chaves cadastradas</t>
  </si>
  <si>
    <t>22646038</t>
  </si>
  <si>
    <t>SIGCX - Sustentação - Fundo de Investimento - Agendamento - 00116 - Erro na comunicação com o computador central</t>
  </si>
  <si>
    <t>21922567</t>
  </si>
  <si>
    <t>SIGCX - Sustentação - Extrato Divergente - Gov</t>
  </si>
  <si>
    <t>22568496</t>
  </si>
  <si>
    <t>SIGCX - Sustentação - Identificação da Transação dentro do Lote</t>
  </si>
  <si>
    <t>22525639</t>
  </si>
  <si>
    <t>SIGCX - Sustentação - Consulta DARF pago com valor divergente</t>
  </si>
  <si>
    <t>22474991</t>
  </si>
  <si>
    <t>SIGCX - Sustentação - Serviço outorgável não está sendo apresentado</t>
  </si>
  <si>
    <t>Acatamos a sugestão de incluir a descrição do código. Código Serviço.. 818   CONVENIO DE PAGAMENTOS
Vimos que em desenvolvimento  não estamos conseguindo simular, pois o código 818 não desce do SIPER.</t>
  </si>
  <si>
    <t>Back-end não está preparado para usuário digitador. Será Tratada como  HU evoltutiva</t>
  </si>
  <si>
    <t>Foi identificado que o campo SACADOR_AVALISTA no XML está faltando o campo IDENTIFICADOR</t>
  </si>
  <si>
    <t>21896105</t>
  </si>
  <si>
    <t>SIGCX - Sustentação - Comprovante PIX_SIACC</t>
  </si>
  <si>
    <t>Timeout ao realizar o deploy Jekins. Aberto REQ REQ000137490558 / Impedimento do QA realizar deploy.</t>
  </si>
  <si>
    <t>Todas em Teste</t>
  </si>
  <si>
    <t>Erro na API PIX para realizar transações de PIx Recentes</t>
  </si>
  <si>
    <t>Squad1</t>
  </si>
  <si>
    <t xml:space="preserve">Erro na tentativa de Login, apresenta  timeout </t>
  </si>
  <si>
    <t>Não identificamos contas vinculadas à este perfil. Problema Sicli</t>
  </si>
  <si>
    <t xml:space="preserve">Login </t>
  </si>
  <si>
    <t>Impedimento: voltou a ocorrer erro de "data movimento do SIART inválida"</t>
  </si>
  <si>
    <t>Massa para o CROT. EISC 310.000 não retorna dados do CROT</t>
  </si>
  <si>
    <t xml:space="preserve">conforme agenda com caixa, vamos usar o layout ID para informações de CROT em contas NSGD. </t>
  </si>
  <si>
    <t>Erro na alteração dos serviços vinculados as contas do procurador, aguardando retorno SIPER para tratar erro retornando no serviço</t>
  </si>
  <si>
    <t xml:space="preserve">conforme alinhado com caixa, será entregue a parte da demanda que atende a uma conta, o que está pendente da parte do SIPER vai para uma nova HU. </t>
  </si>
  <si>
    <t>Problemas no binário</t>
  </si>
  <si>
    <t>JAVA</t>
  </si>
  <si>
    <t>Erro ao fazer login &gt;&gt; PER009 - Sistema Temporariamente indisponível</t>
  </si>
  <si>
    <t>Review - Sprint 79</t>
  </si>
  <si>
    <t>22070718</t>
  </si>
  <si>
    <t>SIGCX - Gestão de Limite Pix - Cadastrar contas_Tipo de conta</t>
  </si>
  <si>
    <t>22099106</t>
  </si>
  <si>
    <t>SIGCX - Atualização Cadastral Parte 1 – Excluir telefone, e-mail, endereço</t>
  </si>
  <si>
    <t>Aguardando resposta do SICLI para realizar os ajustes necessários na atualização do faturamento</t>
  </si>
  <si>
    <t>22552929</t>
  </si>
  <si>
    <t>SIGCX - Pagamento de boleto VR (Boleted - acima de 250 mil) com assinatura múltipla</t>
  </si>
  <si>
    <t>HU entrou pós planning na sprint79, com status planejada, solicitada pelo PO.</t>
  </si>
  <si>
    <t>22573094</t>
  </si>
  <si>
    <t>SIGCX - Painel de Contas - Inclusão da coluna "Valores bloqueados" e evolutiva nas informações de "Saldo Disponível"</t>
  </si>
  <si>
    <t>HU refinada, entrou na sprint79, pós planning, com status desejável</t>
  </si>
  <si>
    <t>22573241</t>
  </si>
  <si>
    <t>SIGCX - CARD Saldos Consolidados por Conta - Inclusão da coluna "Valores bloqueados" e evolutiva nas informações de "Saldo Disponível"</t>
  </si>
  <si>
    <t>SIGCX - Atualização Cadastral Parte 1 – Reestruturação da jornada figma V4</t>
  </si>
  <si>
    <t>SIGCX : SIPDI | SIGFA - Fundos de Investimento - Layout do fluxo de agendamento - Simples e Múltipla</t>
  </si>
  <si>
    <t>21086399</t>
  </si>
  <si>
    <t>SIGCX - Migração convivência TEV - Fluxo AEM</t>
  </si>
  <si>
    <t>22595941</t>
  </si>
  <si>
    <t>SIGCX - Migração de pacotes para JBOSS 7.4 e do java para versão 8 - gerenciador-pagamentos</t>
  </si>
  <si>
    <t>22595897</t>
  </si>
  <si>
    <t>SIGCX - Migração de pacotes para JBOSS 7.4 e do java para versão 8 - sinbc-login</t>
  </si>
  <si>
    <t>22532103</t>
  </si>
  <si>
    <t>SIGCX - Nova Cobrança Bancária - Emitir Boleto - Evolutiva2</t>
  </si>
  <si>
    <t>22488610</t>
  </si>
  <si>
    <t>SIGCX - Nova Cobrança Bancária -Integração tela detalhes - botões alterar e baixar na tela de detalhes - HU dependente</t>
  </si>
  <si>
    <t>SIGCX - Nova Cobrança Bancária - Meus Boletos_Impressão</t>
  </si>
  <si>
    <t>SIGCX - Nova Cobrança Bancária -baixar boleto</t>
  </si>
  <si>
    <t>22569583</t>
  </si>
  <si>
    <t>GCX - Comportamento Aplicação e Reaplicação em Renda Fixa - Sem Perfil de Investidor - NSGD - SIIFX - Ajuste</t>
  </si>
  <si>
    <t>SIGCX - Nova Cobrança Bancária -Tela Saldo Consolidado</t>
  </si>
  <si>
    <t>SIGCX - Nova Cobrança Bancária - Tela Extrato</t>
  </si>
  <si>
    <t>retornando erro nas chamada do mainframe para o extrato enriquecido</t>
  </si>
  <si>
    <t>22411222</t>
  </si>
  <si>
    <t>SIGCX - Alterar API Transações em lote - Consulta Lotes Autorizados</t>
  </si>
  <si>
    <t>22411233</t>
  </si>
  <si>
    <t>SIGCX - Alterar API Transações em lote - Consulta Detalhes Lote Autorizado</t>
  </si>
  <si>
    <t>Não está sendo possível realizar aplicação, pois é retornado erro no SIART.</t>
  </si>
  <si>
    <t>22378809</t>
  </si>
  <si>
    <t>SIGCX - OpF - Evolutiva_Menu Gestão_Movimentações automáticas - Cancelar_Pedência e STM</t>
  </si>
  <si>
    <t>22144409</t>
  </si>
  <si>
    <t>SIGCX - Open Finance (Fase 3) - Agendamento único_Cancelar_Pendência e STM</t>
  </si>
  <si>
    <t>22455364</t>
  </si>
  <si>
    <t>SIGCX - Evolutiva_Pagamentos múltiplos para contas NSGD - Alert</t>
  </si>
  <si>
    <t>22566123</t>
  </si>
  <si>
    <t>SIGCX - OpF (Fase 3) - Evolutiva_Hybrid Flow - jornadas de Pagamento_Novo Swagger</t>
  </si>
  <si>
    <t>22460266</t>
  </si>
  <si>
    <t>SIGCX - OpF - Hybrid Flow_Pix imediato - continuar / cancelar</t>
  </si>
  <si>
    <t>21757105</t>
  </si>
  <si>
    <t>SIGCX - Estudo para retirada do modulo sinbc-habitacao</t>
  </si>
  <si>
    <t>Spike</t>
  </si>
  <si>
    <t>SIGCX - Open Finance - Evolutiva - Equalização do front fluxos Pix imediato e Agendamento Único</t>
  </si>
  <si>
    <t>demanda evolutiva, será tratada nas squads</t>
  </si>
  <si>
    <t>22362545</t>
  </si>
  <si>
    <t>SIGCX - Sustentação - Pagamento - Simples Nacional</t>
  </si>
  <si>
    <t>SIGCX - Pix em Lote - 03 - Autoriza Lote</t>
  </si>
  <si>
    <t>SIGCX - Pix em Lote - 04 - Lote Autorizado</t>
  </si>
  <si>
    <t>SIGCX - Pix em Lote - 01 - Digitação de Dados</t>
  </si>
  <si>
    <t>SIGCX - Pix em Lote - 02 -Resumo do lote</t>
  </si>
  <si>
    <t>SIGCX - Sustentação - Resumo do Dia - Valores de Saldo Próprio e Saldo Disponível divergentes</t>
  </si>
  <si>
    <t>SIGCX - Sustentação - Envio de CNPJ na validação de QRCODE Pix</t>
  </si>
  <si>
    <t>SIGCX - Sustentação - Mensagem de erro de senha no envio de Pix Ass Multipla</t>
  </si>
  <si>
    <t>22457015</t>
  </si>
  <si>
    <t>SIGCX - Sustentação - Contratação de CESTA DE SERVIÇO - Ass Multipla - Não mostra pendência para segundo RL</t>
  </si>
  <si>
    <t>22414527</t>
  </si>
  <si>
    <t>SIGCX - Sustentação - Painel de Contas - saldo de investimentos</t>
  </si>
  <si>
    <t>22386201</t>
  </si>
  <si>
    <t>SIGCX - Sustentação - Pix_Dados bancários - NSGD PF (3701)</t>
  </si>
  <si>
    <t>22212662</t>
  </si>
  <si>
    <t>SIGCX - Centralizar local de inclusão de novos produtos de conta corrente no Gerenciador CAIXA</t>
  </si>
  <si>
    <t>21799930</t>
  </si>
  <si>
    <t>SIGCX - Envio de TED - Legado e Novo Layout - Incluir Principais bancos no inicio da lista de bancos</t>
  </si>
  <si>
    <t>Listagem de extrato não aparece transação aprovada customizada.</t>
  </si>
  <si>
    <t>Agendamento customizado retornou aos conformes. O alcance da tela de pix futuros é de 1 mês somente.</t>
  </si>
  <si>
    <t>Consulta transações pendentes, não está listando pendencia de transações</t>
  </si>
  <si>
    <t>Consulta transações pendentes retornou</t>
  </si>
  <si>
    <t>Erro ao gerar consentimento OPF</t>
  </si>
  <si>
    <t>Recebendo PER077 ao realizada chamada para a ISO 070432. (SIPER)</t>
  </si>
  <si>
    <t>anexa a nova EISC disponibilizada pela equipe do SIPER. (HU desejável na sprint)</t>
  </si>
  <si>
    <t>Resolvido após as 17h de 27/12, porém não foi possível fazer aplicações para finalizar os testes devido ao horário.</t>
  </si>
  <si>
    <t>Review - Sprint 78</t>
  </si>
  <si>
    <t>22099100</t>
  </si>
  <si>
    <t>SIGCX - Atualização Cadastral Parte 1 – Alterar endereço</t>
  </si>
  <si>
    <t>22099103</t>
  </si>
  <si>
    <t>SIGCX Atualização Cadastral Parte 1 – Incluir telefone, e-mail e endereço</t>
  </si>
  <si>
    <t>21992218</t>
  </si>
  <si>
    <t>SIGCX - CARD Extrato</t>
  </si>
  <si>
    <t>22444843</t>
  </si>
  <si>
    <t>SIGCX - Ajuste nomenclatura comprovante de boletos de convênios de pagamentos</t>
  </si>
  <si>
    <t>SIGCX Atualização Cadastral Parte 1 – Excluir telefone, e-mail e endereço</t>
  </si>
  <si>
    <t>21632739</t>
  </si>
  <si>
    <t>SIGCX - Consulta Cadastral - Nova consulta</t>
  </si>
  <si>
    <t>O erro de resposta da requisição (bit 62 não é retornado)</t>
  </si>
  <si>
    <t>21699562</t>
  </si>
  <si>
    <t>22168959</t>
  </si>
  <si>
    <t>SIGCX - Consulta Cadastral - Contratar AES</t>
  </si>
  <si>
    <t>22293968</t>
  </si>
  <si>
    <t>SIGCX - Consulta Cadastral - Contratar - AEM</t>
  </si>
  <si>
    <t>22348463</t>
  </si>
  <si>
    <t>SIGCX - Ajustes SIGFA - Atualiza V3 da API de Saldo consolidado _ Meus investimentos _Detalhes</t>
  </si>
  <si>
    <t xml:space="preserve">erro no saldo analítico, aguardando ajuste do SIPDI </t>
  </si>
  <si>
    <t>22282800</t>
  </si>
  <si>
    <t>SIGCX - Nova Cobrança Bancária - Boleto personalizado _validação de campos_parte 5</t>
  </si>
  <si>
    <t>22466299</t>
  </si>
  <si>
    <t>SIGCX - Nova Cobrança Bancária - Meus Boletos - Filtro/Listagem - parte 2</t>
  </si>
  <si>
    <t>22468590</t>
  </si>
  <si>
    <t>SIGCX - Nova Cobrança Bancária _ Emitir Boleto - evolutiva 01</t>
  </si>
  <si>
    <t>21970530</t>
  </si>
  <si>
    <t>SIGCX - Nova Cobrança Bancária - Meus Boletos - Alterar boleto</t>
  </si>
  <si>
    <t>SIGCX - Nova Cobrança Bancária _ Meus Boletos _ Impressão</t>
  </si>
  <si>
    <t>22479912</t>
  </si>
  <si>
    <t>SIGCX - Nova Cobrança Bancária _ Testes emissão de boleto</t>
  </si>
  <si>
    <t>22350031</t>
  </si>
  <si>
    <t>SIGCX - Ajustes pós homologação SIIFX - Mensagens de erro ( aguardar)</t>
  </si>
  <si>
    <t>22448588</t>
  </si>
  <si>
    <t>SIGCX - Ajustes pós homologação SIIFX - Informativo mensal - SIFIX legado - dependente de massa</t>
  </si>
  <si>
    <t>21970523</t>
  </si>
  <si>
    <t>SIGCX - Nova Cobrança Bancária - Jornada de contratação</t>
  </si>
  <si>
    <t>22283562</t>
  </si>
  <si>
    <t>SIGCX - Ajustes SIIFX - Atualiza V3 da API de Saldo consolidado _ Meus investimentos_detalhes</t>
  </si>
  <si>
    <t>22258159</t>
  </si>
  <si>
    <t>SIGCX - Abertura de Conta salário em lote - Permitir abertura de conta para Assinatura Múltipla com apenas uma assinatura</t>
  </si>
  <si>
    <t>22320866</t>
  </si>
  <si>
    <t>SIGCX - Atualiza Termo de risco</t>
  </si>
  <si>
    <t>22389680</t>
  </si>
  <si>
    <t>SIGCX - Ajuste no Pagamento Boleto, Pagamento Boleto VR e Agendamento de Boleto NSGD STM</t>
  </si>
  <si>
    <t>22455182</t>
  </si>
  <si>
    <t>SIGCX - OpF - Evolutiva - Menu Gestão_Direcionamento-Meus dados e compartilhamentos</t>
  </si>
  <si>
    <t>22390258</t>
  </si>
  <si>
    <t>SIGCX - OpF - Evolutiva_Atualização para versão do DS 2.5.3</t>
  </si>
  <si>
    <t>22429540</t>
  </si>
  <si>
    <t>SIGCX - Estudo - Procuração Eletrônica - Criação e utilização de Modelo</t>
  </si>
  <si>
    <t>22440430</t>
  </si>
  <si>
    <t>SIGCX - OpF (Fase 3) - Evolutiva_Hybrid Flow nas jornadas de Pagamento</t>
  </si>
  <si>
    <t>Transações Customizadas não esta refletindo no extrato</t>
  </si>
  <si>
    <t>22422945</t>
  </si>
  <si>
    <t>SIGCX - OpF - Evolutiva_Menu Gestão_Movimentações automáticas - Ordenação</t>
  </si>
  <si>
    <t>22524699</t>
  </si>
  <si>
    <t>SIGCX - OpF (Fase 3) - Evolutiva_Transferência Inteligente_Datas de inicio e de expiração</t>
  </si>
  <si>
    <t xml:space="preserve">erro na TRN 0704230 </t>
  </si>
  <si>
    <t>Adicionar rastreabilidade ao redirecionamento ao SIDMF</t>
  </si>
  <si>
    <t>SIGCX - Sustentação - Pagamento DARF</t>
  </si>
  <si>
    <t>SIGCX - Sustentação - PAGAMENTO DE BOLETO - 2ª via do comprovante - 2000 Erro no computador central - NSGD PJ</t>
  </si>
  <si>
    <t>Jboss, falha na conexão timeout nas Filas MQ</t>
  </si>
  <si>
    <t>Fila MQ</t>
  </si>
  <si>
    <t>todas</t>
  </si>
  <si>
    <t>Aberto REQ REQ000136433320  para atendimento</t>
  </si>
  <si>
    <t xml:space="preserve">Erro na VPN Fóton </t>
  </si>
  <si>
    <t>erro no acesso ao GID pela VPN Fóton (internal server Erro), solicitado apoio da equipe GID</t>
  </si>
  <si>
    <t>Login Indiponível</t>
  </si>
  <si>
    <t xml:space="preserve">todas		</t>
  </si>
  <si>
    <t>Transações não esta refletindo no extrato pIx</t>
  </si>
  <si>
    <t>Open</t>
  </si>
  <si>
    <t>squad4</t>
  </si>
  <si>
    <t>HU 22422945</t>
  </si>
  <si>
    <t>Squad4</t>
  </si>
  <si>
    <t>HU 22074799</t>
  </si>
  <si>
    <t>Massa dados Boleto</t>
  </si>
  <si>
    <t>MTX</t>
  </si>
  <si>
    <t>Squad3</t>
  </si>
  <si>
    <t>Massa de boleto VR ( outro banco acima de 250mil), Erro no Pagamento &gt;&gt; TRANSACAO ORIGEM JA FOI UTILIZADA POR OUTRA TRANSACAO</t>
  </si>
  <si>
    <t>Review - Sprint 77</t>
  </si>
  <si>
    <t>O erro de resposta da requisição permanece (bit 62 não é retornado)</t>
  </si>
  <si>
    <t>21863352</t>
  </si>
  <si>
    <t>SIGCX - Impressão de Comprovante Pix - Impressão de CPF autorizador</t>
  </si>
  <si>
    <t>22348447</t>
  </si>
  <si>
    <t>SIGCX - Ajustes SIGFA - Atualiza V3 da API de Saldo consolidado _ Meus investimentos</t>
  </si>
  <si>
    <t>22356462</t>
  </si>
  <si>
    <t>SIGCX - Alteração MO38117 e MO38261</t>
  </si>
  <si>
    <t>SIGCX - Atualização Cadastral Parte 1 – Alterar telefone, e-mail e endereço</t>
  </si>
  <si>
    <t>erro no saldo analítico, sem previsão</t>
  </si>
  <si>
    <t>22348488</t>
  </si>
  <si>
    <t>SIGCX - Ajustes SIGFA - Atualiza V3 da API de Saldo consolidado _ Painel de controle</t>
  </si>
  <si>
    <t>SIGCX - Consulta Cadastral - Contratar - AES</t>
  </si>
  <si>
    <t>Em refinamento</t>
  </si>
  <si>
    <t xml:space="preserve">GLM - Sistema temporariamente indisponível
</t>
  </si>
  <si>
    <t>22282744</t>
  </si>
  <si>
    <t>SIGCX - Nova Cobrança Bancária - Boleto personalizado _validação de campos_parte 3</t>
  </si>
  <si>
    <t>SIGCX - Nova Cobrança Bancária _ Meus Boletos _ Filtro/Listagem</t>
  </si>
  <si>
    <t>22257720</t>
  </si>
  <si>
    <t>SIGCX - Nova Cobrança Bancária - Boleto personalizado _validação de campos_parte 1</t>
  </si>
  <si>
    <t>22282709</t>
  </si>
  <si>
    <t>SIGCX - Nova Cobrança Bancária - Boleto personalizado _validação de campos_parte 2</t>
  </si>
  <si>
    <t>22282779</t>
  </si>
  <si>
    <t>SIGCX - Nova Cobrança Bancária - Boleto personalizado _validação de campos_parte 4</t>
  </si>
  <si>
    <t>22452002</t>
  </si>
  <si>
    <t>SIGCX - SIGLM TED - Ajustes pós-homologação - 5 - Ajuste na listagem dos bancos</t>
  </si>
  <si>
    <t>SIGCX - Ajustes SIIFX - Atualiza V3 da API de Saldo consolidado _ Meus investimentos _Detalhes</t>
  </si>
  <si>
    <t>22385003</t>
  </si>
  <si>
    <t>SIGCX - Adequar o serviço de DDA em lote para contas NSGD - Editar lista e Modal fluxo de erro</t>
  </si>
  <si>
    <t>22282782</t>
  </si>
  <si>
    <t>SIGCX - Adequar o serviço de DDA em lote para contas NSGD - Detalhar e Gera Lote</t>
  </si>
  <si>
    <t>22393410</t>
  </si>
  <si>
    <t>SIGCX - Alterar API utilizada para consulta comprovante de boletos</t>
  </si>
  <si>
    <t>21970029</t>
  </si>
  <si>
    <t>SIGCX - Gestão de Limite Encadeado QRCODE Pix</t>
  </si>
  <si>
    <t>SIGCX  - Abertura de Conta salário em lote - Permitir abertura de conta para Assinatura Múltipla com apenas uma assinatura</t>
  </si>
  <si>
    <t>Serviço SIPER retornando erro</t>
  </si>
  <si>
    <t>22054274</t>
  </si>
  <si>
    <t>SIGCX - OpF (Fase 3) - Agendamento único_Cancelar_STS	Ajuda</t>
  </si>
  <si>
    <t>22055746</t>
  </si>
  <si>
    <t>SIGCX - Procuração Eletrônica - Contrato_Validade ilimitada</t>
  </si>
  <si>
    <t>22378586</t>
  </si>
  <si>
    <t>SIGCX - OpF - Evolutiva_Menu Gestão_Movimentações automáticas - Cancelar_STS</t>
  </si>
  <si>
    <t>22423280</t>
  </si>
  <si>
    <t>SIGCX - OpF (Fase 3) - Evolutiva_Transferência Inteligente_Consentimento Cancelado e Vencido - Mensagem</t>
  </si>
  <si>
    <t>22424661</t>
  </si>
  <si>
    <t>SIGCX - OpF (Fase 3) - Evolutiva_Transferência Inteligente_Quantidade de transferências e Prazo</t>
  </si>
  <si>
    <t>22180315</t>
  </si>
  <si>
    <t>SIGCX - OpF - Menu Gestão_Movimentações automáticas - Detalhes_Histórico</t>
  </si>
  <si>
    <t>21998303</t>
  </si>
  <si>
    <t>SIGCX - Procuração Eletrônica - Gerenciar_Excluir</t>
  </si>
  <si>
    <t>SIGCX - OpF (Fase 3) - Agendamento único_Cancelar_Pendência e STM</t>
  </si>
  <si>
    <t>22473876</t>
  </si>
  <si>
    <t>SIGCX - SIGFA - Jornada meus investimentos - Ajustes Gestor 5</t>
  </si>
  <si>
    <t>22472796</t>
  </si>
  <si>
    <t>SIGCX - SIGFA - Jornada termos de risco - Ajustes Gestor 4</t>
  </si>
  <si>
    <t>22458545</t>
  </si>
  <si>
    <t>SIGCX - Pix Dados Bancários - Inclusão da Operação 4995 e 007</t>
  </si>
  <si>
    <t>22455063</t>
  </si>
  <si>
    <t>SIGCX - Transações em Lote NSGD - Consulta Transações Autorizadas - Mensagem de Consulta a Agendamentos</t>
  </si>
  <si>
    <t>22438393</t>
  </si>
  <si>
    <t>22425531</t>
  </si>
  <si>
    <t>SIGCX - Ajuste Pix - Alterar GET NOME PAGADOR no fluxo de envio de Pix</t>
  </si>
  <si>
    <t>22361927</t>
  </si>
  <si>
    <t>SIGCX - Pix Recorrente - 07 - imprimir comprovante de recorrência</t>
  </si>
  <si>
    <t>22361920</t>
  </si>
  <si>
    <t>SIGCX - Pix Recorrente - 06 - cancelar recorrência</t>
  </si>
  <si>
    <t>22361902</t>
  </si>
  <si>
    <t>SIGCX - Pix Recorrente - 05 - detalhar extrato</t>
  </si>
  <si>
    <t>22361868</t>
  </si>
  <si>
    <t>SIGCX - Pix Recorrente Agendamento + Recorrência - 03 Assinatura Múltipla</t>
  </si>
  <si>
    <t>22321820</t>
  </si>
  <si>
    <t>SIGCX - Pix Recorrente - 04 - consulta extrato</t>
  </si>
  <si>
    <t>22321645</t>
  </si>
  <si>
    <t>SIGCX - Pix Recorrente Agendamento + Recorrência - 02 Assinatura Simples</t>
  </si>
  <si>
    <t>22321106</t>
  </si>
  <si>
    <t>SIGCX - Pix Recorrente Agendamento + Recorrência - 01 validar</t>
  </si>
  <si>
    <t>22061639</t>
  </si>
  <si>
    <t>SIGCX - Remover limitador de transação repetida (substituir por aviso)</t>
  </si>
  <si>
    <t>1 - P/ Puxar</t>
  </si>
  <si>
    <t>- impedimento saldo analítico</t>
  </si>
  <si>
    <t>SIGCX - Atualização Cadastral Parte 1 – Incluir telefone, e-mail, endereço</t>
  </si>
  <si>
    <t>2 - P/ Puxar</t>
  </si>
  <si>
    <t>3 - P/ Puxar</t>
  </si>
  <si>
    <t>4 - P/ Puxar</t>
  </si>
  <si>
    <t>RTC 22420362 aberto pelo @c092663 solicitando os boletos/massa para boleto com as situações BAIXADO_POR_DEVOLUCAO e BAIXADO_POR_PROTESTO</t>
  </si>
  <si>
    <t xml:space="preserve">erro ao chamar saldo analitico 404 not found, ajuste pelo SIPDI, no aguardo
</t>
  </si>
  <si>
    <t>API Saldo</t>
  </si>
  <si>
    <t>Erro ao realizar tentativa de login PER089. Mappers do cli-web-gce no loginxdes.caixa.gov.br ajustado</t>
  </si>
  <si>
    <t>Erro no Saldo Analítico é impedimento para continuidade no desenvolvimento da demanda , sem previsão de regularização</t>
  </si>
  <si>
    <t xml:space="preserve">Erros retornados na ISOs 070426 e 070432. Precisando de apoio da equipe do SIPER para entendimento das informações vinda dos serviços. </t>
  </si>
  <si>
    <t>GLM - Sistema temporariamente indisponível, tente novamente em alguns instantes. Aguardando retorno GLM</t>
  </si>
  <si>
    <t>API GLM</t>
  </si>
  <si>
    <t>Log da ISO 070431, após testes utilizando a EISC na versão 4.0 e 5.0 da mesma, não obtivemos sucesso na realização do envio.</t>
  </si>
  <si>
    <t>Fila</t>
  </si>
  <si>
    <t>Review - Sprint 76</t>
  </si>
  <si>
    <t>22292809</t>
  </si>
  <si>
    <t>SIGCX - SIGFA - Jornada de Resgate - Ajustes Gestor 2</t>
  </si>
  <si>
    <t>S75_22292809_SIGFA_RESGATE_AJUSTES_GESTOR2_MAIN</t>
  </si>
  <si>
    <t>Impactada por ausência não planejada de um integrante.</t>
  </si>
  <si>
    <t>22099120</t>
  </si>
  <si>
    <t>SIGCX Atualização Cadastral Parte 1 – Autoriza acesso aos dados</t>
  </si>
  <si>
    <t>S74_22099120_ATUALIZACAO_CADASTRAL_ACESSA_DADOS_MAIN</t>
  </si>
  <si>
    <t>Impactada pelo usuário estar sem massa de resgate - mudanças na massa NSGD</t>
  </si>
  <si>
    <t>21884065</t>
  </si>
  <si>
    <t>SIGCX - Nova Cobrança Bancária _ Emitir Boleto personalizado</t>
  </si>
  <si>
    <t>S76_21884065_NOVA_COBRANCA_EMITIR_BOLETO_PERSONALIZADO_MAIN</t>
  </si>
  <si>
    <t>Impedida por falta de massa.</t>
  </si>
  <si>
    <t>22199306</t>
  </si>
  <si>
    <t>SIGCX - Nova cobrança bancária - Adicionar o pagador ao banco de pagadores - jornada de emissão de boleto</t>
  </si>
  <si>
    <t>S76_22199306_NOVA_COBRANCA_ADICIONAR_PAGADOR_MAIN</t>
  </si>
  <si>
    <t>22350007</t>
  </si>
  <si>
    <t>SIGCX - SIGLM TED - Ajustes pós-homologação - 2</t>
  </si>
  <si>
    <t>S76_22350007_GESTAO_DE_LIMITES_AJUSTES_LAYOUT_MAIN</t>
  </si>
  <si>
    <t>22372274</t>
  </si>
  <si>
    <t>SIGCX - SIGLM TED - Ajustes pós-homologação - 4 - Mapeamento das mensagens de erro.</t>
  </si>
  <si>
    <t>S75_GESTAO_DE_LIMITES_AJUSTES_MSG_ERRO_MAIN</t>
  </si>
  <si>
    <t>S76_22282782_ADEQUAR_DDA_LOTE_PARA_NSGD_GERAR_LOTE_MAIN</t>
  </si>
  <si>
    <t>HIGOR ESTÁ FINALIZANDO OS ÚLTIMOS TESTES - TAREFA DO HIGOR EM ABERTO</t>
  </si>
  <si>
    <t>22077136</t>
  </si>
  <si>
    <t>SIGCX - Incluir Op 2200 no Gerenciador</t>
  </si>
  <si>
    <t>S75_22077136_INCLUIR_OPERACAO_PRODUTO_2200_MAIN</t>
  </si>
  <si>
    <t>22339915</t>
  </si>
  <si>
    <t>SIGCX - Movimento diario - Altera filtro para segmento</t>
  </si>
  <si>
    <t>S76_22339915_MOVIMENTO_DIARIO_ALTERA_FILTRO_SEGMENTO_MAIN</t>
  </si>
  <si>
    <t>Demanda puxada para a sprint no dia 11/10 para iniciar avaliação.</t>
  </si>
  <si>
    <t>22128606</t>
  </si>
  <si>
    <t>SIGCX - OpF - Menu Gestão_Movimentações automáticas - Detalhes_Pendência e STM</t>
  </si>
  <si>
    <t>S76_22128606_OPEN_FINANCE_MENU_GESTAO_MOVIMENTACOES_AUTOMATICAS_STM_MAIN</t>
  </si>
  <si>
    <t>22074787</t>
  </si>
  <si>
    <t>SIGCX - OpF (Fase 3) - Agendamento recorrente_STS</t>
  </si>
  <si>
    <t>S75_22074787_OPEN_FINANCE_AGENDAMENTO_RECORRENTE_STS_MAIN</t>
  </si>
  <si>
    <t>22098900</t>
  </si>
  <si>
    <t>SIGCX - OpF - Menu Gestão_Movimentações automáticas</t>
  </si>
  <si>
    <t>S76_22098900_OPEN_FINANCE_MENU_GESTAO_MOVIMENTACOES_AUTOMATICAS_MAIN</t>
  </si>
  <si>
    <t>22120509</t>
  </si>
  <si>
    <t>SIGCX - OpF - Menu Gestão_Movimentações automáticas - Detalhes_STS</t>
  </si>
  <si>
    <t>S75_22120509_OPEN_FINANCE_MENU_GESTAO_MOVIMENTACOES_AUTOM_DETALHES_STS_MAIN</t>
  </si>
  <si>
    <t>22144858</t>
  </si>
  <si>
    <t>SIGCX - OpF (Fase 3) - Evolutiva_Seleção de conta_Tempo de exposição de alerta</t>
  </si>
  <si>
    <t>S76_22144858_OPEN_FINANCE_SELECAO_DE_CONTAS_TEMPO_EXPOSICAO_ALERTA_MAIN</t>
  </si>
  <si>
    <t>Demanda puxada para a sprint no dia 22/10</t>
  </si>
  <si>
    <t>Demanda puxada para a sprint no dia 15/10 e os testes das planejadas foram priorizados.</t>
  </si>
  <si>
    <t>Demanda puxada para a sprint no dia 15/10 e impactada pelo impedimento na Consulta das transações pendentes - SIMTX</t>
  </si>
  <si>
    <t>Demanda puxada para a sprint no dia 17/10 e sofreu ajustes</t>
  </si>
  <si>
    <t>22378294</t>
  </si>
  <si>
    <t>SIGCX - OpF (Fase 3) - Estudo - Evolutiva_Iniciação de pagamentos_Usuário de Acesso</t>
  </si>
  <si>
    <t>Estudo</t>
  </si>
  <si>
    <t>Não se aplica</t>
  </si>
  <si>
    <t>Demanda adicionada no meio da sprint  e os testes das planejadas foram priorizados.</t>
  </si>
  <si>
    <t>22120713</t>
  </si>
  <si>
    <t>SIGCX - Sustentação - Pagamento - Múltiplos boletos</t>
  </si>
  <si>
    <t>SUP_22120713_PAGAMENTO_MULTIPLO_AJUSTE_BOLETOS_MAIN</t>
  </si>
  <si>
    <t>22362857</t>
  </si>
  <si>
    <t>SIGCX - Sustentação - Extrato Por Período (TXT OFC OFX) - NSGD</t>
  </si>
  <si>
    <t>SUP_22362857_GERAR_ARQUIVO_EXTRATO_PERIODO_MAIN</t>
  </si>
  <si>
    <t>22381392</t>
  </si>
  <si>
    <t>SIGCX - Sustentação - Conta NSGD_Extrato Histórico</t>
  </si>
  <si>
    <t>Demanda desenvolvimento Caixa - Sem branch</t>
  </si>
  <si>
    <t>22382068</t>
  </si>
  <si>
    <t>SIGCX - Ajuste na requisição de TOKEN</t>
  </si>
  <si>
    <t>22370833</t>
  </si>
  <si>
    <t>SIGCX - SIGLM TED - Ajustes pós homologação  - 3</t>
  </si>
  <si>
    <t>22382091</t>
  </si>
  <si>
    <t>SIGCX - Falha no acesso à funcionalidades de contas 4995 (UL)</t>
  </si>
  <si>
    <t>producao-pacote-issue96-1.7.2.1</t>
  </si>
  <si>
    <t>22397941</t>
  </si>
  <si>
    <t>SIGCX - Sustentação - Emissão de comprovantes</t>
  </si>
  <si>
    <t>SUP_22397941_EMISSAO_COMPROVANTES_NSGD_MAIN</t>
  </si>
  <si>
    <t>22410715</t>
  </si>
  <si>
    <t>SIGCX - Sustentação - QRCODE PIX - ajuste arquivos PDF - aumento DPI</t>
  </si>
  <si>
    <t>SUP_22410715_QR_CODE_PIX_AJUSTE_LEITURA_ARQUIVO_MAIN</t>
  </si>
  <si>
    <t>22400673</t>
  </si>
  <si>
    <t>Sustentação - Ajustes Gestor SIIFX</t>
  </si>
  <si>
    <t>21854931</t>
  </si>
  <si>
    <t>SIGCX - Sustentação - Emissão boletos de Empréstimos</t>
  </si>
  <si>
    <t>22256342</t>
  </si>
  <si>
    <t>SIGCX - Sustentação - Extrato PIX - Lançamentos Agendados</t>
  </si>
  <si>
    <t>SUP_22256342_EXTRATO_PIX_LANCAMENTOS_AGENDADOS_MAIN</t>
  </si>
  <si>
    <t>22288859</t>
  </si>
  <si>
    <t>SIGCX - Sustentação - Extrato da Poupança Vinculada OBTV</t>
  </si>
  <si>
    <t>SUP_22288859_POUPANCA_OBTV_AJUSTE_EXTRATO_MAIN</t>
  </si>
  <si>
    <t>22360890</t>
  </si>
  <si>
    <t>SIGCX - Sustentação - Extrato histórico - Campo Pesquisa</t>
  </si>
  <si>
    <t>SUP_22360890_EXTRATO_HISTORICO_CAMPO_PESQUISA_MAIN</t>
  </si>
  <si>
    <t>21480638</t>
  </si>
  <si>
    <t>SIGCX - Envio de dados ao SIAAF - DARF - sem Código de barras</t>
  </si>
  <si>
    <t>Instabilidades no Login</t>
  </si>
  <si>
    <t>Instabilidades do Pix/SIMTX</t>
  </si>
  <si>
    <t>Integração</t>
  </si>
  <si>
    <t>Instabilidades API LGPD</t>
  </si>
  <si>
    <t>Insconsistência SIAAF</t>
  </si>
  <si>
    <t>Instabilidades SIPDI</t>
  </si>
  <si>
    <t>Ajustes constantes nas massas de NSGD</t>
  </si>
  <si>
    <t>Instabilidades  SIFIX/SIIFX</t>
  </si>
  <si>
    <t>Squad  2</t>
  </si>
  <si>
    <t>Instabilidades  SIPDI (V3 Conslta Analítica)</t>
  </si>
  <si>
    <t>Inconsistências SIGCB - fila de beneficiarios</t>
  </si>
  <si>
    <t>Massa para boletos com situações "BAIXADO_POR_DEVOLUCAO e BAIXADO_POR_PROTESTO"</t>
  </si>
  <si>
    <t>Parametrização SIATR - OP. 2200</t>
  </si>
  <si>
    <t>Dúvidas Open Finance</t>
  </si>
  <si>
    <t>Dúvidas</t>
  </si>
  <si>
    <t>Instabilidades OpenFinance</t>
  </si>
  <si>
    <t>Review - Sprint 75</t>
  </si>
  <si>
    <t>O endpoint de registro de consentimento voltou a dar problema.</t>
  </si>
  <si>
    <t>21086388</t>
  </si>
  <si>
    <t>SIGCX - Migração convivência TEV - Efetiva TEV_Assinatura Simples</t>
  </si>
  <si>
    <t>Foi impactada pelos impedimentos</t>
  </si>
  <si>
    <t>22292562</t>
  </si>
  <si>
    <t>SIGCX - SIGFA - Jornada de Resgate - Ajustes Gestor</t>
  </si>
  <si>
    <t>Foi impactada pelo impedimento: API dando time out</t>
  </si>
  <si>
    <t>22292890</t>
  </si>
  <si>
    <t>SIGCX - SIGFA - Jornada de Resgate - Ajustes Gestor 3</t>
  </si>
  <si>
    <t>Realizada agenda às 16:00 para tratar do cenário de SIDEC (Erro ao efetivar transação com assinatura eletrônica)
Verificação de quem valida a AE</t>
  </si>
  <si>
    <t>22321324</t>
  </si>
  <si>
    <t>SIGCX - Implementação de token de transação com cpf do usuario</t>
  </si>
  <si>
    <t>22272129</t>
  </si>
  <si>
    <t>SIGCX - Evolutiva ProCred 360	Ajuda</t>
  </si>
  <si>
    <t>22331683</t>
  </si>
  <si>
    <t>Migração convivência - Valida TEV - IDENTIFICAÇÃO DA TRANSFERÊNCIA - campo só é obrigatório em alguns casos</t>
  </si>
  <si>
    <t>FEZ 40%</t>
  </si>
  <si>
    <t>21968389</t>
  </si>
  <si>
    <t>SIGCX - Nova Cobrança Bancária _ Excluir Grupo de Pagadores</t>
  </si>
  <si>
    <t>22189414</t>
  </si>
  <si>
    <t>SIGCX - Nova Cobrança Bancária - Evolutiva emissão de boleto</t>
  </si>
  <si>
    <t>22283480</t>
  </si>
  <si>
    <t>SIGCX - Ajustes SIIFX - Atualiza V3 da API de Saldo consolidado _ Meus investimentos</t>
  </si>
  <si>
    <t>End-pont saldo-analitico esta com problemas, previsão de ajuste pelo corporativo para 03/10/2024: "Verificamos aqui e será necessário um ajuste no SIPDI. Estamos hj em Review de sprint, e assim que finalizarmos faremos esse ajuste. Previsão até quinta, 03/10!".</t>
  </si>
  <si>
    <t>22283669</t>
  </si>
  <si>
    <t>SIGCX - Ajustes SIIFX - Atualiza V3 da API de Saldo consolidado _ Painel de controle</t>
  </si>
  <si>
    <t>22061822</t>
  </si>
  <si>
    <t>SIGCX - Fluxo de comprovante de transação Pix para clientes de AEM - Fluxo de pagamento e Agendamento</t>
  </si>
  <si>
    <t>Erro no fluxo pagamento Darf sem Barras e sofreu muitos ajustes do corporativo durante o desenvolvimento</t>
  </si>
  <si>
    <t>22301666</t>
  </si>
  <si>
    <t>SIGCX - Fluxo de comprovante de transação Pix para clientes de AEM - Fluxo de Cancelamento de Agendamento</t>
  </si>
  <si>
    <t>Finalizamos hoje - só subindo as evidências</t>
  </si>
  <si>
    <t>22301698</t>
  </si>
  <si>
    <t>SIGCX - Fluxo de comprovante de transação Pix para clientes de AEM - Fluxo de devolução</t>
  </si>
  <si>
    <t>21960924</t>
  </si>
  <si>
    <t>SIGCX - Extrato Histórico com pesquisa por período nos últimos 12 meses</t>
  </si>
  <si>
    <t>Foi impactada pelo impedimento:  A fila da pesquisa do extrato histórico para buscar extratos de 2 meses pra trás só aceita mês e ano.</t>
  </si>
  <si>
    <t>SIGCX - Open Finance (Fase 3) - Agendamento único_Cancelar_STS</t>
  </si>
  <si>
    <t>Demanda impactada com os impedimentos relacionados ao redirect e deploy.</t>
  </si>
  <si>
    <t>SIGCX - Open Finance (Fase 3) - Agendamento recorrente_STS</t>
  </si>
  <si>
    <t>22098893</t>
  </si>
  <si>
    <t>SIGCX - Open Finance - Menu Gestão_Direcionamento</t>
  </si>
  <si>
    <t>SIGCX - Open Finance - Menu Gestão_Movimentações automáticas - Detalhes_STS</t>
  </si>
  <si>
    <t>• O problema da busca pela conta: É um erro no código deles e precisa ser ajustado la, ai ele comentou que pode demorar ou não, depende da prioridade deles, portando pedi para acertar sobre essa parte com o Italo.
• Mapear qual seria o status descrito no FIGMA com o status retornado da API</t>
  </si>
  <si>
    <t>22137434</t>
  </si>
  <si>
    <t>SIGCX - Open Finance (Fase 3) - Transferência Inteligente_Pendência e STM</t>
  </si>
  <si>
    <t>22144591</t>
  </si>
  <si>
    <t>SIGCX - Open Finance (Fase 3) - Evolutiva_Consentimento Vencido - Mensagem</t>
  </si>
  <si>
    <t>Demanda puxada para a sprint no dia 27/09</t>
  </si>
  <si>
    <t>22308896</t>
  </si>
  <si>
    <t>SIGCX - Sustentação - DDA - Adesão ao DDA com CNPJ zerado</t>
  </si>
  <si>
    <t>22289273</t>
  </si>
  <si>
    <t>SIGCX - Sustentação - Utilizar conta do usuário logado na pesquisa de DDA</t>
  </si>
  <si>
    <t>22282622</t>
  </si>
  <si>
    <t>SIGCX - Sustentação - Ajuste no fluxo "Notas de negociação &gt; Negociação em processamento"</t>
  </si>
  <si>
    <t>22178645</t>
  </si>
  <si>
    <t>SIGCX - Confecção de DAS - Documento de Arquitetura de Software - etapa 3</t>
  </si>
  <si>
    <t>SIGCX - PIX Recentes</t>
  </si>
  <si>
    <t>SIGCX - Evolutiva ProCred 360</t>
  </si>
  <si>
    <t>21997343</t>
  </si>
  <si>
    <t>SIGCX - Gestão de Limite Encadeado Chave Pix</t>
  </si>
  <si>
    <t>21997371</t>
  </si>
  <si>
    <t>SIGCX - Gestão de Limite Encadeado Dados Bancários Pix</t>
  </si>
  <si>
    <t>21996449</t>
  </si>
  <si>
    <t>SIGCX - 1ª e 2ª Via de Comprovante - Boleto_PDF e impressão</t>
  </si>
  <si>
    <t>SIGCX - Open Finance - Menu Gestão_Movimentações automáticas - Detalhes_Pendência e STM</t>
  </si>
  <si>
    <t>Instabilidades no Deploy</t>
  </si>
  <si>
    <t>API LGPD</t>
  </si>
  <si>
    <t>Indisponibilidade do Pix</t>
  </si>
  <si>
    <t>Squad 1 e 4</t>
  </si>
  <si>
    <t>SIAAF - Falha na recusa</t>
  </si>
  <si>
    <t>Serviço de efetivação de TEV fora</t>
  </si>
  <si>
    <t>Squad 3 e 4</t>
  </si>
  <si>
    <t>Review - Sprint 74</t>
  </si>
  <si>
    <t>SIGCX - Sustentação - Procurador Autorizador - DETRAN-SP - Multa</t>
  </si>
  <si>
    <t>SUP_21843097_PROC_AUTORIZADOR_MULTA_DETRAN_SP_MAIN</t>
  </si>
  <si>
    <t>SIGCX - Sustentação - Ajuste de Data Base para cálculo de vencimento no agendamento de Boletos</t>
  </si>
  <si>
    <t>SUP_21886343_REMOCAO_CALCULO_FATOR_VENCIMENTO_MAIN</t>
  </si>
  <si>
    <t>SIGCX - Folha Caixa Web - NSGD</t>
  </si>
  <si>
    <t>Implantado</t>
  </si>
  <si>
    <t>SUP_22205400_FOLHA_CAIXA_WEB_AJUSTE_NSGD_MAIN</t>
  </si>
  <si>
    <t>SIGCX - DEFEITO - Autoriza Pendência de Aplicação e Resgate de Fundos NSGD</t>
  </si>
  <si>
    <t>SUP_22212399_FALHA_PENDENCIA_APLICACAO_RESGATE_NSGD_MAIN</t>
  </si>
  <si>
    <t>SIGCX - DEFEITO - Consulta comprovante de TED enviado NSGD</t>
  </si>
  <si>
    <t>SUP_22212553_FALHA_CONSULTA_TED_CONTA_MIGRADA_NSGD_MAIN</t>
  </si>
  <si>
    <t>SIGCX - Sustentação - Consulta Cheque Especial (CROT) - Contratação</t>
  </si>
  <si>
    <t>SUP_CROT_REMOCAO_SIRIC_MOCK_MAIN</t>
  </si>
  <si>
    <t>SIGCX - Sustentação - QR code para ativação do dispositivo</t>
  </si>
  <si>
    <t>S74_22213253_SIIFX_RENDA_FIXA_NOTAS_E_MOVS_NOVO_LAYOUT_MAIN</t>
  </si>
  <si>
    <t>Demanda impactada por impedimento de retornos do SIAAF</t>
  </si>
  <si>
    <t>Demanda iniciada nos últimos dias da sprint.</t>
  </si>
  <si>
    <t>22085818</t>
  </si>
  <si>
    <t>SIGCX - CARD Barra única</t>
  </si>
  <si>
    <t xml:space="preserve">pacote-homologacao-sprint74-issue89 </t>
  </si>
  <si>
    <t>Demanda maior do que o time estimou.</t>
  </si>
  <si>
    <t>22161910</t>
  </si>
  <si>
    <t>SIGCX - ProCred 360</t>
  </si>
  <si>
    <t>21968373</t>
  </si>
  <si>
    <t>SIGCX - Nova Cobrança Bancária _ Alterar Grupo de Pagadores</t>
  </si>
  <si>
    <t>22040619</t>
  </si>
  <si>
    <t>SIGCX - Sustentação - Abertura de conta NSGD - Espaço número de telefone</t>
  </si>
  <si>
    <t>pacote-piloto-issue85-1.7.1-rc1</t>
  </si>
  <si>
    <t>22190790</t>
  </si>
  <si>
    <t>SIGCX - Renda Fixa CDB SIIFX _ Atualização de versão API - Consulta transações genéricas _ novo ajuste</t>
  </si>
  <si>
    <t>pacote-homologacao-issue71-siifx-sigfa</t>
  </si>
  <si>
    <t>22194835</t>
  </si>
  <si>
    <t>SIGCX - Ajustes pós homologação SIIFX - Notas e Movimentações</t>
  </si>
  <si>
    <t>22200585</t>
  </si>
  <si>
    <t>SIGCX - Ajustes pós homologação SIIFX - Resgate</t>
  </si>
  <si>
    <t>22205248</t>
  </si>
  <si>
    <t>SIGCX - Ajustes pós homologação SIIFX - Meus investimentos &gt; Detalhes</t>
  </si>
  <si>
    <t>22205657</t>
  </si>
  <si>
    <t>SIGCX - SIGLM  TED - Ajustes pós-homologação - 1</t>
  </si>
  <si>
    <t>22213253</t>
  </si>
  <si>
    <t>SIGCX - Ajustes pós homologação SIIFX - Novo layout notas e movimentações</t>
  </si>
  <si>
    <t>22267774</t>
  </si>
  <si>
    <t>SIGCX - Ajustes pós homologação SIIFX - Investir - Alteração da descrição do produto.</t>
  </si>
  <si>
    <t>21911175</t>
  </si>
  <si>
    <t>SIGCX - DARF sem código de barras: Impressão de comprovante pelo Extrato</t>
  </si>
  <si>
    <t>21911318</t>
  </si>
  <si>
    <t>SIGCX - Adequar o serviço de DDA em lote para contas NSGD</t>
  </si>
  <si>
    <t>SIGCX - Fluxo de comprovante de transação Pix para clientes de AEM</t>
  </si>
  <si>
    <t>Durante o desenvolvimento identificamos que algumas APIs precisam ser alteradas, novas HUs foram criadas e esta HU deve ser modificada.</t>
  </si>
  <si>
    <t>Demanda impactada com falta de massa.</t>
  </si>
  <si>
    <t>22145280</t>
  </si>
  <si>
    <t>SIGCX - Gravar SIMCV na jornada de gerenciamento de dispositivo</t>
  </si>
  <si>
    <t>Demanda com impactado arquitetural e precisará ser avaliada pelo arquiteto e testes regressivos em muitos pontos da aplicação.</t>
  </si>
  <si>
    <t>21965986</t>
  </si>
  <si>
    <t>SIGCX - Open Finance (Fase 3) - Pix-Agendamento único_STM</t>
  </si>
  <si>
    <t>pacote-homologacao-openfinance-issue91</t>
  </si>
  <si>
    <t>SIGCX - Open Finance (Fase 3) - Agendamento único_Cancelar</t>
  </si>
  <si>
    <t>Demanda impactada com as instabilidades do PIX.</t>
  </si>
  <si>
    <t>22109341</t>
  </si>
  <si>
    <t>SIGCX - Open Finance (Fase 3) - Alerta sobre saída do fluxo:</t>
  </si>
  <si>
    <t>22130259</t>
  </si>
  <si>
    <t>SIGCX - Open Finance (Fase 3) - Transferência Inteligente_STS</t>
  </si>
  <si>
    <t>SIGCX - Open Finance (Fase 3) - Agendamento único_Cancelar STM</t>
  </si>
  <si>
    <t>Demanda impactada com as instabilidades do OpenFinance</t>
  </si>
  <si>
    <t>22180907</t>
  </si>
  <si>
    <t>SIGCX - Open Finance (Fase 3) - Pix Imediato_Extrato e Comprovante_STM</t>
  </si>
  <si>
    <t>22180917</t>
  </si>
  <si>
    <t>SIGCX - Open Finance (Fase 3) - Agendamento único_Extrato e Comprovante_STM</t>
  </si>
  <si>
    <t>22198890</t>
  </si>
  <si>
    <t>SIGCX - Open Finance (Fase 3) - Evolutiva_Nova tela de Redirec aut - STS e STM</t>
  </si>
  <si>
    <t>22265809</t>
  </si>
  <si>
    <t>SIGCX - Transações em Lote NSGD - Inibir lote para destino op 023	Ajuda</t>
  </si>
  <si>
    <t>S74_22265809_TRANSACOES_LOTE_INIBIR_DESTINO_OP_023_MAIN</t>
  </si>
  <si>
    <t>22205049</t>
  </si>
  <si>
    <t>SIGCX - Open Finance (Fase 3) - Evolutiva_Cancelamento e Impeditivo - Redirec aut</t>
  </si>
  <si>
    <t>22268224</t>
  </si>
  <si>
    <t>SIGCX - Open Finance (Fase 3) - Hybrid Flow nas jornadas de Pagamento</t>
  </si>
  <si>
    <t>21692644</t>
  </si>
  <si>
    <t>Migração convivência - Valida TEV - IDENTIFICAÇÃO DA TRANSAFERÊNCIA - campo só é obrigatório em alguns casos</t>
  </si>
  <si>
    <t>SIGCX - Consulta Cadastral - Contratar</t>
  </si>
  <si>
    <t>22178696</t>
  </si>
  <si>
    <t>SIGCX - Remoção do modulo sinbc-transf</t>
  </si>
  <si>
    <t>SIGCX - Renda FIXA CDB SIIFX - Consulta  a restrições de clientes na jornada de Aplicação</t>
  </si>
  <si>
    <t>SIGCX - Open Finance - Menu Gestão_Movimentações automáticas</t>
  </si>
  <si>
    <t>SIGCX - Open Finance (Fase 3) - transferências inteligentes STM</t>
  </si>
  <si>
    <t>SIGCX - Open Finance (Fase 3) - Consentimento Vencido – Mensagem:</t>
  </si>
  <si>
    <t>Review - Sprint 72</t>
  </si>
  <si>
    <t>SIGCX - Migração convivência TEV - Efetiva TEV _ Assinatura Simples</t>
  </si>
  <si>
    <t>Demanda impactada pela instabilidade do login e GLM</t>
  </si>
  <si>
    <t>SIGCX - Migração convivência - Ajustes jornada - Valida TEV</t>
  </si>
  <si>
    <t>Migração convivência - Valida TEV - Mascara de data do débito</t>
  </si>
  <si>
    <t>S72_21695253_MIGRACAO_TEV_MASCARA_DATA_DEBITO_MAIN</t>
  </si>
  <si>
    <t>SIGCX - Consulta Movimento Diário/ Extrato Consolidado GOV - Permitir Jornada para Contas PJ Privada</t>
  </si>
  <si>
    <t>S71_21781777_MOVIMENTO_DIARIO_PERMITIR_CONTAS_PJ_PRIVADA_MAIN</t>
  </si>
  <si>
    <t>SIGCX - Ajustes na jornada do SIGFA pós homologação - parte 1</t>
  </si>
  <si>
    <t>S71_21888572_AJUSTES_JORNADA_SIGFA_DEV</t>
  </si>
  <si>
    <t>SIGCX - Adesão automática no momento que o cliente incluir as contas no perfil do GERENCIADOR</t>
  </si>
  <si>
    <t xml:space="preserve">	S71_21973118_MOVIMENTO_DIARIO_ADESAO_AUTOMATICA_MAIN</t>
  </si>
  <si>
    <t>Demanda adicionada no meio da sprint - não considerada na planning</t>
  </si>
  <si>
    <t>SIGCX - Envio de dados ao SIAAF - Multas com Barras (DETRAN Outros Estados)</t>
  </si>
  <si>
    <t>Impedimento: Não foi póssível prosseguir na demanda devido aos dados retornados do serviço ISO não estarem compatíveis com o requerido na planilha.</t>
  </si>
  <si>
    <t>SIGCX - Estudo para retirada do modulo sinbc-transf</t>
  </si>
  <si>
    <t>Demanda de estudo</t>
  </si>
  <si>
    <t>SIGCX - Comprovantes de PIX FGTS realizado via SIACC</t>
  </si>
  <si>
    <t>Demanda puxada no final da sprint (era desejável da squad 4)</t>
  </si>
  <si>
    <t>SIGCX - Nova Cobrança Bancária _ Incluir Pagadores</t>
  </si>
  <si>
    <t>S72_21746734_NOVA_COB_BANCARIA_INCLUIR_PAGADORES_MAIN</t>
  </si>
  <si>
    <t>SIGCX - Nova Cobrança Bancária _ Incluir Grupo de Pagadores</t>
  </si>
  <si>
    <t>SIGCX - Nova Cobrança Bancária _ Consultar Pagadores</t>
  </si>
  <si>
    <t>SIGCX - Nova Cobrança Bancária _ Integração_Emissão de boleto (final 6733 e 2744)</t>
  </si>
  <si>
    <t>SIGCX - Renda Fixa CDB SIIFX _ Atualização de versão API _ Consulta transações genéricas</t>
  </si>
  <si>
    <t>S72_22091273_SIIFX_RENDA_FIXA_ATUALIZAR_CONSULTA_GENERICA_MAIN</t>
  </si>
  <si>
    <t>SIGCX - Extrato Histórico com pesquisa por periodo nos últimos 12 meses</t>
  </si>
  <si>
    <t>Impedimento: a fila da pesquisa do extrato histórico para buscar extratos de 2 meses pra trás só aceita mês e ano.</t>
  </si>
  <si>
    <t>Demanda impactada pela instabilidade do login</t>
  </si>
  <si>
    <t>Demanda impactada pelo impedimento: erro retornado pelo SIMTX, quando o ultimo representante autoriza a transação pix.</t>
  </si>
  <si>
    <t>SIGCX - Incluir Op. 2200 no Gerenciador</t>
  </si>
  <si>
    <t>Demanda puxada no final da sprint, após resolução do impedimento.</t>
  </si>
  <si>
    <t>SIGCX - Mapear o Gerenciador para produtos 2200, 1459, 1477, 1460, 1472, 008, 010, 017</t>
  </si>
  <si>
    <t>SIGCX - Open Finance (Fase 3) - Iniciação de pagamentos_Acesso</t>
  </si>
  <si>
    <t>S72_21956786_OPEN_FINANCE_INICIACAO_PAGAMENTOS_ACESSO_MAIN</t>
  </si>
  <si>
    <t>SIGCX - Open Finance (Fase 3) - Iniciação de pagamentos_Seleção de conta</t>
  </si>
  <si>
    <t>S71_21958036_OPEN_FINANCE_SELECAO_CONTAS_MAIN</t>
  </si>
  <si>
    <t>SIGCX - Open Finance (Fase 3) - Pix Automático-Agendamento único_STS e Pendência</t>
  </si>
  <si>
    <t>Impedimento o Pix: Erro: Houve um problema durante a sua requisição. Os sistemas CAIXA não responderam em um tempo hábil.</t>
  </si>
  <si>
    <t>SIGCX - Open Finance (Fase 3) - Pix Automático-Agendamento único_STM</t>
  </si>
  <si>
    <t>SIGCX - Resumo das contas - Migração</t>
  </si>
  <si>
    <t>S72_22056590_PAINEL_DE_CONTAS_RESUMO_CONTAS_MAIN</t>
  </si>
  <si>
    <t>SIGCX - Open Finance (Fase 3) - Pix Extrato e Comprovante</t>
  </si>
  <si>
    <t>SIGCX - Open Finance (Fase 3) - Agendamento único_Extrato e Comprovante</t>
  </si>
  <si>
    <t>SIGCX - Sustentação - Abertura de Conta Salário Individual - Direcionamento da inclusão de contas e inserção de alerta</t>
  </si>
  <si>
    <t>SIGCX - Sustentação - DDA - Outorgado Digitador</t>
  </si>
  <si>
    <t>SIGCX - Retirada da opção de desbloqueio de dispositivo pelo gerenciador</t>
  </si>
  <si>
    <t>SUP_22139077_REMOCAO_AUTORIZAR_MAQUINA_PENDENTE_MAIN</t>
  </si>
  <si>
    <t>SIGCX - PIX Extrato - Agendamento</t>
  </si>
  <si>
    <t>SIGCX - Consulta Cadastral - Nova Consulta</t>
  </si>
  <si>
    <t>SIGCX - Pix Extrato - Evolutiva layout - Modo quiosque - Receber Pix QR personalizado</t>
  </si>
  <si>
    <t>SIGCX - Padronização da modal de assinatura eletrônica</t>
  </si>
  <si>
    <t>SIGCX - Remoção do modulo sinbc-girocaixa</t>
  </si>
  <si>
    <t>SIGCX - Estudo para retirada do modulo sinbc- token</t>
  </si>
  <si>
    <t>Preparada</t>
  </si>
  <si>
    <t>SIGCX - Nova Cobrança Bancária _ Excluir Pagadores</t>
  </si>
  <si>
    <t>SIGCX - 2ª Via de Comprovantes - Botão 'CPFs autorizadores'</t>
  </si>
  <si>
    <t>SIGCX - 2ª Via de Comprovantes - TEV Recebida - Inibir 'CPFs autorizadores'</t>
  </si>
  <si>
    <t>SIGCX - Gestão de Limite Pix - Cadastrar</t>
  </si>
  <si>
    <t>Instabilidades em algumas funcionalidades do SIPER</t>
  </si>
  <si>
    <t>SIPER</t>
  </si>
  <si>
    <t>Squad 1, 2 e 4</t>
  </si>
  <si>
    <t>SIPDI/SIGFA</t>
  </si>
  <si>
    <t>Definição referente à fila da pesquisa do extrato histórico para buscar extratos de 2 meses pra trás só aceita mês e ano.</t>
  </si>
  <si>
    <t>Negocial</t>
  </si>
  <si>
    <t>SIATR e Barramento</t>
  </si>
  <si>
    <t>API/Barramento</t>
  </si>
  <si>
    <t>Demanda SIAAF: dados retornados do serviço ISO não estão compatíveis com o que foi solicitado</t>
  </si>
  <si>
    <t>Indisponibilidade GLM</t>
  </si>
  <si>
    <t>Sprint atual</t>
  </si>
  <si>
    <t>Squad</t>
  </si>
  <si>
    <t>Impedidos no dia da review</t>
  </si>
  <si>
    <t>Entregues na Sprint</t>
  </si>
  <si>
    <t xml:space="preserve">% de Pontos Entregues </t>
  </si>
  <si>
    <t>Totais</t>
  </si>
  <si>
    <t>Review - Sprint 73</t>
  </si>
  <si>
    <t>Demanda impactada pelos impedimentos: indisponibilidade do login, erro de certificado, datas estão vindo com o ano errado e as transações TED e TEV não estão trazendo detalhes.</t>
  </si>
  <si>
    <t>21074390</t>
  </si>
  <si>
    <t>SIGCX - Bloqueio judicial - Histórico de Ordens (parte 2 )</t>
  </si>
  <si>
    <t>Demanda impedida: falta de massa nas contas/usuários arquivos de bloqueio judicial para conseguirmos fazer dowmload.</t>
  </si>
  <si>
    <t>Demanda impactada pelo impedimento do SSO na obtenção do token de intranet (erro de certificado).</t>
  </si>
  <si>
    <t>Demanda impactada pelo impedimento "Serviço DARF indisponível."</t>
  </si>
  <si>
    <t>21568129</t>
  </si>
  <si>
    <t>SIGCX - Pix Extrato - Agendamento</t>
  </si>
  <si>
    <t>Demanda impedida: aguardando definição da correta versão do Figma a ser utilizada.</t>
  </si>
  <si>
    <t>21692523</t>
  </si>
  <si>
    <t>S73_21692523_MIGRACAO_TEV_AJUSTES_JORNADA_MAIN</t>
  </si>
  <si>
    <t>Demanda foi concluída, mas foi impactada com o impedimento do SSO na obtenção do token de intranet (erro de certificado).</t>
  </si>
  <si>
    <t>21764082</t>
  </si>
  <si>
    <t>S73_21764082_COMPROVANTE_PIX_FGTS_SIACC_MAIN</t>
  </si>
  <si>
    <t>Demanda puxada no final da sprint.</t>
  </si>
  <si>
    <t>22168520</t>
  </si>
  <si>
    <t>SIGCX - Atualizacao do DS versão 2.5.3 para a V12 do Angular</t>
  </si>
  <si>
    <t>21967902</t>
  </si>
  <si>
    <t>SIGCX - Nova Cobrança Bancária _ Consultar Grupo de Pagadores</t>
  </si>
  <si>
    <t>S73_21967902_NOVA_COB_BANCARIA_CONSULTAR_GRP_PAGADOR_MAIN</t>
  </si>
  <si>
    <t>21968397</t>
  </si>
  <si>
    <t>21970487</t>
  </si>
  <si>
    <t>SIGCX - Nova Cobrança Bancária _ Alterar dados Pagador</t>
  </si>
  <si>
    <t>S73_21970487_NOVA_COBRANCA_BANCARIA_ALTERAR_DADOS_PAGADOR_MAIN</t>
  </si>
  <si>
    <t>21970489</t>
  </si>
  <si>
    <t>22089196</t>
  </si>
  <si>
    <t>SIGCX - Nova Cobrança Bancária _ Detalhar pagador</t>
  </si>
  <si>
    <t>22150407</t>
  </si>
  <si>
    <t>SIGCX - Nova Cobrança Bancária -Redirecionamento da modal gerar boleto na jornada de incluir pagadores/redirecionar consulta pagador</t>
  </si>
  <si>
    <t>S73_22150407_NOVA_COB_BANCARIA_MODAL_EMITIR_BOLETO_MAIN</t>
  </si>
  <si>
    <t>Demanda foi impactada pelo impedimento: Apos correções na chamada a fila está apresentando o seguinte erro:</t>
  </si>
  <si>
    <t>Demanda teve a complexidade alterada devido à solicitação exigir mudança de arquitetura, visto que no convivência o fluxo morre em caso de erro. Foi estudado outras propostas, e escolhida a exibição de mensagem de alerta no navegador.</t>
  </si>
  <si>
    <t>Demanda foi impactada pelo impedimento: não é possível gerar o comprovante por conta do problema do id fim a fim</t>
  </si>
  <si>
    <t>Demanda foi impactada pelos impedimentos: falta de usuários com produto 2200, massa com data incorreta e Log retornando com erro do mainframe que retorna o saldo da conta, sem o saldo não podemos realizar transações</t>
  </si>
  <si>
    <t>22151911</t>
  </si>
  <si>
    <t>Mapeamento do Extrato Histórico/extrato por período</t>
  </si>
  <si>
    <t>Demanda sofreu ajuste de complexidade durante a sprint e foi impactada por indisponibilidade do login.</t>
  </si>
  <si>
    <t>21960963</t>
  </si>
  <si>
    <t>SIGCX - Open Finance (Fase 3) - Pix-Agendamento único_STS e Pendência</t>
  </si>
  <si>
    <t>S72_21960963_OPEN_FINANCE_PIX_AGENDAMENTO_UNICO_STS_E_PENDENCIA_MAIN</t>
  </si>
  <si>
    <t>Demanda impactada por Problema no json, impactando geração de consent para open.</t>
  </si>
  <si>
    <t>Demanda impactada por  impedimento no agendamento único para contas STM(Sistema de transação multipla).</t>
  </si>
  <si>
    <t>22001441</t>
  </si>
  <si>
    <t>SIGCX - Extrato Histórico - Exportar PDF</t>
  </si>
  <si>
    <t>S73_22001441_EXTRATO_HISTORICO_EXPORTAR_PDF_MAIN</t>
  </si>
  <si>
    <t>22012289</t>
  </si>
  <si>
    <t>SIGCX - Open Finance (Fase 3) - Pix-Agendamento único_Extrato e Comprovante</t>
  </si>
  <si>
    <t>S73_22012289_OPEN_FINANCE_PIX_IMEDIATO_EXTRATO_COMPROVANTE_MAIN</t>
  </si>
  <si>
    <t>Demanda impactada por Erro ao gerar consentimento</t>
  </si>
  <si>
    <t>22085608</t>
  </si>
  <si>
    <t>S73_22085608_OPEN_FINANCE_PIX_AGENDAMENTO_EXTRATO_COMPROVANTE_MAIN</t>
  </si>
  <si>
    <t>22138918</t>
  </si>
  <si>
    <t>SIGCX - Open Finance (Fase 3) - Pix imediato - ajuste de mensagem</t>
  </si>
  <si>
    <t>22149936</t>
  </si>
  <si>
    <t>SIGCX - Open Finance (Fase 3) - logo das instituições</t>
  </si>
  <si>
    <t>22156324</t>
  </si>
  <si>
    <t>SIGCX - Open Finance (Fase 3) - Data e Hora limite para 2ª autorização _STM:</t>
  </si>
  <si>
    <t>22212399</t>
  </si>
  <si>
    <t>22125988</t>
  </si>
  <si>
    <t>SIGCX - Transações em lote NSGD _ evolutiva botão Cancelar</t>
  </si>
  <si>
    <t>22120619</t>
  </si>
  <si>
    <t>SIGCX - Sustentação - Procurador Digitador - STM - DETRAN/SP</t>
  </si>
  <si>
    <t>22008209</t>
  </si>
  <si>
    <t>SIGCX - Sustentação - Extrato Histórico - Download</t>
  </si>
  <si>
    <t>21652732</t>
  </si>
  <si>
    <t>SIGCX - criação do ambiente local JBOSS 7.4</t>
  </si>
  <si>
    <t>Serviço</t>
  </si>
  <si>
    <t>21586119</t>
  </si>
  <si>
    <t>SIGCX - Sustentação - Ajuste de Máscara no campo Agência - cadastramento de usuário_conta</t>
  </si>
  <si>
    <t>20738377</t>
  </si>
  <si>
    <t>SIGCX - Testes 0146 POUPANÇA PJ SEM FINS LUCRATIVOS CAIXA:</t>
  </si>
  <si>
    <t>20579556</t>
  </si>
  <si>
    <t>SIGCX - Sustentação - NSGD Extratos da Conta 3702_Não apresenta os lançamentos no formato do extrato 05</t>
  </si>
  <si>
    <t>20872730</t>
  </si>
  <si>
    <t>SIGCX - Inclusão de comprovantes de transações para OP 007</t>
  </si>
  <si>
    <t>21120383</t>
  </si>
  <si>
    <t>21447154</t>
  </si>
  <si>
    <t>SIGCX - Envio de dados ao SIAAF - GPS sem barras</t>
  </si>
  <si>
    <t>Migração convivência - Valida TEV - IDENTIFICAÇÃO DA TRANSFERÊNCIA</t>
  </si>
  <si>
    <t>21783787</t>
  </si>
  <si>
    <t>22054531</t>
  </si>
  <si>
    <t>SIGCX - Consulta Cadastral - Minhas consulta</t>
  </si>
  <si>
    <t>22098079</t>
  </si>
  <si>
    <t>SIGCX - CARD Pix</t>
  </si>
  <si>
    <t>SIGCX - Gravar simcv na jornada de gerenciamento de dispositivo</t>
  </si>
  <si>
    <t>21938620</t>
  </si>
  <si>
    <t>21996978</t>
  </si>
  <si>
    <t>SIGCX - Open Finance (Fase 3) - Evolutiva_Alerta sobre saída do fluxo</t>
  </si>
  <si>
    <t>SIGCX - Open Finance (Fase 3) - transferências inteligentes STS e Pendência</t>
  </si>
  <si>
    <t>SIGCX - Open Finance (Fase 3) - Seleção de conta_Tempo de exposição de alerta:</t>
  </si>
  <si>
    <t>Datas estão vindo com o ano errado e as transações TED e TEV não estão trazendo detalhes.</t>
  </si>
  <si>
    <t>Falta de massa nas contas/usuários arquivos de bloqueio judicial para conseguirmos fazer dowmload.</t>
  </si>
  <si>
    <t>Impedimento do SSO na obtenção do token de intranet (erro de certificado).</t>
  </si>
  <si>
    <t>Serviço DARF indisponível</t>
  </si>
  <si>
    <t>Falta de usuários com produto 2200, massa com data incorreta e Log retornando com erro do mainframe que retorna o saldo da conta, sem o saldo não podemos realizar transações</t>
  </si>
  <si>
    <t>Não é possível gerar o comprovante por conta do problema do id fim a fim</t>
  </si>
  <si>
    <t>Problema no json, impactando geração de consent para open.</t>
  </si>
  <si>
    <t>Consentimento</t>
  </si>
  <si>
    <t>Erro no agendamento único para contas STM(Sistema de transação multipla)</t>
  </si>
  <si>
    <t>Erro ao gerar consentimento</t>
  </si>
  <si>
    <t>Figma com com versões divergentes</t>
  </si>
  <si>
    <t>API PIX</t>
  </si>
  <si>
    <t>Review - Sprint 71</t>
  </si>
  <si>
    <t>SIGCX - Alteração de Fonte do GCX para CAIXA Std (priorizar teste)</t>
  </si>
  <si>
    <t>Iniciada no dia 15/07</t>
  </si>
  <si>
    <t>impedida devido aos mainframes não estarem retornando para o SIGOV os saldos das contas</t>
  </si>
  <si>
    <t>Liberado p/ teste em 12/07</t>
  </si>
  <si>
    <t>SIGCX - Confecção da DAS - DOCUMENTO DE ARQUITETURA DE SOFTWARE - Etapa 2</t>
  </si>
  <si>
    <t>erro na API do SIPER para validação de senha</t>
  </si>
  <si>
    <t>SIGCX - Visualização Comprovantes em Lote - Boleto</t>
  </si>
  <si>
    <t>SIGCX - Exportar PDF - Comprovantes em Lote - Boleto</t>
  </si>
  <si>
    <t>SIGCX - Exportar TXT - Comprovantes em Lote - Boleto</t>
  </si>
  <si>
    <t>SIGCX - Exportar XLS - Comprovantes em Lote - Boleto</t>
  </si>
  <si>
    <t>SIGCX - Análise nova versão Swagger - Resgate SIIFX</t>
  </si>
  <si>
    <t>SIGCX - Nova Cobrança Bancária _ Listagem pagadores_Boleto Simples</t>
  </si>
  <si>
    <t>SIGCX - Nova Cobrança Bancária _ Confirmação _ Boleto simples</t>
  </si>
  <si>
    <t>SIGCX - Nova Cobrança Bancária -Listagem grupo de pagadores campo select na emissão de boleto simples</t>
  </si>
  <si>
    <t>Iniciada no dia 16/07</t>
  </si>
  <si>
    <t>SIGCX - Resumo do Dia - Impressão</t>
  </si>
  <si>
    <t>SIGCX - Remoção do modulo sinbc-minhaconta</t>
  </si>
  <si>
    <t>Extrato Histórico está voltando com erro.</t>
  </si>
  <si>
    <t>Iniciada no dia 11/07</t>
  </si>
  <si>
    <t>SIGCX - Gravação de Consulta ao Extrato Por Periodo no SIMCV</t>
  </si>
  <si>
    <t>SIGCX - Adequação dos pagamentos múltiplos para contas NSGD</t>
  </si>
  <si>
    <t>Não iniciada</t>
  </si>
  <si>
    <t>SIGCX - 1ª Via de Comprovante - Pix_Botão 'CPFs autorizadores'</t>
  </si>
  <si>
    <t>SIGCX - Envio de dados ao SIAAF - DPVAT com Barras (DETRAN Outros Estados)</t>
  </si>
  <si>
    <t>SIGCX - Envio de dados ao SIAAF - DARF - com código de barras</t>
  </si>
  <si>
    <t>SIGCX - Envio de dados ao SIAAF - GPS - Guia de Previdência Social - com Código de barras</t>
  </si>
  <si>
    <t>Falha ao processar a requisicao</t>
  </si>
  <si>
    <t>Iniciada no dia 12/07</t>
  </si>
  <si>
    <t>SIGCX - Sustentação - Cadastro Positivo - Exclusão opção ativação por SMS</t>
  </si>
  <si>
    <t>SIGCX - Sustentação - Senha de Transação Múltipla_Mandato Vencido - Houve um erro durante sua solicitação</t>
  </si>
  <si>
    <t>SIGCX - Sustentação - Estudos sobre os códigos do SIMCV</t>
  </si>
  <si>
    <t>SIGCX - NSGD - Transações em Lote - Convivência - Link para transações SIDEC/AUT</t>
  </si>
  <si>
    <t>História de Usuário</t>
  </si>
  <si>
    <t>SIGCX - Pix - Emissão de Comprovantes para clientes de Assinatura Múltipla</t>
  </si>
  <si>
    <t>SIGCX - Pix - Envio de Pix com dados bancários</t>
  </si>
  <si>
    <t>SIGCX - Sustentação - QRCODE - PIX</t>
  </si>
  <si>
    <t>SIGCX - Sustentação - Fundos de Investimentos - Aplicação de centavos</t>
  </si>
  <si>
    <t>SIGCX - Extrato 5 anos - Exportar PDF</t>
  </si>
  <si>
    <t>SIGCX - Procuração Eletrônica - Gerenciar_Apelido da conta</t>
  </si>
  <si>
    <t>SIGCX - Consulta/Cancelamento de agendamento - Pesquisar</t>
  </si>
  <si>
    <t>SIGCX - Open Finance (Fase 3) - Iniciação de pagamentos_Usuário de Acesso</t>
  </si>
  <si>
    <t>Falta/ajustes de massa</t>
  </si>
  <si>
    <t>SIATR/SIAAF</t>
  </si>
  <si>
    <t>Teste integrado</t>
  </si>
  <si>
    <t xml:space="preserve">Erro no Extrato Histórico </t>
  </si>
  <si>
    <t>Contas GOV</t>
  </si>
  <si>
    <t>GOV</t>
  </si>
  <si>
    <t>Erro na API do SIPER para validação de senha</t>
  </si>
  <si>
    <t>Review - Sprint 70</t>
  </si>
  <si>
    <t>SIGCX - Listar Comprovantes em Lote - Boleto</t>
  </si>
  <si>
    <t>S65_21512219_LISTAR_COMPROVANTE_LOTE_BOLETOS_MAIN</t>
  </si>
  <si>
    <t>Impedimento: mainframes não estarem retornando para o SIGOV os saldos das contas. Com isso, não conseguimos evidenciar para contas PJ Privada NSGD os saldos de movimentação.</t>
  </si>
  <si>
    <t>Demanda impactada pelos impedimentos</t>
  </si>
  <si>
    <t>Impedimento: Os boletos das contas SIDEC e GOV não estão sendo apresentados nos Comprovantes em Lotes devido a indisponibilidade no retorno do mainframe</t>
  </si>
  <si>
    <t>SIGCX - Extrato Pix - Impressão do extrato em arquivo TXT</t>
  </si>
  <si>
    <t>S70_21910853_PIX_EXTRATO_TEMPORARIO_AJUSTES_MAIN</t>
  </si>
  <si>
    <t>SIGCX - Extrato Pix - Impressão do extrato em arquivo CSV</t>
  </si>
  <si>
    <t>S70_21910853_PIX_EXTRATO_TEMPORARIO_AJUSTES_MAIN.</t>
  </si>
  <si>
    <t>SIGCX - PIX Extrato - Evolutiva - Filtro por IDENTIFICADOR com impressão</t>
  </si>
  <si>
    <t>S70_21885123_PIX_EXTRATO_TEMPORARIO_FILTRO_IDENTIFICADOR_MAIN</t>
  </si>
  <si>
    <t>SIGCX - Implantar jornada de Token _ Gestão de limites TED ( favoritos)</t>
  </si>
  <si>
    <t>SIGCX - Nova Cobrança Bancária _ Impressão de boleto</t>
  </si>
  <si>
    <t>S70_21884526_NOVA_COB_BANCARIA_IMPRESSAO_BOLETO_MAIN</t>
  </si>
  <si>
    <t>SIGCX - Nova Cobrança Bancária _ Seleção de Cedente - parte 2</t>
  </si>
  <si>
    <t>S70_21978742_NOVA_COB_BANCARIA_SELECAO_DE_CEDENTE_MAIN</t>
  </si>
  <si>
    <t>SIGCX - Gestão de limites TED - Editar favoritos</t>
  </si>
  <si>
    <t>SIGCX - Resumo do Dia - Lançamentos Futuros (massa)</t>
  </si>
  <si>
    <t>S70_21721483_RESUMO_DIA_LANCAMENTOS_FUTUROS_MAIN</t>
  </si>
  <si>
    <t>SIGCX - Resumo do Dia - Cheque Especial_VALOR UTILIZADO e DISPONÌVEL ( massa sidec)</t>
  </si>
  <si>
    <t>S70_21721471_RESUMO_DIA_VALORES_CHEQUE_ESPECIAL_MAIN</t>
  </si>
  <si>
    <t>Buscar pelo n° da IF destino - Pix ( Dados Bancários)</t>
  </si>
  <si>
    <t>S70_20403909_PIX_LISTAR_BANCOS_MAIS_POPULARES_MAIN</t>
  </si>
  <si>
    <t>P/ novo layout: S70_21799930_MIGRACAO_CONVIVENCIA_TED_INCLUIR_PRINCIPAIS_BANCOS_MAIN
P/ o legado: S70_21799930_ENVIO_TED_INCLUIR_PRINCIPAIS_BANCOS_MAIN</t>
  </si>
  <si>
    <t>SIGCX - Movimento Diário - Alterar Gravação SIMCV</t>
  </si>
  <si>
    <t>S70_21959986_MOVIMENTO_DIARIO_ALTERAR_GRAVACAO_SIMCV_MAIN</t>
  </si>
  <si>
    <t>SIGCX - Abertura de Conta Salário em Lote - Ajuste de Passo a Passo</t>
  </si>
  <si>
    <t>S70_21959923_ALTERACAO_TEXTO_ABERTURA_CONTA_LOTE_MAIN</t>
  </si>
  <si>
    <t>Só iniciamos o desenvolvimento.</t>
  </si>
  <si>
    <t>S70_21960924_EXTRATO_HISTORICO_PESQUISAR_POR_PERIODO_MAIN</t>
  </si>
  <si>
    <t>SIGCX - Evolutiva - Barra Única - Incluir Botão de Retornar ao final de todas as jornadas</t>
  </si>
  <si>
    <t>S70_21874419_BARRA_UNICA_INCLUSAO_BOTAO_RETORNAR_MAIN</t>
  </si>
  <si>
    <t>SIGCX - Open Finance (Fase 3) - Estudo para implementação da Iniciação de pagamento</t>
  </si>
  <si>
    <t>Não se aplica - demanda de estudo</t>
  </si>
  <si>
    <t>SIGCX - DARF sem código de barras impressão de comprovante pelo Extrato</t>
  </si>
  <si>
    <t>S70_21911175_EXTRATO_HISTORICO_COMPROVANTE_DARF_SEM_COD_BARRAS_MAIN</t>
  </si>
  <si>
    <t>SIGCX - DARF impressão de comprovante pelo Extrato</t>
  </si>
  <si>
    <t>S69_21911143_EXTRATO_HISTORICO_COMPROVANTE_DARF_COM_BARRAS_MAIN</t>
  </si>
  <si>
    <t>SIGCX - GPS impressão de comprovante pelo Extrato</t>
  </si>
  <si>
    <t>S69_21911165_EXTRATO_HISTORICO_COMPROVANTE_GPS_COM_COD_BARRAS_MAIN</t>
  </si>
  <si>
    <t>SIGCX - Sustentação - Senha de Transação Múltipla_Mandato Vencido</t>
  </si>
  <si>
    <t>SIGCX - Sustentação - Painel de Saldo de conta_TJ/PR</t>
  </si>
  <si>
    <t>SIGCX - Ajuste para envio de Token Intranet - Fundos de Investimento</t>
  </si>
  <si>
    <t>S69_21972382_FUNDO_INVESTIMENTO_NSGD_INTRANET_MAIN</t>
  </si>
  <si>
    <t>SIGCX - Sustentação - Não apresenta a possibilidade de consulta de agendamento de boletos</t>
  </si>
  <si>
    <t>SIGCX - Sustentação - Erro na inclusão de pagamento com Nova Procuração - DETRAN SP</t>
  </si>
  <si>
    <t>SIGCX - Sustentação - Atualização - Assinatura Eletrônica por Senha de Transação</t>
  </si>
  <si>
    <t>SIGCX - Sustentação - Tratamento adequado de erro</t>
  </si>
  <si>
    <t>SIGCX - Sustentação - Ajuste timezone comprovante legado boleto NSGD</t>
  </si>
  <si>
    <t>SIGCX - Abertura Conta Salário - SIGLA UF INVALIDA</t>
  </si>
  <si>
    <t>SIGCX - Repetir transações PIX - Pagamento QRCode Dinâmico não aparece no Extrato</t>
  </si>
  <si>
    <t>SIGCX - Sustentação - Extrato PIX - Maio 2024</t>
  </si>
  <si>
    <t>SIGCX - Remoção do modulo sinbc-cestaservicospj</t>
  </si>
  <si>
    <t>SIGCX - Procuração - Refresh da situação da Senha de Transação - Estudo</t>
  </si>
  <si>
    <t>Migração Convivência - Mapear Atividades -Painel de Contas</t>
  </si>
  <si>
    <t>Aguardando teste integrado com SIAAF e SIATR</t>
  </si>
  <si>
    <t>Indisponibilidades do Login</t>
  </si>
  <si>
    <t>Token SSO</t>
  </si>
  <si>
    <t>Token</t>
  </si>
  <si>
    <t>Indisponibilidades Pix</t>
  </si>
  <si>
    <t>Saldo Consolidado</t>
  </si>
  <si>
    <t>Instabilidades no GLM TED</t>
  </si>
  <si>
    <t>Instabilidades SIGMS</t>
  </si>
  <si>
    <t>Indisponibilidade SIMCV (impossibilidade de validar gravação e código não encontrado)</t>
  </si>
  <si>
    <t>SIBAR</t>
  </si>
  <si>
    <t>SIATR</t>
  </si>
  <si>
    <t>SIMTX</t>
  </si>
  <si>
    <t>Review - Sprint 69</t>
  </si>
  <si>
    <t>Data da entrega:</t>
  </si>
  <si>
    <t>SIGCX - Ajustes na jornada do SIGFA pós homologação - parte 2</t>
  </si>
  <si>
    <t>S69_21939735_SIGFA_AJUSTES_JORNADA_APLICACAO_MAIN</t>
  </si>
  <si>
    <t>SIGCX - Migração convivência TEV - Efetiva TEV _ Múltipla</t>
  </si>
  <si>
    <t>Impactada com a indisponibilidade do Login.</t>
  </si>
  <si>
    <t>SIGCX - Atualização do extrato pix conforme última atualização do DS</t>
  </si>
  <si>
    <t>S68_21888872_PIX_EXTRATO_ATUALIZACAO_CONFORME_DS_MAIN</t>
  </si>
  <si>
    <t>SIGCX - Extrato Pix - Ajuste nos itens por página</t>
  </si>
  <si>
    <t>S69_21910320_PIX_EXTRATO_INCLUSAO_ITENS_POR_PAGINA_MAIN</t>
  </si>
  <si>
    <t>SIGCX - PIX Extrato - Devolução - Ajuste Layout</t>
  </si>
  <si>
    <t>S67_21568633_PIX_EXTRATO_DEVOLUCAO_MAIN</t>
  </si>
  <si>
    <t>SIGCX - Extrato Pix V3 - Ajustes</t>
  </si>
  <si>
    <t>N/A</t>
  </si>
  <si>
    <t>SIGCX - Gestão de limites TED - Cadastrar favoritos - Cadastro (épico 20572735)</t>
  </si>
  <si>
    <t>SIGCX - Gestão de limites TED - Listar favoritos (épico 20572735)</t>
  </si>
  <si>
    <t>S69_21447967_GESTAO_LIMITES_TED_LISTAR_FAVORITOS_MAIN</t>
  </si>
  <si>
    <t>Impactada com a indisponibilidade do GLM (por causa do SICLI) e Login</t>
  </si>
  <si>
    <t>SIGCX - Implantar jornada de Token _ Gestão de limites TED ( Limite diário)</t>
  </si>
  <si>
    <t>SIGCX - Estudo para retirada do modulo sinbc-girocaixa</t>
  </si>
  <si>
    <t>SIGCX - Nova Cobrança Bancária _ Emitir Boleto Simples</t>
  </si>
  <si>
    <t>Demanda desejável, puxada p/ sprint em 07/06</t>
  </si>
  <si>
    <t>Demanda desejável, puxada p/ sprint em 10/06</t>
  </si>
  <si>
    <t>SIGCX - Resumo do Dia - Cheque Especial_VALOR UTILIZADO e DISPONÌVEL</t>
  </si>
  <si>
    <t>Com o impedimento: TQS do LCR, impossibilitando o uso do Token, uma vez que o GCX não tem ambiente TQS</t>
  </si>
  <si>
    <t>SIGCX - Resumo do Dia - Lançamentos do dia</t>
  </si>
  <si>
    <t>S69_21721480_RESUMO_DIA_LANCAMENTOS_DIA_MAIN</t>
  </si>
  <si>
    <t>SIGCX - Migração Convivência - Incluir Provisionamento de Saque</t>
  </si>
  <si>
    <t>S67_21746679_INCLUIR_PROVISIONAMENTO_SAQUE_MAIN</t>
  </si>
  <si>
    <t>SIGCX - Migração Convivência - Provisionamento de Saque - Efetiva</t>
  </si>
  <si>
    <t>S69_21746679_MIGRACAO_PROVISIONAMENTO_SAQUE_EFETIVAR_MAIN</t>
  </si>
  <si>
    <t>S69_21887005_REMOCAO_MODULO_SINBC-CESTASERVICOSPJ_MAIN</t>
  </si>
  <si>
    <t>Com o impedimento: Impedimento da API, não está trazendo os Lançamentos futuros</t>
  </si>
  <si>
    <t>Detalhe extrato GPS sem código de barras.</t>
  </si>
  <si>
    <t>S68_21886711_DETALHE_EXTRATO_HISTORICO_GPS_SEM_BARRAS_MAIN</t>
  </si>
  <si>
    <t>SIGCX - Atualização de Links de propagandas - Maquininha, Cartão, Prev Seguro</t>
  </si>
  <si>
    <t>S69_21701557_ATUALIZACAO_LINKS_DE_PROPAGANDAS_MAIN</t>
  </si>
  <si>
    <t>SIGCX - DARF com código de barras impressão de comprovante pelo Extrato</t>
  </si>
  <si>
    <t>SIGCX - GPS com código de barras impressão de comprovante pelo Extrato</t>
  </si>
  <si>
    <t>Impactada com o erro: "codigo de barras não existe em paramento DARF SEM CÓDIGO DE BARRAS"</t>
  </si>
  <si>
    <t>SIGCX - NSGD - Pagamento de Boleto VR - Ajuste</t>
  </si>
  <si>
    <t>S68_21872864_PAGAMENTO_BOLETED_NSGD_MAIN</t>
  </si>
  <si>
    <t>SIGCX - Extrato de Conta - Detalhe GPS com código de barras</t>
  </si>
  <si>
    <t>S69_21911124_DETALHE_EXTRATO_HISTORICO_GPS_COM_BARRAS_MAIN</t>
  </si>
  <si>
    <t>SIGCX - GPS sem código de barras impressão de comprovante pelo Extrato</t>
  </si>
  <si>
    <t>S69_21911173_EXTRATO_HISTORICO_COMPROVANTE_GPS_SEM_COD_BARRAS_MAIN</t>
  </si>
  <si>
    <t>SIGCX - Alterar nº celular - Envio de SMS</t>
  </si>
  <si>
    <t>S69_21089199_SERVICO_SMS_ALTERAR_NUM_CELULAR_MAIN</t>
  </si>
  <si>
    <t>SIGCX - Inclusão - Nome da pessoa que está acessando o canal</t>
  </si>
  <si>
    <t>S68_21837133_INCLUSAO_NOME_USUARIO_CPF_LOGADO_MAIN</t>
  </si>
  <si>
    <t>Impactada com o erro 401 retornando pelo ambiente de des. e Aguard. Teste integrado com o SIAAF</t>
  </si>
  <si>
    <t>SIGCX - GPS e DARF impressão de comprovante pelo Extrato_SIMCV</t>
  </si>
  <si>
    <t>SIGCX - Sustentação - Alteração de Endereço</t>
  </si>
  <si>
    <t>SUP_21606014_ALTERACAO_ENDERECO_MAIN</t>
  </si>
  <si>
    <t>SIGCX - Sustentação - Pix_Comprovante - Situação da transação</t>
  </si>
  <si>
    <t>SUP_21633366_PIX_AJUSTE_SITUACAO_TRANSACAO_MAIN</t>
  </si>
  <si>
    <t>SIGCX - Sustentação - Pagamentos - Código Renavam_11 dígitos</t>
  </si>
  <si>
    <t>SUP_21675604_PAGAMENTOS_AJUSTE_COD_RENAVAM_MAIN</t>
  </si>
  <si>
    <t>SIGCX - Sustentação - Erro na inclusão de pagamento com Nova Procuração - DETRAN SP - AUTORIZA DPVAT</t>
  </si>
  <si>
    <t>SUP_21685343_DPVAT_ERRO_AUTORIZA_DIGITACAO_MAIN</t>
  </si>
  <si>
    <t>SIGCX - Sustentação - Erro na inclusão de pagamento com Nova Procuração - DETRAN SP - AUTORIZA LICENCIAMENTO</t>
  </si>
  <si>
    <t>SUP_21685366_PROCURACAO_AUTORIZACAO_ERRO_DETRAN_LICENCIAMENTO_MAIN</t>
  </si>
  <si>
    <t>SIGCX - Sustentação - Gestão de Limite_ E-mail cadastrado</t>
  </si>
  <si>
    <t>SUP_21740709_GESTAO_LIMITE_AJUSTE_EMAIL_CADASTRADO_MAIN</t>
  </si>
  <si>
    <t>SIGCX - Sustentação - Pagamento de contas DETRAN/SP pelo perfil Digitador - NSGD</t>
  </si>
  <si>
    <t>SUP_21836608_DETRANSP_PAGAMENTO_DIGITADOR_NSGD_MAIN</t>
  </si>
  <si>
    <t>SIGCX - Notas de Negociação - Evolutiva V4 Chamada por CNPJ</t>
  </si>
  <si>
    <t>SIGCX - Download de Extrato SITEX em CSV</t>
  </si>
  <si>
    <t>SIGCX - Solicitar Extrato Consolidado GOV</t>
  </si>
  <si>
    <t>SIGCX - selecionar todos no Gerenciar Adesão GOV</t>
  </si>
  <si>
    <t>S69_21949414_MOVIMENTO_DIARIO_SELECIONA_TODAS_ADESAO_MAIN</t>
  </si>
  <si>
    <t>SIGCX - Notas de Negociação Ajuste Download</t>
  </si>
  <si>
    <t>SIGCX - Extrato Pix - Impressão do extrato em arquivo Excel</t>
  </si>
  <si>
    <t>SIGCX - Pix Extrato - Evolutiba - Filtro por IDENTIFICADOR com impressão</t>
  </si>
  <si>
    <t>Precisa voltar para ajustes por causa do fluxo NSGD não contemplado no inicio do desenv.</t>
  </si>
  <si>
    <t>Erro CROT - Ao tentar acessar a funcionalidade de CROT - contratação de cheque especial</t>
  </si>
  <si>
    <t>SIGFA Fora</t>
  </si>
  <si>
    <t>21852215</t>
  </si>
  <si>
    <t>Listar transações pendentes/detalhes ou redirecionamento</t>
  </si>
  <si>
    <t>A refinar</t>
  </si>
  <si>
    <t>Demanda não repassada na planning com o time</t>
  </si>
  <si>
    <t>Aguardando ajuste SIACC (ainda sendo corrigido)</t>
  </si>
  <si>
    <t>SIGCX - NSGD - Transações em lote - TED CONTA PAGAMENTO</t>
  </si>
  <si>
    <t>Aguardando ajustes do SIATR (teste realizado, erro permanece)</t>
  </si>
  <si>
    <t>Instabilidades no SIPER</t>
  </si>
  <si>
    <t>Erro com o Token LCR</t>
  </si>
  <si>
    <t>API adesão</t>
  </si>
  <si>
    <t>Retorno API</t>
  </si>
  <si>
    <t>Indisponibilidade SGFA - Perfil do investidor</t>
  </si>
  <si>
    <t>Questões com simulador SITAX​</t>
  </si>
  <si>
    <t>Simulador</t>
  </si>
  <si>
    <t>MTX boleted fora​</t>
  </si>
  <si>
    <t>Boteted</t>
  </si>
  <si>
    <t>Indisponibilidade SIMCV</t>
  </si>
  <si>
    <t>SIMCV</t>
  </si>
  <si>
    <t>Teste integrado com SIAAF</t>
  </si>
  <si>
    <t>SIAAF</t>
  </si>
  <si>
    <t>Falha ao trazer os Lançamentos futuros</t>
  </si>
  <si>
    <t>Percentual a ser considerado</t>
  </si>
  <si>
    <t>Em Desenvolvimento - Inicio</t>
  </si>
  <si>
    <t>Em Desenvolvimento - Meio</t>
  </si>
  <si>
    <t>Em Desenvolvimento - Fim</t>
  </si>
  <si>
    <t>Em testes - Iníco</t>
  </si>
  <si>
    <t>Em testes - Meio</t>
  </si>
  <si>
    <t>Em testes - Fim</t>
  </si>
  <si>
    <t>Review - Sprint 68</t>
  </si>
  <si>
    <t>Foi impactada por intermitências no Login e a complexidade aumentou durante a sprint</t>
  </si>
  <si>
    <t>SIGCX - PIX Extrato - Evolutiva - Listagem e Impressão</t>
  </si>
  <si>
    <t>S61_21532309_PIX_EXTRATO_EVOLUTIVA_LISTAGEM_E_IMPRESSAO_MAIN</t>
  </si>
  <si>
    <t>Impedimento: Detalhe da devolução novamente parou de funcionar.</t>
  </si>
  <si>
    <t>SIGCX - Transações Pendentes - Novo layout e apresentação de dados (somente Listagem)</t>
  </si>
  <si>
    <t>SIGCX - Pix Extrato - Evolutiva - Ajuste de Layout do Cabeçalho</t>
  </si>
  <si>
    <t>S67_21736904_PIX_EXTRATO_AJUSTE_CABECALHO_MAIN</t>
  </si>
  <si>
    <t>SIGCX - Confecção da DAS - DOCUMENTO DE ARQUITETURA DE SOFTWARE</t>
  </si>
  <si>
    <t>Foi impactada por intermitências na API do Pix e Login</t>
  </si>
  <si>
    <t xml:space="preserve">Foi impactada por DB2 está fora em DES(GLM) </t>
  </si>
  <si>
    <t>SIGCX - Gestão de limites TED - Excluir favoritos</t>
  </si>
  <si>
    <t>S68_21448002_GESTAO_LIMITES_TED_EXCLUIR_FAVORITOS_MAIN</t>
  </si>
  <si>
    <t xml:space="preserve">Demanda desejável, puxada p/ sprint em 22/05, mas impactada por DB2 está fora em DES(GLM) </t>
  </si>
  <si>
    <t>SIGCX - Nova Cobrança Bancária _ Seleção de Cedente</t>
  </si>
  <si>
    <t>S68_21884547_NOVA_COB_BANCARIA_SELECAO_DE_CEDENTE_MAIN</t>
  </si>
  <si>
    <t>SIGCX - NSGD - Transações em lote - Emissão de comprovante TED, PBQ e CSN Cód da Operação e Chave de Segurança</t>
  </si>
  <si>
    <t>S67_21646278_TRANSACAO_LOTE_COD_OPERACAO_CHAVE_MAIN</t>
  </si>
  <si>
    <t>SIGCX - Resumo do Dia - Conta_logada_referência_limites ( massa bloqueio e créditos a confirmar)</t>
  </si>
  <si>
    <t>S68_21721456_RESUMO_DO_DIA_INFO_LIMITES_MAIN</t>
  </si>
  <si>
    <t>SIGCX - Procuração - Conta Outorgada - Informativo Senha de transação Bloqueada</t>
  </si>
  <si>
    <t>S67_21764118_PROCURACAO_INFO_SENHA_BLOQUEADA_MAIN</t>
  </si>
  <si>
    <t>Demanda iniciada em 27/05 e foi impactada por intermitências no Login</t>
  </si>
  <si>
    <t>SIGCX - Abertura de Conta Salário em Lote - Link para download de planilha modelo (teste)</t>
  </si>
  <si>
    <t>S66_21418635_ABERTURA_CONTA_SALARIO_LOTE_DOWNLOAD_MAIN</t>
  </si>
  <si>
    <t>SIGCX - Token SMS - PIX saque e PIX troco - teste</t>
  </si>
  <si>
    <t>S64_TOKEN_SMS_PIX_INTEGRACAO_MAIN</t>
  </si>
  <si>
    <t>SIGCX - Repetir transações - TED</t>
  </si>
  <si>
    <t>S65_21684200_EXT_HISTORICO_REPETIR_TRANSACOES_TED_MAIN</t>
  </si>
  <si>
    <t>SIGCX - Pagamento de multa do Detran-SP - Digitador - Autorizar - sem código de barra</t>
  </si>
  <si>
    <t>S66_21693643_PAGAMENTO_MULTA_AUTORIZAR_DIGITACAO_MAIN</t>
  </si>
  <si>
    <t>SIGCX - Editar transação - Excluir Mensagem - Pagamentos em Lote</t>
  </si>
  <si>
    <t>S66_21757132_EDITAR_EXCLUIR_MSGS_PAGAMENTO_LOTE_CSN_MAIN</t>
  </si>
  <si>
    <t>SIGCX - Gerar arquivo TXT (extrato histórico)</t>
  </si>
  <si>
    <t>S68_21757545_EXTRATO_HISTORICO_EXPORTAR_TXT_MAIN</t>
  </si>
  <si>
    <t>SIGCX - Painel de contas - Apelido Conta</t>
  </si>
  <si>
    <t>S66_21759793_PAINEL_CONTAS_APELIDO_MAIN</t>
  </si>
  <si>
    <t>Demanda desejável, puxada p/ sprint em 28/05</t>
  </si>
  <si>
    <t>Impedida devido o retorno apresentado antes do ajuste do corporativo.</t>
  </si>
  <si>
    <t>Detalhe extrato GPS sem código de barras</t>
  </si>
  <si>
    <t>Iniciada em 17/05</t>
  </si>
  <si>
    <t>Detalhe extrato DARF com código de barras</t>
  </si>
  <si>
    <t>S68_21886879_DETALHE_EXTRATO_HISTORICO_DARF_COM_BARRAS_MAIN</t>
  </si>
  <si>
    <t>SIGCX - Remoção do modulo sinbc-cartao-mobile</t>
  </si>
  <si>
    <t>S68_21886974_REMOCAO_MODULO_SINBC_CARTAO_MOBILE_MAIN</t>
  </si>
  <si>
    <t>Detalhe extrato DARF sem código de barras</t>
  </si>
  <si>
    <t>S68_21887285_DETALHE_EXTRATO_HISTORICO_DARF_SEM_BARRAS_MAIN</t>
  </si>
  <si>
    <t>SIGCX - NSGD - Investimentos / Poupança Integrada / Extrato</t>
  </si>
  <si>
    <t>Demanda Interna</t>
  </si>
  <si>
    <t>SIGCX - Sustentação - PIX - Pagamentos com QR Code_Reutilização da Id Fim a Fim (E2E)</t>
  </si>
  <si>
    <t>SIGCX - Sustentação - Procurador_Inclusão com Senha Bloqueada - Houve um erro inesperado</t>
  </si>
  <si>
    <t>SUP_21700545_PROCURACAO_AJUSTE_MSG_ERRO_MAIN</t>
  </si>
  <si>
    <t>SIGCX - Sustentação - Mensagem_Senha de Transação Bloqueada</t>
  </si>
  <si>
    <t>SUP_21756562_MENSAGEM_SENHA_BLOQUEADA_MAIN</t>
  </si>
  <si>
    <t>SUP_21784829_PAINEL_SALDO_CONTA_TJPR_MAIN</t>
  </si>
  <si>
    <t>SIGCX - Sustentação - Pix Agendado_Dados bancários</t>
  </si>
  <si>
    <t>SUP_21785037_PIX_AGENDAMENTO_DADOS_BANCARIOS_MAIN</t>
  </si>
  <si>
    <t>SIGCX - Sustentação - PIX - Modo Quiosque – QR Code Simples</t>
  </si>
  <si>
    <t>SUP_21812027_PIX_QUIOSQUE_AJUSTE_QRCODE_SIMPLES_MAIN</t>
  </si>
  <si>
    <t>SIGCX - Sustentação - Painel de Contas_Criar Grupo - SIDEC</t>
  </si>
  <si>
    <t>SUP_21841407_PAINEL_CONTAS_AJUSTE_CRIAR_GRUPOS_SIDEC_MAIN</t>
  </si>
  <si>
    <t>SIGCX - Sustentação - 2ª Via TED - Mesma Titularidade_STM</t>
  </si>
  <si>
    <t>SIGCX - Alteração de Layout do Extrato Pix - V2</t>
  </si>
  <si>
    <t>S68_21915317_PIX_LAYOUT_LEGADO_FILTRO_PERIODO_MAIN</t>
  </si>
  <si>
    <t>SIGCX - Ajustes 2 SIGFA</t>
  </si>
  <si>
    <t>Demanda não foi puxada para a sprint  porque dependia da conclusão da demanda 21512219</t>
  </si>
  <si>
    <t>Demanda não foi puxada para a sprint porque dependia da conclusão da demanda 21512219</t>
  </si>
  <si>
    <t>Demanda não foi puxada para a sprint porque SIGFA está fora</t>
  </si>
  <si>
    <t>SIGFA fora</t>
  </si>
  <si>
    <t xml:space="preserve">Erro Crot (token alterado/logado) </t>
  </si>
  <si>
    <t>SIGCX - Atualização de Links de propagandas - Maquininha, Cartão, Prev e Seguro</t>
  </si>
  <si>
    <t>Demanda não foi puxada para a sprint porque está aguardando ajustes no SIACC</t>
  </si>
  <si>
    <t>Ajuste SIATR (novo teste realizado, erro permanece)</t>
  </si>
  <si>
    <t>Demanda não foi puxada para a sprint porque está aguardando ajustes no SIATR</t>
  </si>
  <si>
    <t>Ajuste SIACC (ainda sendo corrigido)</t>
  </si>
  <si>
    <t>Serviço de detalhamento de pix permanece fora.</t>
  </si>
  <si>
    <t>21568633</t>
  </si>
  <si>
    <t>GLM Fora.. O problema está no SICLI (db2)</t>
  </si>
  <si>
    <t>21447985,  21447967, 21447993, 21448002</t>
  </si>
  <si>
    <t>Serviço PIX indisponível</t>
  </si>
  <si>
    <t>21888872</t>
  </si>
  <si>
    <t>Retorno de pagamento de boleted do MTX</t>
  </si>
  <si>
    <t>XSD MTX</t>
  </si>
  <si>
    <t>21872864 (desejável)</t>
  </si>
  <si>
    <t>Erro "0215 - SITUACAO TESTADA NAO CADASTRADA NO SIMULADOR"</t>
  </si>
  <si>
    <t>21693643 -  Meta</t>
  </si>
  <si>
    <t>Review - Sprint 61</t>
  </si>
  <si>
    <t>Migração convivência TEV - Consulta Minhas transações (2)</t>
  </si>
  <si>
    <t>S61_21086375_Migra_convivência_TEV_Consulta</t>
  </si>
  <si>
    <t>SIGCX - Pix Extrato - Detalhamento e Devolução</t>
  </si>
  <si>
    <t>S61_21532381_Pix_Extrato_Detalhamento</t>
  </si>
  <si>
    <t>SIGCX - Pix Extrato - Listagem</t>
  </si>
  <si>
    <t>S61_21532309_Pix_Extrato_Listagem</t>
  </si>
  <si>
    <t>Ajustes Perfil do Investidor (layout figma)</t>
  </si>
  <si>
    <t>S61_21460842_Ajustes_Perfil_Investidor</t>
  </si>
  <si>
    <t>Migração convivência TEV - Efetiva TEV</t>
  </si>
  <si>
    <t>Demanda foi adicionada nos últimos dias da sprint.</t>
  </si>
  <si>
    <t>SIGCX : SIPDI | SIGFA - Fundos de Investimento - Autoriza e detalha pendência aplicação AEM</t>
  </si>
  <si>
    <t>S61_21248847_Fundos_Autoriza_detalha_AEM</t>
  </si>
  <si>
    <t>SIGCX : SIPDI | SIGFA - Fundos de Investimento - Autoriza e detalha pendência movimentações Aplicação - STM desejável</t>
  </si>
  <si>
    <t>S61_21103274_Fundos_Autoriza_detalha_pendência</t>
  </si>
  <si>
    <t>SIGCX : SIPDI | SIGFA - Fundos de Investimento - Autoriza e detalha pendência Movimentações resgate - STM desejável</t>
  </si>
  <si>
    <t>S61_21213666_Fundos_Autoriza_detalha_pendência_Resgate</t>
  </si>
  <si>
    <t>SIGCX : SIPDI | SIGFA - Fundos de Investimento - Autoriza e detalha pendência Resgate</t>
  </si>
  <si>
    <t>S61_21269513_Fundos de Investimento - Autoriza e detalha pendência Resgate</t>
  </si>
  <si>
    <t>GCX - Renda Fixa CDB SIIFX - 8.0 Resgate Renda Fixa ( retirar mock)</t>
  </si>
  <si>
    <t>S61_21406323_GCX - Renda Fixa CDB SIIFX - 8.0 Resgate Renda Fixa ( retirar mock)</t>
  </si>
  <si>
    <t>Cancelar Resgate - Confirma - Retirar Mock</t>
  </si>
  <si>
    <t>S61_21543400_Cancelar Resgate - Confirma - Retirar Mock</t>
  </si>
  <si>
    <t>Cancelar Resgate - retirar mock</t>
  </si>
  <si>
    <t>S61_21543403_Cancelar Resgate - retirar mock</t>
  </si>
  <si>
    <t>GCX - Renda Fixa CDB SIIFX - 8.0 Resgate Renda Fixa - Confirma ( retirar mock)</t>
  </si>
  <si>
    <t>S61_21406334_Renda_Fixa_Resgate_Confirma</t>
  </si>
  <si>
    <t>Gestão de Limites TED _ Listar limite diário ( épico 20572735)</t>
  </si>
  <si>
    <t>S61_21447901_Gestão_Limites_TED_Listar</t>
  </si>
  <si>
    <t>Barra única _ Boletos</t>
  </si>
  <si>
    <t>S61_21418298_Barra_única_Boletos</t>
  </si>
  <si>
    <t>GCX - Renda Fixa CDB SIIFX - Emitir nota- Aplicação - Legado SIFIX</t>
  </si>
  <si>
    <t>S61_21006682_Renda_Fixa_Emitir_nota_Aplicação</t>
  </si>
  <si>
    <t>Gestão de Limites TED_ Cadastrar/ Alterar limite diário</t>
  </si>
  <si>
    <t>S61_21447948_Gestão_Limites_TED_Cadastrar</t>
  </si>
  <si>
    <t>GCX - Renda Fixa CDB SIIFX - Cancelar Resgate - Legado SIFIX</t>
  </si>
  <si>
    <t>S61_21372499_Renda_Fixa_Cancela_Resgate</t>
  </si>
  <si>
    <t>GCX - Renda Fixa CDB SIIFX - Emitir nota- Resgate Legado SIFIX</t>
  </si>
  <si>
    <t>S61_21129586_Renda_Fixa_Emitir_nota</t>
  </si>
  <si>
    <t>GCX - Renda Fixa CDB SIIFX - Registra resgate- Legado SIFIX</t>
  </si>
  <si>
    <t>Demanda impedida por indisponibilidade da API.</t>
  </si>
  <si>
    <t>Nota de resgate - retirada de mock</t>
  </si>
  <si>
    <t>Demanda impedida por falta de massa para testes.</t>
  </si>
  <si>
    <t>Contas da empresa/Cesta de Serviço</t>
  </si>
  <si>
    <t>S61_20397119_Contas_empresa_Cesta_Serviço</t>
  </si>
  <si>
    <t>Adequar consulta detalhe de boleto em conta NSGD</t>
  </si>
  <si>
    <t>S61_21505070_consulta_detalhe_boleto</t>
  </si>
  <si>
    <t>Impressão e visualiação de comprovantes em lote TEV</t>
  </si>
  <si>
    <t>S61_21536235_Impressao_visualiacao_comprovantes_TEV</t>
  </si>
  <si>
    <t>Barra única - Detran Veículos - Outros Estados e DF - DPVAT</t>
  </si>
  <si>
    <t>S61_21118821_Barra_unica_Detran</t>
  </si>
  <si>
    <t>Migração convivência TED - Efetiva/Modal - AES AEM</t>
  </si>
  <si>
    <t>SIGCX - Bloqueio judicial - Histórico de Ordens (parte 1 )</t>
  </si>
  <si>
    <t>Consulta Comprovantes em Lote - TEV</t>
  </si>
  <si>
    <t>S61_21512206_Consulta_Comprovantes_TEV</t>
  </si>
  <si>
    <t>Migração convivência TED - Efetiva/Fluxo completo do digitador</t>
  </si>
  <si>
    <t>S61_21536216_Migra_convivência_TED_efetiva_digitador</t>
  </si>
  <si>
    <t>Migração convivência TED - Efetiva/Impressão</t>
  </si>
  <si>
    <t>S61_21536211_Migra_convivencia_TED_Efetiva_Impressao</t>
  </si>
  <si>
    <t>Listagem e detalhe da nota de negociação -- Evolutiva V2</t>
  </si>
  <si>
    <t>S61_21201345_Listagem_detalhe_nota_negociacao</t>
  </si>
  <si>
    <t>Consulta Comprovantes em Lote - Concessionárias</t>
  </si>
  <si>
    <t>S61_21532234_Consulta_Comprovantes_Lote_Concessionarias</t>
  </si>
  <si>
    <t>S61_21480626_Envio_dados_SIAAF_DARF</t>
  </si>
  <si>
    <t>S61_21120383_Envio_dados_SIAAF</t>
  </si>
  <si>
    <t>Download do arquivo Sitex</t>
  </si>
  <si>
    <t>Impressão e visualiação de comprovantes em lote Concessionárias</t>
  </si>
  <si>
    <t>S61_21536734_Impressao_visualiacao_comprovante</t>
  </si>
  <si>
    <t>S61_21480646_envio_dados_SIAAF_GPS</t>
  </si>
  <si>
    <t>SIGCX - Ajuste no Layout modal queda de sessão</t>
  </si>
  <si>
    <t>Comprovante em Lote - Concessionária - Exportar</t>
  </si>
  <si>
    <t>SICLI: não existem contas vinculadas (erro apresentado ao logar)</t>
  </si>
  <si>
    <t>Impedimento</t>
  </si>
  <si>
    <t>Todos os integrantes das squads 1, 2, 3, 4 e 5</t>
  </si>
  <si>
    <t>Erro para acessar o gerenciador via VPN Caixa</t>
  </si>
  <si>
    <t xml:space="preserve">Analistas de testes das squads 1, 2, 3, 4 </t>
  </si>
  <si>
    <t>Alteração de requisitos em tempo de sprint</t>
  </si>
  <si>
    <t>Dificuldade</t>
  </si>
  <si>
    <t>Maior tempo de desenvolvimento da demanda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</si>
</sst>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hh:mm"/>
    <numFmt numFmtId="166" formatCode="HH:mm:ss"/>
  </numFmts>
  <fonts count="36">
    <font>
      <sz val="10.0"/>
      <color rgb="FF000000"/>
      <name val="Arial"/>
      <scheme val="minor"/>
    </font>
    <font>
      <b/>
      <sz val="12.0"/>
      <color rgb="FF666666"/>
      <name val="Calibri"/>
    </font>
    <font>
      <b/>
      <sz val="12.0"/>
      <color rgb="FFFFFFFF"/>
      <name val="Calibri"/>
    </font>
    <font>
      <b/>
      <sz val="9.0"/>
      <color rgb="FF666666"/>
      <name val="Calibri"/>
    </font>
    <font>
      <color rgb="FF666666"/>
      <name val="Calibri"/>
    </font>
    <font>
      <b/>
      <sz val="9.0"/>
      <color rgb="FF434343"/>
      <name val="Calibri"/>
    </font>
    <font>
      <sz val="9.0"/>
      <color rgb="FF434343"/>
      <name val="Calibri"/>
    </font>
    <font>
      <color theme="1"/>
      <name val="Calibri"/>
    </font>
    <font>
      <b/>
      <sz val="9.0"/>
      <color rgb="FFFFFFFF"/>
      <name val="Calibri"/>
    </font>
    <font>
      <color theme="1"/>
      <name val="Arial"/>
    </font>
    <font>
      <sz val="9.0"/>
      <color theme="1"/>
      <name val="Calibri"/>
    </font>
    <font>
      <color rgb="FF000000"/>
      <name val="Calibri"/>
    </font>
    <font>
      <b/>
      <color theme="1"/>
      <name val="Arial"/>
    </font>
    <font>
      <sz val="9.0"/>
      <color rgb="FF000000"/>
      <name val="Calibri"/>
    </font>
    <font>
      <b/>
      <sz val="8.0"/>
      <color rgb="FFFFFFFF"/>
      <name val="Calibri"/>
    </font>
    <font>
      <sz val="8.0"/>
      <color rgb="FF000000"/>
      <name val="Calibri"/>
    </font>
    <font>
      <b/>
      <sz val="9.0"/>
      <color rgb="FF000000"/>
      <name val="Calibri"/>
    </font>
    <font>
      <b/>
      <sz val="8.0"/>
      <color rgb="FF000000"/>
      <name val="Calibri"/>
    </font>
    <font>
      <sz val="8.0"/>
      <color theme="1"/>
      <name val="Calibri"/>
    </font>
    <font>
      <color rgb="FF000000"/>
      <name val="Docs-Calibri"/>
    </font>
    <font>
      <sz val="9.0"/>
      <color theme="1"/>
      <name val="Arial"/>
    </font>
    <font>
      <color rgb="FFFF0000"/>
      <name val="Arial"/>
    </font>
    <font>
      <sz val="10.0"/>
      <color rgb="FF000000"/>
      <name val="Calibri"/>
    </font>
    <font>
      <sz val="8.0"/>
      <color rgb="FF000000"/>
      <name val="Arial"/>
    </font>
    <font>
      <sz val="8.0"/>
      <color theme="1"/>
      <name val="Arial"/>
    </font>
    <font>
      <b/>
      <color rgb="FF000000"/>
      <name val="Calibri"/>
    </font>
    <font>
      <color rgb="FF666666"/>
      <name val="Arial"/>
    </font>
    <font>
      <b/>
      <color rgb="FFFF0000"/>
      <name val="Arial"/>
    </font>
    <font>
      <sz val="11.0"/>
      <color theme="1"/>
      <name val="Calibri"/>
    </font>
    <font>
      <color rgb="FF434343"/>
      <name val="Calibri"/>
    </font>
    <font>
      <color rgb="FFFF0000"/>
      <name val="Calibri"/>
    </font>
    <font>
      <b/>
      <color rgb="FFFF0000"/>
      <name val="Calibri"/>
    </font>
    <font>
      <b/>
      <sz val="11.0"/>
      <color rgb="FF000000"/>
      <name val="Calibri"/>
    </font>
    <font>
      <color rgb="FF000000"/>
      <name val="Arial"/>
    </font>
    <font>
      <color theme="1"/>
      <name val="Arial"/>
      <scheme val="minor"/>
    </font>
    <font/>
  </fonts>
  <fills count="39">
    <fill>
      <patternFill patternType="none"/>
    </fill>
    <fill>
      <patternFill patternType="lightGray"/>
    </fill>
    <fill>
      <patternFill patternType="solid">
        <fgColor rgb="FFFFFFFF"/>
        <bgColor rgb="FFFFFFFF"/>
      </patternFill>
    </fill>
    <fill>
      <patternFill patternType="solid">
        <fgColor rgb="FFBD0000"/>
        <bgColor rgb="FFBD0000"/>
      </patternFill>
    </fill>
    <fill>
      <patternFill patternType="solid">
        <fgColor rgb="FFCCCCCC"/>
        <bgColor rgb="FFCCCCCC"/>
      </patternFill>
    </fill>
    <fill>
      <patternFill patternType="solid">
        <fgColor rgb="FFD1F1DA"/>
        <bgColor rgb="FFD1F1DA"/>
      </patternFill>
    </fill>
    <fill>
      <patternFill patternType="solid">
        <fgColor rgb="FF999999"/>
        <bgColor rgb="FF999999"/>
      </patternFill>
    </fill>
    <fill>
      <patternFill patternType="solid">
        <fgColor rgb="FFFFE599"/>
        <bgColor rgb="FFFFE599"/>
      </patternFill>
    </fill>
    <fill>
      <patternFill patternType="solid">
        <fgColor rgb="FFA2C4C9"/>
        <bgColor rgb="FFA2C4C9"/>
      </patternFill>
    </fill>
    <fill>
      <patternFill patternType="solid">
        <fgColor rgb="FFFCE5CD"/>
        <bgColor rgb="FFFCE5CD"/>
      </patternFill>
    </fill>
    <fill>
      <patternFill patternType="solid">
        <fgColor rgb="FFF6B26B"/>
        <bgColor rgb="FFF6B26B"/>
      </patternFill>
    </fill>
    <fill>
      <patternFill patternType="solid">
        <fgColor rgb="FFB45F06"/>
        <bgColor rgb="FFB45F06"/>
      </patternFill>
    </fill>
    <fill>
      <patternFill patternType="solid">
        <fgColor rgb="FFFFF2CC"/>
        <bgColor rgb="FFFFF2CC"/>
      </patternFill>
    </fill>
    <fill>
      <patternFill patternType="solid">
        <fgColor rgb="FF6AA84F"/>
        <bgColor rgb="FF6AA84F"/>
      </patternFill>
    </fill>
    <fill>
      <patternFill patternType="solid">
        <fgColor rgb="FFB7B7B7"/>
        <bgColor rgb="FFB7B7B7"/>
      </patternFill>
    </fill>
    <fill>
      <patternFill patternType="solid">
        <fgColor rgb="FFF3F3F3"/>
        <bgColor rgb="FFF3F3F3"/>
      </patternFill>
    </fill>
    <fill>
      <patternFill patternType="solid">
        <fgColor rgb="FFDD7E6B"/>
        <bgColor rgb="FFDD7E6B"/>
      </patternFill>
    </fill>
    <fill>
      <patternFill patternType="solid">
        <fgColor rgb="FFFEA767"/>
        <bgColor rgb="FFFEA767"/>
      </patternFill>
    </fill>
    <fill>
      <patternFill patternType="solid">
        <fgColor rgb="FF34A853"/>
        <bgColor rgb="FF34A853"/>
      </patternFill>
    </fill>
    <fill>
      <patternFill patternType="solid">
        <fgColor theme="0"/>
        <bgColor theme="0"/>
      </patternFill>
    </fill>
    <fill>
      <patternFill patternType="solid">
        <fgColor rgb="FFEAD1DC"/>
        <bgColor rgb="FFEAD1DC"/>
      </patternFill>
    </fill>
    <fill>
      <patternFill patternType="solid">
        <fgColor rgb="FFFDE49B"/>
        <bgColor rgb="FFFDE49B"/>
      </patternFill>
    </fill>
    <fill>
      <patternFill patternType="solid">
        <fgColor rgb="FF8CB5F9"/>
        <bgColor rgb="FF8CB5F9"/>
      </patternFill>
    </fill>
    <fill>
      <patternFill patternType="solid">
        <fgColor rgb="FFFDD868"/>
        <bgColor rgb="FFFDD868"/>
      </patternFill>
    </fill>
    <fill>
      <patternFill patternType="solid">
        <fgColor theme="7"/>
        <bgColor theme="7"/>
      </patternFill>
    </fill>
    <fill>
      <patternFill patternType="solid">
        <fgColor rgb="FFFBDAD7"/>
        <bgColor rgb="FFFBDAD7"/>
      </patternFill>
    </fill>
    <fill>
      <patternFill patternType="solid">
        <fgColor rgb="FFFEF2CD"/>
        <bgColor rgb="FFFEF2CD"/>
      </patternFill>
    </fill>
    <fill>
      <patternFill patternType="solid">
        <fgColor rgb="FF7AD694"/>
        <bgColor rgb="FF7AD694"/>
      </patternFill>
    </fill>
    <fill>
      <patternFill patternType="solid">
        <fgColor rgb="FFFFFF00"/>
        <bgColor rgb="FFFFFF00"/>
      </patternFill>
    </fill>
    <fill>
      <patternFill patternType="solid">
        <fgColor rgb="FFFFD966"/>
        <bgColor rgb="FFFFD966"/>
      </patternFill>
    </fill>
    <fill>
      <patternFill patternType="solid">
        <fgColor rgb="FF76A5AF"/>
        <bgColor rgb="FF76A5AF"/>
      </patternFill>
    </fill>
    <fill>
      <patternFill patternType="solid">
        <fgColor rgb="FF93C47D"/>
        <bgColor rgb="FF93C47D"/>
      </patternFill>
    </fill>
    <fill>
      <patternFill patternType="solid">
        <fgColor rgb="FFF9CB9C"/>
        <bgColor rgb="FFF9CB9C"/>
      </patternFill>
    </fill>
    <fill>
      <patternFill patternType="solid">
        <fgColor rgb="FF666666"/>
        <bgColor rgb="FF666666"/>
      </patternFill>
    </fill>
    <fill>
      <patternFill patternType="solid">
        <fgColor rgb="FFE69138"/>
        <bgColor rgb="FFE69138"/>
      </patternFill>
    </fill>
    <fill>
      <patternFill patternType="solid">
        <fgColor rgb="FFD9D2E9"/>
        <bgColor rgb="FFD9D2E9"/>
      </patternFill>
    </fill>
    <fill>
      <patternFill patternType="solid">
        <fgColor rgb="FFFFE1CC"/>
        <bgColor rgb="FFFFE1CC"/>
      </patternFill>
    </fill>
    <fill>
      <patternFill patternType="solid">
        <fgColor rgb="FFD9E7FD"/>
        <bgColor rgb="FFD9E7FD"/>
      </patternFill>
    </fill>
    <fill>
      <patternFill patternType="solid">
        <fgColor rgb="FFD9EAD3"/>
        <bgColor rgb="FFD9EAD3"/>
      </patternFill>
    </fill>
  </fills>
  <borders count="10">
    <border/>
    <border>
      <bottom style="thin">
        <color rgb="FF000000"/>
      </bottom>
    </border>
    <border>
      <left style="thin">
        <color rgb="FFB3CEFB"/>
      </left>
      <right style="thin">
        <color rgb="FFB3CEFB"/>
      </right>
      <top style="thin">
        <color rgb="FFB3CEFB"/>
      </top>
      <bottom style="thin">
        <color rgb="FFB3CEFB"/>
      </bottom>
    </border>
    <border>
      <left style="thin">
        <color rgb="FFB3CEFB"/>
      </left>
      <right style="thin">
        <color rgb="FFB3CEFB"/>
      </right>
      <bottom style="thin">
        <color rgb="FFB3CEFB"/>
      </bottom>
    </border>
    <border>
      <right style="thin">
        <color rgb="FFB3CEFB"/>
      </right>
      <top style="thin">
        <color rgb="FFB3CEFB"/>
      </top>
      <bottom style="thin">
        <color rgb="FFB3CEFB"/>
      </bottom>
    </border>
    <border>
      <left style="thin">
        <color rgb="FFB3CEFB"/>
      </left>
      <right style="thin">
        <color rgb="FFB3CEFB"/>
      </right>
      <top style="thin">
        <color rgb="FFB3CEFB"/>
      </top>
    </border>
    <border>
      <left style="thin">
        <color rgb="FFC9DAF8"/>
      </left>
      <right style="thin">
        <color rgb="FFC9DAF8"/>
      </right>
      <bottom style="thin">
        <color rgb="FFC9DAF8"/>
      </bottom>
    </border>
    <border>
      <right style="thin">
        <color rgb="FFC9DAF8"/>
      </right>
      <bottom style="thin">
        <color rgb="FFC9DAF8"/>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readingOrder="0" shrinkToFit="0" vertical="bottom" wrapText="1"/>
    </xf>
    <xf borderId="0" fillId="2" fontId="3" numFmtId="0" xfId="0" applyAlignment="1" applyFont="1">
      <alignment horizontal="right" readingOrder="0" shrinkToFit="0" vertical="bottom" wrapText="0"/>
    </xf>
    <xf borderId="0" fillId="2" fontId="4" numFmtId="164" xfId="0" applyAlignment="1" applyFont="1" applyNumberFormat="1">
      <alignment horizontal="left" readingOrder="0" shrinkToFit="0" vertical="bottom" wrapText="0"/>
    </xf>
    <xf borderId="0" fillId="2" fontId="3" numFmtId="3" xfId="0" applyAlignment="1" applyFont="1" applyNumberFormat="1">
      <alignment horizontal="left" readingOrder="0" shrinkToFit="0" vertical="center" wrapText="0"/>
    </xf>
    <xf borderId="0" fillId="2" fontId="5" numFmtId="3" xfId="0" applyAlignment="1" applyFont="1" applyNumberFormat="1">
      <alignment horizontal="left" vertical="center"/>
    </xf>
    <xf borderId="0" fillId="2" fontId="6" numFmtId="164" xfId="0" applyAlignment="1" applyFont="1" applyNumberFormat="1">
      <alignment horizontal="left" readingOrder="0" vertical="bottom"/>
    </xf>
    <xf borderId="0" fillId="2" fontId="3" numFmtId="3" xfId="0" applyAlignment="1" applyFont="1" applyNumberFormat="1">
      <alignment horizontal="right" readingOrder="0" shrinkToFit="0" vertical="center" wrapText="0"/>
    </xf>
    <xf borderId="0" fillId="2" fontId="5" numFmtId="3" xfId="0" applyAlignment="1" applyFont="1" applyNumberFormat="1">
      <alignment vertical="center"/>
    </xf>
    <xf borderId="0" fillId="2" fontId="4" numFmtId="0" xfId="0" applyAlignment="1" applyFont="1">
      <alignment horizontal="left" readingOrder="0" shrinkToFit="0" vertical="bottom" wrapText="0"/>
    </xf>
    <xf borderId="0" fillId="2" fontId="6" numFmtId="0" xfId="0" applyAlignment="1" applyFont="1">
      <alignment horizontal="left" readingOrder="0" vertical="bottom"/>
    </xf>
    <xf borderId="0" fillId="4" fontId="7" numFmtId="164" xfId="0" applyAlignment="1" applyFill="1" applyFont="1" applyNumberFormat="1">
      <alignment horizontal="left" vertical="bottom"/>
    </xf>
    <xf borderId="0" fillId="3" fontId="8" numFmtId="49" xfId="0" applyAlignment="1" applyFont="1" applyNumberFormat="1">
      <alignment horizontal="left" shrinkToFit="0" vertical="center" wrapText="1"/>
    </xf>
    <xf borderId="0" fillId="3" fontId="8" numFmtId="49" xfId="0" applyAlignment="1" applyFont="1" applyNumberFormat="1">
      <alignment horizontal="center" shrinkToFit="0" vertical="center" wrapText="1"/>
    </xf>
    <xf borderId="0" fillId="3" fontId="8" numFmtId="164" xfId="0" applyAlignment="1" applyFont="1" applyNumberFormat="1">
      <alignment horizontal="center" shrinkToFit="0" vertical="center" wrapText="1"/>
    </xf>
    <xf borderId="0" fillId="3" fontId="8"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5" fontId="7" numFmtId="49" xfId="0" applyAlignment="1" applyFill="1" applyFont="1" applyNumberFormat="1">
      <alignment horizontal="center" vertical="top"/>
    </xf>
    <xf borderId="0" fillId="2" fontId="7" numFmtId="49" xfId="0" applyAlignment="1" applyFont="1" applyNumberFormat="1">
      <alignment horizontal="center" vertical="top"/>
    </xf>
    <xf borderId="0" fillId="2" fontId="7" numFmtId="0" xfId="0" applyAlignment="1" applyFont="1">
      <alignment vertical="top"/>
    </xf>
    <xf borderId="0" fillId="2" fontId="7" numFmtId="0" xfId="0" applyAlignment="1" applyFont="1">
      <alignment horizontal="center" vertical="top"/>
    </xf>
    <xf borderId="0" fillId="2" fontId="9" numFmtId="0" xfId="0" applyAlignment="1" applyFont="1">
      <alignment horizontal="center"/>
    </xf>
    <xf borderId="0" fillId="2" fontId="9" numFmtId="0" xfId="0" applyAlignment="1" applyFont="1">
      <alignment horizontal="center" readingOrder="0"/>
    </xf>
    <xf borderId="0" fillId="6" fontId="7" numFmtId="0" xfId="0" applyAlignment="1" applyFill="1" applyFont="1">
      <alignment horizontal="center" readingOrder="0" vertical="bottom"/>
    </xf>
    <xf borderId="0" fillId="2" fontId="7" numFmtId="0" xfId="0" applyAlignment="1" applyFont="1">
      <alignment horizontal="left" readingOrder="0" vertical="bottom"/>
    </xf>
    <xf borderId="0" fillId="2" fontId="10" numFmtId="0" xfId="0" applyAlignment="1" applyFont="1">
      <alignment horizontal="left" readingOrder="0" vertical="bottom"/>
    </xf>
    <xf borderId="0" fillId="5" fontId="7" numFmtId="49" xfId="0" applyAlignment="1" applyFont="1" applyNumberFormat="1">
      <alignment horizontal="center" readingOrder="0" vertical="top"/>
    </xf>
    <xf borderId="0" fillId="2" fontId="7" numFmtId="49" xfId="0" applyAlignment="1" applyFont="1" applyNumberFormat="1">
      <alignment horizontal="center" readingOrder="0" vertical="top"/>
    </xf>
    <xf borderId="0" fillId="2" fontId="7" numFmtId="0" xfId="0" applyAlignment="1" applyFont="1">
      <alignment readingOrder="0" vertical="top"/>
    </xf>
    <xf borderId="0" fillId="2" fontId="7" numFmtId="0" xfId="0" applyAlignment="1" applyFont="1">
      <alignment horizontal="center" readingOrder="0" vertical="top"/>
    </xf>
    <xf borderId="0" fillId="7" fontId="7" numFmtId="49" xfId="0" applyAlignment="1" applyFill="1" applyFont="1" applyNumberFormat="1">
      <alignment horizontal="center" readingOrder="0" vertical="top"/>
    </xf>
    <xf borderId="0" fillId="2" fontId="7" numFmtId="0" xfId="0" applyAlignment="1" applyFont="1">
      <alignment horizontal="left" vertical="bottom"/>
    </xf>
    <xf borderId="0" fillId="8" fontId="7" numFmtId="0" xfId="0" applyAlignment="1" applyFill="1" applyFont="1">
      <alignment horizontal="center" readingOrder="0" vertical="bottom"/>
    </xf>
    <xf borderId="0" fillId="9" fontId="7" numFmtId="49" xfId="0" applyAlignment="1" applyFill="1" applyFont="1" applyNumberFormat="1">
      <alignment horizontal="center" readingOrder="0" vertical="bottom"/>
    </xf>
    <xf borderId="0" fillId="2" fontId="9" numFmtId="0" xfId="0" applyAlignment="1" applyFont="1">
      <alignment vertical="top"/>
    </xf>
    <xf borderId="0" fillId="2" fontId="10" numFmtId="0" xfId="0" applyAlignment="1" applyFont="1">
      <alignment readingOrder="0" vertical="bottom"/>
    </xf>
    <xf borderId="0" fillId="10" fontId="7" numFmtId="49" xfId="0" applyAlignment="1" applyFill="1" applyFont="1" applyNumberFormat="1">
      <alignment horizontal="center" readingOrder="0" vertical="top"/>
    </xf>
    <xf borderId="0" fillId="2" fontId="9" numFmtId="0" xfId="0" applyAlignment="1" applyFont="1">
      <alignment horizontal="left"/>
    </xf>
    <xf borderId="0" fillId="2" fontId="9" numFmtId="0" xfId="0" applyAlignment="1" applyFont="1">
      <alignment horizontal="left" readingOrder="0"/>
    </xf>
    <xf borderId="0" fillId="11" fontId="11" numFmtId="49" xfId="0" applyAlignment="1" applyFill="1" applyFont="1" applyNumberFormat="1">
      <alignment horizontal="center" readingOrder="0" shrinkToFit="0" vertical="bottom" wrapText="0"/>
    </xf>
    <xf borderId="0" fillId="2" fontId="9" numFmtId="0" xfId="0" applyAlignment="1" applyFont="1">
      <alignment horizontal="center"/>
    </xf>
    <xf borderId="0" fillId="7" fontId="7" numFmtId="0" xfId="0" applyAlignment="1" applyFont="1">
      <alignment horizontal="center" readingOrder="0" vertical="bottom"/>
    </xf>
    <xf borderId="0" fillId="3" fontId="8" numFmtId="49" xfId="0" applyAlignment="1" applyFont="1" applyNumberFormat="1">
      <alignment horizontal="left" readingOrder="0" shrinkToFit="0" vertical="center" wrapText="1"/>
    </xf>
    <xf borderId="0" fillId="2" fontId="11" numFmtId="0" xfId="0" applyAlignment="1" applyFont="1">
      <alignment horizontal="center" readingOrder="0" shrinkToFit="0" vertical="top" wrapText="0"/>
    </xf>
    <xf borderId="0" fillId="2" fontId="12" numFmtId="0" xfId="0" applyAlignment="1" applyFont="1">
      <alignment vertical="bottom"/>
    </xf>
    <xf borderId="0" fillId="2" fontId="12" numFmtId="0" xfId="0" applyAlignment="1" applyFont="1">
      <alignment horizontal="left" vertical="bottom"/>
    </xf>
    <xf borderId="0" fillId="3" fontId="8" numFmtId="49" xfId="0" applyAlignment="1" applyFont="1" applyNumberFormat="1">
      <alignment horizontal="center" readingOrder="0" shrinkToFit="0" vertical="center" wrapText="1"/>
    </xf>
    <xf borderId="0" fillId="2" fontId="11" numFmtId="49" xfId="0" applyAlignment="1" applyFont="1" applyNumberFormat="1">
      <alignment horizontal="left" readingOrder="0" vertical="top"/>
    </xf>
    <xf borderId="0" fillId="12" fontId="11" numFmtId="0" xfId="0" applyAlignment="1" applyFill="1" applyFont="1">
      <alignment horizontal="center" readingOrder="0" shrinkToFit="0" vertical="bottom" wrapText="0"/>
    </xf>
    <xf borderId="0" fillId="2" fontId="11" numFmtId="0" xfId="0" applyAlignment="1" applyFont="1">
      <alignment horizontal="left" readingOrder="0" shrinkToFit="0" vertical="bottom" wrapText="0"/>
    </xf>
    <xf borderId="0" fillId="13" fontId="11" numFmtId="49" xfId="0" applyAlignment="1" applyFill="1" applyFont="1" applyNumberFormat="1">
      <alignment horizontal="center" readingOrder="0" shrinkToFit="0" vertical="top" wrapText="0"/>
    </xf>
    <xf borderId="0" fillId="3" fontId="13" numFmtId="0" xfId="0" applyAlignment="1" applyFont="1">
      <alignment horizontal="center" readingOrder="0" shrinkToFit="0" vertical="center" wrapText="1"/>
    </xf>
    <xf borderId="0" fillId="3" fontId="13" numFmtId="0" xfId="0" applyAlignment="1" applyFont="1">
      <alignment horizontal="left" readingOrder="0" shrinkToFit="0" vertical="center" wrapText="1"/>
    </xf>
    <xf borderId="0" fillId="3" fontId="14" numFmtId="49" xfId="0" applyAlignment="1" applyFont="1" applyNumberFormat="1">
      <alignment horizontal="center" readingOrder="0" shrinkToFit="0" vertical="center" wrapText="1"/>
    </xf>
    <xf borderId="0" fillId="2" fontId="13" numFmtId="0" xfId="0" applyAlignment="1" applyFont="1">
      <alignment horizontal="center" readingOrder="0" shrinkToFit="0" vertical="center" wrapText="1"/>
    </xf>
    <xf borderId="0" fillId="2" fontId="13" numFmtId="0" xfId="0" applyAlignment="1" applyFont="1">
      <alignment horizontal="left" readingOrder="0" shrinkToFit="0" vertical="center" wrapText="1"/>
    </xf>
    <xf borderId="0" fillId="14" fontId="15" numFmtId="0" xfId="0" applyAlignment="1" applyFill="1" applyFont="1">
      <alignment horizontal="center" readingOrder="0" shrinkToFit="0" vertical="center" wrapText="1"/>
    </xf>
    <xf borderId="0" fillId="14" fontId="13" numFmtId="0" xfId="0" applyAlignment="1" applyFont="1">
      <alignment horizontal="center" readingOrder="0" shrinkToFit="0" vertical="center" wrapText="1"/>
    </xf>
    <xf borderId="0" fillId="14" fontId="13" numFmtId="0" xfId="0" applyAlignment="1" applyFont="1">
      <alignment horizontal="left" readingOrder="0" shrinkToFit="0" vertical="center" wrapText="1"/>
    </xf>
    <xf borderId="0" fillId="2" fontId="13" numFmtId="9" xfId="0" applyAlignment="1" applyFont="1" applyNumberFormat="1">
      <alignment horizontal="left" readingOrder="0" shrinkToFit="0" vertical="center" wrapText="1"/>
    </xf>
    <xf borderId="0" fillId="14" fontId="16" numFmtId="0" xfId="0" applyAlignment="1" applyFont="1">
      <alignment horizontal="center" readingOrder="0" shrinkToFit="0" vertical="center" wrapText="1"/>
    </xf>
    <xf borderId="0" fillId="14" fontId="16" numFmtId="0" xfId="0" applyAlignment="1" applyFont="1">
      <alignment horizontal="left" readingOrder="0" shrinkToFit="0" vertical="center" wrapText="1"/>
    </xf>
    <xf borderId="0" fillId="14" fontId="16" numFmtId="9" xfId="0" applyAlignment="1" applyFont="1" applyNumberFormat="1">
      <alignment horizontal="left" readingOrder="0" shrinkToFit="0" vertical="center" wrapText="1"/>
    </xf>
    <xf borderId="0" fillId="2" fontId="17" numFmtId="0" xfId="0" applyAlignment="1" applyFont="1">
      <alignment horizontal="right" readingOrder="0" shrinkToFit="0" vertical="center" wrapText="1"/>
    </xf>
    <xf borderId="0" fillId="2" fontId="16" numFmtId="0" xfId="0" applyAlignment="1" applyFon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3" numFmtId="0" xfId="0" applyAlignment="1" applyBorder="1" applyFont="1">
      <alignment horizontal="left" readingOrder="0" shrinkToFit="0" vertical="center" wrapText="1"/>
    </xf>
    <xf borderId="1" fillId="14" fontId="16" numFmtId="0" xfId="0" applyAlignment="1" applyBorder="1" applyFont="1">
      <alignment horizontal="center" readingOrder="0" shrinkToFit="0" vertical="center" wrapText="1"/>
    </xf>
    <xf borderId="1" fillId="14" fontId="16" numFmtId="0" xfId="0" applyAlignment="1" applyBorder="1" applyFont="1">
      <alignment horizontal="left" readingOrder="0" shrinkToFit="0" vertical="center" wrapText="1"/>
    </xf>
    <xf borderId="1" fillId="14" fontId="16" numFmtId="9" xfId="0" applyAlignment="1" applyBorder="1" applyFont="1" applyNumberFormat="1">
      <alignment horizontal="left" readingOrder="0" shrinkToFit="0" vertical="center" wrapText="1"/>
    </xf>
    <xf borderId="0" fillId="2" fontId="13" numFmtId="10" xfId="0" applyAlignment="1" applyFont="1" applyNumberFormat="1">
      <alignment horizontal="center" readingOrder="0" shrinkToFit="0" vertical="center" wrapText="1"/>
    </xf>
    <xf borderId="0" fillId="8" fontId="7" numFmtId="0" xfId="0" applyAlignment="1" applyFont="1">
      <alignment horizontal="center" vertical="bottom"/>
    </xf>
    <xf borderId="0" fillId="6" fontId="7" numFmtId="0" xfId="0" applyAlignment="1" applyFont="1">
      <alignment horizontal="center" vertical="bottom"/>
    </xf>
    <xf borderId="0" fillId="7" fontId="7" numFmtId="0" xfId="0" applyAlignment="1" applyFont="1">
      <alignment horizontal="center" vertical="bottom"/>
    </xf>
    <xf borderId="0" fillId="15" fontId="7" numFmtId="0" xfId="0" applyAlignment="1" applyFill="1" applyFont="1">
      <alignment horizontal="left" readingOrder="0" vertical="bottom"/>
    </xf>
    <xf borderId="0" fillId="16" fontId="7" numFmtId="0" xfId="0" applyAlignment="1" applyFill="1" applyFont="1">
      <alignment horizontal="center" readingOrder="0" vertical="bottom"/>
    </xf>
    <xf borderId="0" fillId="17" fontId="11" numFmtId="0" xfId="0" applyAlignment="1" applyFill="1" applyFont="1">
      <alignment horizontal="center" readingOrder="0"/>
    </xf>
    <xf borderId="2" fillId="18" fontId="11" numFmtId="0" xfId="0" applyAlignment="1" applyBorder="1" applyFill="1" applyFont="1">
      <alignment horizontal="center" readingOrder="0" shrinkToFit="0" vertical="top" wrapText="0"/>
    </xf>
    <xf borderId="0" fillId="2" fontId="9" numFmtId="0" xfId="0" applyFont="1"/>
    <xf borderId="0" fillId="2" fontId="7" numFmtId="0" xfId="0" applyAlignment="1" applyFont="1">
      <alignment horizontal="center" vertical="top"/>
    </xf>
    <xf borderId="0" fillId="8" fontId="7" numFmtId="0" xfId="0" applyAlignment="1" applyFont="1">
      <alignment horizontal="center" readingOrder="0" vertical="bottom"/>
    </xf>
    <xf borderId="0" fillId="7" fontId="7" numFmtId="0" xfId="0" applyAlignment="1" applyFont="1">
      <alignment horizontal="center" readingOrder="0" vertical="bottom"/>
    </xf>
    <xf borderId="0" fillId="15" fontId="7" numFmtId="0" xfId="0" applyAlignment="1" applyFont="1">
      <alignment horizontal="center" readingOrder="0" vertical="bottom"/>
    </xf>
    <xf borderId="0" fillId="18" fontId="11" numFmtId="0" xfId="0" applyAlignment="1" applyFont="1">
      <alignment horizontal="center" readingOrder="0" shrinkToFit="0" vertical="top" wrapText="0"/>
    </xf>
    <xf borderId="0" fillId="2" fontId="7" numFmtId="0" xfId="0" applyAlignment="1" applyFont="1">
      <alignment readingOrder="0" vertical="top"/>
    </xf>
    <xf borderId="0" fillId="2" fontId="9" numFmtId="0" xfId="0" applyAlignment="1" applyFont="1">
      <alignment horizontal="left"/>
    </xf>
    <xf borderId="0" fillId="19" fontId="7" numFmtId="49" xfId="0" applyAlignment="1" applyFill="1" applyFont="1" applyNumberFormat="1">
      <alignment horizontal="center" vertical="top"/>
    </xf>
    <xf borderId="0" fillId="2" fontId="10" numFmtId="0" xfId="0" applyAlignment="1" applyFont="1">
      <alignment readingOrder="0" shrinkToFit="0" vertical="bottom" wrapText="0"/>
    </xf>
    <xf borderId="0" fillId="18" fontId="11" numFmtId="0" xfId="0" applyAlignment="1" applyFont="1">
      <alignment horizontal="center" readingOrder="0" shrinkToFit="0" vertical="bottom" wrapText="0"/>
    </xf>
    <xf borderId="0" fillId="20" fontId="11" numFmtId="0" xfId="0" applyAlignment="1" applyFill="1" applyFont="1">
      <alignment horizontal="center" readingOrder="0" shrinkToFit="0" vertical="bottom" wrapText="0"/>
    </xf>
    <xf borderId="0" fillId="21" fontId="7" numFmtId="49" xfId="0" applyAlignment="1" applyFill="1" applyFont="1" applyNumberFormat="1">
      <alignment horizontal="center" vertical="top"/>
    </xf>
    <xf borderId="0" fillId="9" fontId="7" numFmtId="49" xfId="0" applyAlignment="1" applyFont="1" applyNumberFormat="1">
      <alignment horizontal="center" vertical="bottom"/>
    </xf>
    <xf borderId="0" fillId="10" fontId="7" numFmtId="49" xfId="0" applyAlignment="1" applyFont="1" applyNumberFormat="1">
      <alignment horizontal="center" vertical="top"/>
    </xf>
    <xf borderId="0" fillId="15" fontId="11" numFmtId="0" xfId="0" applyAlignment="1" applyFont="1">
      <alignment horizontal="center" readingOrder="0" shrinkToFit="0" vertical="top" wrapText="0"/>
    </xf>
    <xf borderId="0" fillId="21" fontId="7" numFmtId="49" xfId="0" applyAlignment="1" applyFont="1" applyNumberFormat="1">
      <alignment horizontal="center" vertical="top"/>
    </xf>
    <xf borderId="0" fillId="9" fontId="7" numFmtId="49" xfId="0" applyAlignment="1" applyFont="1" applyNumberFormat="1">
      <alignment horizontal="center" vertical="bottom"/>
    </xf>
    <xf borderId="0" fillId="2" fontId="7" numFmtId="49" xfId="0" applyAlignment="1" applyFont="1" applyNumberFormat="1">
      <alignment horizontal="left" readingOrder="0" vertical="top"/>
    </xf>
    <xf borderId="0" fillId="0" fontId="15" numFmtId="49" xfId="0" applyAlignment="1" applyFont="1" applyNumberFormat="1">
      <alignment horizontal="left" readingOrder="0" vertical="bottom"/>
    </xf>
    <xf borderId="0" fillId="0" fontId="18" numFmtId="49" xfId="0" applyAlignment="1" applyFont="1" applyNumberFormat="1">
      <alignment horizontal="left" readingOrder="0" vertical="bottom"/>
    </xf>
    <xf borderId="0" fillId="2" fontId="9" numFmtId="0" xfId="0" applyAlignment="1" applyFont="1">
      <alignment readingOrder="0"/>
    </xf>
    <xf borderId="0" fillId="21" fontId="7" numFmtId="49" xfId="0" applyAlignment="1" applyFont="1" applyNumberFormat="1">
      <alignment horizontal="center" readingOrder="0" vertical="top"/>
    </xf>
    <xf borderId="0" fillId="2" fontId="11" numFmtId="49" xfId="0" applyAlignment="1" applyFont="1" applyNumberFormat="1">
      <alignment horizontal="center" readingOrder="0" shrinkToFit="0" vertical="top" wrapText="0"/>
    </xf>
    <xf borderId="0" fillId="2" fontId="11" numFmtId="0" xfId="0" applyAlignment="1" applyFont="1">
      <alignment readingOrder="0" shrinkToFit="0" vertical="top" wrapText="0"/>
    </xf>
    <xf borderId="0" fillId="2" fontId="19" numFmtId="49" xfId="0" applyAlignment="1" applyFont="1" applyNumberFormat="1">
      <alignment horizontal="center" readingOrder="0" shrinkToFit="0" vertical="top" wrapText="0"/>
    </xf>
    <xf borderId="0" fillId="2" fontId="19" numFmtId="0" xfId="0" applyAlignment="1" applyFont="1">
      <alignment horizontal="left" readingOrder="0" shrinkToFit="0" vertical="top" wrapText="0"/>
    </xf>
    <xf borderId="0" fillId="9" fontId="7" numFmtId="49" xfId="0" applyAlignment="1" applyFont="1" applyNumberFormat="1">
      <alignment horizontal="center" readingOrder="0" vertical="bottom"/>
    </xf>
    <xf borderId="0" fillId="2" fontId="11" numFmtId="0" xfId="0" applyAlignment="1" applyFont="1">
      <alignment readingOrder="0" shrinkToFit="0" vertical="top" wrapText="0"/>
    </xf>
    <xf borderId="3" fillId="18" fontId="11" numFmtId="0" xfId="0" applyAlignment="1" applyBorder="1" applyFont="1">
      <alignment horizontal="center" readingOrder="0" shrinkToFit="0" vertical="bottom" wrapText="0"/>
    </xf>
    <xf borderId="0" fillId="2" fontId="7" numFmtId="49" xfId="0" applyAlignment="1" applyFont="1" applyNumberFormat="1">
      <alignment horizontal="left" vertical="top"/>
    </xf>
    <xf borderId="0" fillId="15" fontId="9" numFmtId="0" xfId="0" applyAlignment="1" applyFont="1">
      <alignment horizontal="center"/>
    </xf>
    <xf borderId="0" fillId="5" fontId="11" numFmtId="49" xfId="0" applyAlignment="1" applyFont="1" applyNumberFormat="1">
      <alignment horizontal="center" readingOrder="0" shrinkToFit="0" vertical="top" wrapText="0"/>
    </xf>
    <xf borderId="0" fillId="9" fontId="11" numFmtId="49" xfId="0" applyAlignment="1" applyFont="1" applyNumberFormat="1">
      <alignment horizontal="center" readingOrder="0" shrinkToFit="0" vertical="bottom" wrapText="0"/>
    </xf>
    <xf borderId="0" fillId="10" fontId="11" numFmtId="49" xfId="0" applyAlignment="1" applyFont="1" applyNumberFormat="1">
      <alignment horizontal="center" readingOrder="0" shrinkToFit="0" vertical="top" wrapText="0"/>
    </xf>
    <xf borderId="0" fillId="7" fontId="7" numFmtId="49" xfId="0" applyAlignment="1" applyFont="1" applyNumberFormat="1">
      <alignment horizontal="center" vertical="top"/>
    </xf>
    <xf borderId="0" fillId="15" fontId="7" numFmtId="49" xfId="0" applyAlignment="1" applyFont="1" applyNumberFormat="1">
      <alignment horizontal="center" vertical="top"/>
    </xf>
    <xf borderId="0" fillId="15" fontId="7" numFmtId="0" xfId="0" applyAlignment="1" applyFont="1">
      <alignment horizontal="center" vertical="top"/>
    </xf>
    <xf borderId="0" fillId="2" fontId="7" numFmtId="0" xfId="0" applyAlignment="1" applyFont="1">
      <alignment horizontal="center" vertical="bottom"/>
    </xf>
    <xf borderId="0" fillId="2" fontId="7" numFmtId="0" xfId="0" applyAlignment="1" applyFont="1">
      <alignment horizontal="center" readingOrder="0" vertical="bottom"/>
    </xf>
    <xf borderId="0" fillId="21" fontId="11" numFmtId="49" xfId="0" applyAlignment="1" applyFont="1" applyNumberFormat="1">
      <alignment horizontal="center" readingOrder="0" shrinkToFit="0" vertical="top" wrapText="0"/>
    </xf>
    <xf borderId="0" fillId="2" fontId="11" numFmtId="49" xfId="0" applyAlignment="1" applyFont="1" applyNumberFormat="1">
      <alignment readingOrder="0" shrinkToFit="0" vertical="top" wrapText="0"/>
    </xf>
    <xf borderId="2" fillId="22" fontId="11" numFmtId="0" xfId="0" applyAlignment="1" applyBorder="1" applyFill="1" applyFont="1">
      <alignment readingOrder="0" shrinkToFit="0" vertical="top" wrapText="0"/>
    </xf>
    <xf borderId="0" fillId="15" fontId="7" numFmtId="0" xfId="0" applyAlignment="1" applyFont="1">
      <alignment vertical="top"/>
    </xf>
    <xf borderId="0" fillId="5" fontId="7" numFmtId="49" xfId="0" applyAlignment="1" applyFont="1" applyNumberFormat="1">
      <alignment horizontal="center" vertical="top"/>
    </xf>
    <xf borderId="0" fillId="5" fontId="7" numFmtId="49" xfId="0" applyAlignment="1" applyFont="1" applyNumberFormat="1">
      <alignment horizontal="center" readingOrder="0" vertical="top"/>
    </xf>
    <xf borderId="0" fillId="15" fontId="7" numFmtId="49" xfId="0" applyAlignment="1" applyFont="1" applyNumberFormat="1">
      <alignment horizontal="center" readingOrder="0" vertical="top"/>
    </xf>
    <xf borderId="0" fillId="15" fontId="7" numFmtId="0" xfId="0" applyAlignment="1" applyFont="1">
      <alignment readingOrder="0" vertical="top"/>
    </xf>
    <xf borderId="0" fillId="2" fontId="7" numFmtId="0" xfId="0" applyAlignment="1" applyFont="1">
      <alignment horizontal="center" readingOrder="0" vertical="top"/>
    </xf>
    <xf borderId="0" fillId="2" fontId="7" numFmtId="49" xfId="0" applyAlignment="1" applyFont="1" applyNumberFormat="1">
      <alignment horizontal="center" vertical="top"/>
    </xf>
    <xf borderId="0" fillId="2" fontId="7" numFmtId="0" xfId="0" applyAlignment="1" applyFont="1">
      <alignment vertical="top"/>
    </xf>
    <xf borderId="0" fillId="15" fontId="7" numFmtId="0" xfId="0" applyAlignment="1" applyFont="1">
      <alignment vertical="top"/>
    </xf>
    <xf borderId="0" fillId="2" fontId="7" numFmtId="49" xfId="0" applyAlignment="1" applyFont="1" applyNumberFormat="1">
      <alignment horizontal="center" readingOrder="0" vertical="top"/>
    </xf>
    <xf borderId="0" fillId="15" fontId="9" numFmtId="0" xfId="0" applyAlignment="1" applyFont="1">
      <alignment horizontal="center" readingOrder="0"/>
    </xf>
    <xf borderId="0" fillId="6" fontId="11" numFmtId="0" xfId="0" applyAlignment="1" applyFont="1">
      <alignment horizontal="center" readingOrder="0" shrinkToFit="0" vertical="bottom" wrapText="0"/>
    </xf>
    <xf borderId="0" fillId="2" fontId="7" numFmtId="0" xfId="0" applyAlignment="1" applyFont="1">
      <alignment readingOrder="0"/>
    </xf>
    <xf borderId="0" fillId="15" fontId="11" numFmtId="0" xfId="0" applyAlignment="1" applyFont="1">
      <alignment readingOrder="0" shrinkToFit="0" vertical="bottom" wrapText="0"/>
    </xf>
    <xf borderId="2" fillId="2" fontId="11" numFmtId="49" xfId="0" applyAlignment="1" applyBorder="1" applyFont="1" applyNumberFormat="1">
      <alignment horizontal="right" readingOrder="0" shrinkToFit="0" vertical="top" wrapText="0"/>
    </xf>
    <xf borderId="4" fillId="2" fontId="11" numFmtId="0" xfId="0" applyAlignment="1" applyBorder="1" applyFont="1">
      <alignment readingOrder="0" vertical="top"/>
    </xf>
    <xf borderId="5" fillId="2" fontId="11" numFmtId="0" xfId="0" applyAlignment="1" applyBorder="1" applyFont="1">
      <alignment horizontal="center" readingOrder="0" shrinkToFit="0" vertical="bottom" wrapText="0"/>
    </xf>
    <xf borderId="0" fillId="15" fontId="11" numFmtId="0" xfId="0" applyAlignment="1" applyFont="1">
      <alignment horizontal="right" readingOrder="0" shrinkToFit="0" vertical="top" wrapText="0"/>
    </xf>
    <xf borderId="0" fillId="15" fontId="11" numFmtId="0" xfId="0" applyAlignment="1" applyFont="1">
      <alignment readingOrder="0" vertical="top"/>
    </xf>
    <xf borderId="0" fillId="15" fontId="7" numFmtId="0" xfId="0" applyAlignment="1" applyFont="1">
      <alignment horizontal="center" readingOrder="0" vertical="top"/>
    </xf>
    <xf borderId="0" fillId="15" fontId="9" numFmtId="0" xfId="0" applyAlignment="1" applyFont="1">
      <alignment horizontal="center"/>
    </xf>
    <xf borderId="0" fillId="2" fontId="9" numFmtId="0" xfId="0" applyAlignment="1" applyFont="1">
      <alignment horizontal="center" readingOrder="0"/>
    </xf>
    <xf borderId="0" fillId="2" fontId="20" numFmtId="0" xfId="0" applyAlignment="1" applyFont="1">
      <alignment readingOrder="0" vertical="bottom"/>
    </xf>
    <xf borderId="0" fillId="0" fontId="7" numFmtId="0" xfId="0" applyAlignment="1" applyFont="1">
      <alignment vertical="top"/>
    </xf>
    <xf borderId="0" fillId="0" fontId="11" numFmtId="49" xfId="0" applyAlignment="1" applyFont="1" applyNumberFormat="1">
      <alignment readingOrder="0" shrinkToFit="0" vertical="top" wrapText="0"/>
    </xf>
    <xf borderId="0" fillId="2" fontId="7" numFmtId="49" xfId="0" applyAlignment="1" applyFont="1" applyNumberFormat="1">
      <alignment horizontal="center" vertical="bottom"/>
    </xf>
    <xf borderId="0" fillId="2" fontId="7" numFmtId="0" xfId="0" applyAlignment="1" applyFont="1">
      <alignment vertical="bottom"/>
    </xf>
    <xf borderId="0" fillId="2" fontId="7" numFmtId="49" xfId="0" applyAlignment="1" applyFont="1" applyNumberFormat="1">
      <alignment horizontal="center" readingOrder="0" vertical="bottom"/>
    </xf>
    <xf borderId="0" fillId="2" fontId="7" numFmtId="0" xfId="0" applyAlignment="1" applyFont="1">
      <alignment readingOrder="0" vertical="bottom"/>
    </xf>
    <xf borderId="0" fillId="2" fontId="11" numFmtId="49" xfId="0" applyAlignment="1" applyFont="1" applyNumberFormat="1">
      <alignment horizontal="center" readingOrder="0" shrinkToFit="0" vertical="bottom" wrapText="0"/>
    </xf>
    <xf borderId="0" fillId="2" fontId="7" numFmtId="49" xfId="0" applyAlignment="1" applyFont="1" applyNumberFormat="1">
      <alignment horizontal="center" readingOrder="0" shrinkToFit="0" vertical="top" wrapText="0"/>
    </xf>
    <xf borderId="0" fillId="7" fontId="7" numFmtId="49" xfId="0" applyAlignment="1" applyFont="1" applyNumberFormat="1">
      <alignment horizontal="center" vertical="bottom"/>
    </xf>
    <xf borderId="0" fillId="2" fontId="11" numFmtId="0" xfId="0" applyFont="1"/>
    <xf borderId="0" fillId="2" fontId="7" numFmtId="49" xfId="0" applyAlignment="1" applyFont="1" applyNumberFormat="1">
      <alignment readingOrder="0"/>
    </xf>
    <xf borderId="0" fillId="2" fontId="11" numFmtId="0" xfId="0" applyAlignment="1" applyFont="1">
      <alignment horizontal="right" readingOrder="0" shrinkToFit="0" vertical="top" wrapText="0"/>
    </xf>
    <xf borderId="0" fillId="2" fontId="11" numFmtId="0" xfId="0" applyAlignment="1" applyFont="1">
      <alignment horizontal="right" readingOrder="0" shrinkToFit="0" vertical="bottom" wrapText="0"/>
    </xf>
    <xf borderId="0" fillId="2" fontId="11" numFmtId="0" xfId="0" applyAlignment="1" applyFont="1">
      <alignment horizontal="center" readingOrder="0" shrinkToFit="0" vertical="top" wrapText="0"/>
    </xf>
    <xf borderId="0" fillId="2" fontId="11" numFmtId="0" xfId="0" applyAlignment="1" applyFont="1">
      <alignment readingOrder="0" shrinkToFit="0" vertical="bottom" wrapText="0"/>
    </xf>
    <xf borderId="0" fillId="2" fontId="11" numFmtId="49" xfId="0" applyAlignment="1" applyFont="1" applyNumberFormat="1">
      <alignment horizontal="right" readingOrder="0" shrinkToFit="0" vertical="bottom" wrapText="0"/>
    </xf>
    <xf borderId="0" fillId="8" fontId="7" numFmtId="0" xfId="0" applyAlignment="1" applyFont="1">
      <alignment horizontal="center" vertical="bottom"/>
    </xf>
    <xf borderId="0" fillId="7" fontId="7" numFmtId="0" xfId="0" applyAlignment="1" applyFont="1">
      <alignment horizontal="center" vertical="bottom"/>
    </xf>
    <xf borderId="0" fillId="15" fontId="7" numFmtId="0" xfId="0" applyAlignment="1" applyFont="1">
      <alignment horizontal="center" vertical="bottom"/>
    </xf>
    <xf borderId="0" fillId="10" fontId="7" numFmtId="49" xfId="0" applyAlignment="1" applyFont="1" applyNumberFormat="1">
      <alignment horizontal="center" vertical="bottom"/>
    </xf>
    <xf borderId="2" fillId="23" fontId="11" numFmtId="0" xfId="0" applyAlignment="1" applyBorder="1" applyFill="1" applyFont="1">
      <alignment horizontal="center" readingOrder="0" shrinkToFit="0" vertical="top" wrapText="0"/>
    </xf>
    <xf borderId="3" fillId="23" fontId="11" numFmtId="0" xfId="0" applyAlignment="1" applyBorder="1" applyFont="1">
      <alignment horizontal="center" readingOrder="0" shrinkToFit="0" vertical="top" wrapText="0"/>
    </xf>
    <xf borderId="0" fillId="15" fontId="11" numFmtId="0" xfId="0" applyAlignment="1" applyFont="1">
      <alignment horizontal="right" readingOrder="0" shrinkToFit="0" vertical="bottom" wrapText="0"/>
    </xf>
    <xf borderId="0" fillId="15" fontId="11" numFmtId="0" xfId="0" applyAlignment="1" applyFont="1">
      <alignment readingOrder="0" shrinkToFit="0" vertical="bottom" wrapText="0"/>
    </xf>
    <xf borderId="0" fillId="2" fontId="11" numFmtId="0" xfId="0" applyAlignment="1" applyFont="1">
      <alignment readingOrder="0" shrinkToFit="0" vertical="bottom" wrapText="0"/>
    </xf>
    <xf borderId="0" fillId="23" fontId="11" numFmtId="0" xfId="0" applyAlignment="1" applyFont="1">
      <alignment horizontal="center" readingOrder="0" shrinkToFit="0" vertical="top" wrapText="0"/>
    </xf>
    <xf borderId="0" fillId="2" fontId="7" numFmtId="0" xfId="0" applyAlignment="1" applyFont="1">
      <alignment readingOrder="0" shrinkToFit="0" vertical="top" wrapText="0"/>
    </xf>
    <xf borderId="0" fillId="0" fontId="11" numFmtId="49" xfId="0" applyAlignment="1" applyFont="1" applyNumberFormat="1">
      <alignment horizontal="center" readingOrder="0" shrinkToFit="0" vertical="top" wrapText="0"/>
    </xf>
    <xf borderId="0" fillId="0" fontId="11" numFmtId="49" xfId="0" applyAlignment="1" applyFont="1" applyNumberFormat="1">
      <alignment readingOrder="0" shrinkToFit="0" vertical="top" wrapText="1"/>
    </xf>
    <xf borderId="0" fillId="24" fontId="11" numFmtId="49" xfId="0" applyAlignment="1" applyFill="1" applyFont="1" applyNumberFormat="1">
      <alignment horizontal="center" readingOrder="0" shrinkToFit="0" vertical="top" wrapText="0"/>
    </xf>
    <xf borderId="0" fillId="0" fontId="7" numFmtId="49" xfId="0" applyAlignment="1" applyFont="1" applyNumberFormat="1">
      <alignment readingOrder="0"/>
    </xf>
    <xf borderId="0" fillId="12" fontId="11" numFmtId="49" xfId="0" applyAlignment="1" applyFont="1" applyNumberFormat="1">
      <alignment horizontal="center" readingOrder="0" shrinkToFit="0" vertical="top" wrapText="0"/>
    </xf>
    <xf borderId="0" fillId="2" fontId="21" numFmtId="0" xfId="0" applyAlignment="1" applyFont="1">
      <alignment horizontal="center" readingOrder="0"/>
    </xf>
    <xf borderId="0" fillId="15" fontId="10" numFmtId="0" xfId="0" applyAlignment="1" applyFont="1">
      <alignment horizontal="left" readingOrder="0" vertical="bottom"/>
    </xf>
    <xf borderId="0" fillId="6" fontId="7" numFmtId="0" xfId="0" applyAlignment="1" applyFont="1">
      <alignment horizontal="center" readingOrder="0" vertical="bottom"/>
    </xf>
    <xf borderId="0" fillId="6" fontId="7" numFmtId="0" xfId="0" applyAlignment="1" applyFont="1">
      <alignment horizontal="center" vertical="bottom"/>
    </xf>
    <xf borderId="0" fillId="16" fontId="7" numFmtId="0" xfId="0" applyAlignment="1" applyFont="1">
      <alignment horizontal="center" vertical="bottom"/>
    </xf>
    <xf borderId="0" fillId="25" fontId="7" numFmtId="49" xfId="0" applyAlignment="1" applyFill="1" applyFont="1" applyNumberFormat="1">
      <alignment horizontal="center" readingOrder="0" shrinkToFit="0" vertical="top" wrapText="0"/>
    </xf>
    <xf borderId="0" fillId="2" fontId="9" numFmtId="0" xfId="0" applyAlignment="1" applyFont="1">
      <alignment readingOrder="0" vertical="bottom"/>
    </xf>
    <xf borderId="0" fillId="0" fontId="22" numFmtId="49" xfId="0" applyAlignment="1" applyFont="1" applyNumberFormat="1">
      <alignment horizontal="right" readingOrder="0" shrinkToFit="0" vertical="bottom" wrapText="0"/>
    </xf>
    <xf borderId="0" fillId="25" fontId="11" numFmtId="49" xfId="0" applyAlignment="1" applyFont="1" applyNumberFormat="1">
      <alignment horizontal="center" readingOrder="0" shrinkToFit="0" vertical="top" wrapText="0"/>
    </xf>
    <xf borderId="0" fillId="7" fontId="7" numFmtId="49" xfId="0" applyAlignment="1" applyFont="1" applyNumberFormat="1">
      <alignment horizontal="center" readingOrder="0" vertical="bottom"/>
    </xf>
    <xf borderId="0" fillId="10" fontId="7" numFmtId="49" xfId="0" applyAlignment="1" applyFont="1" applyNumberFormat="1">
      <alignment horizontal="center" readingOrder="0" vertical="bottom"/>
    </xf>
    <xf borderId="0" fillId="2" fontId="11" numFmtId="49" xfId="0" applyAlignment="1" applyFont="1" applyNumberFormat="1">
      <alignment horizontal="center" readingOrder="0" shrinkToFit="0" vertical="top" wrapText="0"/>
    </xf>
    <xf borderId="0" fillId="0" fontId="11" numFmtId="49" xfId="0" applyAlignment="1" applyFont="1" applyNumberFormat="1">
      <alignment horizontal="center" readingOrder="0" vertical="top"/>
    </xf>
    <xf borderId="0" fillId="18" fontId="11" numFmtId="49" xfId="0" applyAlignment="1" applyFont="1" applyNumberFormat="1">
      <alignment horizontal="center" readingOrder="0" shrinkToFit="0" vertical="top" wrapText="0"/>
    </xf>
    <xf borderId="0" fillId="26" fontId="11" numFmtId="49" xfId="0" applyAlignment="1" applyFill="1" applyFont="1" applyNumberFormat="1">
      <alignment horizontal="center" readingOrder="0" shrinkToFit="0" vertical="top" wrapText="0"/>
    </xf>
    <xf borderId="0" fillId="15" fontId="9" numFmtId="0" xfId="0" applyAlignment="1" applyFont="1">
      <alignment horizontal="left"/>
    </xf>
    <xf borderId="0" fillId="27" fontId="11" numFmtId="49" xfId="0" applyAlignment="1" applyFill="1" applyFont="1" applyNumberFormat="1">
      <alignment horizontal="center" readingOrder="0" shrinkToFit="0" vertical="top" wrapText="0"/>
    </xf>
    <xf borderId="0" fillId="28" fontId="11" numFmtId="49" xfId="0" applyAlignment="1" applyFill="1" applyFont="1" applyNumberFormat="1">
      <alignment horizontal="center" readingOrder="0" shrinkToFit="0" vertical="top" wrapText="0"/>
    </xf>
    <xf borderId="0" fillId="2" fontId="21" numFmtId="0" xfId="0" applyAlignment="1" applyFont="1">
      <alignment readingOrder="0" vertical="bottom"/>
    </xf>
    <xf borderId="0" fillId="15" fontId="7" numFmtId="49" xfId="0" applyAlignment="1" applyFont="1" applyNumberFormat="1">
      <alignment horizontal="center" vertical="bottom"/>
    </xf>
    <xf borderId="0" fillId="15" fontId="7" numFmtId="0" xfId="0" applyAlignment="1" applyFont="1">
      <alignment vertical="bottom"/>
    </xf>
    <xf borderId="0" fillId="2" fontId="10" numFmtId="0" xfId="0" applyAlignment="1" applyFont="1">
      <alignment vertical="bottom"/>
    </xf>
    <xf borderId="0" fillId="2" fontId="9" numFmtId="0" xfId="0" applyAlignment="1" applyFont="1">
      <alignment vertical="bottom"/>
    </xf>
    <xf borderId="0" fillId="2" fontId="10" numFmtId="0" xfId="0" applyFont="1"/>
    <xf borderId="0" fillId="2" fontId="23" numFmtId="49" xfId="0" applyAlignment="1" applyFont="1" applyNumberFormat="1">
      <alignment horizontal="left" readingOrder="0"/>
    </xf>
    <xf borderId="0" fillId="15" fontId="7" numFmtId="0" xfId="0" applyAlignment="1" applyFont="1">
      <alignment readingOrder="0" vertical="bottom"/>
    </xf>
    <xf borderId="0" fillId="2" fontId="9" numFmtId="0" xfId="0" applyAlignment="1" applyFont="1">
      <alignment horizontal="center"/>
    </xf>
    <xf borderId="0" fillId="2" fontId="9" numFmtId="0" xfId="0" applyAlignment="1" applyFont="1">
      <alignment horizontal="center" readingOrder="0"/>
    </xf>
    <xf borderId="0" fillId="2" fontId="21" numFmtId="0" xfId="0" applyAlignment="1" applyFont="1">
      <alignment horizontal="center"/>
    </xf>
    <xf borderId="0" fillId="2" fontId="9" numFmtId="0" xfId="0" applyAlignment="1" applyFont="1">
      <alignment vertical="bottom"/>
    </xf>
    <xf borderId="0" fillId="15" fontId="9" numFmtId="0" xfId="0" applyAlignment="1" applyFont="1">
      <alignment horizontal="center" vertical="bottom"/>
    </xf>
    <xf borderId="0" fillId="15" fontId="9" numFmtId="0" xfId="0" applyAlignment="1" applyFont="1">
      <alignment horizontal="center" vertical="bottom"/>
    </xf>
    <xf borderId="0" fillId="15" fontId="24" numFmtId="0" xfId="0" applyAlignment="1" applyFont="1">
      <alignment readingOrder="0" vertical="bottom"/>
    </xf>
    <xf borderId="0" fillId="2" fontId="9" numFmtId="0" xfId="0" applyAlignment="1" applyFont="1">
      <alignment horizontal="center" vertical="bottom"/>
    </xf>
    <xf borderId="0" fillId="2" fontId="9" numFmtId="0" xfId="0" applyAlignment="1" applyFont="1">
      <alignment horizontal="center" vertical="bottom"/>
    </xf>
    <xf borderId="0" fillId="2" fontId="24" numFmtId="0" xfId="0" applyAlignment="1" applyFont="1">
      <alignment vertical="bottom"/>
    </xf>
    <xf borderId="0" fillId="2" fontId="9" numFmtId="0" xfId="0" applyFont="1"/>
    <xf borderId="0" fillId="15" fontId="24" numFmtId="0" xfId="0" applyAlignment="1" applyFont="1">
      <alignment vertical="bottom"/>
    </xf>
    <xf borderId="0" fillId="2" fontId="9" numFmtId="0" xfId="0" applyAlignment="1" applyFont="1">
      <alignment horizontal="center" readingOrder="0" vertical="bottom"/>
    </xf>
    <xf borderId="0" fillId="2" fontId="7" numFmtId="49" xfId="0" applyAlignment="1" applyFont="1" applyNumberFormat="1">
      <alignment horizontal="center" vertical="bottom"/>
    </xf>
    <xf borderId="0" fillId="2" fontId="7" numFmtId="0" xfId="0" applyAlignment="1" applyFont="1">
      <alignment vertical="bottom"/>
    </xf>
    <xf borderId="0" fillId="15" fontId="7" numFmtId="0" xfId="0" applyAlignment="1" applyFont="1">
      <alignment vertical="bottom"/>
    </xf>
    <xf borderId="0" fillId="2" fontId="25" numFmtId="0" xfId="0" applyAlignment="1" applyFont="1">
      <alignment horizontal="left" readingOrder="0" shrinkToFit="0" vertical="bottom" wrapText="0"/>
    </xf>
    <xf borderId="0" fillId="2" fontId="7" numFmtId="0" xfId="0" applyFont="1"/>
    <xf borderId="0" fillId="2" fontId="7" numFmtId="0" xfId="0" applyAlignment="1" applyFont="1">
      <alignment horizontal="center"/>
    </xf>
    <xf borderId="0" fillId="2" fontId="4" numFmtId="0" xfId="0" applyAlignment="1" applyFont="1">
      <alignment horizontal="center"/>
    </xf>
    <xf borderId="0" fillId="2" fontId="26" numFmtId="0" xfId="0" applyAlignment="1" applyFont="1">
      <alignment horizontal="center"/>
    </xf>
    <xf borderId="0" fillId="29" fontId="7" numFmtId="0" xfId="0" applyAlignment="1" applyFill="1" applyFont="1">
      <alignment horizontal="center" vertical="bottom"/>
    </xf>
    <xf borderId="0" fillId="18" fontId="7" numFmtId="0" xfId="0" applyAlignment="1" applyFont="1">
      <alignment horizontal="center" vertical="bottom"/>
    </xf>
    <xf borderId="0" fillId="30" fontId="7" numFmtId="0" xfId="0" applyAlignment="1" applyFill="1" applyFont="1">
      <alignment horizontal="center" vertical="bottom"/>
    </xf>
    <xf borderId="0" fillId="2" fontId="21" numFmtId="0" xfId="0" applyAlignment="1" applyFont="1">
      <alignment readingOrder="0"/>
    </xf>
    <xf borderId="0" fillId="2" fontId="27" numFmtId="0" xfId="0" applyAlignment="1" applyFont="1">
      <alignment readingOrder="0"/>
    </xf>
    <xf borderId="0" fillId="2" fontId="9" numFmtId="0" xfId="0" applyFont="1"/>
    <xf borderId="0" fillId="30" fontId="28" numFmtId="0" xfId="0" applyAlignment="1" applyFont="1">
      <alignment vertical="bottom"/>
    </xf>
    <xf borderId="0" fillId="31" fontId="11" numFmtId="0" xfId="0" applyAlignment="1" applyFill="1" applyFont="1">
      <alignment horizontal="center" readingOrder="0" shrinkToFit="0" vertical="bottom" wrapText="0"/>
    </xf>
    <xf borderId="0" fillId="7" fontId="29" numFmtId="0" xfId="0" applyAlignment="1" applyFont="1">
      <alignment horizontal="center" vertical="bottom"/>
    </xf>
    <xf borderId="0" fillId="2" fontId="30" numFmtId="0" xfId="0" applyAlignment="1" applyFont="1">
      <alignment horizontal="left" readingOrder="0" vertical="bottom"/>
    </xf>
    <xf borderId="0" fillId="2" fontId="21" numFmtId="0" xfId="0" applyAlignment="1" applyFont="1">
      <alignment vertical="bottom"/>
    </xf>
    <xf borderId="0" fillId="32" fontId="7" numFmtId="49" xfId="0" applyAlignment="1" applyFill="1" applyFont="1" applyNumberFormat="1">
      <alignment horizontal="center" readingOrder="0" vertical="bottom"/>
    </xf>
    <xf borderId="0" fillId="33" fontId="11" numFmtId="0" xfId="0" applyAlignment="1" applyFill="1" applyFont="1">
      <alignment horizontal="center" vertical="bottom"/>
    </xf>
    <xf borderId="0" fillId="2" fontId="31" numFmtId="0" xfId="0" applyAlignment="1" applyFont="1">
      <alignment horizontal="left" readingOrder="0" shrinkToFit="0" vertical="bottom" wrapText="0"/>
    </xf>
    <xf borderId="0" fillId="8" fontId="11" numFmtId="0" xfId="0" applyAlignment="1" applyFont="1">
      <alignment horizontal="center" vertical="bottom"/>
    </xf>
    <xf borderId="0" fillId="34" fontId="7" numFmtId="49" xfId="0" applyAlignment="1" applyFill="1" applyFont="1" applyNumberFormat="1">
      <alignment horizontal="center" readingOrder="0" vertical="bottom"/>
    </xf>
    <xf borderId="0" fillId="2" fontId="1" numFmtId="0" xfId="0" applyAlignment="1" applyFont="1">
      <alignment horizontal="center"/>
    </xf>
    <xf borderId="6" fillId="15" fontId="7" numFmtId="0" xfId="0" applyAlignment="1" applyBorder="1" applyFont="1">
      <alignment horizontal="center" vertical="bottom"/>
    </xf>
    <xf borderId="7" fillId="15" fontId="7" numFmtId="0" xfId="0" applyAlignment="1" applyBorder="1" applyFont="1">
      <alignment vertical="bottom"/>
    </xf>
    <xf borderId="0" fillId="7" fontId="11" numFmtId="49" xfId="0" applyAlignment="1" applyFont="1" applyNumberFormat="1">
      <alignment horizontal="center" readingOrder="0" shrinkToFit="0" vertical="top" wrapText="0"/>
    </xf>
    <xf borderId="0" fillId="14" fontId="16" numFmtId="10" xfId="0" applyAlignment="1" applyFont="1" applyNumberFormat="1">
      <alignment horizontal="center" readingOrder="0" shrinkToFit="0" vertical="center" wrapText="1"/>
    </xf>
    <xf borderId="0" fillId="2" fontId="17" numFmtId="0" xfId="0" applyAlignment="1" applyFont="1">
      <alignment horizontal="center" readingOrder="0" shrinkToFit="0" vertical="center" wrapText="1"/>
    </xf>
    <xf borderId="0" fillId="2" fontId="24" numFmtId="0" xfId="0" applyAlignment="1" applyFont="1">
      <alignment readingOrder="0" vertical="bottom"/>
    </xf>
    <xf borderId="0" fillId="31" fontId="7" numFmtId="0" xfId="0" applyAlignment="1" applyFont="1">
      <alignment horizontal="center" vertical="bottom"/>
    </xf>
    <xf borderId="0" fillId="0" fontId="24" numFmtId="0" xfId="0" applyAlignment="1" applyFont="1">
      <alignment readingOrder="0" vertical="bottom"/>
    </xf>
    <xf borderId="0" fillId="2" fontId="11" numFmtId="165" xfId="0" applyAlignment="1" applyFont="1" applyNumberFormat="1">
      <alignment horizontal="left" readingOrder="0" shrinkToFit="0" vertical="bottom" wrapText="0"/>
    </xf>
    <xf borderId="0" fillId="2" fontId="11" numFmtId="166" xfId="0" applyAlignment="1" applyFont="1" applyNumberFormat="1">
      <alignment horizontal="left" readingOrder="0" shrinkToFit="0" vertical="bottom" wrapText="0"/>
    </xf>
    <xf borderId="0" fillId="14" fontId="32" numFmtId="0" xfId="0" applyAlignment="1" applyFont="1">
      <alignment horizontal="center" readingOrder="0" shrinkToFit="0" vertical="center" wrapText="1"/>
    </xf>
    <xf borderId="0" fillId="14" fontId="17" numFmtId="0" xfId="0" applyAlignment="1" applyFont="1">
      <alignment horizontal="center" readingOrder="0" shrinkToFit="0" vertical="center" wrapText="1"/>
    </xf>
    <xf borderId="0" fillId="2" fontId="12" numFmtId="0" xfId="0" applyAlignment="1" applyFont="1">
      <alignment horizontal="center"/>
    </xf>
    <xf borderId="0" fillId="32" fontId="7" numFmtId="49" xfId="0" applyAlignment="1" applyFont="1" applyNumberFormat="1">
      <alignment horizontal="center" vertical="bottom"/>
    </xf>
    <xf borderId="0" fillId="34" fontId="7" numFmtId="49" xfId="0" applyAlignment="1" applyFont="1" applyNumberFormat="1">
      <alignment horizontal="center" vertical="bottom"/>
    </xf>
    <xf borderId="0" fillId="2" fontId="33" numFmtId="0" xfId="0" applyAlignment="1" applyFont="1">
      <alignment readingOrder="0" shrinkToFit="0" vertical="bottom" wrapText="0"/>
    </xf>
    <xf borderId="0" fillId="2" fontId="33" numFmtId="0" xfId="0" applyAlignment="1" applyFont="1">
      <alignment horizontal="center" readingOrder="0" shrinkToFit="0" wrapText="0"/>
    </xf>
    <xf borderId="0" fillId="2" fontId="11" numFmtId="0" xfId="0" applyAlignment="1" applyFont="1">
      <alignment horizontal="center" readingOrder="0" shrinkToFit="0" vertical="bottom" wrapText="0"/>
    </xf>
    <xf borderId="0" fillId="33" fontId="7" numFmtId="0" xfId="0" applyAlignment="1" applyFont="1">
      <alignment horizontal="center" vertical="bottom"/>
    </xf>
    <xf borderId="0" fillId="35" fontId="7" numFmtId="0" xfId="0" applyAlignment="1" applyFill="1" applyFont="1">
      <alignment horizontal="center" vertical="bottom"/>
    </xf>
    <xf borderId="0" fillId="5" fontId="11" numFmtId="49" xfId="0" applyAlignment="1" applyFont="1" applyNumberFormat="1">
      <alignment horizontal="center" readingOrder="0" shrinkToFit="0" vertical="bottom" wrapText="0"/>
    </xf>
    <xf borderId="0" fillId="2" fontId="7" numFmtId="0" xfId="0" applyAlignment="1" applyFont="1">
      <alignment horizontal="center" readingOrder="0" shrinkToFit="0" vertical="bottom" wrapText="0"/>
    </xf>
    <xf borderId="0" fillId="8" fontId="11" numFmtId="0" xfId="0" applyAlignment="1" applyFont="1">
      <alignment horizontal="center" readingOrder="0" shrinkToFit="0" vertical="bottom" wrapText="0"/>
    </xf>
    <xf borderId="0" fillId="29" fontId="7" numFmtId="0" xfId="0" applyAlignment="1" applyFont="1">
      <alignment horizontal="center" readingOrder="0" vertical="bottom"/>
    </xf>
    <xf borderId="0" fillId="2" fontId="7" numFmtId="0" xfId="0" applyAlignment="1" applyFont="1">
      <alignment readingOrder="0" shrinkToFit="0" vertical="bottom" wrapText="0"/>
    </xf>
    <xf borderId="0" fillId="36" fontId="11" numFmtId="49" xfId="0" applyAlignment="1" applyFill="1" applyFont="1" applyNumberFormat="1">
      <alignment horizontal="center" readingOrder="0" shrinkToFit="0" vertical="bottom" wrapText="0"/>
    </xf>
    <xf borderId="0" fillId="2" fontId="12" numFmtId="0" xfId="0" applyAlignment="1" applyFont="1">
      <alignment horizontal="center" readingOrder="0"/>
    </xf>
    <xf borderId="0" fillId="16" fontId="11" numFmtId="0" xfId="0" applyAlignment="1" applyFont="1">
      <alignment horizontal="center" readingOrder="0" shrinkToFit="0" vertical="bottom" wrapText="0"/>
    </xf>
    <xf borderId="0" fillId="0" fontId="11" numFmtId="0" xfId="0" applyAlignment="1" applyFont="1">
      <alignment horizontal="center" readingOrder="0"/>
    </xf>
    <xf borderId="0" fillId="0" fontId="11" numFmtId="0" xfId="0" applyAlignment="1" applyFont="1">
      <alignment readingOrder="0"/>
    </xf>
    <xf borderId="0" fillId="7" fontId="11" numFmtId="49" xfId="0" applyAlignment="1" applyFont="1" applyNumberFormat="1">
      <alignment horizontal="center" readingOrder="0" shrinkToFit="0" wrapText="0"/>
    </xf>
    <xf borderId="0" fillId="21" fontId="11" numFmtId="49" xfId="0" applyAlignment="1" applyFont="1" applyNumberFormat="1">
      <alignment horizontal="center" readingOrder="0" shrinkToFit="0" vertical="bottom" wrapText="0"/>
    </xf>
    <xf borderId="0" fillId="21" fontId="11" numFmtId="49" xfId="0" applyAlignment="1" applyFont="1" applyNumberFormat="1">
      <alignment horizontal="center" readingOrder="0" shrinkToFit="0" vertical="center" wrapText="0"/>
    </xf>
    <xf borderId="0" fillId="0" fontId="11" numFmtId="0" xfId="0" applyAlignment="1" applyFont="1">
      <alignment horizontal="center" readingOrder="0" vertical="center"/>
    </xf>
    <xf borderId="0" fillId="0" fontId="11" numFmtId="0" xfId="0" applyAlignment="1" applyFont="1">
      <alignment readingOrder="0" shrinkToFit="0" vertical="center" wrapText="0"/>
    </xf>
    <xf borderId="0" fillId="2" fontId="11" numFmtId="0" xfId="0" applyAlignment="1" applyFont="1">
      <alignment readingOrder="0" shrinkToFit="0" vertical="center" wrapText="0"/>
    </xf>
    <xf borderId="0" fillId="2" fontId="11" numFmtId="0" xfId="0" applyAlignment="1" applyFont="1">
      <alignment horizontal="center" readingOrder="0" shrinkToFit="0" vertical="center" wrapText="0"/>
    </xf>
    <xf borderId="0" fillId="2" fontId="9" numFmtId="0" xfId="0" applyAlignment="1" applyFont="1">
      <alignment horizontal="center" readingOrder="0" vertical="center"/>
    </xf>
    <xf borderId="0" fillId="2" fontId="9" numFmtId="0" xfId="0" applyAlignment="1" applyFont="1">
      <alignment horizontal="center" vertical="center"/>
    </xf>
    <xf borderId="0" fillId="29" fontId="7" numFmtId="0" xfId="0" applyAlignment="1" applyFont="1">
      <alignment horizontal="center" readingOrder="0" vertical="center"/>
    </xf>
    <xf borderId="0" fillId="2" fontId="11" numFmtId="0" xfId="0" applyAlignment="1" applyFont="1">
      <alignment horizontal="left" readingOrder="0" shrinkToFit="0" vertical="center" wrapText="0"/>
    </xf>
    <xf borderId="0" fillId="0" fontId="11" numFmtId="0" xfId="0" applyAlignment="1" applyFont="1">
      <alignment horizontal="center" readingOrder="0" shrinkToFit="0" wrapText="0"/>
    </xf>
    <xf borderId="0" fillId="0" fontId="11" numFmtId="0" xfId="0" applyAlignment="1" applyFont="1">
      <alignment readingOrder="0" shrinkToFit="0" vertical="bottom" wrapText="0"/>
    </xf>
    <xf borderId="0" fillId="21" fontId="7" numFmtId="49" xfId="0" applyAlignment="1" applyFont="1" applyNumberFormat="1">
      <alignment horizontal="center" vertical="bottom"/>
    </xf>
    <xf borderId="0" fillId="0" fontId="7" numFmtId="0" xfId="0" applyAlignment="1" applyFont="1">
      <alignment horizontal="center" vertical="bottom"/>
    </xf>
    <xf borderId="0" fillId="0" fontId="7" numFmtId="0" xfId="0" applyAlignment="1" applyFont="1">
      <alignment vertical="bottom"/>
    </xf>
    <xf borderId="0" fillId="10" fontId="11" numFmtId="49" xfId="0" applyAlignment="1" applyFont="1" applyNumberFormat="1">
      <alignment horizontal="center" readingOrder="0" shrinkToFit="0" wrapText="0"/>
    </xf>
    <xf borderId="0" fillId="34" fontId="11" numFmtId="49" xfId="0" applyAlignment="1" applyFont="1" applyNumberFormat="1">
      <alignment horizontal="center" readingOrder="0" shrinkToFit="0" vertical="bottom" wrapText="0"/>
    </xf>
    <xf borderId="0" fillId="2" fontId="11" numFmtId="0" xfId="0" applyAlignment="1" applyFont="1">
      <alignment shrinkToFit="0" vertical="bottom" wrapText="0"/>
    </xf>
    <xf borderId="0" fillId="2" fontId="11" numFmtId="0" xfId="0" applyAlignment="1" applyFont="1">
      <alignment horizontal="center" shrinkToFit="0" vertical="bottom" wrapText="0"/>
    </xf>
    <xf borderId="0" fillId="9" fontId="7" numFmtId="0" xfId="0" applyAlignment="1" applyFont="1">
      <alignment horizontal="center" readingOrder="0" vertical="bottom"/>
    </xf>
    <xf borderId="0" fillId="2" fontId="5" numFmtId="0" xfId="0" applyAlignment="1" applyFont="1">
      <alignment horizontal="right" readingOrder="0" shrinkToFit="0" wrapText="1"/>
    </xf>
    <xf borderId="0" fillId="2" fontId="5" numFmtId="3" xfId="0" applyAlignment="1" applyFont="1" applyNumberFormat="1">
      <alignment horizontal="right" vertical="center"/>
    </xf>
    <xf borderId="0" fillId="2" fontId="5" numFmtId="0" xfId="0" applyAlignment="1" applyFont="1">
      <alignment horizontal="right" shrinkToFit="0" wrapText="1"/>
    </xf>
    <xf borderId="0" fillId="0" fontId="11" numFmtId="49" xfId="0" applyAlignment="1" applyFont="1" applyNumberFormat="1">
      <alignment horizontal="center" readingOrder="0" shrinkToFit="0" vertical="bottom" wrapText="0"/>
    </xf>
    <xf borderId="0" fillId="2" fontId="7" numFmtId="0" xfId="0" applyAlignment="1" applyFont="1">
      <alignment horizontal="center" vertical="bottom"/>
    </xf>
    <xf borderId="0" fillId="2" fontId="7" numFmtId="0" xfId="0" applyAlignment="1" applyFont="1">
      <alignment horizontal="left" vertical="bottom"/>
    </xf>
    <xf borderId="0" fillId="2" fontId="7" numFmtId="0" xfId="0" applyAlignment="1" applyFont="1">
      <alignment horizontal="left" vertical="bottom"/>
    </xf>
    <xf borderId="0" fillId="0" fontId="11" numFmtId="49" xfId="0" applyAlignment="1" applyFont="1" applyNumberFormat="1">
      <alignment horizontal="center" readingOrder="0" shrinkToFit="0" vertical="bottom" wrapText="0"/>
    </xf>
    <xf borderId="0" fillId="2" fontId="21" numFmtId="0" xfId="0" applyAlignment="1" applyFont="1">
      <alignment horizontal="center"/>
    </xf>
    <xf borderId="0" fillId="11" fontId="7" numFmtId="49" xfId="0" applyAlignment="1" applyFont="1" applyNumberFormat="1">
      <alignment horizontal="center" readingOrder="0" vertical="bottom"/>
    </xf>
    <xf borderId="2" fillId="35" fontId="11" numFmtId="0" xfId="0" applyAlignment="1" applyBorder="1" applyFont="1">
      <alignment horizontal="center" readingOrder="0" shrinkToFit="0" vertical="bottom" wrapText="0"/>
    </xf>
    <xf borderId="2" fillId="37" fontId="11" numFmtId="0" xfId="0" applyAlignment="1" applyBorder="1" applyFill="1" applyFont="1">
      <alignment horizontal="center" readingOrder="0" shrinkToFit="0" vertical="bottom" wrapText="0"/>
    </xf>
    <xf borderId="0" fillId="0" fontId="34" numFmtId="0" xfId="0" applyAlignment="1" applyFont="1">
      <alignment readingOrder="0"/>
    </xf>
    <xf borderId="8" fillId="2" fontId="16" numFmtId="0" xfId="0" applyAlignment="1" applyBorder="1" applyFont="1">
      <alignment horizontal="center" readingOrder="0" shrinkToFit="0" vertical="center" wrapText="1"/>
    </xf>
    <xf borderId="8" fillId="2" fontId="13" numFmtId="0" xfId="0" applyAlignment="1" applyBorder="1" applyFont="1">
      <alignment horizontal="center" readingOrder="0" shrinkToFit="0" vertical="center" wrapText="1"/>
    </xf>
    <xf borderId="8" fillId="2" fontId="17" numFmtId="0" xfId="0" applyAlignment="1" applyBorder="1" applyFont="1">
      <alignment horizontal="right" readingOrder="0" shrinkToFit="0" vertical="center" wrapText="1"/>
    </xf>
    <xf borderId="8" fillId="2" fontId="17" numFmtId="0" xfId="0" applyAlignment="1" applyBorder="1" applyFont="1">
      <alignment horizontal="center" readingOrder="0" shrinkToFit="0" vertical="center" wrapText="1"/>
    </xf>
    <xf borderId="9" fillId="2" fontId="17" numFmtId="0" xfId="0" applyAlignment="1" applyBorder="1" applyFont="1">
      <alignment horizontal="center" readingOrder="0" shrinkToFit="0" vertical="center" wrapText="1"/>
    </xf>
    <xf borderId="1" fillId="2" fontId="17" numFmtId="0" xfId="0" applyAlignment="1" applyBorder="1" applyFont="1">
      <alignment horizontal="center" readingOrder="0" shrinkToFit="0" vertical="center" wrapText="1"/>
    </xf>
    <xf borderId="0" fillId="3" fontId="8" numFmtId="0" xfId="0" applyAlignment="1" applyFont="1">
      <alignment shrinkToFit="0" wrapText="1"/>
    </xf>
    <xf borderId="0" fillId="3" fontId="8" numFmtId="0" xfId="0" applyAlignment="1" applyFont="1">
      <alignment readingOrder="0" shrinkToFit="0" wrapText="1"/>
    </xf>
    <xf borderId="0" fillId="16" fontId="7" numFmtId="0" xfId="0" applyAlignment="1" applyFont="1">
      <alignment horizontal="center" vertical="bottom"/>
    </xf>
    <xf borderId="0" fillId="0" fontId="34" numFmtId="9" xfId="0" applyAlignment="1" applyFont="1" applyNumberFormat="1">
      <alignment readingOrder="0"/>
    </xf>
    <xf borderId="0" fillId="6" fontId="7" numFmtId="0" xfId="0" applyAlignment="1" applyFont="1">
      <alignment horizontal="center" vertical="bottom"/>
    </xf>
    <xf borderId="0" fillId="18" fontId="7" numFmtId="0" xfId="0" applyAlignment="1" applyFont="1">
      <alignment horizontal="center" vertical="bottom"/>
    </xf>
    <xf borderId="0" fillId="2" fontId="5" numFmtId="3" xfId="0" applyAlignment="1" applyFont="1" applyNumberFormat="1">
      <alignment horizontal="right"/>
    </xf>
    <xf borderId="0" fillId="2" fontId="5" numFmtId="3" xfId="0" applyFont="1" applyNumberFormat="1"/>
    <xf borderId="0" fillId="30" fontId="7" numFmtId="0" xfId="0" applyAlignment="1" applyFont="1">
      <alignment horizontal="center" readingOrder="0" vertical="bottom"/>
    </xf>
    <xf borderId="0" fillId="2" fontId="7" numFmtId="49" xfId="0" applyAlignment="1" applyFont="1" applyNumberFormat="1">
      <alignment vertical="bottom"/>
    </xf>
    <xf borderId="0" fillId="2" fontId="9" numFmtId="49" xfId="0" applyAlignment="1" applyFont="1" applyNumberFormat="1">
      <alignment horizontal="center"/>
    </xf>
    <xf borderId="0" fillId="30" fontId="7" numFmtId="49" xfId="0" applyAlignment="1" applyFont="1" applyNumberFormat="1">
      <alignment horizontal="center" vertical="bottom"/>
    </xf>
    <xf borderId="0" fillId="2" fontId="7" numFmtId="49" xfId="0" applyAlignment="1" applyFont="1" applyNumberFormat="1">
      <alignment horizontal="left" readingOrder="0" vertical="bottom"/>
    </xf>
    <xf borderId="0" fillId="12" fontId="7" numFmtId="49" xfId="0" applyAlignment="1" applyFont="1" applyNumberFormat="1">
      <alignment horizontal="left" readingOrder="0" vertical="bottom"/>
    </xf>
    <xf borderId="0" fillId="2" fontId="7" numFmtId="49" xfId="0" applyAlignment="1" applyFont="1" applyNumberFormat="1">
      <alignment horizontal="left" readingOrder="0" shrinkToFit="0" vertical="bottom" wrapText="1"/>
    </xf>
    <xf borderId="0" fillId="38" fontId="7" numFmtId="49" xfId="0" applyAlignment="1" applyFill="1" applyFont="1" applyNumberFormat="1">
      <alignment horizontal="left" readingOrder="0" vertical="bottom"/>
    </xf>
    <xf borderId="0" fillId="2" fontId="6" numFmtId="164" xfId="0" applyAlignment="1" applyFont="1" applyNumberFormat="1">
      <alignment horizontal="left" vertical="bottom"/>
    </xf>
    <xf borderId="0" fillId="2" fontId="6" numFmtId="164" xfId="0" applyAlignment="1" applyFont="1" applyNumberFormat="1">
      <alignment vertical="bottom"/>
    </xf>
    <xf borderId="0" fillId="2" fontId="7" numFmtId="0" xfId="0" applyAlignment="1" applyFont="1">
      <alignment vertical="bottom"/>
    </xf>
    <xf borderId="8" fillId="0" fontId="35" numFmtId="0" xfId="0" applyBorder="1" applyFont="1"/>
    <xf borderId="9" fillId="0" fontId="35" numFmtId="0" xfId="0" applyBorder="1" applyFont="1"/>
    <xf borderId="1" fillId="0" fontId="35" numFmtId="0" xfId="0" applyBorder="1" applyFont="1"/>
  </cellXfs>
  <cellStyles count="1">
    <cellStyle xfId="0" name="Normal" builtinId="0"/>
  </cellStyles>
  <dxfs count="8">
    <dxf>
      <font/>
      <fill>
        <patternFill patternType="solid">
          <fgColor rgb="FF999999"/>
          <bgColor rgb="FF999999"/>
        </patternFill>
      </fill>
      <border/>
    </dxf>
    <dxf>
      <font/>
      <fill>
        <patternFill patternType="solid">
          <fgColor rgb="FF93C47D"/>
          <bgColor rgb="FF93C47D"/>
        </patternFill>
      </fill>
      <border/>
    </dxf>
    <dxf>
      <font/>
      <fill>
        <patternFill patternType="solid">
          <fgColor rgb="FFDD7E6B"/>
          <bgColor rgb="FFDD7E6B"/>
        </patternFill>
      </fill>
      <border/>
    </dxf>
    <dxf>
      <font/>
      <fill>
        <patternFill patternType="solid">
          <fgColor rgb="FFFFE599"/>
          <bgColor rgb="FFFFE599"/>
        </patternFill>
      </fill>
      <border/>
    </dxf>
    <dxf>
      <font/>
      <fill>
        <patternFill patternType="solid">
          <fgColor rgb="FFA2C4C9"/>
          <bgColor rgb="FFA2C4C9"/>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64">
    <tableStyle count="2" pivot="0" name="Sprint 92-style">
      <tableStyleElement dxfId="6" type="firstRowStripe"/>
      <tableStyleElement dxfId="7" type="secondRowStripe"/>
    </tableStyle>
    <tableStyle count="2" pivot="0" name="Sprint 91-style">
      <tableStyleElement dxfId="6" type="firstRowStripe"/>
      <tableStyleElement dxfId="7" type="secondRowStripe"/>
    </tableStyle>
    <tableStyle count="2" pivot="0" name="Sprint 90-style">
      <tableStyleElement dxfId="6" type="firstRowStripe"/>
      <tableStyleElement dxfId="7" type="secondRowStripe"/>
    </tableStyle>
    <tableStyle count="2" pivot="0" name="Sprint 89-style">
      <tableStyleElement dxfId="6" type="firstRowStripe"/>
      <tableStyleElement dxfId="7" type="secondRowStripe"/>
    </tableStyle>
    <tableStyle count="2" pivot="0" name="Sprint 88-style">
      <tableStyleElement dxfId="6" type="firstRowStripe"/>
      <tableStyleElement dxfId="7" type="secondRowStripe"/>
    </tableStyle>
    <tableStyle count="2" pivot="0" name="Sprint 87-style">
      <tableStyleElement dxfId="6" type="firstRowStripe"/>
      <tableStyleElement dxfId="7" type="secondRowStripe"/>
    </tableStyle>
    <tableStyle count="2" pivot="0" name="Sprint 87-style 2">
      <tableStyleElement dxfId="6" type="firstRowStripe"/>
      <tableStyleElement dxfId="7" type="secondRowStripe"/>
    </tableStyle>
    <tableStyle count="2" pivot="0" name="Sprint 86-style">
      <tableStyleElement dxfId="6" type="firstRowStripe"/>
      <tableStyleElement dxfId="7" type="secondRowStripe"/>
    </tableStyle>
    <tableStyle count="2" pivot="0" name="Sprint 85-style">
      <tableStyleElement dxfId="6" type="firstRowStripe"/>
      <tableStyleElement dxfId="7" type="secondRowStripe"/>
    </tableStyle>
    <tableStyle count="2" pivot="0" name="Sprint 84-style">
      <tableStyleElement dxfId="6" type="firstRowStripe"/>
      <tableStyleElement dxfId="7" type="secondRowStripe"/>
    </tableStyle>
    <tableStyle count="2" pivot="0" name="Sprint 83-style">
      <tableStyleElement dxfId="6" type="firstRowStripe"/>
      <tableStyleElement dxfId="7" type="secondRowStripe"/>
    </tableStyle>
    <tableStyle count="2" pivot="0" name="Sprint 82-style">
      <tableStyleElement dxfId="6" type="firstRowStripe"/>
      <tableStyleElement dxfId="7" type="secondRowStripe"/>
    </tableStyle>
    <tableStyle count="2" pivot="0" name="Sprint 81-style">
      <tableStyleElement dxfId="6" type="firstRowStripe"/>
      <tableStyleElement dxfId="7" type="secondRowStripe"/>
    </tableStyle>
    <tableStyle count="2" pivot="0" name="Sprint 81-style 2">
      <tableStyleElement dxfId="6" type="firstRowStripe"/>
      <tableStyleElement dxfId="7" type="secondRowStripe"/>
    </tableStyle>
    <tableStyle count="2" pivot="0" name="Sprint 80-style">
      <tableStyleElement dxfId="7" type="firstRowStripe"/>
      <tableStyleElement dxfId="6" type="secondRowStripe"/>
    </tableStyle>
    <tableStyle count="2" pivot="0" name="Sprint 80-style 2">
      <tableStyleElement dxfId="6" type="firstRowStripe"/>
      <tableStyleElement dxfId="7" type="secondRowStripe"/>
    </tableStyle>
    <tableStyle count="2" pivot="0" name="Sprint 80-style 3">
      <tableStyleElement dxfId="6" type="firstRowStripe"/>
      <tableStyleElement dxfId="7" type="secondRowStripe"/>
    </tableStyle>
    <tableStyle count="2" pivot="0" name="Sprint 80-style 4">
      <tableStyleElement dxfId="7" type="firstRowStripe"/>
      <tableStyleElement dxfId="6" type="secondRowStripe"/>
    </tableStyle>
    <tableStyle count="2" pivot="0" name="Sprint 80-style 5">
      <tableStyleElement dxfId="6" type="firstRowStripe"/>
      <tableStyleElement dxfId="7" type="secondRowStripe"/>
    </tableStyle>
    <tableStyle count="2" pivot="0" name="Sprint 80-style 6">
      <tableStyleElement dxfId="6" type="firstRowStripe"/>
      <tableStyleElement dxfId="7" type="secondRowStripe"/>
    </tableStyle>
    <tableStyle count="2" pivot="0" name="Sprint 79-style">
      <tableStyleElement dxfId="7" type="firstRowStripe"/>
      <tableStyleElement dxfId="6" type="secondRowStripe"/>
    </tableStyle>
    <tableStyle count="2" pivot="0" name="Sprint 79-style 2">
      <tableStyleElement dxfId="6" type="firstRowStripe"/>
      <tableStyleElement dxfId="7" type="secondRowStripe"/>
    </tableStyle>
    <tableStyle count="2" pivot="0" name="Sprint 79-style 3">
      <tableStyleElement dxfId="6" type="firstRowStripe"/>
      <tableStyleElement dxfId="7" type="secondRowStripe"/>
    </tableStyle>
    <tableStyle count="2" pivot="0" name="Sprint 79-style 4">
      <tableStyleElement dxfId="7" type="firstRowStripe"/>
      <tableStyleElement dxfId="6" type="secondRowStripe"/>
    </tableStyle>
    <tableStyle count="2" pivot="0" name="Sprint 79-style 5">
      <tableStyleElement dxfId="6" type="firstRowStripe"/>
      <tableStyleElement dxfId="7" type="secondRowStripe"/>
    </tableStyle>
    <tableStyle count="2" pivot="0" name="Sprint 79-style 6">
      <tableStyleElement dxfId="6" type="firstRowStripe"/>
      <tableStyleElement dxfId="7" type="secondRowStripe"/>
    </tableStyle>
    <tableStyle count="2" pivot="0" name="Sprint 79-style 7">
      <tableStyleElement dxfId="6" type="firstRowStripe"/>
      <tableStyleElement dxfId="7" type="secondRowStripe"/>
    </tableStyle>
    <tableStyle count="2" pivot="0" name="Sprint 79-style 8">
      <tableStyleElement dxfId="6" type="firstRowStripe"/>
      <tableStyleElement dxfId="7" type="secondRowStripe"/>
    </tableStyle>
    <tableStyle count="2" pivot="0" name="Sprint 79-style 9">
      <tableStyleElement dxfId="7" type="firstRowStripe"/>
      <tableStyleElement dxfId="6" type="secondRowStripe"/>
    </tableStyle>
    <tableStyle count="2" pivot="0" name="Sprint 79-style 10">
      <tableStyleElement dxfId="6" type="firstRowStripe"/>
      <tableStyleElement dxfId="7" type="secondRowStripe"/>
    </tableStyle>
    <tableStyle count="2" pivot="0" name="Sprint 79-style 11">
      <tableStyleElement dxfId="6" type="firstRowStripe"/>
      <tableStyleElement dxfId="7" type="secondRowStripe"/>
    </tableStyle>
    <tableStyle count="2" pivot="0" name="Sprint 79-style 12">
      <tableStyleElement dxfId="7" type="firstRowStripe"/>
      <tableStyleElement dxfId="6" type="secondRowStripe"/>
    </tableStyle>
    <tableStyle count="2" pivot="0" name="Sprint 79-style 13">
      <tableStyleElement dxfId="7" type="firstRowStripe"/>
      <tableStyleElement dxfId="6" type="secondRowStripe"/>
    </tableStyle>
    <tableStyle count="2" pivot="0" name="Sprint 78-style">
      <tableStyleElement dxfId="7" type="firstRowStripe"/>
      <tableStyleElement dxfId="6" type="secondRowStripe"/>
    </tableStyle>
    <tableStyle count="2" pivot="0" name="Sprint 78-style 2">
      <tableStyleElement dxfId="6" type="firstRowStripe"/>
      <tableStyleElement dxfId="7" type="secondRowStripe"/>
    </tableStyle>
    <tableStyle count="2" pivot="0" name="Sprint 78-style 3">
      <tableStyleElement dxfId="6" type="firstRowStripe"/>
      <tableStyleElement dxfId="7" type="secondRowStripe"/>
    </tableStyle>
    <tableStyle count="2" pivot="0" name="Sprint 78-style 4">
      <tableStyleElement dxfId="7" type="firstRowStripe"/>
      <tableStyleElement dxfId="6" type="secondRowStripe"/>
    </tableStyle>
    <tableStyle count="2" pivot="0" name="Sprint 78-style 5">
      <tableStyleElement dxfId="6" type="firstRowStripe"/>
      <tableStyleElement dxfId="7" type="secondRowStripe"/>
    </tableStyle>
    <tableStyle count="2" pivot="0" name="Sprint 78-style 6">
      <tableStyleElement dxfId="6" type="firstRowStripe"/>
      <tableStyleElement dxfId="7" type="secondRowStripe"/>
    </tableStyle>
    <tableStyle count="2" pivot="0" name="Sprint 78-style 7">
      <tableStyleElement dxfId="6" type="firstRowStripe"/>
      <tableStyleElement dxfId="7" type="secondRowStripe"/>
    </tableStyle>
    <tableStyle count="2" pivot="0" name="Sprint 78-style 8">
      <tableStyleElement dxfId="6" type="firstRowStripe"/>
      <tableStyleElement dxfId="7" type="secondRowStripe"/>
    </tableStyle>
    <tableStyle count="2" pivot="0" name="Sprint 78-style 9">
      <tableStyleElement dxfId="7" type="firstRowStripe"/>
      <tableStyleElement dxfId="6" type="secondRowStripe"/>
    </tableStyle>
    <tableStyle count="2" pivot="0" name="Sprint 78-style 10">
      <tableStyleElement dxfId="6" type="firstRowStripe"/>
      <tableStyleElement dxfId="7" type="secondRowStripe"/>
    </tableStyle>
    <tableStyle count="2" pivot="0" name="Sprint 78-style 11">
      <tableStyleElement dxfId="6" type="firstRowStripe"/>
      <tableStyleElement dxfId="7" type="secondRowStripe"/>
    </tableStyle>
    <tableStyle count="2" pivot="0" name="Sprint 78-style 12">
      <tableStyleElement dxfId="7" type="firstRowStripe"/>
      <tableStyleElement dxfId="6" type="secondRowStripe"/>
    </tableStyle>
    <tableStyle count="2" pivot="0" name="Sprint 78-style 13">
      <tableStyleElement dxfId="7" type="firstRowStripe"/>
      <tableStyleElement dxfId="6" type="secondRowStripe"/>
    </tableStyle>
    <tableStyle count="2" pivot="0" name="Sprint 77-style">
      <tableStyleElement dxfId="7" type="firstRowStripe"/>
      <tableStyleElement dxfId="6" type="secondRowStripe"/>
    </tableStyle>
    <tableStyle count="2" pivot="0" name="Sprint 77-style 2">
      <tableStyleElement dxfId="6" type="firstRowStripe"/>
      <tableStyleElement dxfId="7" type="secondRowStripe"/>
    </tableStyle>
    <tableStyle count="2" pivot="0" name="Sprint 77-style 3">
      <tableStyleElement dxfId="6" type="firstRowStripe"/>
      <tableStyleElement dxfId="7" type="secondRowStripe"/>
    </tableStyle>
    <tableStyle count="2" pivot="0" name="Sprint 77-style 4">
      <tableStyleElement dxfId="6" type="firstRowStripe"/>
      <tableStyleElement dxfId="7" type="secondRowStripe"/>
    </tableStyle>
    <tableStyle count="2" pivot="0" name="Sprint 77-style 5">
      <tableStyleElement dxfId="6" type="firstRowStripe"/>
      <tableStyleElement dxfId="7" type="secondRowStripe"/>
    </tableStyle>
    <tableStyle count="2" pivot="0" name="Sprint 77-style 6">
      <tableStyleElement dxfId="6" type="firstRowStripe"/>
      <tableStyleElement dxfId="7" type="secondRowStripe"/>
    </tableStyle>
    <tableStyle count="2" pivot="0" name="Sprint 77-style 7">
      <tableStyleElement dxfId="6" type="firstRowStripe"/>
      <tableStyleElement dxfId="7" type="secondRowStripe"/>
    </tableStyle>
    <tableStyle count="2" pivot="0" name="Sprint 76-style">
      <tableStyleElement dxfId="7" type="firstRowStripe"/>
      <tableStyleElement dxfId="6" type="secondRowStripe"/>
    </tableStyle>
    <tableStyle count="2" pivot="0" name="Sprint 76-style 2">
      <tableStyleElement dxfId="6" type="firstRowStripe"/>
      <tableStyleElement dxfId="7" type="secondRowStripe"/>
    </tableStyle>
    <tableStyle count="2" pivot="0" name="Sprint 76-style 3">
      <tableStyleElement dxfId="6" type="firstRowStripe"/>
      <tableStyleElement dxfId="7" type="secondRowStripe"/>
    </tableStyle>
    <tableStyle count="2" pivot="0" name="Sprint 76-style 4">
      <tableStyleElement dxfId="6" type="firstRowStripe"/>
      <tableStyleElement dxfId="7" type="secondRowStripe"/>
    </tableStyle>
    <tableStyle count="2" pivot="0" name="Sprint 76-style 5">
      <tableStyleElement dxfId="6" type="firstRowStripe"/>
      <tableStyleElement dxfId="7" type="secondRowStripe"/>
    </tableStyle>
    <tableStyle count="2" pivot="0" name="Sprint 76-style 6">
      <tableStyleElement dxfId="6" type="firstRowStripe"/>
      <tableStyleElement dxfId="7" type="secondRowStripe"/>
    </tableStyle>
    <tableStyle count="2" pivot="0" name="Sprint 76-style 7">
      <tableStyleElement dxfId="6" type="firstRowStripe"/>
      <tableStyleElement dxfId="7" type="secondRowStripe"/>
    </tableStyle>
    <tableStyle count="2" pivot="0" name="Sprint 75-style">
      <tableStyleElement dxfId="6" type="firstRowStripe"/>
      <tableStyleElement dxfId="7" type="secondRowStripe"/>
    </tableStyle>
    <tableStyle count="2" pivot="0" name="Sprint 75-style 2">
      <tableStyleElement dxfId="6" type="firstRowStripe"/>
      <tableStyleElement dxfId="7" type="secondRowStripe"/>
    </tableStyle>
    <tableStyle count="2" pivot="0" name="Sprint 74-style">
      <tableStyleElement dxfId="6" type="firstRowStripe"/>
      <tableStyleElement dxfId="7" type="secondRowStripe"/>
    </tableStyle>
    <tableStyle count="2" pivot="0" name="Sprint 74-style 2">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image2.png"/><Relationship Id="rId5"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5.png"/><Relationship Id="rId3" Type="http://schemas.openxmlformats.org/officeDocument/2006/relationships/image" Target="../media/Chart6.png"/><Relationship Id="rId4" Type="http://schemas.openxmlformats.org/officeDocument/2006/relationships/image" Target="../media/image2.png"/><Relationship Id="rId5"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image2.png"/><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8.png"/><Relationship Id="rId3" Type="http://schemas.openxmlformats.org/officeDocument/2006/relationships/image" Target="../media/Chart12.png"/><Relationship Id="rId4" Type="http://schemas.openxmlformats.org/officeDocument/2006/relationships/image" Target="../media/image2.png"/><Relationship Id="rId5"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Chart13.png"/><Relationship Id="rId2" Type="http://schemas.openxmlformats.org/officeDocument/2006/relationships/image" Target="../media/Chart14.png"/><Relationship Id="rId3" Type="http://schemas.openxmlformats.org/officeDocument/2006/relationships/image" Target="../media/Chart15.png"/><Relationship Id="rId4" Type="http://schemas.openxmlformats.org/officeDocument/2006/relationships/image" Target="../media/image2.png"/><Relationship Id="rId5"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Chart16.png"/><Relationship Id="rId2" Type="http://schemas.openxmlformats.org/officeDocument/2006/relationships/image" Target="../media/Chart17.png"/><Relationship Id="rId3" Type="http://schemas.openxmlformats.org/officeDocument/2006/relationships/image" Target="../media/Chart18.png"/><Relationship Id="rId4" Type="http://schemas.openxmlformats.org/officeDocument/2006/relationships/image" Target="../media/image2.png"/><Relationship Id="rId5"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Chart19.png"/><Relationship Id="rId2" Type="http://schemas.openxmlformats.org/officeDocument/2006/relationships/image" Target="../media/Chart20.png"/><Relationship Id="rId3" Type="http://schemas.openxmlformats.org/officeDocument/2006/relationships/image" Target="../media/Chart21.png"/><Relationship Id="rId4" Type="http://schemas.openxmlformats.org/officeDocument/2006/relationships/image" Target="../media/image2.png"/><Relationship Id="rId5"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Chart22.png"/><Relationship Id="rId2" Type="http://schemas.openxmlformats.org/officeDocument/2006/relationships/image" Target="../media/Chart23.png"/><Relationship Id="rId3" Type="http://schemas.openxmlformats.org/officeDocument/2006/relationships/image" Target="../media/Chart24.png"/><Relationship Id="rId4" Type="http://schemas.openxmlformats.org/officeDocument/2006/relationships/image" Target="../media/image2.png"/><Relationship Id="rId5"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Chart25.png"/><Relationship Id="rId2" Type="http://schemas.openxmlformats.org/officeDocument/2006/relationships/image" Target="../media/Chart26.png"/><Relationship Id="rId3" Type="http://schemas.openxmlformats.org/officeDocument/2006/relationships/image" Target="../media/Chart27.png"/><Relationship Id="rId4" Type="http://schemas.openxmlformats.org/officeDocument/2006/relationships/image" Target="../media/image2.png"/><Relationship Id="rId5"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Chart28.png"/><Relationship Id="rId2" Type="http://schemas.openxmlformats.org/officeDocument/2006/relationships/image" Target="../media/Chart29.png"/><Relationship Id="rId3" Type="http://schemas.openxmlformats.org/officeDocument/2006/relationships/image" Target="../media/Chart30.png"/><Relationship Id="rId4" Type="http://schemas.openxmlformats.org/officeDocument/2006/relationships/image" Target="../media/image2.png"/><Relationship Id="rId5"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Chart31.png"/><Relationship Id="rId2" Type="http://schemas.openxmlformats.org/officeDocument/2006/relationships/image" Target="../media/Chart32.png"/><Relationship Id="rId3" Type="http://schemas.openxmlformats.org/officeDocument/2006/relationships/image" Target="../media/Chart33.png"/><Relationship Id="rId4" Type="http://schemas.openxmlformats.org/officeDocument/2006/relationships/image" Target="../media/image2.png"/><Relationship Id="rId5"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Chart34.png"/><Relationship Id="rId2" Type="http://schemas.openxmlformats.org/officeDocument/2006/relationships/image" Target="../media/Chart35.png"/><Relationship Id="rId3" Type="http://schemas.openxmlformats.org/officeDocument/2006/relationships/image" Target="../media/Chart36.png"/><Relationship Id="rId4" Type="http://schemas.openxmlformats.org/officeDocument/2006/relationships/image" Target="../media/image2.png"/><Relationship Id="rId5"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Chart37.png"/><Relationship Id="rId2" Type="http://schemas.openxmlformats.org/officeDocument/2006/relationships/image" Target="../media/Chart38.png"/><Relationship Id="rId3" Type="http://schemas.openxmlformats.org/officeDocument/2006/relationships/image" Target="../media/Chart39.png"/><Relationship Id="rId4" Type="http://schemas.openxmlformats.org/officeDocument/2006/relationships/image" Target="../media/image2.png"/><Relationship Id="rId5"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Chart40.png"/><Relationship Id="rId2" Type="http://schemas.openxmlformats.org/officeDocument/2006/relationships/image" Target="../media/Chart41.png"/><Relationship Id="rId3" Type="http://schemas.openxmlformats.org/officeDocument/2006/relationships/image" Target="../media/Chart42.png"/><Relationship Id="rId4" Type="http://schemas.openxmlformats.org/officeDocument/2006/relationships/image" Target="../media/image2.png"/><Relationship Id="rId5"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Chart43.png"/><Relationship Id="rId2" Type="http://schemas.openxmlformats.org/officeDocument/2006/relationships/image" Target="../media/Chart44.png"/><Relationship Id="rId3" Type="http://schemas.openxmlformats.org/officeDocument/2006/relationships/image" Target="../media/Chart45.png"/><Relationship Id="rId4" Type="http://schemas.openxmlformats.org/officeDocument/2006/relationships/image" Target="../media/image2.png"/><Relationship Id="rId5"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Chart46.png"/><Relationship Id="rId2" Type="http://schemas.openxmlformats.org/officeDocument/2006/relationships/image" Target="../media/Chart47.png"/><Relationship Id="rId3" Type="http://schemas.openxmlformats.org/officeDocument/2006/relationships/image" Target="../media/Chart48.png"/><Relationship Id="rId4" Type="http://schemas.openxmlformats.org/officeDocument/2006/relationships/image" Target="../media/image2.png"/><Relationship Id="rId5"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Chart49.png"/><Relationship Id="rId2" Type="http://schemas.openxmlformats.org/officeDocument/2006/relationships/image" Target="../media/Chart50.png"/><Relationship Id="rId3" Type="http://schemas.openxmlformats.org/officeDocument/2006/relationships/image" Target="../media/Chart51.png"/><Relationship Id="rId4" Type="http://schemas.openxmlformats.org/officeDocument/2006/relationships/image" Target="../media/image2.png"/><Relationship Id="rId5"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Chart52.png"/><Relationship Id="rId2" Type="http://schemas.openxmlformats.org/officeDocument/2006/relationships/image" Target="../media/Chart53.png"/><Relationship Id="rId3" Type="http://schemas.openxmlformats.org/officeDocument/2006/relationships/image" Target="../media/Chart54.png"/><Relationship Id="rId4" Type="http://schemas.openxmlformats.org/officeDocument/2006/relationships/image" Target="../media/image2.png"/><Relationship Id="rId5"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Chart55.png"/><Relationship Id="rId2" Type="http://schemas.openxmlformats.org/officeDocument/2006/relationships/image" Target="../media/Chart56.png"/><Relationship Id="rId3" Type="http://schemas.openxmlformats.org/officeDocument/2006/relationships/image" Target="../media/Chart57.png"/><Relationship Id="rId4" Type="http://schemas.openxmlformats.org/officeDocument/2006/relationships/image" Target="../media/image2.png"/><Relationship Id="rId5"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Chart58.png"/><Relationship Id="rId2" Type="http://schemas.openxmlformats.org/officeDocument/2006/relationships/image" Target="../media/Chart59.png"/><Relationship Id="rId3" Type="http://schemas.openxmlformats.org/officeDocument/2006/relationships/image" Target="../media/image2.png"/><Relationship Id="rId4"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Chart60.png"/><Relationship Id="rId2" Type="http://schemas.openxmlformats.org/officeDocument/2006/relationships/image" Target="../media/Chart61.png"/><Relationship Id="rId3" Type="http://schemas.openxmlformats.org/officeDocument/2006/relationships/image" Target="../media/image2.png"/><Relationship Id="rId4"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Chart62.png"/><Relationship Id="rId2" Type="http://schemas.openxmlformats.org/officeDocument/2006/relationships/image" Target="../media/Chart63.png"/><Relationship Id="rId3" Type="http://schemas.openxmlformats.org/officeDocument/2006/relationships/image" Target="../media/image2.png"/><Relationship Id="rId4"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Chart64.png"/><Relationship Id="rId2" Type="http://schemas.openxmlformats.org/officeDocument/2006/relationships/image" Target="../media/Chart65.png"/><Relationship Id="rId3" Type="http://schemas.openxmlformats.org/officeDocument/2006/relationships/image" Target="../media/image2.png"/><Relationship Id="rId4"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Chart66.png"/><Relationship Id="rId2" Type="http://schemas.openxmlformats.org/officeDocument/2006/relationships/image" Target="../media/Chart67.png"/><Relationship Id="rId3" Type="http://schemas.openxmlformats.org/officeDocument/2006/relationships/image" Target="../media/image2.png"/><Relationship Id="rId4"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Chart68.png"/><Relationship Id="rId2" Type="http://schemas.openxmlformats.org/officeDocument/2006/relationships/image" Target="../media/Chart69.png"/><Relationship Id="rId3" Type="http://schemas.openxmlformats.org/officeDocument/2006/relationships/image" Target="../media/image2.png"/><Relationship Id="rId4"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Chart70.png"/><Relationship Id="rId2" Type="http://schemas.openxmlformats.org/officeDocument/2006/relationships/image" Target="../media/Chart71.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79</xdr:row>
      <xdr:rowOff>142875</xdr:rowOff>
    </xdr:from>
    <xdr:ext cx="4762500" cy="2400300"/>
    <xdr:pic>
      <xdr:nvPicPr>
        <xdr:cNvPr id="1762478533"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100</xdr:row>
      <xdr:rowOff>47625</xdr:rowOff>
    </xdr:from>
    <xdr:ext cx="5553075" cy="2809875"/>
    <xdr:pic>
      <xdr:nvPicPr>
        <xdr:cNvPr id="1391550245"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98</xdr:row>
      <xdr:rowOff>76200</xdr:rowOff>
    </xdr:from>
    <xdr:ext cx="7115175" cy="3067050"/>
    <xdr:pic>
      <xdr:nvPicPr>
        <xdr:cNvPr id="812265396"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71</xdr:row>
      <xdr:rowOff>142875</xdr:rowOff>
    </xdr:from>
    <xdr:ext cx="4762500" cy="2400300"/>
    <xdr:pic>
      <xdr:nvPicPr>
        <xdr:cNvPr id="638054035" name="Chart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92</xdr:row>
      <xdr:rowOff>47625</xdr:rowOff>
    </xdr:from>
    <xdr:ext cx="5553075" cy="2809875"/>
    <xdr:pic>
      <xdr:nvPicPr>
        <xdr:cNvPr id="1223556317" name="Chart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90</xdr:row>
      <xdr:rowOff>76200</xdr:rowOff>
    </xdr:from>
    <xdr:ext cx="7115175" cy="3067050"/>
    <xdr:pic>
      <xdr:nvPicPr>
        <xdr:cNvPr id="1779815331" name="Chart6"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71</xdr:row>
      <xdr:rowOff>142875</xdr:rowOff>
    </xdr:from>
    <xdr:ext cx="4762500" cy="2400300"/>
    <xdr:pic>
      <xdr:nvPicPr>
        <xdr:cNvPr id="628356107"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92</xdr:row>
      <xdr:rowOff>47625</xdr:rowOff>
    </xdr:from>
    <xdr:ext cx="5553075" cy="2809875"/>
    <xdr:pic>
      <xdr:nvPicPr>
        <xdr:cNvPr id="643264289" name="Chart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90</xdr:row>
      <xdr:rowOff>76200</xdr:rowOff>
    </xdr:from>
    <xdr:ext cx="7115175" cy="3067050"/>
    <xdr:pic>
      <xdr:nvPicPr>
        <xdr:cNvPr id="521819210" name="Chart9"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77</xdr:row>
      <xdr:rowOff>142875</xdr:rowOff>
    </xdr:from>
    <xdr:ext cx="4762500" cy="2400300"/>
    <xdr:pic>
      <xdr:nvPicPr>
        <xdr:cNvPr id="256584880" name="Chart1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98</xdr:row>
      <xdr:rowOff>47625</xdr:rowOff>
    </xdr:from>
    <xdr:ext cx="5553075" cy="2809875"/>
    <xdr:pic>
      <xdr:nvPicPr>
        <xdr:cNvPr id="1810979258" name="Chart1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96</xdr:row>
      <xdr:rowOff>76200</xdr:rowOff>
    </xdr:from>
    <xdr:ext cx="7115175" cy="3067050"/>
    <xdr:pic>
      <xdr:nvPicPr>
        <xdr:cNvPr id="910623897" name="Chart12"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68</xdr:row>
      <xdr:rowOff>142875</xdr:rowOff>
    </xdr:from>
    <xdr:ext cx="4762500" cy="2400300"/>
    <xdr:pic>
      <xdr:nvPicPr>
        <xdr:cNvPr id="362405081" name="Chart1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89</xdr:row>
      <xdr:rowOff>47625</xdr:rowOff>
    </xdr:from>
    <xdr:ext cx="5553075" cy="2809875"/>
    <xdr:pic>
      <xdr:nvPicPr>
        <xdr:cNvPr id="1978125029" name="Chart14"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87</xdr:row>
      <xdr:rowOff>76200</xdr:rowOff>
    </xdr:from>
    <xdr:ext cx="7115175" cy="3067050"/>
    <xdr:pic>
      <xdr:nvPicPr>
        <xdr:cNvPr id="9658695" name="Chart15"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89</xdr:row>
      <xdr:rowOff>142875</xdr:rowOff>
    </xdr:from>
    <xdr:ext cx="4762500" cy="2400300"/>
    <xdr:pic>
      <xdr:nvPicPr>
        <xdr:cNvPr id="1809621277" name="Chart1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110</xdr:row>
      <xdr:rowOff>47625</xdr:rowOff>
    </xdr:from>
    <xdr:ext cx="5553075" cy="2809875"/>
    <xdr:pic>
      <xdr:nvPicPr>
        <xdr:cNvPr id="1989083768" name="Chart17"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108</xdr:row>
      <xdr:rowOff>76200</xdr:rowOff>
    </xdr:from>
    <xdr:ext cx="7115175" cy="3067050"/>
    <xdr:pic>
      <xdr:nvPicPr>
        <xdr:cNvPr id="733691853" name="Chart18"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97</xdr:row>
      <xdr:rowOff>142875</xdr:rowOff>
    </xdr:from>
    <xdr:ext cx="4762500" cy="2400300"/>
    <xdr:pic>
      <xdr:nvPicPr>
        <xdr:cNvPr id="1703390709" name="Chart1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116</xdr:row>
      <xdr:rowOff>171450</xdr:rowOff>
    </xdr:from>
    <xdr:ext cx="5267325" cy="2971800"/>
    <xdr:pic>
      <xdr:nvPicPr>
        <xdr:cNvPr id="1290714640" name="Chart20"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116</xdr:row>
      <xdr:rowOff>76200</xdr:rowOff>
    </xdr:from>
    <xdr:ext cx="7115175" cy="3067050"/>
    <xdr:pic>
      <xdr:nvPicPr>
        <xdr:cNvPr id="477148638" name="Chart21"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87</xdr:row>
      <xdr:rowOff>142875</xdr:rowOff>
    </xdr:from>
    <xdr:ext cx="4762500" cy="2400300"/>
    <xdr:pic>
      <xdr:nvPicPr>
        <xdr:cNvPr id="894760416" name="Chart2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106</xdr:row>
      <xdr:rowOff>171450</xdr:rowOff>
    </xdr:from>
    <xdr:ext cx="5267325" cy="2971800"/>
    <xdr:pic>
      <xdr:nvPicPr>
        <xdr:cNvPr id="1474219669" name="Chart23"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106</xdr:row>
      <xdr:rowOff>76200</xdr:rowOff>
    </xdr:from>
    <xdr:ext cx="7115175" cy="3067050"/>
    <xdr:pic>
      <xdr:nvPicPr>
        <xdr:cNvPr id="383145895" name="Chart24"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74</xdr:row>
      <xdr:rowOff>142875</xdr:rowOff>
    </xdr:from>
    <xdr:ext cx="4762500" cy="2400300"/>
    <xdr:pic>
      <xdr:nvPicPr>
        <xdr:cNvPr id="35642102" name="Chart2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93</xdr:row>
      <xdr:rowOff>171450</xdr:rowOff>
    </xdr:from>
    <xdr:ext cx="5267325" cy="2971800"/>
    <xdr:pic>
      <xdr:nvPicPr>
        <xdr:cNvPr id="14659040" name="Chart26"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93</xdr:row>
      <xdr:rowOff>76200</xdr:rowOff>
    </xdr:from>
    <xdr:ext cx="7115175" cy="3067050"/>
    <xdr:pic>
      <xdr:nvPicPr>
        <xdr:cNvPr id="1036442405" name="Chart27"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91</xdr:row>
      <xdr:rowOff>142875</xdr:rowOff>
    </xdr:from>
    <xdr:ext cx="4762500" cy="2400300"/>
    <xdr:pic>
      <xdr:nvPicPr>
        <xdr:cNvPr id="297733069" name="Chart2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110</xdr:row>
      <xdr:rowOff>171450</xdr:rowOff>
    </xdr:from>
    <xdr:ext cx="5267325" cy="2971800"/>
    <xdr:pic>
      <xdr:nvPicPr>
        <xdr:cNvPr id="892398241" name="Chart29"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110</xdr:row>
      <xdr:rowOff>76200</xdr:rowOff>
    </xdr:from>
    <xdr:ext cx="7115175" cy="3067050"/>
    <xdr:pic>
      <xdr:nvPicPr>
        <xdr:cNvPr id="315898122" name="Chart30"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89</xdr:row>
      <xdr:rowOff>142875</xdr:rowOff>
    </xdr:from>
    <xdr:ext cx="4762500" cy="2400300"/>
    <xdr:pic>
      <xdr:nvPicPr>
        <xdr:cNvPr id="1593291922" name="Chart3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108</xdr:row>
      <xdr:rowOff>171450</xdr:rowOff>
    </xdr:from>
    <xdr:ext cx="5267325" cy="2971800"/>
    <xdr:pic>
      <xdr:nvPicPr>
        <xdr:cNvPr id="228893778" name="Chart3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108</xdr:row>
      <xdr:rowOff>76200</xdr:rowOff>
    </xdr:from>
    <xdr:ext cx="7115175" cy="3067050"/>
    <xdr:pic>
      <xdr:nvPicPr>
        <xdr:cNvPr id="148221324" name="Chart3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106</xdr:row>
      <xdr:rowOff>142875</xdr:rowOff>
    </xdr:from>
    <xdr:ext cx="4762500" cy="2400300"/>
    <xdr:pic>
      <xdr:nvPicPr>
        <xdr:cNvPr id="953998588" name="Chart3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125</xdr:row>
      <xdr:rowOff>171450</xdr:rowOff>
    </xdr:from>
    <xdr:ext cx="5267325" cy="2971800"/>
    <xdr:pic>
      <xdr:nvPicPr>
        <xdr:cNvPr id="216860178" name="Chart3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125</xdr:row>
      <xdr:rowOff>76200</xdr:rowOff>
    </xdr:from>
    <xdr:ext cx="7115175" cy="3067050"/>
    <xdr:pic>
      <xdr:nvPicPr>
        <xdr:cNvPr id="140620713" name="Chart36"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90</xdr:row>
      <xdr:rowOff>142875</xdr:rowOff>
    </xdr:from>
    <xdr:ext cx="4762500" cy="2400300"/>
    <xdr:pic>
      <xdr:nvPicPr>
        <xdr:cNvPr id="1934471886" name="Chart3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109</xdr:row>
      <xdr:rowOff>171450</xdr:rowOff>
    </xdr:from>
    <xdr:ext cx="5267325" cy="2971800"/>
    <xdr:pic>
      <xdr:nvPicPr>
        <xdr:cNvPr id="75584353" name="Chart3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109</xdr:row>
      <xdr:rowOff>76200</xdr:rowOff>
    </xdr:from>
    <xdr:ext cx="7115175" cy="3067050"/>
    <xdr:pic>
      <xdr:nvPicPr>
        <xdr:cNvPr id="875220367" name="Chart39"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104</xdr:row>
      <xdr:rowOff>142875</xdr:rowOff>
    </xdr:from>
    <xdr:ext cx="4762500" cy="2400300"/>
    <xdr:pic>
      <xdr:nvPicPr>
        <xdr:cNvPr id="957058359" name="Chart4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123</xdr:row>
      <xdr:rowOff>171450</xdr:rowOff>
    </xdr:from>
    <xdr:ext cx="5267325" cy="2971800"/>
    <xdr:pic>
      <xdr:nvPicPr>
        <xdr:cNvPr id="1196809414" name="Chart4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123</xdr:row>
      <xdr:rowOff>76200</xdr:rowOff>
    </xdr:from>
    <xdr:ext cx="7115175" cy="3067050"/>
    <xdr:pic>
      <xdr:nvPicPr>
        <xdr:cNvPr id="903173641" name="Chart42"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116</xdr:row>
      <xdr:rowOff>142875</xdr:rowOff>
    </xdr:from>
    <xdr:ext cx="4762500" cy="2400300"/>
    <xdr:pic>
      <xdr:nvPicPr>
        <xdr:cNvPr id="1896969139" name="Chart4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135</xdr:row>
      <xdr:rowOff>171450</xdr:rowOff>
    </xdr:from>
    <xdr:ext cx="5267325" cy="2971800"/>
    <xdr:pic>
      <xdr:nvPicPr>
        <xdr:cNvPr id="2095296848" name="Chart44"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135</xdr:row>
      <xdr:rowOff>76200</xdr:rowOff>
    </xdr:from>
    <xdr:ext cx="7115175" cy="3067050"/>
    <xdr:pic>
      <xdr:nvPicPr>
        <xdr:cNvPr id="298352873" name="Chart45"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118</xdr:row>
      <xdr:rowOff>142875</xdr:rowOff>
    </xdr:from>
    <xdr:ext cx="4762500" cy="2400300"/>
    <xdr:pic>
      <xdr:nvPicPr>
        <xdr:cNvPr id="2005068498" name="Chart4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137</xdr:row>
      <xdr:rowOff>171450</xdr:rowOff>
    </xdr:from>
    <xdr:ext cx="5267325" cy="2971800"/>
    <xdr:pic>
      <xdr:nvPicPr>
        <xdr:cNvPr id="254089409" name="Chart47"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137</xdr:row>
      <xdr:rowOff>76200</xdr:rowOff>
    </xdr:from>
    <xdr:ext cx="7115175" cy="3067050"/>
    <xdr:pic>
      <xdr:nvPicPr>
        <xdr:cNvPr id="1031452093" name="Chart48"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89</xdr:row>
      <xdr:rowOff>190500</xdr:rowOff>
    </xdr:from>
    <xdr:ext cx="4762500" cy="2400300"/>
    <xdr:pic>
      <xdr:nvPicPr>
        <xdr:cNvPr id="1957503733" name="Chart4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113</xdr:row>
      <xdr:rowOff>171450</xdr:rowOff>
    </xdr:from>
    <xdr:ext cx="5267325" cy="2971800"/>
    <xdr:pic>
      <xdr:nvPicPr>
        <xdr:cNvPr id="869994646" name="Chart50"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114</xdr:row>
      <xdr:rowOff>19050</xdr:rowOff>
    </xdr:from>
    <xdr:ext cx="7115175" cy="3067050"/>
    <xdr:pic>
      <xdr:nvPicPr>
        <xdr:cNvPr id="1950753366" name="Chart51"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67</xdr:row>
      <xdr:rowOff>190500</xdr:rowOff>
    </xdr:from>
    <xdr:ext cx="4762500" cy="2400300"/>
    <xdr:pic>
      <xdr:nvPicPr>
        <xdr:cNvPr id="16011817" name="Chart5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91</xdr:row>
      <xdr:rowOff>171450</xdr:rowOff>
    </xdr:from>
    <xdr:ext cx="5267325" cy="2971800"/>
    <xdr:pic>
      <xdr:nvPicPr>
        <xdr:cNvPr id="657923023" name="Chart53"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1076325</xdr:colOff>
      <xdr:row>92</xdr:row>
      <xdr:rowOff>171450</xdr:rowOff>
    </xdr:from>
    <xdr:ext cx="7115175" cy="3067050"/>
    <xdr:pic>
      <xdr:nvPicPr>
        <xdr:cNvPr id="112693891" name="Chart54"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81</xdr:row>
      <xdr:rowOff>190500</xdr:rowOff>
    </xdr:from>
    <xdr:ext cx="4762500" cy="2676525"/>
    <xdr:pic>
      <xdr:nvPicPr>
        <xdr:cNvPr id="745020992" name="Chart5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105</xdr:row>
      <xdr:rowOff>171450</xdr:rowOff>
    </xdr:from>
    <xdr:ext cx="5267325" cy="2971800"/>
    <xdr:pic>
      <xdr:nvPicPr>
        <xdr:cNvPr id="361562584" name="Chart56"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1076325</xdr:colOff>
      <xdr:row>106</xdr:row>
      <xdr:rowOff>171450</xdr:rowOff>
    </xdr:from>
    <xdr:ext cx="7115175" cy="3067050"/>
    <xdr:pic>
      <xdr:nvPicPr>
        <xdr:cNvPr id="1701941836" name="Chart57"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72</xdr:row>
      <xdr:rowOff>19050</xdr:rowOff>
    </xdr:from>
    <xdr:ext cx="4829175" cy="2705100"/>
    <xdr:pic>
      <xdr:nvPicPr>
        <xdr:cNvPr id="986937929" name="Chart5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123825</xdr:colOff>
      <xdr:row>74</xdr:row>
      <xdr:rowOff>114300</xdr:rowOff>
    </xdr:from>
    <xdr:ext cx="6600825" cy="3448050"/>
    <xdr:pic>
      <xdr:nvPicPr>
        <xdr:cNvPr id="1389995185" name="Chart59"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94</xdr:row>
      <xdr:rowOff>19050</xdr:rowOff>
    </xdr:from>
    <xdr:ext cx="4829175" cy="2705100"/>
    <xdr:pic>
      <xdr:nvPicPr>
        <xdr:cNvPr id="605267041" name="Chart6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123825</xdr:colOff>
      <xdr:row>93</xdr:row>
      <xdr:rowOff>9525</xdr:rowOff>
    </xdr:from>
    <xdr:ext cx="6600825" cy="3448050"/>
    <xdr:pic>
      <xdr:nvPicPr>
        <xdr:cNvPr id="725616205" name="Chart6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5048250</xdr:colOff>
      <xdr:row>0</xdr:row>
      <xdr:rowOff>66675</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85</xdr:row>
      <xdr:rowOff>19050</xdr:rowOff>
    </xdr:from>
    <xdr:ext cx="4829175" cy="2705100"/>
    <xdr:pic>
      <xdr:nvPicPr>
        <xdr:cNvPr id="211392194" name="Chart6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952500</xdr:colOff>
      <xdr:row>84</xdr:row>
      <xdr:rowOff>171450</xdr:rowOff>
    </xdr:from>
    <xdr:ext cx="5114925" cy="2647950"/>
    <xdr:pic>
      <xdr:nvPicPr>
        <xdr:cNvPr id="844024035" name="Chart63"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94</xdr:row>
      <xdr:rowOff>19050</xdr:rowOff>
    </xdr:from>
    <xdr:ext cx="4829175" cy="2705100"/>
    <xdr:pic>
      <xdr:nvPicPr>
        <xdr:cNvPr id="1126162621" name="Chart6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19050</xdr:colOff>
      <xdr:row>93</xdr:row>
      <xdr:rowOff>133350</xdr:rowOff>
    </xdr:from>
    <xdr:ext cx="5114925" cy="2647950"/>
    <xdr:pic>
      <xdr:nvPicPr>
        <xdr:cNvPr id="718001005" name="Chart6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0</xdr:row>
      <xdr:rowOff>114300</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95</xdr:row>
      <xdr:rowOff>19050</xdr:rowOff>
    </xdr:from>
    <xdr:ext cx="4829175" cy="2705100"/>
    <xdr:pic>
      <xdr:nvPicPr>
        <xdr:cNvPr id="1906988325" name="Chart6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19050</xdr:colOff>
      <xdr:row>94</xdr:row>
      <xdr:rowOff>133350</xdr:rowOff>
    </xdr:from>
    <xdr:ext cx="5114925" cy="2647950"/>
    <xdr:pic>
      <xdr:nvPicPr>
        <xdr:cNvPr id="348980266" name="Chart67"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828675</xdr:colOff>
      <xdr:row>0</xdr:row>
      <xdr:rowOff>114300</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84</xdr:row>
      <xdr:rowOff>19050</xdr:rowOff>
    </xdr:from>
    <xdr:ext cx="4714875" cy="2647950"/>
    <xdr:pic>
      <xdr:nvPicPr>
        <xdr:cNvPr id="1409679673" name="Chart6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133350</xdr:colOff>
      <xdr:row>84</xdr:row>
      <xdr:rowOff>76200</xdr:rowOff>
    </xdr:from>
    <xdr:ext cx="5114925" cy="2647950"/>
    <xdr:pic>
      <xdr:nvPicPr>
        <xdr:cNvPr id="590568019" name="Chart69"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828675</xdr:colOff>
      <xdr:row>0</xdr:row>
      <xdr:rowOff>114300</xdr:rowOff>
    </xdr:from>
    <xdr:ext cx="1485900" cy="457200"/>
    <xdr:pic>
      <xdr:nvPicPr>
        <xdr:cNvPr id="0" name="image1.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58</xdr:row>
      <xdr:rowOff>190500</xdr:rowOff>
    </xdr:from>
    <xdr:ext cx="4714875" cy="2647950"/>
    <xdr:pic>
      <xdr:nvPicPr>
        <xdr:cNvPr id="1051241615" name="Chart7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228600</xdr:colOff>
      <xdr:row>58</xdr:row>
      <xdr:rowOff>190500</xdr:rowOff>
    </xdr:from>
    <xdr:ext cx="5114925" cy="2647950"/>
    <xdr:pic>
      <xdr:nvPicPr>
        <xdr:cNvPr id="1633622408" name="Chart7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561975</xdr:colOff>
      <xdr:row>0</xdr:row>
      <xdr:rowOff>0</xdr:rowOff>
    </xdr:from>
    <xdr:ext cx="790575" cy="685800"/>
    <xdr:pic>
      <xdr:nvPicPr>
        <xdr:cNvPr id="0" name="image2.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895350</xdr:colOff>
      <xdr:row>0</xdr:row>
      <xdr:rowOff>142875</xdr:rowOff>
    </xdr:from>
    <xdr:ext cx="1485900" cy="457200"/>
    <xdr:pic>
      <xdr:nvPicPr>
        <xdr:cNvPr id="0" name="image3.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61:D61" displayName="Table_1" name="Table_1" id="1">
  <tableColumns count="2">
    <tableColumn name="Column1" id="1"/>
    <tableColumn name="Column2" id="2"/>
  </tableColumns>
  <tableStyleInfo name="Sprint 92-style" showColumnStripes="0" showFirstColumn="1" showLastColumn="1" showRowStripes="1"/>
</table>
</file>

<file path=xl/tables/table2.xml><?xml version="1.0" encoding="utf-8"?>
<table xmlns="http://schemas.openxmlformats.org/spreadsheetml/2006/main" headerRowCount="0" ref="C49:D50" displayName="Table_2" name="Table_2" id="2">
  <tableColumns count="2">
    <tableColumn name="Column1" id="1"/>
    <tableColumn name="Column2" id="2"/>
  </tableColumns>
  <tableStyleInfo name="Sprint 91-style" showColumnStripes="0" showFirstColumn="1" showLastColumn="1" showRowStripes="1"/>
</table>
</file>

<file path=xl/tables/table3.xml><?xml version="1.0" encoding="utf-8"?>
<table xmlns="http://schemas.openxmlformats.org/spreadsheetml/2006/main" headerRowCount="0" ref="C59:D60" displayName="Table_3" name="Table_3" id="3">
  <tableColumns count="2">
    <tableColumn name="Column1" id="1"/>
    <tableColumn name="Column2" id="2"/>
  </tableColumns>
  <tableStyleInfo name="Sprint 90-style" showColumnStripes="0" showFirstColumn="1" showLastColumn="1" showRowStripes="1"/>
</table>
</file>

<file path=xl/tables/table4.xml><?xml version="1.0" encoding="utf-8"?>
<table xmlns="http://schemas.openxmlformats.org/spreadsheetml/2006/main" headerRowCount="0" ref="C65:D66" displayName="Table_4" name="Table_4" id="4">
  <tableColumns count="2">
    <tableColumn name="Column1" id="1"/>
    <tableColumn name="Column2" id="2"/>
  </tableColumns>
  <tableStyleInfo name="Sprint 89-style" showColumnStripes="0" showFirstColumn="1" showLastColumn="1" showRowStripes="1"/>
</table>
</file>

<file path=xl/tables/table5.xml><?xml version="1.0" encoding="utf-8"?>
<table xmlns="http://schemas.openxmlformats.org/spreadsheetml/2006/main" headerRowCount="0" ref="C52:D53" displayName="Table_5" name="Table_5" id="5">
  <tableColumns count="2">
    <tableColumn name="Column1" id="1"/>
    <tableColumn name="Column2" id="2"/>
  </tableColumns>
  <tableStyleInfo name="Sprint 88-style" showColumnStripes="0" showFirstColumn="1" showLastColumn="1" showRowStripes="1"/>
</table>
</file>

<file path=xl/tables/table6.xml><?xml version="1.0" encoding="utf-8"?>
<table xmlns="http://schemas.openxmlformats.org/spreadsheetml/2006/main" headerRowCount="0" ref="C64:D67" displayName="Table_6" name="Table_6" id="6">
  <tableColumns count="2">
    <tableColumn name="Column1" id="1"/>
    <tableColumn name="Column2" id="2"/>
  </tableColumns>
  <tableStyleInfo name="Sprint 87-style" showColumnStripes="0" showFirstColumn="1" showLastColumn="1" showRowStripes="1"/>
</table>
</file>

<file path=xl/tables/table7.xml><?xml version="1.0" encoding="utf-8"?>
<table xmlns="http://schemas.openxmlformats.org/spreadsheetml/2006/main" headerRowCount="0" ref="A80:A82" displayName="Table_7" name="Table_7" id="7">
  <tableColumns count="1">
    <tableColumn name="Column1" id="1"/>
  </tableColumns>
  <tableStyleInfo name="Sprint 87-style 2" showColumnStripes="0" showFirstColumn="1" showLastColumn="1" showRowStripes="1"/>
</table>
</file>

<file path=xl/tables/table8.xml><?xml version="1.0" encoding="utf-8"?>
<table xmlns="http://schemas.openxmlformats.org/spreadsheetml/2006/main" headerRowCount="0" ref="C69:D74" displayName="Table_8" name="Table_8" id="8">
  <tableColumns count="2">
    <tableColumn name="Column1" id="1"/>
    <tableColumn name="Column2" id="2"/>
  </tableColumns>
  <tableStyleInfo name="Sprint 86-style" showColumnStripes="0" showFirstColumn="1" showLastColumn="1" showRowStripes="1"/>
</table>
</file>

<file path=xl/tables/table9.xml><?xml version="1.0" encoding="utf-8"?>
<table xmlns="http://schemas.openxmlformats.org/spreadsheetml/2006/main" headerRowCount="0" ref="C62:D69" displayName="Table_9" name="Table_9" id="9">
  <tableColumns count="2">
    <tableColumn name="Column1" id="1"/>
    <tableColumn name="Column2" id="2"/>
  </tableColumns>
  <tableStyleInfo name="Sprint 85-style" showColumnStripes="0" showFirstColumn="1" showLastColumn="1" showRowStripes="1"/>
</table>
</file>

<file path=xl/tables/table10.xml><?xml version="1.0" encoding="utf-8"?>
<table xmlns="http://schemas.openxmlformats.org/spreadsheetml/2006/main" headerRowCount="0" ref="C56:D56" displayName="Table_10" name="Table_10" id="10">
  <tableColumns count="2">
    <tableColumn name="Column1" id="1"/>
    <tableColumn name="Column2" id="2"/>
  </tableColumns>
  <tableStyleInfo name="Sprint 84-style" showColumnStripes="0" showFirstColumn="1" showLastColumn="1" showRowStripes="1"/>
</table>
</file>

<file path=xl/tables/table11.xml><?xml version="1.0" encoding="utf-8"?>
<table xmlns="http://schemas.openxmlformats.org/spreadsheetml/2006/main" headerRowCount="0" ref="C66:D66" displayName="Table_11" name="Table_11" id="11">
  <tableColumns count="2">
    <tableColumn name="Column1" id="1"/>
    <tableColumn name="Column2" id="2"/>
  </tableColumns>
  <tableStyleInfo name="Sprint 83-style" showColumnStripes="0" showFirstColumn="1" showLastColumn="1" showRowStripes="1"/>
</table>
</file>

<file path=xl/tables/table12.xml><?xml version="1.0" encoding="utf-8"?>
<table xmlns="http://schemas.openxmlformats.org/spreadsheetml/2006/main" headerRowCount="0" ref="C67:D67" displayName="Table_12" name="Table_12" id="12">
  <tableColumns count="2">
    <tableColumn name="Column1" id="1"/>
    <tableColumn name="Column2" id="2"/>
  </tableColumns>
  <tableStyleInfo name="Sprint 82-style" showColumnStripes="0" showFirstColumn="1" showLastColumn="1" showRowStripes="1"/>
</table>
</file>

<file path=xl/tables/table13.xml><?xml version="1.0" encoding="utf-8"?>
<table xmlns="http://schemas.openxmlformats.org/spreadsheetml/2006/main" headerRowCount="0" ref="C81:D81" displayName="Table_13" name="Table_13" id="13">
  <tableColumns count="2">
    <tableColumn name="Column1" id="1"/>
    <tableColumn name="Column2" id="2"/>
  </tableColumns>
  <tableStyleInfo name="Sprint 81-style" showColumnStripes="0" showFirstColumn="1" showLastColumn="1" showRowStripes="1"/>
</table>
</file>

<file path=xl/tables/table14.xml><?xml version="1.0" encoding="utf-8"?>
<table xmlns="http://schemas.openxmlformats.org/spreadsheetml/2006/main" headerRowCount="0" ref="E84" displayName="Table_14" name="Table_14" id="14">
  <tableColumns count="1">
    <tableColumn name="Column1" id="1"/>
  </tableColumns>
  <tableStyleInfo name="Sprint 81-style 2" showColumnStripes="0" showFirstColumn="1" showLastColumn="1" showRowStripes="1"/>
</table>
</file>

<file path=xl/tables/table15.xml><?xml version="1.0" encoding="utf-8"?>
<table xmlns="http://schemas.openxmlformats.org/spreadsheetml/2006/main" headerRowCount="0" ref="A66:A72" displayName="Table_15" name="Table_15" id="15">
  <tableColumns count="1">
    <tableColumn name="Column1" id="1"/>
  </tableColumns>
  <tableStyleInfo name="Sprint 80-style" showColumnStripes="0" showFirstColumn="1" showLastColumn="1" showRowStripes="1"/>
</table>
</file>

<file path=xl/tables/table16.xml><?xml version="1.0" encoding="utf-8"?>
<table xmlns="http://schemas.openxmlformats.org/spreadsheetml/2006/main" headerRowCount="0" ref="B66:B72" displayName="Table_16" name="Table_16" id="16">
  <tableColumns count="1">
    <tableColumn name="Column1" id="1"/>
  </tableColumns>
  <tableStyleInfo name="Sprint 80-style 2" showColumnStripes="0" showFirstColumn="1" showLastColumn="1" showRowStripes="1"/>
</table>
</file>

<file path=xl/tables/table17.xml><?xml version="1.0" encoding="utf-8"?>
<table xmlns="http://schemas.openxmlformats.org/spreadsheetml/2006/main" headerRowCount="0" ref="C66:D66" displayName="Table_17" name="Table_17" id="17">
  <tableColumns count="2">
    <tableColumn name="Column1" id="1"/>
    <tableColumn name="Column2" id="2"/>
  </tableColumns>
  <tableStyleInfo name="Sprint 80-style 3" showColumnStripes="0" showFirstColumn="1" showLastColumn="1" showRowStripes="1"/>
</table>
</file>

<file path=xl/tables/table18.xml><?xml version="1.0" encoding="utf-8"?>
<table xmlns="http://schemas.openxmlformats.org/spreadsheetml/2006/main" headerRowCount="0" ref="C67:C72" displayName="Table_18" name="Table_18" id="18">
  <tableColumns count="1">
    <tableColumn name="Column1" id="1"/>
  </tableColumns>
  <tableStyleInfo name="Sprint 80-style 4" showColumnStripes="0" showFirstColumn="1" showLastColumn="1" showRowStripes="1"/>
</table>
</file>

<file path=xl/tables/table19.xml><?xml version="1.0" encoding="utf-8"?>
<table xmlns="http://schemas.openxmlformats.org/spreadsheetml/2006/main" headerRowCount="0" ref="D67:D72" displayName="Table_19" name="Table_19" id="19">
  <tableColumns count="1">
    <tableColumn name="Column1" id="1"/>
  </tableColumns>
  <tableStyleInfo name="Sprint 80-style 5" showColumnStripes="0" showFirstColumn="1" showLastColumn="1" showRowStripes="1"/>
</table>
</file>

<file path=xl/tables/table20.xml><?xml version="1.0" encoding="utf-8"?>
<table xmlns="http://schemas.openxmlformats.org/spreadsheetml/2006/main" headerRowCount="0" ref="E69" displayName="Table_20" name="Table_20" id="20">
  <tableColumns count="1">
    <tableColumn name="Column1" id="1"/>
  </tableColumns>
  <tableStyleInfo name="Sprint 80-style 6" showColumnStripes="0" showFirstColumn="1" showLastColumn="1" showRowStripes="1"/>
</table>
</file>

<file path=xl/tables/table21.xml><?xml version="1.0" encoding="utf-8"?>
<table xmlns="http://schemas.openxmlformats.org/spreadsheetml/2006/main" headerRowCount="0" ref="A73:A79" displayName="Table_21" name="Table_21" id="21">
  <tableColumns count="1">
    <tableColumn name="Column1" id="1"/>
  </tableColumns>
  <tableStyleInfo name="Sprint 79-style" showColumnStripes="0" showFirstColumn="1" showLastColumn="1" showRowStripes="1"/>
</table>
</file>

<file path=xl/tables/table22.xml><?xml version="1.0" encoding="utf-8"?>
<table xmlns="http://schemas.openxmlformats.org/spreadsheetml/2006/main" headerRowCount="0" ref="B73:B79" displayName="Table_22" name="Table_22" id="22">
  <tableColumns count="1">
    <tableColumn name="Column1" id="1"/>
  </tableColumns>
  <tableStyleInfo name="Sprint 79-style 2" showColumnStripes="0" showFirstColumn="1" showLastColumn="1" showRowStripes="1"/>
</table>
</file>

<file path=xl/tables/table23.xml><?xml version="1.0" encoding="utf-8"?>
<table xmlns="http://schemas.openxmlformats.org/spreadsheetml/2006/main" headerRowCount="0" ref="C73" displayName="Table_23" name="Table_23" id="23">
  <tableColumns count="1">
    <tableColumn name="Column1" id="1"/>
  </tableColumns>
  <tableStyleInfo name="Sprint 79-style 3" showColumnStripes="0" showFirstColumn="1" showLastColumn="1" showRowStripes="1"/>
</table>
</file>

<file path=xl/tables/table24.xml><?xml version="1.0" encoding="utf-8"?>
<table xmlns="http://schemas.openxmlformats.org/spreadsheetml/2006/main" headerRowCount="0" ref="C74:C80" displayName="Table_24" name="Table_24" id="24">
  <tableColumns count="1">
    <tableColumn name="Column1" id="1"/>
  </tableColumns>
  <tableStyleInfo name="Sprint 79-style 4" showColumnStripes="0" showFirstColumn="1" showLastColumn="1" showRowStripes="1"/>
</table>
</file>

<file path=xl/tables/table25.xml><?xml version="1.0" encoding="utf-8"?>
<table xmlns="http://schemas.openxmlformats.org/spreadsheetml/2006/main" headerRowCount="0" ref="D74:D80" displayName="Table_25" name="Table_25" id="25">
  <tableColumns count="1">
    <tableColumn name="Column1" id="1"/>
  </tableColumns>
  <tableStyleInfo name="Sprint 79-style 5" showColumnStripes="0" showFirstColumn="1" showLastColumn="1" showRowStripes="1"/>
</table>
</file>

<file path=xl/tables/table26.xml><?xml version="1.0" encoding="utf-8"?>
<table xmlns="http://schemas.openxmlformats.org/spreadsheetml/2006/main" headerRowCount="0" ref="A81:A87" displayName="Table_26" name="Table_26" id="26">
  <tableColumns count="1">
    <tableColumn name="Column1" id="1"/>
  </tableColumns>
  <tableStyleInfo name="Sprint 79-style 6" showColumnStripes="0" showFirstColumn="1" showLastColumn="1" showRowStripes="1"/>
</table>
</file>

<file path=xl/tables/table27.xml><?xml version="1.0" encoding="utf-8"?>
<table xmlns="http://schemas.openxmlformats.org/spreadsheetml/2006/main" headerRowCount="0" ref="B81:B87" displayName="Table_27" name="Table_27" id="27">
  <tableColumns count="1">
    <tableColumn name="Column1" id="1"/>
  </tableColumns>
  <tableStyleInfo name="Sprint 79-style 7" showColumnStripes="0" showFirstColumn="1" showLastColumn="1" showRowStripes="1"/>
</table>
</file>

<file path=xl/tables/table28.xml><?xml version="1.0" encoding="utf-8"?>
<table xmlns="http://schemas.openxmlformats.org/spreadsheetml/2006/main" headerRowCount="0" ref="C81:D87" displayName="Table_28" name="Table_28" id="28">
  <tableColumns count="2">
    <tableColumn name="Column1" id="1"/>
    <tableColumn name="Column2" id="2"/>
  </tableColumns>
  <tableStyleInfo name="Sprint 79-style 8" showColumnStripes="0" showFirstColumn="1" showLastColumn="1" showRowStripes="1"/>
</table>
</file>

<file path=xl/tables/table29.xml><?xml version="1.0" encoding="utf-8"?>
<table xmlns="http://schemas.openxmlformats.org/spreadsheetml/2006/main" headerRowCount="0" ref="A88" displayName="Table_29" name="Table_29" id="29">
  <tableColumns count="1">
    <tableColumn name="Column1" id="1"/>
  </tableColumns>
  <tableStyleInfo name="Sprint 79-style 9" showColumnStripes="0" showFirstColumn="1" showLastColumn="1" showRowStripes="1"/>
</table>
</file>

<file path=xl/tables/table30.xml><?xml version="1.0" encoding="utf-8"?>
<table xmlns="http://schemas.openxmlformats.org/spreadsheetml/2006/main" headerRowCount="0" ref="B88" displayName="Table_30" name="Table_30" id="30">
  <tableColumns count="1">
    <tableColumn name="Column1" id="1"/>
  </tableColumns>
  <tableStyleInfo name="Sprint 79-style 10" showColumnStripes="0" showFirstColumn="1" showLastColumn="1" showRowStripes="1"/>
</table>
</file>

<file path=xl/tables/table31.xml><?xml version="1.0" encoding="utf-8"?>
<table xmlns="http://schemas.openxmlformats.org/spreadsheetml/2006/main" headerRowCount="0" ref="C88" displayName="Table_31" name="Table_31" id="31">
  <tableColumns count="1">
    <tableColumn name="Column1" id="1"/>
  </tableColumns>
  <tableStyleInfo name="Sprint 79-style 11" showColumnStripes="0" showFirstColumn="1" showLastColumn="1" showRowStripes="1"/>
</table>
</file>

<file path=xl/tables/table32.xml><?xml version="1.0" encoding="utf-8"?>
<table xmlns="http://schemas.openxmlformats.org/spreadsheetml/2006/main" headerRowCount="0" ref="D88" displayName="Table_32" name="Table_32" id="32">
  <tableColumns count="1">
    <tableColumn name="Column1" id="1"/>
  </tableColumns>
  <tableStyleInfo name="Sprint 79-style 12" showColumnStripes="0" showFirstColumn="1" showLastColumn="1" showRowStripes="1"/>
</table>
</file>

<file path=xl/tables/table33.xml><?xml version="1.0" encoding="utf-8"?>
<table xmlns="http://schemas.openxmlformats.org/spreadsheetml/2006/main" headerRowCount="0" ref="E88" displayName="Table_33" name="Table_33" id="33">
  <tableColumns count="1">
    <tableColumn name="Column1" id="1"/>
  </tableColumns>
  <tableStyleInfo name="Sprint 79-style 13" showColumnStripes="0" showFirstColumn="1" showLastColumn="1" showRowStripes="1"/>
</table>
</file>

<file path=xl/tables/table34.xml><?xml version="1.0" encoding="utf-8"?>
<table xmlns="http://schemas.openxmlformats.org/spreadsheetml/2006/main" headerRowCount="0" ref="A80" displayName="Table_34" name="Table_34" id="34">
  <tableColumns count="1">
    <tableColumn name="Column1" id="1"/>
  </tableColumns>
  <tableStyleInfo name="Sprint 78-style" showColumnStripes="0" showFirstColumn="1" showLastColumn="1" showRowStripes="1"/>
</table>
</file>

<file path=xl/tables/table35.xml><?xml version="1.0" encoding="utf-8"?>
<table xmlns="http://schemas.openxmlformats.org/spreadsheetml/2006/main" headerRowCount="0" ref="B80" displayName="Table_35" name="Table_35" id="35">
  <tableColumns count="1">
    <tableColumn name="Column1" id="1"/>
  </tableColumns>
  <tableStyleInfo name="Sprint 78-style 2" showColumnStripes="0" showFirstColumn="1" showLastColumn="1" showRowStripes="1"/>
</table>
</file>

<file path=xl/tables/table36.xml><?xml version="1.0" encoding="utf-8"?>
<table xmlns="http://schemas.openxmlformats.org/spreadsheetml/2006/main" headerRowCount="0" ref="C80" displayName="Table_36" name="Table_36" id="36">
  <tableColumns count="1">
    <tableColumn name="Column1" id="1"/>
  </tableColumns>
  <tableStyleInfo name="Sprint 78-style 3" showColumnStripes="0" showFirstColumn="1" showLastColumn="1" showRowStripes="1"/>
</table>
</file>

<file path=xl/tables/table37.xml><?xml version="1.0" encoding="utf-8"?>
<table xmlns="http://schemas.openxmlformats.org/spreadsheetml/2006/main" headerRowCount="0" ref="C81:C87" displayName="Table_37" name="Table_37" id="37">
  <tableColumns count="1">
    <tableColumn name="Column1" id="1"/>
  </tableColumns>
  <tableStyleInfo name="Sprint 78-style 4" showColumnStripes="0" showFirstColumn="1" showLastColumn="1" showRowStripes="1"/>
</table>
</file>

<file path=xl/tables/table38.xml><?xml version="1.0" encoding="utf-8"?>
<table xmlns="http://schemas.openxmlformats.org/spreadsheetml/2006/main" headerRowCount="0" ref="D81:D87" displayName="Table_38" name="Table_38" id="38">
  <tableColumns count="1">
    <tableColumn name="Column1" id="1"/>
  </tableColumns>
  <tableStyleInfo name="Sprint 78-style 5" showColumnStripes="0" showFirstColumn="1" showLastColumn="1" showRowStripes="1"/>
</table>
</file>

<file path=xl/tables/table39.xml><?xml version="1.0" encoding="utf-8"?>
<table xmlns="http://schemas.openxmlformats.org/spreadsheetml/2006/main" headerRowCount="0" ref="A88:A94" displayName="Table_39" name="Table_39" id="39">
  <tableColumns count="1">
    <tableColumn name="Column1" id="1"/>
  </tableColumns>
  <tableStyleInfo name="Sprint 78-style 6" showColumnStripes="0" showFirstColumn="1" showLastColumn="1" showRowStripes="1"/>
</table>
</file>

<file path=xl/tables/table40.xml><?xml version="1.0" encoding="utf-8"?>
<table xmlns="http://schemas.openxmlformats.org/spreadsheetml/2006/main" headerRowCount="0" ref="B88:B94" displayName="Table_40" name="Table_40" id="40">
  <tableColumns count="1">
    <tableColumn name="Column1" id="1"/>
  </tableColumns>
  <tableStyleInfo name="Sprint 78-style 7" showColumnStripes="0" showFirstColumn="1" showLastColumn="1" showRowStripes="1"/>
</table>
</file>

<file path=xl/tables/table41.xml><?xml version="1.0" encoding="utf-8"?>
<table xmlns="http://schemas.openxmlformats.org/spreadsheetml/2006/main" headerRowCount="0" ref="C88:C94" displayName="Table_41" name="Table_41" id="41">
  <tableColumns count="1">
    <tableColumn name="Column1" id="1"/>
  </tableColumns>
  <tableStyleInfo name="Sprint 78-style 8" showColumnStripes="0" showFirstColumn="1" showLastColumn="1" showRowStripes="1"/>
</table>
</file>

<file path=xl/tables/table42.xml><?xml version="1.0" encoding="utf-8"?>
<table xmlns="http://schemas.openxmlformats.org/spreadsheetml/2006/main" headerRowCount="0" ref="A95:A101" displayName="Table_42" name="Table_42" id="42">
  <tableColumns count="1">
    <tableColumn name="Column1" id="1"/>
  </tableColumns>
  <tableStyleInfo name="Sprint 78-style 9" showColumnStripes="0" showFirstColumn="1" showLastColumn="1" showRowStripes="1"/>
</table>
</file>

<file path=xl/tables/table43.xml><?xml version="1.0" encoding="utf-8"?>
<table xmlns="http://schemas.openxmlformats.org/spreadsheetml/2006/main" headerRowCount="0" ref="B95:B101" displayName="Table_43" name="Table_43" id="43">
  <tableColumns count="1">
    <tableColumn name="Column1" id="1"/>
  </tableColumns>
  <tableStyleInfo name="Sprint 78-style 10" showColumnStripes="0" showFirstColumn="1" showLastColumn="1" showRowStripes="1"/>
</table>
</file>

<file path=xl/tables/table44.xml><?xml version="1.0" encoding="utf-8"?>
<table xmlns="http://schemas.openxmlformats.org/spreadsheetml/2006/main" headerRowCount="0" ref="C95:C101" displayName="Table_44" name="Table_44" id="44">
  <tableColumns count="1">
    <tableColumn name="Column1" id="1"/>
  </tableColumns>
  <tableStyleInfo name="Sprint 78-style 11" showColumnStripes="0" showFirstColumn="1" showLastColumn="1" showRowStripes="1"/>
</table>
</file>

<file path=xl/tables/table45.xml><?xml version="1.0" encoding="utf-8"?>
<table xmlns="http://schemas.openxmlformats.org/spreadsheetml/2006/main" headerRowCount="0" ref="D95:D101" displayName="Table_45" name="Table_45" id="45">
  <tableColumns count="1">
    <tableColumn name="Column1" id="1"/>
  </tableColumns>
  <tableStyleInfo name="Sprint 78-style 12" showColumnStripes="0" showFirstColumn="1" showLastColumn="1" showRowStripes="1"/>
</table>
</file>

<file path=xl/tables/table46.xml><?xml version="1.0" encoding="utf-8"?>
<table xmlns="http://schemas.openxmlformats.org/spreadsheetml/2006/main" headerRowCount="0" ref="E95:E101" displayName="Table_46" name="Table_46" id="46">
  <tableColumns count="1">
    <tableColumn name="Column1" id="1"/>
  </tableColumns>
  <tableStyleInfo name="Sprint 78-style 13" showColumnStripes="0" showFirstColumn="1" showLastColumn="1" showRowStripes="1"/>
</table>
</file>

<file path=xl/tables/table47.xml><?xml version="1.0" encoding="utf-8"?>
<table xmlns="http://schemas.openxmlformats.org/spreadsheetml/2006/main" headerRowCount="0" ref="A78:A87" displayName="Table_47" name="Table_47" id="47">
  <tableColumns count="1">
    <tableColumn name="Column1" id="1"/>
  </tableColumns>
  <tableStyleInfo name="Sprint 77-style" showColumnStripes="0" showFirstColumn="1" showLastColumn="1" showRowStripes="1"/>
</table>
</file>

<file path=xl/tables/table48.xml><?xml version="1.0" encoding="utf-8"?>
<table xmlns="http://schemas.openxmlformats.org/spreadsheetml/2006/main" headerRowCount="0" ref="B78:B87" displayName="Table_48" name="Table_48" id="48">
  <tableColumns count="1">
    <tableColumn name="Column1" id="1"/>
  </tableColumns>
  <tableStyleInfo name="Sprint 77-style 2" showColumnStripes="0" showFirstColumn="1" showLastColumn="1" showRowStripes="1"/>
</table>
</file>

<file path=xl/tables/table49.xml><?xml version="1.0" encoding="utf-8"?>
<table xmlns="http://schemas.openxmlformats.org/spreadsheetml/2006/main" headerRowCount="0" ref="C78:C87" displayName="Table_49" name="Table_49" id="49">
  <tableColumns count="1">
    <tableColumn name="Column1" id="1"/>
  </tableColumns>
  <tableStyleInfo name="Sprint 77-style 3" showColumnStripes="0" showFirstColumn="1" showLastColumn="1" showRowStripes="1"/>
</table>
</file>

<file path=xl/tables/table50.xml><?xml version="1.0" encoding="utf-8"?>
<table xmlns="http://schemas.openxmlformats.org/spreadsheetml/2006/main" headerRowCount="0" ref="A88:A101" displayName="Table_50" name="Table_50" id="50">
  <tableColumns count="1">
    <tableColumn name="Column1" id="1"/>
  </tableColumns>
  <tableStyleInfo name="Sprint 77-style 4" showColumnStripes="0" showFirstColumn="1" showLastColumn="1" showRowStripes="1"/>
</table>
</file>

<file path=xl/tables/table51.xml><?xml version="1.0" encoding="utf-8"?>
<table xmlns="http://schemas.openxmlformats.org/spreadsheetml/2006/main" headerRowCount="0" ref="B88:C101" displayName="Table_51" name="Table_51" id="51">
  <tableColumns count="2">
    <tableColumn name="Column1" id="1"/>
    <tableColumn name="Column2" id="2"/>
  </tableColumns>
  <tableStyleInfo name="Sprint 77-style 5" showColumnStripes="0" showFirstColumn="1" showLastColumn="1" showRowStripes="1"/>
</table>
</file>

<file path=xl/tables/table52.xml><?xml version="1.0" encoding="utf-8"?>
<table xmlns="http://schemas.openxmlformats.org/spreadsheetml/2006/main" headerRowCount="0" ref="D92" displayName="Table_52" name="Table_52" id="52">
  <tableColumns count="1">
    <tableColumn name="Column1" id="1"/>
  </tableColumns>
  <tableStyleInfo name="Sprint 77-style 6" showColumnStripes="0" showFirstColumn="1" showLastColumn="1" showRowStripes="1"/>
</table>
</file>

<file path=xl/tables/table53.xml><?xml version="1.0" encoding="utf-8"?>
<table xmlns="http://schemas.openxmlformats.org/spreadsheetml/2006/main" headerRowCount="0" ref="D94:E101" displayName="Table_53" name="Table_53" id="53">
  <tableColumns count="2">
    <tableColumn name="Column1" id="1"/>
    <tableColumn name="Column2" id="2"/>
  </tableColumns>
  <tableStyleInfo name="Sprint 77-style 7" showColumnStripes="0" showFirstColumn="1" showLastColumn="1" showRowStripes="1"/>
</table>
</file>

<file path=xl/tables/table54.xml><?xml version="1.0" encoding="utf-8"?>
<table xmlns="http://schemas.openxmlformats.org/spreadsheetml/2006/main" headerRowCount="0" ref="A51:A56" displayName="Table_54" name="Table_54" id="54">
  <tableColumns count="1">
    <tableColumn name="Column1" id="1"/>
  </tableColumns>
  <tableStyleInfo name="Sprint 76-style" showColumnStripes="0" showFirstColumn="1" showLastColumn="1" showRowStripes="1"/>
</table>
</file>

<file path=xl/tables/table55.xml><?xml version="1.0" encoding="utf-8"?>
<table xmlns="http://schemas.openxmlformats.org/spreadsheetml/2006/main" headerRowCount="0" ref="B51:B56" displayName="Table_55" name="Table_55" id="55">
  <tableColumns count="1">
    <tableColumn name="Column1" id="1"/>
  </tableColumns>
  <tableStyleInfo name="Sprint 76-style 2" showColumnStripes="0" showFirstColumn="1" showLastColumn="1" showRowStripes="1"/>
</table>
</file>

<file path=xl/tables/table56.xml><?xml version="1.0" encoding="utf-8"?>
<table xmlns="http://schemas.openxmlformats.org/spreadsheetml/2006/main" headerRowCount="0" ref="C51:C56" displayName="Table_56" name="Table_56" id="56">
  <tableColumns count="1">
    <tableColumn name="Column1" id="1"/>
  </tableColumns>
  <tableStyleInfo name="Sprint 76-style 3" showColumnStripes="0" showFirstColumn="1" showLastColumn="1" showRowStripes="1"/>
</table>
</file>

<file path=xl/tables/table57.xml><?xml version="1.0" encoding="utf-8"?>
<table xmlns="http://schemas.openxmlformats.org/spreadsheetml/2006/main" headerRowCount="0" ref="A61:A72" displayName="Table_57" name="Table_57" id="57">
  <tableColumns count="1">
    <tableColumn name="Column1" id="1"/>
  </tableColumns>
  <tableStyleInfo name="Sprint 76-style 4" showColumnStripes="0" showFirstColumn="1" showLastColumn="1" showRowStripes="1"/>
</table>
</file>

<file path=xl/tables/table58.xml><?xml version="1.0" encoding="utf-8"?>
<table xmlns="http://schemas.openxmlformats.org/spreadsheetml/2006/main" headerRowCount="0" ref="B61:C72" displayName="Table_58" name="Table_58" id="58">
  <tableColumns count="2">
    <tableColumn name="Column1" id="1"/>
    <tableColumn name="Column2" id="2"/>
  </tableColumns>
  <tableStyleInfo name="Sprint 76-style 5" showColumnStripes="0" showFirstColumn="1" showLastColumn="1" showRowStripes="1"/>
</table>
</file>

<file path=xl/tables/table59.xml><?xml version="1.0" encoding="utf-8"?>
<table xmlns="http://schemas.openxmlformats.org/spreadsheetml/2006/main" headerRowCount="0" ref="D67" displayName="Table_59" name="Table_59" id="59">
  <tableColumns count="1">
    <tableColumn name="Column1" id="1"/>
  </tableColumns>
  <tableStyleInfo name="Sprint 76-style 6" showColumnStripes="0" showFirstColumn="1" showLastColumn="1" showRowStripes="1"/>
</table>
</file>

<file path=xl/tables/table60.xml><?xml version="1.0" encoding="utf-8"?>
<table xmlns="http://schemas.openxmlformats.org/spreadsheetml/2006/main" headerRowCount="0" ref="D70:E72" displayName="Table_60" name="Table_60" id="60">
  <tableColumns count="2">
    <tableColumn name="Column1" id="1"/>
    <tableColumn name="Column2" id="2"/>
  </tableColumns>
  <tableStyleInfo name="Sprint 76-style 7" showColumnStripes="0" showFirstColumn="1" showLastColumn="1" showRowStripes="1"/>
</table>
</file>

<file path=xl/tables/table61.xml><?xml version="1.0" encoding="utf-8"?>
<table xmlns="http://schemas.openxmlformats.org/spreadsheetml/2006/main" headerRowCount="0" ref="A47:A55" displayName="Table_61" name="Table_61" id="61">
  <tableColumns count="1">
    <tableColumn name="Column1" id="1"/>
  </tableColumns>
  <tableStyleInfo name="Sprint 75-style" showColumnStripes="0" showFirstColumn="1" showLastColumn="1" showRowStripes="1"/>
</table>
</file>

<file path=xl/tables/table62.xml><?xml version="1.0" encoding="utf-8"?>
<table xmlns="http://schemas.openxmlformats.org/spreadsheetml/2006/main" headerRowCount="0" ref="B47:C55" displayName="Table_62" name="Table_62" id="62">
  <tableColumns count="2">
    <tableColumn name="Column1" id="1"/>
    <tableColumn name="Column2" id="2"/>
  </tableColumns>
  <tableStyleInfo name="Sprint 75-style 2" showColumnStripes="0" showFirstColumn="1" showLastColumn="1" showRowStripes="1"/>
</table>
</file>

<file path=xl/tables/table63.xml><?xml version="1.0" encoding="utf-8"?>
<table xmlns="http://schemas.openxmlformats.org/spreadsheetml/2006/main" headerRowCount="0" ref="A54:A68" displayName="Table_63" name="Table_63" id="63">
  <tableColumns count="1">
    <tableColumn name="Column1" id="1"/>
  </tableColumns>
  <tableStyleInfo name="Sprint 74-style" showColumnStripes="0" showFirstColumn="1" showLastColumn="1" showRowStripes="1"/>
</table>
</file>

<file path=xl/tables/table64.xml><?xml version="1.0" encoding="utf-8"?>
<table xmlns="http://schemas.openxmlformats.org/spreadsheetml/2006/main" headerRowCount="0" ref="B54:C68" displayName="Table_64" name="Table_64" id="64">
  <tableColumns count="2">
    <tableColumn name="Column1" id="1"/>
    <tableColumn name="Column2" id="2"/>
  </tableColumns>
  <tableStyleInfo name="Sprint 74-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3.xml"/><Relationship Id="rId5"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9" Type="http://schemas.openxmlformats.org/officeDocument/2006/relationships/table" Target="../tables/table16.xml"/><Relationship Id="rId8"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20" Type="http://schemas.openxmlformats.org/officeDocument/2006/relationships/table" Target="../tables/table26.xml"/><Relationship Id="rId22" Type="http://schemas.openxmlformats.org/officeDocument/2006/relationships/table" Target="../tables/table28.xml"/><Relationship Id="rId21" Type="http://schemas.openxmlformats.org/officeDocument/2006/relationships/table" Target="../tables/table27.xml"/><Relationship Id="rId24" Type="http://schemas.openxmlformats.org/officeDocument/2006/relationships/table" Target="../tables/table30.xml"/><Relationship Id="rId23" Type="http://schemas.openxmlformats.org/officeDocument/2006/relationships/table" Target="../tables/table29.xml"/><Relationship Id="rId1" Type="http://schemas.openxmlformats.org/officeDocument/2006/relationships/drawing" Target="../drawings/drawing14.xml"/><Relationship Id="rId15" Type="http://schemas.openxmlformats.org/officeDocument/2006/relationships/table" Target="../tables/table21.xml"/><Relationship Id="rId26" Type="http://schemas.openxmlformats.org/officeDocument/2006/relationships/table" Target="../tables/table32.xml"/><Relationship Id="rId25" Type="http://schemas.openxmlformats.org/officeDocument/2006/relationships/table" Target="../tables/table31.xml"/><Relationship Id="rId17" Type="http://schemas.openxmlformats.org/officeDocument/2006/relationships/table" Target="../tables/table23.xml"/><Relationship Id="rId16" Type="http://schemas.openxmlformats.org/officeDocument/2006/relationships/table" Target="../tables/table22.xml"/><Relationship Id="rId27" Type="http://schemas.openxmlformats.org/officeDocument/2006/relationships/table" Target="../tables/table33.xml"/><Relationship Id="rId19" Type="http://schemas.openxmlformats.org/officeDocument/2006/relationships/table" Target="../tables/table25.xml"/><Relationship Id="rId18"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20" Type="http://schemas.openxmlformats.org/officeDocument/2006/relationships/table" Target="../tables/table39.xml"/><Relationship Id="rId22" Type="http://schemas.openxmlformats.org/officeDocument/2006/relationships/table" Target="../tables/table41.xml"/><Relationship Id="rId21" Type="http://schemas.openxmlformats.org/officeDocument/2006/relationships/table" Target="../tables/table40.xml"/><Relationship Id="rId24" Type="http://schemas.openxmlformats.org/officeDocument/2006/relationships/table" Target="../tables/table43.xml"/><Relationship Id="rId23" Type="http://schemas.openxmlformats.org/officeDocument/2006/relationships/table" Target="../tables/table42.xml"/><Relationship Id="rId1" Type="http://schemas.openxmlformats.org/officeDocument/2006/relationships/drawing" Target="../drawings/drawing15.xml"/><Relationship Id="rId15" Type="http://schemas.openxmlformats.org/officeDocument/2006/relationships/table" Target="../tables/table34.xml"/><Relationship Id="rId26" Type="http://schemas.openxmlformats.org/officeDocument/2006/relationships/table" Target="../tables/table45.xml"/><Relationship Id="rId25" Type="http://schemas.openxmlformats.org/officeDocument/2006/relationships/table" Target="../tables/table44.xml"/><Relationship Id="rId17" Type="http://schemas.openxmlformats.org/officeDocument/2006/relationships/table" Target="../tables/table36.xml"/><Relationship Id="rId16" Type="http://schemas.openxmlformats.org/officeDocument/2006/relationships/table" Target="../tables/table35.xml"/><Relationship Id="rId27" Type="http://schemas.openxmlformats.org/officeDocument/2006/relationships/table" Target="../tables/table46.xml"/><Relationship Id="rId19" Type="http://schemas.openxmlformats.org/officeDocument/2006/relationships/table" Target="../tables/table38.xml"/><Relationship Id="rId18" Type="http://schemas.openxmlformats.org/officeDocument/2006/relationships/table" Target="../tables/table37.xml"/></Relationships>
</file>

<file path=xl/worksheets/_rels/sheet16.xml.rels><?xml version="1.0" encoding="UTF-8" standalone="yes"?><Relationships xmlns="http://schemas.openxmlformats.org/package/2006/relationships"><Relationship Id="rId11" Type="http://schemas.openxmlformats.org/officeDocument/2006/relationships/table" Target="../tables/table49.xml"/><Relationship Id="rId10" Type="http://schemas.openxmlformats.org/officeDocument/2006/relationships/table" Target="../tables/table48.xml"/><Relationship Id="rId13" Type="http://schemas.openxmlformats.org/officeDocument/2006/relationships/table" Target="../tables/table51.xml"/><Relationship Id="rId12" Type="http://schemas.openxmlformats.org/officeDocument/2006/relationships/table" Target="../tables/table50.xml"/><Relationship Id="rId1" Type="http://schemas.openxmlformats.org/officeDocument/2006/relationships/drawing" Target="../drawings/drawing16.xml"/><Relationship Id="rId9" Type="http://schemas.openxmlformats.org/officeDocument/2006/relationships/table" Target="../tables/table47.xml"/><Relationship Id="rId15" Type="http://schemas.openxmlformats.org/officeDocument/2006/relationships/table" Target="../tables/table53.xml"/><Relationship Id="rId14" Type="http://schemas.openxmlformats.org/officeDocument/2006/relationships/table" Target="../tables/table52.xml"/></Relationships>
</file>

<file path=xl/worksheets/_rels/sheet17.xml.rels><?xml version="1.0" encoding="UTF-8" standalone="yes"?><Relationships xmlns="http://schemas.openxmlformats.org/package/2006/relationships"><Relationship Id="rId11" Type="http://schemas.openxmlformats.org/officeDocument/2006/relationships/table" Target="../tables/table56.xml"/><Relationship Id="rId10" Type="http://schemas.openxmlformats.org/officeDocument/2006/relationships/table" Target="../tables/table55.xml"/><Relationship Id="rId13" Type="http://schemas.openxmlformats.org/officeDocument/2006/relationships/table" Target="../tables/table58.xml"/><Relationship Id="rId12" Type="http://schemas.openxmlformats.org/officeDocument/2006/relationships/table" Target="../tables/table57.xml"/><Relationship Id="rId1" Type="http://schemas.openxmlformats.org/officeDocument/2006/relationships/drawing" Target="../drawings/drawing17.xml"/><Relationship Id="rId9" Type="http://schemas.openxmlformats.org/officeDocument/2006/relationships/table" Target="../tables/table54.xml"/><Relationship Id="rId15" Type="http://schemas.openxmlformats.org/officeDocument/2006/relationships/table" Target="../tables/table60.xml"/><Relationship Id="rId14" Type="http://schemas.openxmlformats.org/officeDocument/2006/relationships/table" Target="../tables/table5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61.xml"/><Relationship Id="rId5" Type="http://schemas.openxmlformats.org/officeDocument/2006/relationships/table" Target="../tables/table6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63.xml"/><Relationship Id="rId5" Type="http://schemas.openxmlformats.org/officeDocument/2006/relationships/table" Target="../tables/table6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1</v>
      </c>
    </row>
    <row r="3">
      <c r="A3" s="3" t="s">
        <v>2</v>
      </c>
      <c r="C3" s="4">
        <v>45908.0</v>
      </c>
      <c r="D3" s="4"/>
      <c r="E3" s="4"/>
      <c r="F3" s="4"/>
      <c r="G3" s="4"/>
      <c r="H3" s="4"/>
      <c r="I3" s="5"/>
      <c r="J3" s="6"/>
      <c r="K3" s="6"/>
      <c r="L3" s="7"/>
    </row>
    <row r="4">
      <c r="A4" s="3" t="s">
        <v>3</v>
      </c>
      <c r="C4" s="4">
        <v>45908.0</v>
      </c>
      <c r="E4" s="8">
        <f>NETWORKDAYS(C4, C5, 0)-1</f>
        <v>14</v>
      </c>
      <c r="F4" s="5" t="s">
        <v>4</v>
      </c>
      <c r="G4" s="5"/>
      <c r="H4" s="5"/>
      <c r="I4" s="5"/>
      <c r="J4" s="6"/>
      <c r="K4" s="6"/>
      <c r="L4" s="9"/>
    </row>
    <row r="5">
      <c r="A5" s="3" t="s">
        <v>5</v>
      </c>
      <c r="C5" s="4">
        <v>45926.0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22</v>
      </c>
      <c r="C10" s="22" t="s">
        <v>23</v>
      </c>
      <c r="D10" s="23" t="s">
        <v>24</v>
      </c>
      <c r="E10" s="23">
        <v>5.0</v>
      </c>
      <c r="F10" s="24" t="b">
        <v>1</v>
      </c>
      <c r="G10" s="25" t="b">
        <v>0</v>
      </c>
      <c r="H10" s="26" t="s">
        <v>25</v>
      </c>
      <c r="I10" s="25" t="b">
        <v>0</v>
      </c>
      <c r="J10" s="24" t="b">
        <v>0</v>
      </c>
      <c r="K10" s="27"/>
      <c r="L10" s="28"/>
    </row>
    <row r="11">
      <c r="A11" s="29" t="s">
        <v>21</v>
      </c>
      <c r="B11" s="30" t="s">
        <v>26</v>
      </c>
      <c r="C11" s="31" t="s">
        <v>27</v>
      </c>
      <c r="D11" s="23" t="s">
        <v>24</v>
      </c>
      <c r="E11" s="32">
        <v>13.0</v>
      </c>
      <c r="F11" s="24" t="b">
        <v>0</v>
      </c>
      <c r="G11" s="25" t="b">
        <v>0</v>
      </c>
      <c r="H11" s="26" t="s">
        <v>25</v>
      </c>
      <c r="I11" s="25" t="b">
        <v>0</v>
      </c>
      <c r="J11" s="24" t="b">
        <v>0</v>
      </c>
      <c r="K11" s="27"/>
      <c r="L11" s="28"/>
    </row>
    <row r="12">
      <c r="A12" s="29" t="s">
        <v>21</v>
      </c>
      <c r="B12" s="30" t="s">
        <v>28</v>
      </c>
      <c r="C12" s="31" t="s">
        <v>29</v>
      </c>
      <c r="D12" s="23" t="s">
        <v>24</v>
      </c>
      <c r="E12" s="32">
        <v>8.0</v>
      </c>
      <c r="F12" s="24" t="b">
        <v>0</v>
      </c>
      <c r="G12" s="25" t="b">
        <v>0</v>
      </c>
      <c r="H12" s="26" t="s">
        <v>25</v>
      </c>
      <c r="I12" s="25" t="b">
        <v>0</v>
      </c>
      <c r="J12" s="24" t="b">
        <v>0</v>
      </c>
      <c r="K12" s="27"/>
      <c r="L12" s="28"/>
    </row>
    <row r="13">
      <c r="A13" s="29" t="s">
        <v>21</v>
      </c>
      <c r="B13" s="21" t="s">
        <v>30</v>
      </c>
      <c r="C13" s="22" t="s">
        <v>31</v>
      </c>
      <c r="D13" s="23" t="s">
        <v>24</v>
      </c>
      <c r="E13" s="23">
        <v>13.0</v>
      </c>
      <c r="F13" s="24" t="b">
        <v>0</v>
      </c>
      <c r="G13" s="25" t="b">
        <v>0</v>
      </c>
      <c r="H13" s="26" t="s">
        <v>25</v>
      </c>
      <c r="I13" s="25" t="b">
        <v>0</v>
      </c>
      <c r="J13" s="24" t="b">
        <v>0</v>
      </c>
      <c r="K13" s="27"/>
      <c r="L13" s="28"/>
    </row>
    <row r="14">
      <c r="A14" s="29" t="s">
        <v>21</v>
      </c>
      <c r="B14" s="21" t="s">
        <v>32</v>
      </c>
      <c r="C14" s="22" t="s">
        <v>33</v>
      </c>
      <c r="D14" s="23" t="s">
        <v>24</v>
      </c>
      <c r="E14" s="32">
        <v>13.0</v>
      </c>
      <c r="F14" s="24" t="b">
        <v>0</v>
      </c>
      <c r="G14" s="25" t="b">
        <v>0</v>
      </c>
      <c r="H14" s="26" t="s">
        <v>25</v>
      </c>
      <c r="I14" s="25" t="b">
        <v>0</v>
      </c>
      <c r="J14" s="24" t="b">
        <v>0</v>
      </c>
      <c r="K14" s="27"/>
      <c r="L14" s="28"/>
    </row>
    <row r="15">
      <c r="A15" s="20" t="s">
        <v>21</v>
      </c>
      <c r="B15" s="21" t="s">
        <v>34</v>
      </c>
      <c r="C15" s="22" t="s">
        <v>35</v>
      </c>
      <c r="D15" s="23" t="s">
        <v>24</v>
      </c>
      <c r="E15" s="32">
        <v>8.0</v>
      </c>
      <c r="F15" s="24" t="b">
        <v>0</v>
      </c>
      <c r="G15" s="25" t="b">
        <v>0</v>
      </c>
      <c r="H15" s="26" t="s">
        <v>25</v>
      </c>
      <c r="I15" s="25" t="b">
        <v>0</v>
      </c>
      <c r="J15" s="24" t="b">
        <v>0</v>
      </c>
      <c r="K15" s="27"/>
      <c r="L15" s="28"/>
    </row>
    <row r="16">
      <c r="A16" s="20" t="s">
        <v>21</v>
      </c>
      <c r="B16" s="21" t="s">
        <v>36</v>
      </c>
      <c r="C16" s="22" t="s">
        <v>37</v>
      </c>
      <c r="D16" s="23" t="s">
        <v>24</v>
      </c>
      <c r="E16" s="32">
        <v>13.0</v>
      </c>
      <c r="F16" s="24" t="b">
        <v>0</v>
      </c>
      <c r="G16" s="25" t="b">
        <v>0</v>
      </c>
      <c r="H16" s="26" t="s">
        <v>25</v>
      </c>
      <c r="I16" s="25" t="b">
        <v>0</v>
      </c>
      <c r="J16" s="25" t="b">
        <v>0</v>
      </c>
      <c r="K16" s="27"/>
      <c r="L16" s="28"/>
    </row>
    <row r="17">
      <c r="A17" s="29" t="s">
        <v>21</v>
      </c>
      <c r="B17" s="21" t="s">
        <v>38</v>
      </c>
      <c r="C17" s="22" t="s">
        <v>39</v>
      </c>
      <c r="D17" s="23" t="s">
        <v>24</v>
      </c>
      <c r="E17" s="23">
        <v>8.0</v>
      </c>
      <c r="F17" s="24" t="b">
        <v>0</v>
      </c>
      <c r="G17" s="25" t="b">
        <v>0</v>
      </c>
      <c r="H17" s="26" t="s">
        <v>25</v>
      </c>
      <c r="I17" s="25" t="b">
        <v>0</v>
      </c>
      <c r="J17" s="24" t="b">
        <v>0</v>
      </c>
      <c r="K17" s="27"/>
      <c r="L17" s="28"/>
    </row>
    <row r="18">
      <c r="A18" s="29" t="s">
        <v>21</v>
      </c>
      <c r="B18" s="30" t="s">
        <v>40</v>
      </c>
      <c r="C18" s="31" t="s">
        <v>41</v>
      </c>
      <c r="D18" s="23" t="s">
        <v>24</v>
      </c>
      <c r="E18" s="23">
        <v>8.0</v>
      </c>
      <c r="F18" s="24" t="b">
        <v>0</v>
      </c>
      <c r="G18" s="25" t="b">
        <v>0</v>
      </c>
      <c r="H18" s="26" t="s">
        <v>42</v>
      </c>
      <c r="I18" s="25" t="b">
        <v>1</v>
      </c>
      <c r="J18" s="24" t="b">
        <v>0</v>
      </c>
      <c r="K18" s="27"/>
      <c r="L18" s="28" t="s">
        <v>43</v>
      </c>
    </row>
    <row r="19">
      <c r="A19" s="29" t="s">
        <v>21</v>
      </c>
      <c r="B19" s="30" t="s">
        <v>44</v>
      </c>
      <c r="C19" s="31" t="s">
        <v>45</v>
      </c>
      <c r="D19" s="23" t="s">
        <v>24</v>
      </c>
      <c r="E19" s="23">
        <v>8.0</v>
      </c>
      <c r="F19" s="24" t="b">
        <v>0</v>
      </c>
      <c r="G19" s="25" t="b">
        <v>0</v>
      </c>
      <c r="H19" s="26" t="s">
        <v>25</v>
      </c>
      <c r="I19" s="25" t="b">
        <v>0</v>
      </c>
      <c r="J19" s="24" t="b">
        <v>0</v>
      </c>
      <c r="K19" s="27"/>
      <c r="L19" s="28"/>
    </row>
    <row r="20">
      <c r="A20" s="29" t="s">
        <v>21</v>
      </c>
      <c r="B20" s="30" t="s">
        <v>46</v>
      </c>
      <c r="C20" s="31" t="s">
        <v>47</v>
      </c>
      <c r="D20" s="23" t="s">
        <v>24</v>
      </c>
      <c r="E20" s="23">
        <v>8.0</v>
      </c>
      <c r="F20" s="24" t="b">
        <v>0</v>
      </c>
      <c r="G20" s="25" t="b">
        <v>0</v>
      </c>
      <c r="H20" s="26" t="s">
        <v>42</v>
      </c>
      <c r="I20" s="25" t="b">
        <v>1</v>
      </c>
      <c r="J20" s="24" t="b">
        <v>0</v>
      </c>
      <c r="K20" s="27"/>
      <c r="L20" s="28" t="s">
        <v>43</v>
      </c>
    </row>
    <row r="21">
      <c r="A21" s="33" t="s">
        <v>48</v>
      </c>
      <c r="B21" s="21" t="s">
        <v>49</v>
      </c>
      <c r="C21" s="22" t="s">
        <v>50</v>
      </c>
      <c r="D21" s="23" t="s">
        <v>24</v>
      </c>
      <c r="E21" s="23">
        <v>13.0</v>
      </c>
      <c r="F21" s="24" t="b">
        <v>1</v>
      </c>
      <c r="G21" s="24" t="b">
        <v>0</v>
      </c>
      <c r="H21" s="26" t="s">
        <v>25</v>
      </c>
      <c r="I21" s="25" t="b">
        <v>0</v>
      </c>
      <c r="J21" s="25" t="b">
        <v>0</v>
      </c>
      <c r="K21" s="34"/>
      <c r="L21" s="28"/>
    </row>
    <row r="22">
      <c r="A22" s="33" t="s">
        <v>48</v>
      </c>
      <c r="B22" s="21" t="s">
        <v>51</v>
      </c>
      <c r="C22" s="22" t="s">
        <v>52</v>
      </c>
      <c r="D22" s="23" t="s">
        <v>24</v>
      </c>
      <c r="E22" s="23">
        <v>13.0</v>
      </c>
      <c r="F22" s="24" t="b">
        <v>0</v>
      </c>
      <c r="G22" s="24" t="b">
        <v>0</v>
      </c>
      <c r="H22" s="35" t="s">
        <v>25</v>
      </c>
      <c r="I22" s="25" t="b">
        <v>0</v>
      </c>
      <c r="J22" s="25" t="b">
        <v>0</v>
      </c>
      <c r="K22" s="27"/>
      <c r="L22" s="28"/>
    </row>
    <row r="23">
      <c r="A23" s="33" t="s">
        <v>48</v>
      </c>
      <c r="B23" s="21" t="s">
        <v>53</v>
      </c>
      <c r="C23" s="22" t="s">
        <v>54</v>
      </c>
      <c r="D23" s="23" t="s">
        <v>24</v>
      </c>
      <c r="E23" s="23">
        <v>13.0</v>
      </c>
      <c r="F23" s="24" t="b">
        <v>0</v>
      </c>
      <c r="G23" s="24" t="b">
        <v>0</v>
      </c>
      <c r="H23" s="26" t="s">
        <v>25</v>
      </c>
      <c r="I23" s="25" t="b">
        <v>0</v>
      </c>
      <c r="J23" s="25" t="b">
        <v>0</v>
      </c>
      <c r="K23" s="27"/>
      <c r="L23" s="28"/>
    </row>
    <row r="24">
      <c r="A24" s="33" t="s">
        <v>48</v>
      </c>
      <c r="B24" s="30" t="s">
        <v>55</v>
      </c>
      <c r="C24" s="31" t="s">
        <v>56</v>
      </c>
      <c r="D24" s="32" t="s">
        <v>24</v>
      </c>
      <c r="E24" s="32">
        <v>13.0</v>
      </c>
      <c r="F24" s="24" t="b">
        <v>0</v>
      </c>
      <c r="G24" s="25" t="b">
        <v>0</v>
      </c>
      <c r="H24" s="35" t="s">
        <v>25</v>
      </c>
      <c r="I24" s="25" t="b">
        <v>0</v>
      </c>
      <c r="J24" s="25" t="b">
        <v>0</v>
      </c>
      <c r="K24" s="34"/>
      <c r="L24" s="28"/>
    </row>
    <row r="25">
      <c r="A25" s="33" t="s">
        <v>48</v>
      </c>
      <c r="B25" s="30" t="s">
        <v>57</v>
      </c>
      <c r="C25" s="31" t="s">
        <v>58</v>
      </c>
      <c r="D25" s="32" t="s">
        <v>24</v>
      </c>
      <c r="E25" s="32">
        <v>13.0</v>
      </c>
      <c r="F25" s="24" t="b">
        <v>0</v>
      </c>
      <c r="G25" s="25" t="b">
        <v>0</v>
      </c>
      <c r="H25" s="35" t="s">
        <v>25</v>
      </c>
      <c r="I25" s="25" t="b">
        <v>0</v>
      </c>
      <c r="J25" s="25" t="b">
        <v>0</v>
      </c>
      <c r="K25" s="27"/>
      <c r="L25" s="28"/>
    </row>
    <row r="26">
      <c r="A26" s="33" t="s">
        <v>48</v>
      </c>
      <c r="B26" s="30" t="s">
        <v>59</v>
      </c>
      <c r="C26" s="31" t="s">
        <v>60</v>
      </c>
      <c r="D26" s="32" t="s">
        <v>24</v>
      </c>
      <c r="E26" s="32">
        <v>13.0</v>
      </c>
      <c r="F26" s="24" t="b">
        <v>0</v>
      </c>
      <c r="G26" s="25" t="b">
        <v>0</v>
      </c>
      <c r="H26" s="35" t="s">
        <v>25</v>
      </c>
      <c r="I26" s="25" t="b">
        <v>0</v>
      </c>
      <c r="J26" s="25" t="b">
        <v>0</v>
      </c>
      <c r="K26" s="27"/>
      <c r="L26" s="28"/>
    </row>
    <row r="27">
      <c r="A27" s="33" t="s">
        <v>48</v>
      </c>
      <c r="B27" s="30" t="s">
        <v>61</v>
      </c>
      <c r="C27" s="31" t="s">
        <v>62</v>
      </c>
      <c r="D27" s="32" t="s">
        <v>24</v>
      </c>
      <c r="E27" s="32">
        <v>13.0</v>
      </c>
      <c r="F27" s="24" t="b">
        <v>0</v>
      </c>
      <c r="G27" s="24" t="b">
        <v>0</v>
      </c>
      <c r="H27" s="35" t="s">
        <v>25</v>
      </c>
      <c r="I27" s="25" t="b">
        <v>0</v>
      </c>
      <c r="J27" s="25" t="b">
        <v>0</v>
      </c>
      <c r="K27" s="27"/>
      <c r="L27" s="28"/>
    </row>
    <row r="28">
      <c r="A28" s="33" t="s">
        <v>48</v>
      </c>
      <c r="B28" s="30" t="s">
        <v>63</v>
      </c>
      <c r="C28" s="31" t="s">
        <v>64</v>
      </c>
      <c r="D28" s="32" t="s">
        <v>24</v>
      </c>
      <c r="E28" s="32">
        <v>13.0</v>
      </c>
      <c r="F28" s="24" t="b">
        <v>0</v>
      </c>
      <c r="G28" s="24" t="b">
        <v>0</v>
      </c>
      <c r="H28" s="35" t="s">
        <v>25</v>
      </c>
      <c r="I28" s="25" t="b">
        <v>0</v>
      </c>
      <c r="J28" s="25" t="b">
        <v>0</v>
      </c>
      <c r="K28" s="27"/>
      <c r="L28" s="28"/>
    </row>
    <row r="29">
      <c r="A29" s="33" t="s">
        <v>48</v>
      </c>
      <c r="B29" s="30" t="s">
        <v>65</v>
      </c>
      <c r="C29" s="31" t="s">
        <v>66</v>
      </c>
      <c r="D29" s="32" t="s">
        <v>24</v>
      </c>
      <c r="E29" s="32">
        <v>13.0</v>
      </c>
      <c r="F29" s="24" t="b">
        <v>0</v>
      </c>
      <c r="G29" s="24" t="b">
        <v>0</v>
      </c>
      <c r="H29" s="35" t="s">
        <v>25</v>
      </c>
      <c r="I29" s="25" t="b">
        <v>0</v>
      </c>
      <c r="J29" s="25" t="b">
        <v>0</v>
      </c>
      <c r="K29" s="27"/>
      <c r="L29" s="28"/>
    </row>
    <row r="30">
      <c r="A30" s="33" t="s">
        <v>48</v>
      </c>
      <c r="B30" s="30" t="s">
        <v>67</v>
      </c>
      <c r="C30" s="31" t="s">
        <v>68</v>
      </c>
      <c r="D30" s="32" t="s">
        <v>24</v>
      </c>
      <c r="E30" s="32">
        <v>13.0</v>
      </c>
      <c r="F30" s="24" t="b">
        <v>0</v>
      </c>
      <c r="G30" s="24" t="b">
        <v>0</v>
      </c>
      <c r="H30" s="35" t="s">
        <v>25</v>
      </c>
      <c r="I30" s="25" t="b">
        <v>0</v>
      </c>
      <c r="J30" s="25" t="b">
        <v>0</v>
      </c>
      <c r="K30" s="27"/>
      <c r="L30" s="28"/>
    </row>
    <row r="31">
      <c r="A31" s="33" t="s">
        <v>48</v>
      </c>
      <c r="B31" s="30" t="s">
        <v>69</v>
      </c>
      <c r="C31" s="31" t="s">
        <v>70</v>
      </c>
      <c r="D31" s="32" t="s">
        <v>24</v>
      </c>
      <c r="E31" s="32">
        <v>13.0</v>
      </c>
      <c r="F31" s="24" t="b">
        <v>0</v>
      </c>
      <c r="G31" s="24" t="b">
        <v>0</v>
      </c>
      <c r="H31" s="35" t="s">
        <v>25</v>
      </c>
      <c r="I31" s="25" t="b">
        <v>0</v>
      </c>
      <c r="J31" s="25" t="b">
        <v>0</v>
      </c>
      <c r="K31" s="27"/>
      <c r="L31" s="28"/>
    </row>
    <row r="32">
      <c r="A32" s="33" t="s">
        <v>48</v>
      </c>
      <c r="B32" s="30" t="s">
        <v>71</v>
      </c>
      <c r="C32" s="31" t="s">
        <v>72</v>
      </c>
      <c r="D32" s="32" t="s">
        <v>24</v>
      </c>
      <c r="E32" s="32">
        <v>13.0</v>
      </c>
      <c r="F32" s="24" t="b">
        <v>0</v>
      </c>
      <c r="G32" s="24" t="b">
        <v>0</v>
      </c>
      <c r="H32" s="35" t="s">
        <v>25</v>
      </c>
      <c r="I32" s="25" t="b">
        <v>0</v>
      </c>
      <c r="J32" s="25" t="b">
        <v>0</v>
      </c>
      <c r="K32" s="27"/>
      <c r="L32" s="28"/>
    </row>
    <row r="33">
      <c r="A33" s="33" t="s">
        <v>48</v>
      </c>
      <c r="B33" s="30" t="s">
        <v>73</v>
      </c>
      <c r="C33" s="31" t="s">
        <v>74</v>
      </c>
      <c r="D33" s="32" t="s">
        <v>24</v>
      </c>
      <c r="E33" s="32">
        <v>13.0</v>
      </c>
      <c r="F33" s="24" t="b">
        <v>0</v>
      </c>
      <c r="G33" s="24" t="b">
        <v>0</v>
      </c>
      <c r="H33" s="35" t="s">
        <v>25</v>
      </c>
      <c r="I33" s="25" t="b">
        <v>0</v>
      </c>
      <c r="J33" s="25" t="b">
        <v>0</v>
      </c>
      <c r="K33" s="27"/>
      <c r="L33" s="28"/>
    </row>
    <row r="34">
      <c r="A34" s="33" t="s">
        <v>48</v>
      </c>
      <c r="B34" s="30" t="s">
        <v>75</v>
      </c>
      <c r="C34" s="31" t="s">
        <v>76</v>
      </c>
      <c r="D34" s="32" t="s">
        <v>24</v>
      </c>
      <c r="E34" s="32">
        <v>13.0</v>
      </c>
      <c r="F34" s="24" t="b">
        <v>0</v>
      </c>
      <c r="G34" s="24" t="b">
        <v>0</v>
      </c>
      <c r="H34" s="35" t="s">
        <v>25</v>
      </c>
      <c r="I34" s="25" t="b">
        <v>0</v>
      </c>
      <c r="J34" s="25" t="b">
        <v>0</v>
      </c>
      <c r="K34" s="27"/>
      <c r="L34" s="28"/>
    </row>
    <row r="35">
      <c r="A35" s="33" t="s">
        <v>48</v>
      </c>
      <c r="B35" s="30" t="s">
        <v>77</v>
      </c>
      <c r="C35" s="31" t="s">
        <v>78</v>
      </c>
      <c r="D35" s="32" t="s">
        <v>24</v>
      </c>
      <c r="E35" s="32">
        <v>13.0</v>
      </c>
      <c r="F35" s="24" t="b">
        <v>0</v>
      </c>
      <c r="G35" s="24" t="b">
        <v>0</v>
      </c>
      <c r="H35" s="35" t="s">
        <v>25</v>
      </c>
      <c r="I35" s="25" t="b">
        <v>0</v>
      </c>
      <c r="J35" s="25" t="b">
        <v>0</v>
      </c>
      <c r="K35" s="27"/>
      <c r="L35" s="28"/>
    </row>
    <row r="36">
      <c r="A36" s="36" t="s">
        <v>79</v>
      </c>
      <c r="B36" s="21" t="s">
        <v>80</v>
      </c>
      <c r="C36" s="22" t="s">
        <v>81</v>
      </c>
      <c r="D36" s="23" t="s">
        <v>24</v>
      </c>
      <c r="E36" s="23">
        <v>13.0</v>
      </c>
      <c r="F36" s="24" t="b">
        <v>1</v>
      </c>
      <c r="G36" s="24" t="b">
        <v>0</v>
      </c>
      <c r="H36" s="35" t="s">
        <v>42</v>
      </c>
      <c r="I36" s="25" t="b">
        <v>1</v>
      </c>
      <c r="J36" s="25" t="b">
        <v>0</v>
      </c>
      <c r="K36" s="27"/>
      <c r="L36" s="28" t="s">
        <v>82</v>
      </c>
    </row>
    <row r="37">
      <c r="A37" s="36" t="s">
        <v>79</v>
      </c>
      <c r="B37" s="21" t="s">
        <v>83</v>
      </c>
      <c r="C37" s="22" t="s">
        <v>84</v>
      </c>
      <c r="D37" s="23" t="s">
        <v>24</v>
      </c>
      <c r="E37" s="37"/>
      <c r="F37" s="24" t="b">
        <v>0</v>
      </c>
      <c r="G37" s="24" t="b">
        <v>0</v>
      </c>
      <c r="H37" s="35" t="s">
        <v>42</v>
      </c>
      <c r="I37" s="25" t="b">
        <v>1</v>
      </c>
      <c r="J37" s="25" t="b">
        <v>0</v>
      </c>
      <c r="K37" s="27"/>
      <c r="L37" s="28" t="s">
        <v>82</v>
      </c>
    </row>
    <row r="38">
      <c r="A38" s="36" t="s">
        <v>79</v>
      </c>
      <c r="B38" s="21" t="s">
        <v>85</v>
      </c>
      <c r="C38" s="22" t="s">
        <v>86</v>
      </c>
      <c r="D38" s="23" t="s">
        <v>24</v>
      </c>
      <c r="E38" s="23">
        <v>8.0</v>
      </c>
      <c r="F38" s="25" t="b">
        <v>0</v>
      </c>
      <c r="G38" s="24" t="b">
        <v>0</v>
      </c>
      <c r="H38" s="35" t="s">
        <v>25</v>
      </c>
      <c r="I38" s="25" t="b">
        <v>0</v>
      </c>
      <c r="J38" s="25" t="b">
        <v>0</v>
      </c>
      <c r="K38" s="27"/>
      <c r="L38" s="38"/>
    </row>
    <row r="39">
      <c r="A39" s="36" t="s">
        <v>79</v>
      </c>
      <c r="B39" s="21" t="s">
        <v>87</v>
      </c>
      <c r="C39" s="22" t="s">
        <v>88</v>
      </c>
      <c r="D39" s="23" t="s">
        <v>24</v>
      </c>
      <c r="E39" s="23">
        <v>13.0</v>
      </c>
      <c r="F39" s="24" t="b">
        <v>0</v>
      </c>
      <c r="G39" s="24" t="b">
        <v>0</v>
      </c>
      <c r="H39" s="35" t="s">
        <v>25</v>
      </c>
      <c r="I39" s="25" t="b">
        <v>0</v>
      </c>
      <c r="J39" s="25" t="b">
        <v>0</v>
      </c>
      <c r="K39" s="27"/>
      <c r="L39" s="38"/>
    </row>
    <row r="40">
      <c r="A40" s="36" t="s">
        <v>79</v>
      </c>
      <c r="B40" s="21" t="s">
        <v>89</v>
      </c>
      <c r="C40" s="22" t="s">
        <v>90</v>
      </c>
      <c r="D40" s="23" t="s">
        <v>24</v>
      </c>
      <c r="E40" s="23">
        <v>8.0</v>
      </c>
      <c r="F40" s="24" t="b">
        <v>0</v>
      </c>
      <c r="G40" s="25" t="b">
        <v>0</v>
      </c>
      <c r="H40" s="35" t="s">
        <v>25</v>
      </c>
      <c r="I40" s="25" t="b">
        <v>0</v>
      </c>
      <c r="J40" s="25" t="b">
        <v>0</v>
      </c>
      <c r="K40" s="27"/>
      <c r="L40" s="38"/>
    </row>
    <row r="41">
      <c r="A41" s="36" t="s">
        <v>79</v>
      </c>
      <c r="B41" s="21" t="s">
        <v>91</v>
      </c>
      <c r="C41" s="22" t="s">
        <v>92</v>
      </c>
      <c r="D41" s="23" t="s">
        <v>24</v>
      </c>
      <c r="E41" s="23">
        <v>5.0</v>
      </c>
      <c r="F41" s="24" t="b">
        <v>0</v>
      </c>
      <c r="G41" s="25" t="b">
        <v>0</v>
      </c>
      <c r="H41" s="35" t="s">
        <v>25</v>
      </c>
      <c r="I41" s="25" t="b">
        <v>0</v>
      </c>
      <c r="J41" s="25" t="b">
        <v>0</v>
      </c>
      <c r="K41" s="27"/>
      <c r="L41" s="38"/>
    </row>
    <row r="42">
      <c r="A42" s="36" t="s">
        <v>79</v>
      </c>
      <c r="B42" s="30" t="s">
        <v>93</v>
      </c>
      <c r="C42" s="31" t="s">
        <v>94</v>
      </c>
      <c r="D42" s="32" t="s">
        <v>24</v>
      </c>
      <c r="E42" s="32">
        <v>3.0</v>
      </c>
      <c r="F42" s="24" t="b">
        <v>0</v>
      </c>
      <c r="G42" s="25" t="b">
        <v>0</v>
      </c>
      <c r="H42" s="35" t="s">
        <v>25</v>
      </c>
      <c r="I42" s="25" t="b">
        <v>0</v>
      </c>
      <c r="J42" s="25" t="b">
        <v>0</v>
      </c>
      <c r="K42" s="27"/>
      <c r="L42" s="38"/>
    </row>
    <row r="43">
      <c r="A43" s="36" t="s">
        <v>79</v>
      </c>
      <c r="B43" s="30" t="s">
        <v>95</v>
      </c>
      <c r="C43" s="31" t="s">
        <v>96</v>
      </c>
      <c r="D43" s="32" t="s">
        <v>24</v>
      </c>
      <c r="E43" s="37"/>
      <c r="F43" s="24" t="b">
        <v>0</v>
      </c>
      <c r="G43" s="25" t="b">
        <v>1</v>
      </c>
      <c r="H43" s="35" t="s">
        <v>97</v>
      </c>
      <c r="I43" s="25" t="b">
        <v>0</v>
      </c>
      <c r="J43" s="25" t="b">
        <v>0</v>
      </c>
      <c r="K43" s="27"/>
      <c r="L43" s="38"/>
    </row>
    <row r="44">
      <c r="A44" s="39" t="s">
        <v>98</v>
      </c>
      <c r="B44" s="21" t="s">
        <v>99</v>
      </c>
      <c r="C44" s="22" t="s">
        <v>100</v>
      </c>
      <c r="D44" s="23" t="s">
        <v>24</v>
      </c>
      <c r="E44" s="23">
        <v>8.0</v>
      </c>
      <c r="F44" s="24" t="b">
        <v>1</v>
      </c>
      <c r="G44" s="24" t="b">
        <v>0</v>
      </c>
      <c r="H44" s="35" t="s">
        <v>25</v>
      </c>
      <c r="I44" s="25" t="b">
        <v>0</v>
      </c>
      <c r="J44" s="25" t="b">
        <v>0</v>
      </c>
      <c r="K44" s="27"/>
      <c r="L44" s="38"/>
    </row>
    <row r="45">
      <c r="A45" s="39" t="s">
        <v>98</v>
      </c>
      <c r="B45" s="21" t="s">
        <v>101</v>
      </c>
      <c r="C45" s="22" t="s">
        <v>102</v>
      </c>
      <c r="D45" s="23" t="s">
        <v>24</v>
      </c>
      <c r="E45" s="23">
        <v>8.0</v>
      </c>
      <c r="F45" s="24" t="b">
        <v>0</v>
      </c>
      <c r="G45" s="24" t="b">
        <v>0</v>
      </c>
      <c r="H45" s="35" t="s">
        <v>25</v>
      </c>
      <c r="I45" s="25" t="b">
        <v>0</v>
      </c>
      <c r="J45" s="25" t="b">
        <v>0</v>
      </c>
      <c r="K45" s="40"/>
      <c r="L45" s="38"/>
    </row>
    <row r="46">
      <c r="A46" s="39" t="s">
        <v>98</v>
      </c>
      <c r="B46" s="21" t="s">
        <v>103</v>
      </c>
      <c r="C46" s="22" t="s">
        <v>104</v>
      </c>
      <c r="D46" s="23" t="s">
        <v>24</v>
      </c>
      <c r="E46" s="23">
        <v>13.0</v>
      </c>
      <c r="F46" s="24" t="b">
        <v>0</v>
      </c>
      <c r="G46" s="24" t="b">
        <v>0</v>
      </c>
      <c r="H46" s="35" t="s">
        <v>25</v>
      </c>
      <c r="I46" s="25" t="b">
        <v>0</v>
      </c>
      <c r="J46" s="25" t="b">
        <v>0</v>
      </c>
      <c r="K46" s="40"/>
      <c r="L46" s="38"/>
    </row>
    <row r="47" ht="14.25" customHeight="1">
      <c r="A47" s="39" t="s">
        <v>98</v>
      </c>
      <c r="B47" s="21" t="s">
        <v>105</v>
      </c>
      <c r="C47" s="22" t="s">
        <v>106</v>
      </c>
      <c r="D47" s="23" t="s">
        <v>24</v>
      </c>
      <c r="E47" s="37"/>
      <c r="F47" s="24" t="b">
        <v>0</v>
      </c>
      <c r="G47" s="24" t="b">
        <v>0</v>
      </c>
      <c r="H47" s="35" t="s">
        <v>97</v>
      </c>
      <c r="I47" s="25" t="b">
        <v>0</v>
      </c>
      <c r="J47" s="25" t="b">
        <v>0</v>
      </c>
      <c r="K47" s="40"/>
      <c r="L47" s="38"/>
    </row>
    <row r="48">
      <c r="A48" s="39" t="s">
        <v>98</v>
      </c>
      <c r="B48" s="21" t="s">
        <v>107</v>
      </c>
      <c r="C48" s="22" t="s">
        <v>108</v>
      </c>
      <c r="D48" s="23" t="s">
        <v>24</v>
      </c>
      <c r="E48" s="37"/>
      <c r="F48" s="24" t="b">
        <v>0</v>
      </c>
      <c r="G48" s="25" t="b">
        <v>0</v>
      </c>
      <c r="H48" s="35" t="s">
        <v>25</v>
      </c>
      <c r="I48" s="25" t="b">
        <v>0</v>
      </c>
      <c r="J48" s="25" t="b">
        <v>0</v>
      </c>
      <c r="K48" s="40"/>
      <c r="L48" s="38"/>
    </row>
    <row r="49">
      <c r="A49" s="39" t="s">
        <v>98</v>
      </c>
      <c r="B49" s="21" t="s">
        <v>109</v>
      </c>
      <c r="C49" s="22" t="s">
        <v>110</v>
      </c>
      <c r="D49" s="23" t="s">
        <v>24</v>
      </c>
      <c r="E49" s="37"/>
      <c r="F49" s="24" t="b">
        <v>0</v>
      </c>
      <c r="G49" s="25" t="b">
        <v>0</v>
      </c>
      <c r="H49" s="35" t="s">
        <v>25</v>
      </c>
      <c r="I49" s="25" t="b">
        <v>0</v>
      </c>
      <c r="J49" s="25" t="b">
        <v>0</v>
      </c>
      <c r="K49" s="40"/>
      <c r="L49" s="38"/>
    </row>
    <row r="50">
      <c r="A50" s="39" t="s">
        <v>98</v>
      </c>
      <c r="B50" s="21" t="s">
        <v>111</v>
      </c>
      <c r="C50" s="22" t="s">
        <v>112</v>
      </c>
      <c r="D50" s="23" t="s">
        <v>24</v>
      </c>
      <c r="E50" s="37"/>
      <c r="F50" s="24" t="b">
        <v>0</v>
      </c>
      <c r="G50" s="25" t="b">
        <v>0</v>
      </c>
      <c r="H50" s="35" t="s">
        <v>25</v>
      </c>
      <c r="I50" s="25" t="b">
        <v>0</v>
      </c>
      <c r="J50" s="25" t="b">
        <v>0</v>
      </c>
      <c r="K50" s="41"/>
      <c r="L50" s="38"/>
    </row>
    <row r="51" ht="15.0" customHeight="1">
      <c r="A51" s="39" t="s">
        <v>98</v>
      </c>
      <c r="B51" s="21" t="s">
        <v>113</v>
      </c>
      <c r="C51" s="22" t="s">
        <v>114</v>
      </c>
      <c r="D51" s="23" t="s">
        <v>24</v>
      </c>
      <c r="E51" s="23">
        <v>8.0</v>
      </c>
      <c r="F51" s="24" t="b">
        <v>0</v>
      </c>
      <c r="G51" s="25" t="b">
        <v>0</v>
      </c>
      <c r="H51" s="35" t="s">
        <v>25</v>
      </c>
      <c r="I51" s="25" t="b">
        <v>0</v>
      </c>
      <c r="J51" s="25" t="b">
        <v>0</v>
      </c>
      <c r="K51" s="40"/>
      <c r="L51" s="38"/>
    </row>
    <row r="52" ht="15.0" customHeight="1">
      <c r="A52" s="39" t="s">
        <v>98</v>
      </c>
      <c r="B52" s="21" t="s">
        <v>115</v>
      </c>
      <c r="C52" s="22" t="s">
        <v>116</v>
      </c>
      <c r="D52" s="23" t="s">
        <v>24</v>
      </c>
      <c r="E52" s="23">
        <v>8.0</v>
      </c>
      <c r="F52" s="24" t="b">
        <v>0</v>
      </c>
      <c r="G52" s="25" t="b">
        <v>0</v>
      </c>
      <c r="H52" s="35" t="s">
        <v>97</v>
      </c>
      <c r="I52" s="25" t="b">
        <v>1</v>
      </c>
      <c r="J52" s="25" t="b">
        <v>0</v>
      </c>
      <c r="K52" s="40"/>
      <c r="L52" s="38" t="s">
        <v>117</v>
      </c>
    </row>
    <row r="53" ht="15.0" customHeight="1">
      <c r="A53" s="39" t="s">
        <v>98</v>
      </c>
      <c r="B53" s="30" t="s">
        <v>118</v>
      </c>
      <c r="C53" s="31" t="s">
        <v>119</v>
      </c>
      <c r="D53" s="32" t="s">
        <v>24</v>
      </c>
      <c r="E53" s="32">
        <v>13.0</v>
      </c>
      <c r="F53" s="24" t="b">
        <v>0</v>
      </c>
      <c r="G53" s="25" t="b">
        <v>0</v>
      </c>
      <c r="H53" s="35" t="s">
        <v>25</v>
      </c>
      <c r="I53" s="25" t="b">
        <v>0</v>
      </c>
      <c r="J53" s="25" t="b">
        <v>0</v>
      </c>
      <c r="K53" s="40"/>
      <c r="L53" s="38"/>
    </row>
    <row r="54">
      <c r="A54" s="42" t="s">
        <v>120</v>
      </c>
      <c r="B54" s="30" t="s">
        <v>121</v>
      </c>
      <c r="C54" s="31" t="s">
        <v>122</v>
      </c>
      <c r="D54" s="32" t="s">
        <v>123</v>
      </c>
      <c r="E54" s="32"/>
      <c r="F54" s="24" t="s">
        <v>124</v>
      </c>
      <c r="G54" s="43" t="s">
        <v>124</v>
      </c>
      <c r="H54" s="44" t="s">
        <v>25</v>
      </c>
      <c r="I54" s="25" t="b">
        <v>0</v>
      </c>
      <c r="J54" s="25" t="s">
        <v>124</v>
      </c>
      <c r="K54" s="27"/>
      <c r="L54" s="38"/>
    </row>
    <row r="55" ht="14.25" customHeight="1">
      <c r="A55" s="42" t="s">
        <v>120</v>
      </c>
      <c r="B55" s="30" t="s">
        <v>125</v>
      </c>
      <c r="C55" s="31" t="s">
        <v>126</v>
      </c>
      <c r="D55" s="32" t="s">
        <v>127</v>
      </c>
      <c r="E55" s="23"/>
      <c r="F55" s="24" t="s">
        <v>124</v>
      </c>
      <c r="G55" s="43" t="s">
        <v>124</v>
      </c>
      <c r="H55" s="44" t="s">
        <v>25</v>
      </c>
      <c r="I55" s="25" t="b">
        <v>0</v>
      </c>
      <c r="J55" s="24" t="s">
        <v>124</v>
      </c>
      <c r="K55" s="27"/>
      <c r="L55" s="28"/>
    </row>
    <row r="56" ht="14.25" customHeight="1">
      <c r="A56" s="42" t="s">
        <v>120</v>
      </c>
      <c r="B56" s="30" t="s">
        <v>128</v>
      </c>
      <c r="C56" s="31" t="s">
        <v>129</v>
      </c>
      <c r="D56" s="32" t="s">
        <v>24</v>
      </c>
      <c r="E56" s="23"/>
      <c r="F56" s="24" t="s">
        <v>124</v>
      </c>
      <c r="G56" s="43" t="s">
        <v>124</v>
      </c>
      <c r="H56" s="44" t="s">
        <v>25</v>
      </c>
      <c r="I56" s="25" t="b">
        <v>0</v>
      </c>
      <c r="J56" s="24" t="s">
        <v>124</v>
      </c>
      <c r="K56" s="27"/>
      <c r="L56" s="28"/>
    </row>
    <row r="57" ht="14.25" customHeight="1">
      <c r="A57" s="42" t="s">
        <v>120</v>
      </c>
      <c r="B57" s="30" t="s">
        <v>130</v>
      </c>
      <c r="C57" s="31" t="s">
        <v>131</v>
      </c>
      <c r="D57" s="32" t="s">
        <v>123</v>
      </c>
      <c r="E57" s="23"/>
      <c r="F57" s="24" t="s">
        <v>124</v>
      </c>
      <c r="G57" s="43" t="s">
        <v>124</v>
      </c>
      <c r="H57" s="44" t="s">
        <v>25</v>
      </c>
      <c r="I57" s="25" t="b">
        <v>0</v>
      </c>
      <c r="J57" s="24" t="s">
        <v>124</v>
      </c>
      <c r="K57" s="27"/>
      <c r="L57" s="28"/>
    </row>
    <row r="58" ht="7.5" customHeight="1">
      <c r="A58" s="12"/>
    </row>
    <row r="59">
      <c r="A59" s="45" t="s">
        <v>132</v>
      </c>
    </row>
    <row r="60">
      <c r="A60" s="14" t="s">
        <v>9</v>
      </c>
      <c r="B60" s="15" t="s">
        <v>10</v>
      </c>
      <c r="C60" s="16" t="s">
        <v>11</v>
      </c>
      <c r="D60" s="17" t="s">
        <v>12</v>
      </c>
      <c r="E60" s="19" t="s">
        <v>20</v>
      </c>
    </row>
    <row r="61">
      <c r="A61" s="30"/>
      <c r="B61" s="30"/>
      <c r="C61" s="31"/>
      <c r="D61" s="46"/>
      <c r="E61" s="46"/>
      <c r="F61" s="47"/>
      <c r="G61" s="47"/>
      <c r="H61" s="47"/>
      <c r="I61" s="47"/>
      <c r="J61" s="47"/>
      <c r="K61" s="48"/>
      <c r="L61" s="47"/>
    </row>
    <row r="62" ht="7.5" customHeight="1">
      <c r="A62" s="12"/>
    </row>
    <row r="63">
      <c r="A63" s="45" t="s">
        <v>133</v>
      </c>
    </row>
    <row r="64">
      <c r="A64" s="49" t="s">
        <v>134</v>
      </c>
      <c r="D64" s="19" t="s">
        <v>135</v>
      </c>
      <c r="E64" s="19" t="s">
        <v>136</v>
      </c>
      <c r="F64" s="19"/>
      <c r="G64" s="19"/>
      <c r="H64" s="19" t="s">
        <v>137</v>
      </c>
      <c r="I64" s="19" t="s">
        <v>20</v>
      </c>
    </row>
    <row r="65" ht="17.25" customHeight="1">
      <c r="A65" s="38" t="s">
        <v>138</v>
      </c>
      <c r="B65" s="22"/>
      <c r="C65" s="22"/>
      <c r="D65" s="46" t="s">
        <v>139</v>
      </c>
      <c r="E65" s="32" t="s">
        <v>140</v>
      </c>
      <c r="F65" s="50"/>
      <c r="G65" s="50"/>
      <c r="H65" s="51" t="s">
        <v>141</v>
      </c>
      <c r="I65" s="28"/>
      <c r="J65" s="28"/>
      <c r="K65" s="52"/>
      <c r="L65" s="52"/>
    </row>
    <row r="66" ht="17.25" customHeight="1">
      <c r="A66" s="38" t="s">
        <v>138</v>
      </c>
      <c r="B66" s="22"/>
      <c r="C66" s="22"/>
      <c r="D66" s="46" t="s">
        <v>139</v>
      </c>
      <c r="E66" s="32" t="s">
        <v>142</v>
      </c>
      <c r="F66" s="50"/>
      <c r="G66" s="50"/>
      <c r="H66" s="53" t="s">
        <v>143</v>
      </c>
      <c r="I66" s="28"/>
      <c r="J66" s="28"/>
      <c r="K66" s="52"/>
      <c r="L66" s="52"/>
    </row>
    <row r="67" ht="17.25" customHeight="1">
      <c r="A67" s="38" t="s">
        <v>138</v>
      </c>
      <c r="B67" s="22"/>
      <c r="C67" s="22"/>
      <c r="D67" s="46" t="s">
        <v>139</v>
      </c>
      <c r="E67" s="32" t="s">
        <v>144</v>
      </c>
      <c r="F67" s="50"/>
      <c r="G67" s="50"/>
      <c r="H67" s="53" t="s">
        <v>143</v>
      </c>
      <c r="I67" s="28"/>
      <c r="J67" s="28"/>
      <c r="K67" s="52"/>
      <c r="L67" s="52"/>
    </row>
    <row r="68" ht="17.25" customHeight="1">
      <c r="A68" s="38" t="s">
        <v>145</v>
      </c>
      <c r="B68" s="22"/>
      <c r="C68" s="22"/>
      <c r="D68" s="46" t="s">
        <v>146</v>
      </c>
      <c r="E68" s="32" t="s">
        <v>147</v>
      </c>
      <c r="F68" s="50"/>
      <c r="G68" s="50"/>
      <c r="H68" s="53" t="s">
        <v>143</v>
      </c>
      <c r="I68" s="28"/>
      <c r="J68" s="28"/>
      <c r="K68" s="52"/>
      <c r="L68" s="52"/>
    </row>
    <row r="69" ht="17.25" customHeight="1">
      <c r="A69" s="38" t="s">
        <v>148</v>
      </c>
      <c r="B69" s="22"/>
      <c r="C69" s="22"/>
      <c r="D69" s="46" t="s">
        <v>149</v>
      </c>
      <c r="E69" s="32" t="s">
        <v>147</v>
      </c>
      <c r="F69" s="50"/>
      <c r="G69" s="50"/>
      <c r="H69" s="53" t="s">
        <v>143</v>
      </c>
      <c r="I69" s="28"/>
      <c r="J69" s="28"/>
      <c r="K69" s="52"/>
      <c r="L69" s="52"/>
    </row>
    <row r="70" ht="17.25" customHeight="1">
      <c r="A70" s="28" t="s">
        <v>150</v>
      </c>
      <c r="B70" s="22"/>
      <c r="C70" s="22"/>
      <c r="D70" s="46" t="s">
        <v>151</v>
      </c>
      <c r="E70" s="32" t="s">
        <v>142</v>
      </c>
      <c r="F70" s="50"/>
      <c r="G70" s="50"/>
      <c r="H70" s="53" t="s">
        <v>143</v>
      </c>
      <c r="I70" s="28"/>
      <c r="J70" s="28"/>
      <c r="K70" s="52"/>
      <c r="L70" s="52"/>
    </row>
    <row r="71" ht="17.25" customHeight="1">
      <c r="A71" s="28" t="s">
        <v>82</v>
      </c>
      <c r="B71" s="22"/>
      <c r="C71" s="22"/>
      <c r="D71" s="46" t="s">
        <v>151</v>
      </c>
      <c r="E71" s="32" t="s">
        <v>152</v>
      </c>
      <c r="F71" s="50"/>
      <c r="G71" s="50"/>
      <c r="H71" s="51" t="s">
        <v>141</v>
      </c>
      <c r="I71" s="28"/>
      <c r="J71" s="28"/>
      <c r="K71" s="52"/>
      <c r="L71" s="52"/>
    </row>
    <row r="72" ht="17.25" customHeight="1">
      <c r="A72" s="38" t="s">
        <v>117</v>
      </c>
      <c r="B72" s="22"/>
      <c r="C72" s="22"/>
      <c r="D72" s="46" t="s">
        <v>151</v>
      </c>
      <c r="E72" s="32" t="s">
        <v>144</v>
      </c>
      <c r="F72" s="50"/>
      <c r="G72" s="50"/>
      <c r="H72" s="51" t="s">
        <v>141</v>
      </c>
      <c r="I72" s="28"/>
      <c r="J72" s="28"/>
      <c r="K72" s="52"/>
      <c r="L72" s="52"/>
    </row>
    <row r="73" ht="6.0" customHeight="1">
      <c r="A73" s="12"/>
    </row>
    <row r="74">
      <c r="A74" s="45" t="s">
        <v>153</v>
      </c>
    </row>
    <row r="75">
      <c r="A75" s="45" t="s">
        <v>154</v>
      </c>
      <c r="E75" s="45" t="s">
        <v>13</v>
      </c>
      <c r="J75" s="45"/>
      <c r="K75" s="45"/>
      <c r="L75" s="45"/>
    </row>
    <row r="76">
      <c r="A76" s="54"/>
      <c r="B76" s="54"/>
      <c r="C76" s="55"/>
      <c r="D76" s="54"/>
      <c r="E76" s="56" t="s">
        <v>155</v>
      </c>
    </row>
    <row r="77">
      <c r="A77" s="57"/>
      <c r="B77" s="57"/>
      <c r="C77" s="58"/>
      <c r="D77" s="57"/>
      <c r="E77" s="59"/>
      <c r="F77" s="60" t="s">
        <v>155</v>
      </c>
      <c r="G77" s="60" t="s">
        <v>156</v>
      </c>
      <c r="H77" s="60" t="s">
        <v>157</v>
      </c>
      <c r="I77" s="60" t="s">
        <v>158</v>
      </c>
      <c r="K77" s="61"/>
      <c r="L77" s="60"/>
    </row>
    <row r="78">
      <c r="A78" s="57"/>
      <c r="B78" s="57"/>
      <c r="C78" s="58"/>
      <c r="D78" s="57"/>
      <c r="E78" s="57" t="s">
        <v>140</v>
      </c>
      <c r="F78" s="57">
        <f>SUMIFS(E10:E58,G10:G58,"FALSE",A10:A58,1)</f>
        <v>105</v>
      </c>
      <c r="G78" s="57">
        <f>SUMIFS(E10:E58,G10:G58,"FALSE",I10:I58,"TRUE",A10:A58,1)</f>
        <v>16</v>
      </c>
      <c r="H78" s="57">
        <f>SUMIFS(E10:E58,G10:G58,"FALSE",H10:H58,"PRONTO",A10:A58,1)</f>
        <v>89</v>
      </c>
      <c r="I78" s="57"/>
      <c r="J78" s="57" t="str">
        <f>IFERROR(__xludf.DUMMYFUNCTION("IF(H78&lt;&gt; 0,SPARKLINE(L78,{""charttype"",""bar"";""color1"",""green"";""max"",1}),)"),"")</f>
        <v/>
      </c>
      <c r="K78" s="58"/>
      <c r="L78" s="62">
        <f t="shared" ref="L78:L82" si="1">IF(H78&gt;0,((H78*100)/(F78-G78))/100,0)</f>
        <v>1</v>
      </c>
    </row>
    <row r="79">
      <c r="A79" s="57"/>
      <c r="B79" s="57"/>
      <c r="C79" s="58"/>
      <c r="D79" s="57"/>
      <c r="E79" s="57" t="s">
        <v>152</v>
      </c>
      <c r="F79" s="57">
        <f>SUMIFS(E10:E58,G10:G58,"FALSE",A10:A58,2)</f>
        <v>195</v>
      </c>
      <c r="G79" s="57">
        <f>SUMIFS(E10:E58,G10:G58,"FALSE",I10:I58,"TRUE",A10:A58,2)</f>
        <v>0</v>
      </c>
      <c r="H79" s="57">
        <f>SUMIFS(E10:E58,G10:G58,"FALSE",H10:H58,"PRONTO",A10:A58,2)</f>
        <v>195</v>
      </c>
      <c r="J79" s="57" t="str">
        <f>IFERROR(__xludf.DUMMYFUNCTION("IF(H79&lt;&gt; 0,SPARKLINE(L79,{""charttype"",""bar"";""color1"",""green"";""max"",1}),)"),"")</f>
        <v/>
      </c>
      <c r="K79" s="58"/>
      <c r="L79" s="62">
        <f t="shared" si="1"/>
        <v>1</v>
      </c>
    </row>
    <row r="80">
      <c r="A80" s="57"/>
      <c r="B80" s="57"/>
      <c r="C80" s="58"/>
      <c r="D80" s="57"/>
      <c r="E80" s="57" t="s">
        <v>142</v>
      </c>
      <c r="F80" s="57">
        <f>SUMIFS(E10:E58,G10:G58,"FALSE",A10:A58,3)</f>
        <v>50</v>
      </c>
      <c r="G80" s="57">
        <f>SUMIFS(E10:E58,G10:G58,"FALSE",I10:I58,"TRUE",A10:A58,3)</f>
        <v>13</v>
      </c>
      <c r="H80" s="57">
        <f>SUMIFS(E10:E58,G10:G58,"FALSE",H10:H58,"PRONTO",A10:A58,3)</f>
        <v>37</v>
      </c>
      <c r="J80" s="57" t="str">
        <f>IFERROR(__xludf.DUMMYFUNCTION("IF(H80&lt;&gt; 0,SPARKLINE(L80,{""charttype"",""bar"";""color1"",""green"";""max"",1}),)"),"")</f>
        <v/>
      </c>
      <c r="K80" s="58"/>
      <c r="L80" s="62">
        <f t="shared" si="1"/>
        <v>1</v>
      </c>
    </row>
    <row r="81">
      <c r="A81" s="57"/>
      <c r="B81" s="57"/>
      <c r="C81" s="58"/>
      <c r="D81" s="57"/>
      <c r="E81" s="57" t="s">
        <v>144</v>
      </c>
      <c r="F81" s="57">
        <f>SUMIFS(E10:E58,G10:G58,"FALSE",A10:A58,4)</f>
        <v>58</v>
      </c>
      <c r="G81" s="57">
        <f>SUMIFS(E10:E58,G10:G58,"FALSE",I10:I58,"TRUE",A10:A58,4)</f>
        <v>8</v>
      </c>
      <c r="H81" s="57">
        <f>SUMIFS(E10:E58,G10:G58,"FALSE",H10:H58,"PRONTO",A10:A58,4)</f>
        <v>50</v>
      </c>
      <c r="J81" s="57" t="str">
        <f>IFERROR(__xludf.DUMMYFUNCTION("IF(H81&lt;&gt; 0,SPARKLINE(L81,{""charttype"",""bar"";""color1"",""green"";""max"",1}),)"),"")</f>
        <v/>
      </c>
      <c r="K81" s="58"/>
      <c r="L81" s="62">
        <f t="shared" si="1"/>
        <v>1</v>
      </c>
    </row>
    <row r="82">
      <c r="A82" s="57"/>
      <c r="B82" s="57"/>
      <c r="C82" s="58"/>
      <c r="D82" s="57"/>
      <c r="E82" s="63"/>
      <c r="F82" s="63">
        <f t="shared" ref="F82:H82" si="2">SUM(F78:F81)</f>
        <v>408</v>
      </c>
      <c r="G82" s="63">
        <f t="shared" si="2"/>
        <v>37</v>
      </c>
      <c r="H82" s="63">
        <f t="shared" si="2"/>
        <v>371</v>
      </c>
      <c r="I82" s="63"/>
      <c r="J82" s="63" t="str">
        <f>IFERROR(__xludf.DUMMYFUNCTION("IF(H82&lt;&gt; 0,SPARKLINE(L82,{""charttype"",""bar"";""color1"",""green"";""max"",1}),)"),"")</f>
        <v/>
      </c>
      <c r="K82" s="64"/>
      <c r="L82" s="65">
        <f t="shared" si="1"/>
        <v>1</v>
      </c>
    </row>
    <row r="83" ht="4.5" customHeight="1">
      <c r="A83" s="57"/>
      <c r="B83" s="57"/>
      <c r="C83" s="58"/>
      <c r="D83" s="57"/>
      <c r="E83" s="66"/>
      <c r="F83" s="67"/>
      <c r="G83" s="67"/>
      <c r="H83" s="57"/>
      <c r="I83" s="57"/>
      <c r="J83" s="58"/>
      <c r="K83" s="58"/>
      <c r="L83" s="57"/>
    </row>
    <row r="84">
      <c r="A84" s="57"/>
      <c r="B84" s="57"/>
      <c r="C84" s="58"/>
      <c r="D84" s="57"/>
      <c r="E84" s="56" t="s">
        <v>159</v>
      </c>
    </row>
    <row r="85">
      <c r="A85" s="57"/>
      <c r="B85" s="57"/>
      <c r="C85" s="58"/>
      <c r="D85" s="57"/>
      <c r="E85" s="59"/>
      <c r="F85" s="60" t="s">
        <v>160</v>
      </c>
      <c r="G85" s="60" t="s">
        <v>156</v>
      </c>
      <c r="H85" s="60" t="s">
        <v>157</v>
      </c>
      <c r="I85" s="60" t="s">
        <v>161</v>
      </c>
      <c r="K85" s="61"/>
      <c r="L85" s="60"/>
    </row>
    <row r="86">
      <c r="A86" s="57"/>
      <c r="B86" s="57"/>
      <c r="C86" s="58"/>
      <c r="D86" s="57"/>
      <c r="E86" s="57" t="s">
        <v>140</v>
      </c>
      <c r="F86" s="57">
        <f>SUMIFS(E10:E58,G10:G58,"TRUE",A10:A58,1)</f>
        <v>0</v>
      </c>
      <c r="G86" s="57">
        <f>SUMIFS(E10:E58,G10:G58,"TRUE",I10:I58,"TRUE",A10:A58,1)</f>
        <v>0</v>
      </c>
      <c r="H86" s="57">
        <f>SUMIFS(E10:E58,G10:G58,"TRUE",H10:H58,"PRONTO",A10:A58,1)</f>
        <v>0</v>
      </c>
      <c r="I86" s="57"/>
      <c r="J86" s="57" t="str">
        <f>IFERROR(__xludf.DUMMYFUNCTION("IF(H86&lt;&gt; 0,SPARKLINE(L86,{""charttype"",""bar"";""color1"",""green"";""max"",1}),)"),"")</f>
        <v/>
      </c>
      <c r="K86" s="58"/>
      <c r="L86" s="62">
        <f t="shared" ref="L86:L87" si="3">IF(H86&lt;&gt;0,((H86*100)/(F86-G86))/100,0)</f>
        <v>0</v>
      </c>
    </row>
    <row r="87">
      <c r="A87" s="57"/>
      <c r="B87" s="57"/>
      <c r="C87" s="58"/>
      <c r="D87" s="57"/>
      <c r="E87" s="57" t="s">
        <v>152</v>
      </c>
      <c r="F87" s="57">
        <f>SUMIFS(E10:E58,G10:G58,"TRUE",A10:A58,2)</f>
        <v>0</v>
      </c>
      <c r="G87" s="57">
        <f>SUMIFS(E10:E58,G10:G58,"TRUE",I10:I58,"TRUE",A10:A58,2)</f>
        <v>0</v>
      </c>
      <c r="H87" s="57">
        <f>SUMIFS(E10:E58,G10:G58,"TRUE",H10:H58,"PRONTO",A10:A58,2)</f>
        <v>0</v>
      </c>
      <c r="J87" s="57" t="str">
        <f>IFERROR(__xludf.DUMMYFUNCTION("IF(H87&lt;&gt; 0,SPARKLINE(L87,{""charttype"",""bar"";""color1"",""green"";""max"",1}),)"),"")</f>
        <v/>
      </c>
      <c r="K87" s="58"/>
      <c r="L87" s="62">
        <f t="shared" si="3"/>
        <v>0</v>
      </c>
    </row>
    <row r="88">
      <c r="A88" s="57"/>
      <c r="B88" s="57"/>
      <c r="C88" s="58"/>
      <c r="D88" s="57"/>
      <c r="E88" s="57" t="s">
        <v>142</v>
      </c>
      <c r="F88" s="57">
        <f>SUMIFS(E10:E58,G10:G58,"TRUE",A10:A58,3)</f>
        <v>0</v>
      </c>
      <c r="G88" s="57">
        <f>SUMIFS(E10:E58,G10:G58,"TRUE",I10:I58,"TRUE",A10:A58,3)</f>
        <v>0</v>
      </c>
      <c r="H88" s="57">
        <f>SUMIFS(E10:E58,G10:G58,"TRUE",H10:H58,"PRONTO",A10:A58,3)</f>
        <v>0</v>
      </c>
      <c r="J88" s="57" t="str">
        <f>IFERROR(__xludf.DUMMYFUNCTION("SPARKLINE(L88,{""charttype"",""bar"";""color1"",""green"";""max"",1})"),"")</f>
        <v/>
      </c>
      <c r="K88" s="58"/>
      <c r="L88" s="62">
        <f t="shared" ref="L88:L89" si="4">IF(F88&lt;&gt;G88,((H88*100)/(F88-G88))/100,0)</f>
        <v>0</v>
      </c>
    </row>
    <row r="89">
      <c r="A89" s="57"/>
      <c r="B89" s="57"/>
      <c r="C89" s="58"/>
      <c r="D89" s="57"/>
      <c r="E89" s="57" t="s">
        <v>144</v>
      </c>
      <c r="F89" s="57">
        <f>SUMIFS(E10:E58,G10:G58,"TRUE",A10:A58,4)</f>
        <v>0</v>
      </c>
      <c r="G89" s="57">
        <f>SUMIFS(E10:E58,G10:G58,"TRUE",I10:I58,"TRUE",A10:A58,4)</f>
        <v>0</v>
      </c>
      <c r="H89" s="57">
        <f>SUMIFS(E10:E58,G10:G58,"TRUE",H10:H58,"PRONTO",A10:A58,4)</f>
        <v>0</v>
      </c>
      <c r="J89" s="57" t="str">
        <f>IFERROR(__xludf.DUMMYFUNCTION("IF(H89&lt;&gt; 0,SPARKLINE(L89,{""charttype"",""bar"";""color1"",""green"";""max"",1}),)"),"")</f>
        <v/>
      </c>
      <c r="K89" s="58"/>
      <c r="L89" s="62">
        <f t="shared" si="4"/>
        <v>0</v>
      </c>
    </row>
    <row r="90">
      <c r="A90" s="57"/>
      <c r="B90" s="57"/>
      <c r="C90" s="58"/>
      <c r="D90" s="57"/>
      <c r="E90" s="63"/>
      <c r="F90" s="63">
        <f t="shared" ref="F90:H90" si="5">SUM(F86:F89)</f>
        <v>0</v>
      </c>
      <c r="G90" s="63">
        <f t="shared" si="5"/>
        <v>0</v>
      </c>
      <c r="H90" s="63">
        <f t="shared" si="5"/>
        <v>0</v>
      </c>
      <c r="I90" s="63"/>
      <c r="J90" s="63" t="str">
        <f>IFERROR(__xludf.DUMMYFUNCTION("IF(H90&lt;&gt; 0,SPARKLINE(L90,{""charttype"",""bar"";""color1"",""green"";""max"",1}),)"),"")</f>
        <v/>
      </c>
      <c r="K90" s="64"/>
      <c r="L90" s="65">
        <f>IF(H90&gt;0,((H90*100)/(F90-G90))/100,0)</f>
        <v>0</v>
      </c>
    </row>
    <row r="91" ht="4.5" customHeight="1">
      <c r="A91" s="57"/>
      <c r="B91" s="57"/>
      <c r="C91" s="58"/>
      <c r="D91" s="57"/>
      <c r="E91" s="66" t="s">
        <v>162</v>
      </c>
      <c r="F91" s="67"/>
      <c r="G91" s="67"/>
      <c r="H91" s="57"/>
      <c r="I91" s="57"/>
      <c r="J91" s="58"/>
      <c r="K91" s="58"/>
      <c r="L91" s="57"/>
    </row>
    <row r="92">
      <c r="A92" s="57"/>
      <c r="B92" s="57"/>
      <c r="C92" s="58"/>
      <c r="D92" s="57"/>
      <c r="E92" s="56" t="s">
        <v>163</v>
      </c>
    </row>
    <row r="93">
      <c r="A93" s="57"/>
      <c r="B93" s="57"/>
      <c r="C93" s="58"/>
      <c r="E93" s="59"/>
      <c r="F93" s="60" t="s">
        <v>164</v>
      </c>
      <c r="G93" s="60" t="s">
        <v>156</v>
      </c>
      <c r="H93" s="60" t="s">
        <v>165</v>
      </c>
      <c r="I93" s="60" t="s">
        <v>166</v>
      </c>
      <c r="K93" s="61"/>
      <c r="L93" s="61"/>
    </row>
    <row r="94">
      <c r="A94" s="57"/>
      <c r="B94" s="57"/>
      <c r="C94" s="58"/>
      <c r="E94" s="57" t="s">
        <v>140</v>
      </c>
      <c r="F94" s="57">
        <f t="shared" ref="F94:H94" si="6">SUM(F78+F86)</f>
        <v>105</v>
      </c>
      <c r="G94" s="57">
        <f t="shared" si="6"/>
        <v>16</v>
      </c>
      <c r="H94" s="57">
        <f t="shared" si="6"/>
        <v>89</v>
      </c>
      <c r="I94" s="57"/>
      <c r="J94" s="57" t="str">
        <f>IFERROR(__xludf.DUMMYFUNCTION("IF(H94&lt;&gt; 0,SPARKLINE(L94,{""charttype"",""bar"";""color1"",""green"";""max"",1}),)"),"")</f>
        <v/>
      </c>
      <c r="K94" s="58"/>
      <c r="L94" s="62">
        <f t="shared" ref="L94:L98" si="8">IF(H94&gt;0,((H94*100)/(F94-G94))/100,0)</f>
        <v>1</v>
      </c>
    </row>
    <row r="95">
      <c r="A95" s="57"/>
      <c r="B95" s="57"/>
      <c r="C95" s="58"/>
      <c r="E95" s="57" t="s">
        <v>152</v>
      </c>
      <c r="F95" s="57">
        <f t="shared" ref="F95:H95" si="7">SUM(F79+F87)</f>
        <v>195</v>
      </c>
      <c r="G95" s="57">
        <f t="shared" si="7"/>
        <v>0</v>
      </c>
      <c r="H95" s="57">
        <f t="shared" si="7"/>
        <v>195</v>
      </c>
      <c r="J95" s="57" t="str">
        <f>IFERROR(__xludf.DUMMYFUNCTION("IF(H95&lt;&gt; 0,SPARKLINE(L95,{""charttype"",""bar"";""color1"",""green"";""max"",1}),)"),"")</f>
        <v/>
      </c>
      <c r="K95" s="58"/>
      <c r="L95" s="62">
        <f t="shared" si="8"/>
        <v>1</v>
      </c>
    </row>
    <row r="96">
      <c r="A96" s="57"/>
      <c r="B96" s="57"/>
      <c r="C96" s="58"/>
      <c r="E96" s="57" t="s">
        <v>142</v>
      </c>
      <c r="F96" s="57">
        <f t="shared" ref="F96:H96" si="9">SUM(F80+F88)</f>
        <v>50</v>
      </c>
      <c r="G96" s="57">
        <f t="shared" si="9"/>
        <v>13</v>
      </c>
      <c r="H96" s="57">
        <f t="shared" si="9"/>
        <v>37</v>
      </c>
      <c r="J96" s="57" t="str">
        <f>IFERROR(__xludf.DUMMYFUNCTION("IF(H96&lt;&gt; 0,SPARKLINE(L96,{""charttype"",""bar"";""color1"",""green"";""max"",1}),)"),"")</f>
        <v/>
      </c>
      <c r="K96" s="58"/>
      <c r="L96" s="62">
        <f t="shared" si="8"/>
        <v>1</v>
      </c>
    </row>
    <row r="97">
      <c r="A97" s="57"/>
      <c r="B97" s="57"/>
      <c r="C97" s="58"/>
      <c r="E97" s="57" t="s">
        <v>144</v>
      </c>
      <c r="F97" s="57">
        <f t="shared" ref="F97:H97" si="10">SUM(F81+F89)</f>
        <v>58</v>
      </c>
      <c r="G97" s="57">
        <f t="shared" si="10"/>
        <v>8</v>
      </c>
      <c r="H97" s="57">
        <f t="shared" si="10"/>
        <v>50</v>
      </c>
      <c r="J97" s="57" t="str">
        <f>IFERROR(__xludf.DUMMYFUNCTION("IF(H97&lt;&gt; 0,SPARKLINE(L97,{""charttype"",""bar"";""color1"",""green"";""max"",1}),)"),"")</f>
        <v/>
      </c>
      <c r="K97" s="58"/>
      <c r="L97" s="62">
        <f t="shared" si="8"/>
        <v>1</v>
      </c>
    </row>
    <row r="98">
      <c r="A98" s="68"/>
      <c r="B98" s="68"/>
      <c r="C98" s="69"/>
      <c r="D98" s="68"/>
      <c r="E98" s="70"/>
      <c r="F98" s="70">
        <f t="shared" ref="F98:H98" si="11">SUM(F94:F97)</f>
        <v>408</v>
      </c>
      <c r="G98" s="70">
        <f t="shared" si="11"/>
        <v>37</v>
      </c>
      <c r="H98" s="70">
        <f t="shared" si="11"/>
        <v>371</v>
      </c>
      <c r="I98" s="70"/>
      <c r="J98" s="70" t="str">
        <f>IFERROR(__xludf.DUMMYFUNCTION("IF(H98&lt;&gt; 0,SPARKLINE(L98,{""charttype"",""bar"";""color1"",""green"";""max"",1}),)"),"")</f>
        <v/>
      </c>
      <c r="K98" s="71"/>
      <c r="L98" s="72">
        <f t="shared" si="8"/>
        <v>1</v>
      </c>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row r="105">
      <c r="A105" s="57"/>
      <c r="B105" s="57"/>
      <c r="C105" s="58"/>
      <c r="D105" s="57"/>
      <c r="E105" s="57"/>
      <c r="F105" s="57"/>
      <c r="G105" s="57"/>
      <c r="H105" s="57"/>
      <c r="I105" s="73"/>
      <c r="J105" s="58"/>
      <c r="K105" s="58"/>
      <c r="L105" s="57"/>
    </row>
    <row r="106">
      <c r="A106" s="57"/>
      <c r="B106" s="57"/>
      <c r="C106" s="58"/>
      <c r="D106" s="57"/>
      <c r="E106" s="57"/>
      <c r="F106" s="57"/>
      <c r="G106" s="57"/>
      <c r="H106" s="57"/>
      <c r="I106" s="73"/>
      <c r="J106" s="58"/>
      <c r="K106" s="58"/>
      <c r="L106" s="57"/>
    </row>
    <row r="107">
      <c r="A107" s="57"/>
      <c r="B107" s="57"/>
      <c r="C107" s="58"/>
      <c r="D107" s="57"/>
      <c r="E107" s="57"/>
      <c r="F107" s="57"/>
      <c r="G107" s="57"/>
      <c r="H107" s="57"/>
      <c r="I107" s="73"/>
      <c r="J107" s="58"/>
      <c r="K107" s="58"/>
      <c r="L107" s="57"/>
    </row>
    <row r="108">
      <c r="A108" s="57"/>
      <c r="B108" s="57"/>
      <c r="C108" s="58"/>
      <c r="D108" s="57"/>
      <c r="E108" s="57"/>
      <c r="F108" s="57"/>
      <c r="G108" s="57"/>
      <c r="H108" s="57"/>
      <c r="I108" s="73"/>
      <c r="J108" s="58"/>
      <c r="K108" s="58"/>
      <c r="L108" s="57"/>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sheetData>
  <autoFilter ref="$A$9:$L$58"/>
  <mergeCells count="30">
    <mergeCell ref="A1:L1"/>
    <mergeCell ref="A2:L2"/>
    <mergeCell ref="A3:B3"/>
    <mergeCell ref="A4:B4"/>
    <mergeCell ref="C4:D4"/>
    <mergeCell ref="E4:E5"/>
    <mergeCell ref="F4:F5"/>
    <mergeCell ref="A5:B5"/>
    <mergeCell ref="C5:D5"/>
    <mergeCell ref="A6:B6"/>
    <mergeCell ref="C6:I6"/>
    <mergeCell ref="A7:L7"/>
    <mergeCell ref="A8:L8"/>
    <mergeCell ref="A58:L58"/>
    <mergeCell ref="A59:L59"/>
    <mergeCell ref="E60:L60"/>
    <mergeCell ref="A62:L62"/>
    <mergeCell ref="A63:L63"/>
    <mergeCell ref="A64:C64"/>
    <mergeCell ref="I64:L64"/>
    <mergeCell ref="A73:L73"/>
    <mergeCell ref="E92:L92"/>
    <mergeCell ref="I93:J93"/>
    <mergeCell ref="A74:L74"/>
    <mergeCell ref="A75:D75"/>
    <mergeCell ref="E75:I75"/>
    <mergeCell ref="E76:L76"/>
    <mergeCell ref="I77:J77"/>
    <mergeCell ref="E84:L84"/>
    <mergeCell ref="I85:J85"/>
  </mergeCells>
  <conditionalFormatting sqref="H9:H57">
    <cfRule type="containsText" dxfId="0" priority="1" operator="containsText" text="Preparado">
      <formula>NOT(ISERROR(SEARCH(("Preparado"),(H9))))</formula>
    </cfRule>
  </conditionalFormatting>
  <conditionalFormatting sqref="H9:H57">
    <cfRule type="containsText" dxfId="1" priority="2" operator="containsText" text="Pronto">
      <formula>NOT(ISERROR(SEARCH(("Pronto"),(H9))))</formula>
    </cfRule>
  </conditionalFormatting>
  <conditionalFormatting sqref="H9:H57">
    <cfRule type="containsText" dxfId="1" priority="3" operator="containsText" text="Aceito">
      <formula>NOT(ISERROR(SEARCH(("Aceito"),(H9))))</formula>
    </cfRule>
  </conditionalFormatting>
  <conditionalFormatting sqref="H9:H57">
    <cfRule type="containsText" dxfId="1" priority="4" operator="containsText" text="Implantado">
      <formula>NOT(ISERROR(SEARCH(("Implantado"),(H9))))</formula>
    </cfRule>
  </conditionalFormatting>
  <conditionalFormatting sqref="H9:H57">
    <cfRule type="containsText" dxfId="2" priority="5" operator="containsText" text="Novo">
      <formula>NOT(ISERROR(SEARCH(("Novo"),(H9))))</formula>
    </cfRule>
  </conditionalFormatting>
  <conditionalFormatting sqref="H9:H57">
    <cfRule type="containsText" dxfId="2" priority="6" operator="containsText" text="Em refinamento">
      <formula>NOT(ISERROR(SEARCH(("Em refinamento"),(H9))))</formula>
    </cfRule>
  </conditionalFormatting>
  <conditionalFormatting sqref="H9:H57">
    <cfRule type="containsText" dxfId="3" priority="7" operator="containsText" text="Em testes">
      <formula>NOT(ISERROR(SEARCH(("Em testes"),(H9))))</formula>
    </cfRule>
  </conditionalFormatting>
  <conditionalFormatting sqref="H9:H57">
    <cfRule type="containsText" dxfId="3" priority="8" operator="containsText" text="Implementado">
      <formula>NOT(ISERROR(SEARCH(("Implementado"),(H9))))</formula>
    </cfRule>
  </conditionalFormatting>
  <conditionalFormatting sqref="H9:H57">
    <cfRule type="containsText" dxfId="1" priority="9" operator="containsText" text="Entregue">
      <formula>NOT(ISERROR(SEARCH(("Entregue"),(H9))))</formula>
    </cfRule>
  </conditionalFormatting>
  <conditionalFormatting sqref="H9:H57">
    <cfRule type="containsText" dxfId="4" priority="10" operator="containsText" text="Em Desenvolvimento">
      <formula>NOT(ISERROR(SEARCH(("Em Desenvolvimento"),(H9))))</formula>
    </cfRule>
  </conditionalFormatting>
  <printOptions horizontalCentered="1"/>
  <pageMargins bottom="0.3316234848237332" footer="0.0" header="0.0" left="0.25" right="0.25" top="0.03758052970651396"/>
  <pageSetup fitToHeight="0" paperSize="9"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167</v>
      </c>
    </row>
    <row r="3">
      <c r="A3" s="3" t="s">
        <v>2</v>
      </c>
      <c r="C3" s="4">
        <v>45887.0</v>
      </c>
      <c r="D3" s="4"/>
      <c r="E3" s="4"/>
      <c r="F3" s="4"/>
      <c r="G3" s="4"/>
      <c r="H3" s="4"/>
      <c r="I3" s="5"/>
      <c r="J3" s="6"/>
      <c r="K3" s="6"/>
      <c r="L3" s="7"/>
    </row>
    <row r="4">
      <c r="A4" s="3" t="s">
        <v>3</v>
      </c>
      <c r="C4" s="4">
        <v>45887.0</v>
      </c>
      <c r="E4" s="8">
        <f>NETWORKDAYS(C4, C5, 0)-1</f>
        <v>14</v>
      </c>
      <c r="F4" s="5" t="s">
        <v>4</v>
      </c>
      <c r="G4" s="5"/>
      <c r="H4" s="5"/>
      <c r="I4" s="5"/>
      <c r="J4" s="6"/>
      <c r="K4" s="6"/>
      <c r="L4" s="9"/>
    </row>
    <row r="5">
      <c r="A5" s="3" t="s">
        <v>5</v>
      </c>
      <c r="C5" s="4">
        <v>45905.0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168</v>
      </c>
      <c r="C10" s="31" t="s">
        <v>169</v>
      </c>
      <c r="D10" s="23" t="s">
        <v>24</v>
      </c>
      <c r="E10" s="32">
        <v>8.0</v>
      </c>
      <c r="F10" s="24" t="b">
        <v>1</v>
      </c>
      <c r="G10" s="24" t="b">
        <v>0</v>
      </c>
      <c r="H10" s="35" t="s">
        <v>25</v>
      </c>
      <c r="I10" s="25" t="b">
        <v>0</v>
      </c>
      <c r="J10" s="25" t="b">
        <v>0</v>
      </c>
      <c r="K10" s="27"/>
      <c r="L10" s="28"/>
    </row>
    <row r="11">
      <c r="A11" s="20" t="s">
        <v>21</v>
      </c>
      <c r="B11" s="21" t="s">
        <v>170</v>
      </c>
      <c r="C11" s="31" t="s">
        <v>171</v>
      </c>
      <c r="D11" s="23" t="s">
        <v>24</v>
      </c>
      <c r="E11" s="32">
        <v>13.0</v>
      </c>
      <c r="F11" s="24" t="b">
        <v>0</v>
      </c>
      <c r="G11" s="25" t="b">
        <v>0</v>
      </c>
      <c r="H11" s="26" t="s">
        <v>25</v>
      </c>
      <c r="I11" s="25" t="b">
        <v>0</v>
      </c>
      <c r="J11" s="24" t="b">
        <v>0</v>
      </c>
      <c r="K11" s="27"/>
      <c r="L11" s="28"/>
    </row>
    <row r="12">
      <c r="A12" s="29" t="s">
        <v>21</v>
      </c>
      <c r="B12" s="21" t="s">
        <v>172</v>
      </c>
      <c r="C12" s="31" t="s">
        <v>173</v>
      </c>
      <c r="D12" s="23" t="s">
        <v>24</v>
      </c>
      <c r="E12" s="32">
        <v>13.0</v>
      </c>
      <c r="F12" s="24" t="b">
        <v>0</v>
      </c>
      <c r="G12" s="25" t="b">
        <v>0</v>
      </c>
      <c r="H12" s="26" t="s">
        <v>25</v>
      </c>
      <c r="I12" s="25" t="b">
        <v>0</v>
      </c>
      <c r="J12" s="24" t="b">
        <v>0</v>
      </c>
      <c r="K12" s="27"/>
      <c r="L12" s="28"/>
    </row>
    <row r="13">
      <c r="A13" s="29" t="s">
        <v>21</v>
      </c>
      <c r="B13" s="30" t="s">
        <v>174</v>
      </c>
      <c r="C13" s="31" t="s">
        <v>175</v>
      </c>
      <c r="D13" s="23" t="s">
        <v>24</v>
      </c>
      <c r="E13" s="32">
        <v>13.0</v>
      </c>
      <c r="F13" s="24" t="b">
        <v>0</v>
      </c>
      <c r="G13" s="25" t="b">
        <v>0</v>
      </c>
      <c r="H13" s="26" t="s">
        <v>25</v>
      </c>
      <c r="I13" s="25" t="b">
        <v>0</v>
      </c>
      <c r="J13" s="24" t="b">
        <v>0</v>
      </c>
      <c r="K13" s="27"/>
      <c r="L13" s="28"/>
    </row>
    <row r="14">
      <c r="A14" s="29" t="s">
        <v>21</v>
      </c>
      <c r="B14" s="30" t="s">
        <v>176</v>
      </c>
      <c r="C14" s="31" t="s">
        <v>177</v>
      </c>
      <c r="D14" s="32" t="s">
        <v>24</v>
      </c>
      <c r="E14" s="32">
        <v>5.0</v>
      </c>
      <c r="F14" s="24" t="b">
        <v>0</v>
      </c>
      <c r="G14" s="25" t="b">
        <v>0</v>
      </c>
      <c r="H14" s="26" t="s">
        <v>25</v>
      </c>
      <c r="I14" s="25" t="b">
        <v>0</v>
      </c>
      <c r="J14" s="24" t="b">
        <v>0</v>
      </c>
      <c r="K14" s="27"/>
      <c r="L14" s="28"/>
    </row>
    <row r="15">
      <c r="A15" s="29" t="s">
        <v>21</v>
      </c>
      <c r="B15" s="30" t="s">
        <v>22</v>
      </c>
      <c r="C15" s="31" t="s">
        <v>23</v>
      </c>
      <c r="D15" s="32" t="s">
        <v>24</v>
      </c>
      <c r="E15" s="32">
        <v>5.0</v>
      </c>
      <c r="F15" s="24" t="b">
        <v>0</v>
      </c>
      <c r="G15" s="25" t="b">
        <v>1</v>
      </c>
      <c r="H15" s="26" t="s">
        <v>178</v>
      </c>
      <c r="I15" s="25" t="b">
        <v>0</v>
      </c>
      <c r="J15" s="24" t="b">
        <v>0</v>
      </c>
      <c r="K15" s="27"/>
      <c r="L15" s="28"/>
    </row>
    <row r="16">
      <c r="A16" s="20" t="s">
        <v>21</v>
      </c>
      <c r="B16" s="21" t="s">
        <v>179</v>
      </c>
      <c r="C16" s="22" t="s">
        <v>180</v>
      </c>
      <c r="D16" s="23" t="s">
        <v>24</v>
      </c>
      <c r="E16" s="23"/>
      <c r="F16" s="24" t="b">
        <v>0</v>
      </c>
      <c r="G16" s="25" t="b">
        <v>1</v>
      </c>
      <c r="H16" s="26" t="s">
        <v>181</v>
      </c>
      <c r="I16" s="25" t="b">
        <v>0</v>
      </c>
      <c r="J16" s="25" t="b">
        <v>0</v>
      </c>
      <c r="K16" s="27"/>
      <c r="L16" s="28"/>
    </row>
    <row r="17">
      <c r="A17" s="20" t="s">
        <v>21</v>
      </c>
      <c r="B17" s="21" t="s">
        <v>34</v>
      </c>
      <c r="C17" s="22" t="s">
        <v>182</v>
      </c>
      <c r="D17" s="23" t="s">
        <v>24</v>
      </c>
      <c r="E17" s="23"/>
      <c r="F17" s="24" t="b">
        <v>0</v>
      </c>
      <c r="G17" s="25" t="b">
        <v>1</v>
      </c>
      <c r="H17" s="44" t="s">
        <v>181</v>
      </c>
      <c r="I17" s="25" t="b">
        <v>0</v>
      </c>
      <c r="J17" s="25" t="b">
        <v>0</v>
      </c>
      <c r="K17" s="27"/>
      <c r="L17" s="28"/>
    </row>
    <row r="18">
      <c r="A18" s="29" t="s">
        <v>21</v>
      </c>
      <c r="B18" s="21" t="s">
        <v>183</v>
      </c>
      <c r="C18" s="22" t="s">
        <v>184</v>
      </c>
      <c r="D18" s="23" t="s">
        <v>24</v>
      </c>
      <c r="E18" s="23"/>
      <c r="F18" s="24" t="b">
        <v>0</v>
      </c>
      <c r="G18" s="25" t="b">
        <v>1</v>
      </c>
      <c r="H18" s="26" t="s">
        <v>185</v>
      </c>
      <c r="I18" s="25" t="b">
        <v>0</v>
      </c>
      <c r="J18" s="24" t="b">
        <v>0</v>
      </c>
      <c r="K18" s="27"/>
      <c r="L18" s="28"/>
    </row>
    <row r="19">
      <c r="A19" s="33" t="s">
        <v>48</v>
      </c>
      <c r="B19" s="30" t="s">
        <v>186</v>
      </c>
      <c r="C19" s="31" t="s">
        <v>187</v>
      </c>
      <c r="D19" s="23" t="s">
        <v>24</v>
      </c>
      <c r="E19" s="32">
        <v>5.0</v>
      </c>
      <c r="F19" s="24" t="b">
        <v>1</v>
      </c>
      <c r="G19" s="24" t="b">
        <v>0</v>
      </c>
      <c r="H19" s="26" t="s">
        <v>25</v>
      </c>
      <c r="I19" s="25" t="b">
        <v>0</v>
      </c>
      <c r="J19" s="25" t="b">
        <v>0</v>
      </c>
      <c r="K19" s="34"/>
      <c r="L19" s="28"/>
    </row>
    <row r="20">
      <c r="A20" s="33" t="s">
        <v>48</v>
      </c>
      <c r="B20" s="30" t="s">
        <v>188</v>
      </c>
      <c r="C20" s="31" t="s">
        <v>189</v>
      </c>
      <c r="D20" s="32" t="s">
        <v>24</v>
      </c>
      <c r="E20" s="32">
        <v>13.0</v>
      </c>
      <c r="F20" s="24" t="b">
        <v>0</v>
      </c>
      <c r="G20" s="24" t="b">
        <v>0</v>
      </c>
      <c r="H20" s="35" t="s">
        <v>25</v>
      </c>
      <c r="I20" s="25" t="b">
        <v>0</v>
      </c>
      <c r="J20" s="25" t="b">
        <v>0</v>
      </c>
      <c r="K20" s="27"/>
      <c r="L20" s="28"/>
    </row>
    <row r="21">
      <c r="A21" s="33" t="s">
        <v>48</v>
      </c>
      <c r="B21" s="30" t="s">
        <v>49</v>
      </c>
      <c r="C21" s="31" t="s">
        <v>50</v>
      </c>
      <c r="D21" s="32" t="s">
        <v>24</v>
      </c>
      <c r="E21" s="32">
        <v>13.0</v>
      </c>
      <c r="F21" s="24" t="b">
        <v>0</v>
      </c>
      <c r="G21" s="24" t="b">
        <v>0</v>
      </c>
      <c r="H21" s="26" t="s">
        <v>97</v>
      </c>
      <c r="I21" s="25" t="b">
        <v>0</v>
      </c>
      <c r="J21" s="25" t="b">
        <v>0</v>
      </c>
      <c r="K21" s="27"/>
      <c r="L21" s="28"/>
    </row>
    <row r="22">
      <c r="A22" s="33" t="s">
        <v>48</v>
      </c>
      <c r="B22" s="30" t="s">
        <v>190</v>
      </c>
      <c r="C22" s="31" t="s">
        <v>191</v>
      </c>
      <c r="D22" s="32" t="s">
        <v>24</v>
      </c>
      <c r="E22" s="32">
        <v>13.0</v>
      </c>
      <c r="F22" s="24" t="b">
        <v>0</v>
      </c>
      <c r="G22" s="25" t="b">
        <v>0</v>
      </c>
      <c r="H22" s="35" t="s">
        <v>25</v>
      </c>
      <c r="I22" s="25" t="b">
        <v>0</v>
      </c>
      <c r="J22" s="25" t="b">
        <v>0</v>
      </c>
      <c r="K22" s="34"/>
      <c r="L22" s="28"/>
    </row>
    <row r="23">
      <c r="A23" s="33" t="s">
        <v>48</v>
      </c>
      <c r="B23" s="30" t="s">
        <v>51</v>
      </c>
      <c r="C23" s="31" t="s">
        <v>52</v>
      </c>
      <c r="D23" s="32" t="s">
        <v>24</v>
      </c>
      <c r="E23" s="32">
        <v>13.0</v>
      </c>
      <c r="F23" s="24" t="b">
        <v>0</v>
      </c>
      <c r="G23" s="24" t="b">
        <v>1</v>
      </c>
      <c r="H23" s="35" t="s">
        <v>178</v>
      </c>
      <c r="I23" s="25" t="b">
        <v>0</v>
      </c>
      <c r="J23" s="25" t="b">
        <v>0</v>
      </c>
      <c r="K23" s="27"/>
      <c r="L23" s="28"/>
    </row>
    <row r="24">
      <c r="A24" s="33" t="s">
        <v>48</v>
      </c>
      <c r="B24" s="30" t="s">
        <v>53</v>
      </c>
      <c r="C24" s="31" t="s">
        <v>54</v>
      </c>
      <c r="D24" s="32" t="s">
        <v>24</v>
      </c>
      <c r="E24" s="32">
        <v>13.0</v>
      </c>
      <c r="F24" s="24" t="b">
        <v>0</v>
      </c>
      <c r="G24" s="24" t="b">
        <v>1</v>
      </c>
      <c r="H24" s="35" t="s">
        <v>178</v>
      </c>
      <c r="I24" s="25" t="b">
        <v>0</v>
      </c>
      <c r="J24" s="25" t="b">
        <v>0</v>
      </c>
      <c r="K24" s="27"/>
      <c r="L24" s="28"/>
    </row>
    <row r="25">
      <c r="A25" s="36" t="s">
        <v>79</v>
      </c>
      <c r="B25" s="30" t="s">
        <v>80</v>
      </c>
      <c r="C25" s="31" t="s">
        <v>81</v>
      </c>
      <c r="D25" s="32" t="s">
        <v>24</v>
      </c>
      <c r="E25" s="32">
        <v>13.0</v>
      </c>
      <c r="F25" s="24" t="b">
        <v>1</v>
      </c>
      <c r="G25" s="24" t="b">
        <v>0</v>
      </c>
      <c r="H25" s="35" t="s">
        <v>42</v>
      </c>
      <c r="I25" s="25" t="b">
        <v>1</v>
      </c>
      <c r="J25" s="25" t="b">
        <v>1</v>
      </c>
      <c r="K25" s="27"/>
      <c r="L25" s="28" t="s">
        <v>192</v>
      </c>
    </row>
    <row r="26">
      <c r="A26" s="36" t="s">
        <v>79</v>
      </c>
      <c r="B26" s="30" t="s">
        <v>193</v>
      </c>
      <c r="C26" s="31" t="s">
        <v>194</v>
      </c>
      <c r="D26" s="32" t="s">
        <v>24</v>
      </c>
      <c r="E26" s="32">
        <v>8.0</v>
      </c>
      <c r="F26" s="24" t="b">
        <v>0</v>
      </c>
      <c r="G26" s="24" t="b">
        <v>0</v>
      </c>
      <c r="H26" s="35" t="s">
        <v>25</v>
      </c>
      <c r="I26" s="25" t="b">
        <v>0</v>
      </c>
      <c r="J26" s="25" t="b">
        <v>1</v>
      </c>
      <c r="K26" s="27"/>
      <c r="L26" s="38"/>
    </row>
    <row r="27">
      <c r="A27" s="36" t="s">
        <v>79</v>
      </c>
      <c r="B27" s="30" t="s">
        <v>83</v>
      </c>
      <c r="C27" s="31" t="s">
        <v>84</v>
      </c>
      <c r="D27" s="32" t="s">
        <v>24</v>
      </c>
      <c r="E27" s="23"/>
      <c r="F27" s="24" t="b">
        <v>0</v>
      </c>
      <c r="G27" s="24" t="b">
        <v>0</v>
      </c>
      <c r="H27" s="35" t="s">
        <v>42</v>
      </c>
      <c r="I27" s="25" t="b">
        <v>1</v>
      </c>
      <c r="J27" s="25" t="b">
        <v>1</v>
      </c>
      <c r="K27" s="27"/>
      <c r="L27" s="38" t="s">
        <v>192</v>
      </c>
    </row>
    <row r="28">
      <c r="A28" s="36" t="s">
        <v>79</v>
      </c>
      <c r="B28" s="30" t="s">
        <v>85</v>
      </c>
      <c r="C28" s="31" t="s">
        <v>86</v>
      </c>
      <c r="D28" s="32" t="s">
        <v>24</v>
      </c>
      <c r="E28" s="32">
        <v>8.0</v>
      </c>
      <c r="F28" s="24" t="b">
        <v>0</v>
      </c>
      <c r="G28" s="24" t="b">
        <v>0</v>
      </c>
      <c r="H28" s="35" t="s">
        <v>42</v>
      </c>
      <c r="I28" s="25" t="b">
        <v>1</v>
      </c>
      <c r="J28" s="25" t="b">
        <v>1</v>
      </c>
      <c r="K28" s="27"/>
      <c r="L28" s="38" t="s">
        <v>192</v>
      </c>
    </row>
    <row r="29">
      <c r="A29" s="36" t="s">
        <v>79</v>
      </c>
      <c r="B29" s="30" t="s">
        <v>87</v>
      </c>
      <c r="C29" s="31" t="s">
        <v>88</v>
      </c>
      <c r="D29" s="32" t="s">
        <v>24</v>
      </c>
      <c r="E29" s="32">
        <v>13.0</v>
      </c>
      <c r="F29" s="24" t="b">
        <v>0</v>
      </c>
      <c r="G29" s="25" t="b">
        <v>1</v>
      </c>
      <c r="H29" s="74" t="s">
        <v>97</v>
      </c>
      <c r="I29" s="25" t="b">
        <v>0</v>
      </c>
      <c r="J29" s="25" t="b">
        <v>1</v>
      </c>
      <c r="K29" s="27"/>
      <c r="L29" s="38"/>
    </row>
    <row r="30">
      <c r="A30" s="36" t="s">
        <v>79</v>
      </c>
      <c r="B30" s="30" t="s">
        <v>89</v>
      </c>
      <c r="C30" s="31" t="s">
        <v>90</v>
      </c>
      <c r="D30" s="32" t="s">
        <v>24</v>
      </c>
      <c r="E30" s="32">
        <v>8.0</v>
      </c>
      <c r="F30" s="24" t="b">
        <v>0</v>
      </c>
      <c r="G30" s="25" t="b">
        <v>1</v>
      </c>
      <c r="H30" s="35" t="s">
        <v>178</v>
      </c>
      <c r="I30" s="25" t="b">
        <v>0</v>
      </c>
      <c r="J30" s="25" t="b">
        <v>0</v>
      </c>
      <c r="K30" s="27"/>
      <c r="L30" s="38"/>
    </row>
    <row r="31">
      <c r="A31" s="36" t="s">
        <v>79</v>
      </c>
      <c r="B31" s="30" t="s">
        <v>91</v>
      </c>
      <c r="C31" s="31" t="s">
        <v>92</v>
      </c>
      <c r="D31" s="32" t="s">
        <v>24</v>
      </c>
      <c r="E31" s="32">
        <v>5.0</v>
      </c>
      <c r="F31" s="24" t="b">
        <v>0</v>
      </c>
      <c r="G31" s="25" t="b">
        <v>1</v>
      </c>
      <c r="H31" s="35" t="s">
        <v>178</v>
      </c>
      <c r="I31" s="25" t="b">
        <v>0</v>
      </c>
      <c r="J31" s="25" t="b">
        <v>0</v>
      </c>
      <c r="K31" s="27"/>
      <c r="L31" s="38"/>
    </row>
    <row r="32">
      <c r="A32" s="39" t="s">
        <v>98</v>
      </c>
      <c r="B32" s="30" t="s">
        <v>195</v>
      </c>
      <c r="C32" s="31" t="s">
        <v>196</v>
      </c>
      <c r="D32" s="32" t="s">
        <v>24</v>
      </c>
      <c r="E32" s="23"/>
      <c r="F32" s="24" t="b">
        <v>1</v>
      </c>
      <c r="G32" s="24" t="b">
        <v>0</v>
      </c>
      <c r="H32" s="35" t="s">
        <v>25</v>
      </c>
      <c r="I32" s="25" t="b">
        <v>0</v>
      </c>
      <c r="J32" s="25" t="b">
        <v>0</v>
      </c>
      <c r="K32" s="27"/>
      <c r="L32" s="38"/>
    </row>
    <row r="33">
      <c r="A33" s="39" t="s">
        <v>98</v>
      </c>
      <c r="B33" s="30" t="s">
        <v>99</v>
      </c>
      <c r="C33" s="31" t="s">
        <v>100</v>
      </c>
      <c r="D33" s="32" t="s">
        <v>24</v>
      </c>
      <c r="E33" s="32">
        <v>8.0</v>
      </c>
      <c r="F33" s="24" t="b">
        <v>0</v>
      </c>
      <c r="G33" s="24" t="b">
        <v>0</v>
      </c>
      <c r="H33" s="35" t="s">
        <v>42</v>
      </c>
      <c r="I33" s="25" t="b">
        <v>1</v>
      </c>
      <c r="J33" s="25" t="b">
        <v>1</v>
      </c>
      <c r="K33" s="40"/>
      <c r="L33" s="38" t="s">
        <v>192</v>
      </c>
    </row>
    <row r="34">
      <c r="A34" s="39" t="s">
        <v>98</v>
      </c>
      <c r="B34" s="30" t="s">
        <v>101</v>
      </c>
      <c r="C34" s="31" t="s">
        <v>102</v>
      </c>
      <c r="D34" s="32" t="s">
        <v>24</v>
      </c>
      <c r="E34" s="32">
        <v>8.0</v>
      </c>
      <c r="F34" s="24" t="b">
        <v>0</v>
      </c>
      <c r="G34" s="24" t="b">
        <v>0</v>
      </c>
      <c r="H34" s="35" t="s">
        <v>42</v>
      </c>
      <c r="I34" s="25" t="b">
        <v>1</v>
      </c>
      <c r="J34" s="25" t="b">
        <v>1</v>
      </c>
      <c r="K34" s="40"/>
      <c r="L34" s="38" t="s">
        <v>192</v>
      </c>
    </row>
    <row r="35" ht="14.25" customHeight="1">
      <c r="A35" s="39" t="s">
        <v>98</v>
      </c>
      <c r="B35" s="30" t="s">
        <v>103</v>
      </c>
      <c r="C35" s="31" t="s">
        <v>104</v>
      </c>
      <c r="D35" s="32" t="s">
        <v>24</v>
      </c>
      <c r="E35" s="32">
        <v>13.0</v>
      </c>
      <c r="F35" s="24" t="b">
        <v>0</v>
      </c>
      <c r="G35" s="24" t="b">
        <v>0</v>
      </c>
      <c r="H35" s="35" t="s">
        <v>42</v>
      </c>
      <c r="I35" s="25" t="b">
        <v>1</v>
      </c>
      <c r="J35" s="25" t="b">
        <v>1</v>
      </c>
      <c r="K35" s="40"/>
      <c r="L35" s="38" t="s">
        <v>192</v>
      </c>
    </row>
    <row r="36">
      <c r="A36" s="39" t="s">
        <v>98</v>
      </c>
      <c r="B36" s="30" t="s">
        <v>105</v>
      </c>
      <c r="C36" s="31" t="s">
        <v>106</v>
      </c>
      <c r="D36" s="32" t="s">
        <v>24</v>
      </c>
      <c r="E36" s="23"/>
      <c r="F36" s="24" t="b">
        <v>0</v>
      </c>
      <c r="G36" s="25" t="b">
        <v>1</v>
      </c>
      <c r="H36" s="74" t="s">
        <v>97</v>
      </c>
      <c r="I36" s="25" t="b">
        <v>1</v>
      </c>
      <c r="J36" s="25" t="b">
        <v>0</v>
      </c>
      <c r="K36" s="40"/>
      <c r="L36" s="38" t="s">
        <v>197</v>
      </c>
    </row>
    <row r="37">
      <c r="A37" s="39" t="s">
        <v>98</v>
      </c>
      <c r="B37" s="30" t="s">
        <v>107</v>
      </c>
      <c r="C37" s="31" t="s">
        <v>108</v>
      </c>
      <c r="D37" s="32" t="s">
        <v>24</v>
      </c>
      <c r="E37" s="23"/>
      <c r="F37" s="24" t="b">
        <v>0</v>
      </c>
      <c r="G37" s="25" t="b">
        <v>1</v>
      </c>
      <c r="H37" s="74" t="s">
        <v>97</v>
      </c>
      <c r="I37" s="25" t="b">
        <v>0</v>
      </c>
      <c r="J37" s="25" t="b">
        <v>0</v>
      </c>
      <c r="K37" s="40"/>
      <c r="L37" s="38"/>
    </row>
    <row r="38">
      <c r="A38" s="39" t="s">
        <v>98</v>
      </c>
      <c r="B38" s="30" t="s">
        <v>109</v>
      </c>
      <c r="C38" s="31" t="s">
        <v>110</v>
      </c>
      <c r="D38" s="32" t="s">
        <v>24</v>
      </c>
      <c r="E38" s="23"/>
      <c r="F38" s="24" t="b">
        <v>0</v>
      </c>
      <c r="G38" s="25" t="b">
        <v>1</v>
      </c>
      <c r="H38" s="74" t="s">
        <v>97</v>
      </c>
      <c r="I38" s="25" t="b">
        <v>0</v>
      </c>
      <c r="J38" s="25" t="b">
        <v>0</v>
      </c>
      <c r="K38" s="41"/>
      <c r="L38" s="38"/>
    </row>
    <row r="39" ht="15.0" customHeight="1">
      <c r="A39" s="39" t="s">
        <v>98</v>
      </c>
      <c r="B39" s="30" t="s">
        <v>111</v>
      </c>
      <c r="C39" s="31" t="s">
        <v>112</v>
      </c>
      <c r="D39" s="32" t="s">
        <v>24</v>
      </c>
      <c r="E39" s="23"/>
      <c r="F39" s="24" t="b">
        <v>0</v>
      </c>
      <c r="G39" s="25" t="b">
        <v>1</v>
      </c>
      <c r="H39" s="74" t="s">
        <v>97</v>
      </c>
      <c r="I39" s="25" t="b">
        <v>1</v>
      </c>
      <c r="J39" s="25" t="b">
        <v>0</v>
      </c>
      <c r="K39" s="40"/>
      <c r="L39" s="38" t="s">
        <v>197</v>
      </c>
    </row>
    <row r="40" ht="15.0" customHeight="1">
      <c r="A40" s="39" t="s">
        <v>98</v>
      </c>
      <c r="B40" s="30" t="s">
        <v>113</v>
      </c>
      <c r="C40" s="31" t="s">
        <v>114</v>
      </c>
      <c r="D40" s="32" t="s">
        <v>24</v>
      </c>
      <c r="E40" s="32">
        <v>8.0</v>
      </c>
      <c r="F40" s="24" t="b">
        <v>0</v>
      </c>
      <c r="G40" s="25" t="b">
        <v>1</v>
      </c>
      <c r="H40" s="35" t="s">
        <v>97</v>
      </c>
      <c r="I40" s="25" t="b">
        <v>1</v>
      </c>
      <c r="J40" s="25" t="b">
        <v>1</v>
      </c>
      <c r="K40" s="40"/>
      <c r="L40" s="38" t="s">
        <v>192</v>
      </c>
    </row>
    <row r="41" ht="15.0" customHeight="1">
      <c r="A41" s="39" t="s">
        <v>98</v>
      </c>
      <c r="B41" s="30" t="s">
        <v>115</v>
      </c>
      <c r="C41" s="31" t="s">
        <v>116</v>
      </c>
      <c r="D41" s="32" t="s">
        <v>24</v>
      </c>
      <c r="E41" s="32">
        <v>8.0</v>
      </c>
      <c r="F41" s="24" t="b">
        <v>0</v>
      </c>
      <c r="G41" s="25" t="b">
        <v>1</v>
      </c>
      <c r="H41" s="35" t="s">
        <v>97</v>
      </c>
      <c r="I41" s="25" t="b">
        <v>1</v>
      </c>
      <c r="J41" s="25" t="b">
        <v>1</v>
      </c>
      <c r="K41" s="40"/>
      <c r="L41" s="38" t="s">
        <v>192</v>
      </c>
    </row>
    <row r="42">
      <c r="A42" s="42" t="s">
        <v>120</v>
      </c>
      <c r="B42" s="30" t="s">
        <v>198</v>
      </c>
      <c r="C42" s="31" t="s">
        <v>199</v>
      </c>
      <c r="D42" s="32" t="s">
        <v>24</v>
      </c>
      <c r="E42" s="32">
        <v>8.0</v>
      </c>
      <c r="F42" s="24" t="s">
        <v>124</v>
      </c>
      <c r="G42" s="43" t="s">
        <v>124</v>
      </c>
      <c r="H42" s="44" t="s">
        <v>25</v>
      </c>
      <c r="I42" s="25" t="b">
        <v>0</v>
      </c>
      <c r="J42" s="25" t="s">
        <v>124</v>
      </c>
      <c r="K42" s="27"/>
      <c r="L42" s="38"/>
    </row>
    <row r="43" ht="14.25" customHeight="1">
      <c r="A43" s="42" t="s">
        <v>120</v>
      </c>
      <c r="B43" s="30" t="s">
        <v>200</v>
      </c>
      <c r="C43" s="31" t="s">
        <v>201</v>
      </c>
      <c r="D43" s="32" t="s">
        <v>123</v>
      </c>
      <c r="E43" s="23"/>
      <c r="F43" s="24" t="s">
        <v>124</v>
      </c>
      <c r="G43" s="43" t="s">
        <v>124</v>
      </c>
      <c r="H43" s="44" t="s">
        <v>25</v>
      </c>
      <c r="I43" s="25" t="b">
        <v>0</v>
      </c>
      <c r="J43" s="24" t="s">
        <v>124</v>
      </c>
      <c r="K43" s="27"/>
      <c r="L43" s="28"/>
    </row>
    <row r="44" ht="14.25" customHeight="1">
      <c r="A44" s="42" t="s">
        <v>120</v>
      </c>
      <c r="B44" s="30" t="s">
        <v>202</v>
      </c>
      <c r="C44" s="31" t="s">
        <v>203</v>
      </c>
      <c r="D44" s="32" t="s">
        <v>24</v>
      </c>
      <c r="E44" s="23"/>
      <c r="F44" s="24" t="s">
        <v>124</v>
      </c>
      <c r="G44" s="43" t="s">
        <v>124</v>
      </c>
      <c r="H44" s="44" t="s">
        <v>25</v>
      </c>
      <c r="I44" s="25" t="b">
        <v>0</v>
      </c>
      <c r="J44" s="24" t="s">
        <v>124</v>
      </c>
      <c r="K44" s="27"/>
      <c r="L44" s="28"/>
    </row>
    <row r="45" ht="14.25" customHeight="1">
      <c r="A45" s="42" t="s">
        <v>120</v>
      </c>
      <c r="B45" s="30" t="s">
        <v>204</v>
      </c>
      <c r="C45" s="31" t="s">
        <v>205</v>
      </c>
      <c r="D45" s="32" t="s">
        <v>24</v>
      </c>
      <c r="E45" s="23"/>
      <c r="F45" s="24" t="s">
        <v>124</v>
      </c>
      <c r="G45" s="43" t="s">
        <v>124</v>
      </c>
      <c r="H45" s="44" t="s">
        <v>25</v>
      </c>
      <c r="I45" s="25" t="b">
        <v>0</v>
      </c>
      <c r="J45" s="24" t="s">
        <v>124</v>
      </c>
      <c r="K45" s="27"/>
      <c r="L45" s="28"/>
    </row>
    <row r="46" ht="7.5" customHeight="1">
      <c r="A46" s="12"/>
    </row>
    <row r="47">
      <c r="A47" s="45" t="s">
        <v>132</v>
      </c>
    </row>
    <row r="48">
      <c r="A48" s="14" t="s">
        <v>9</v>
      </c>
      <c r="B48" s="15" t="s">
        <v>10</v>
      </c>
      <c r="C48" s="16" t="s">
        <v>11</v>
      </c>
      <c r="D48" s="17" t="s">
        <v>12</v>
      </c>
      <c r="E48" s="19" t="s">
        <v>20</v>
      </c>
    </row>
    <row r="49">
      <c r="A49" s="30"/>
      <c r="B49" s="30"/>
      <c r="C49" s="31"/>
      <c r="D49" s="46"/>
      <c r="E49" s="46"/>
      <c r="F49" s="47"/>
      <c r="G49" s="47"/>
      <c r="H49" s="47"/>
      <c r="I49" s="47"/>
      <c r="J49" s="47"/>
      <c r="K49" s="48"/>
      <c r="L49" s="47"/>
    </row>
    <row r="50">
      <c r="A50" s="30"/>
      <c r="B50" s="21"/>
      <c r="C50" s="31"/>
      <c r="D50" s="46"/>
      <c r="E50" s="46"/>
      <c r="F50" s="47"/>
      <c r="G50" s="47"/>
      <c r="H50" s="47"/>
      <c r="I50" s="47"/>
      <c r="J50" s="47"/>
      <c r="K50" s="48"/>
      <c r="L50" s="47"/>
    </row>
    <row r="51" ht="7.5" customHeight="1">
      <c r="A51" s="12"/>
    </row>
    <row r="52">
      <c r="A52" s="45" t="s">
        <v>133</v>
      </c>
    </row>
    <row r="53">
      <c r="A53" s="49" t="s">
        <v>134</v>
      </c>
      <c r="D53" s="19" t="s">
        <v>135</v>
      </c>
      <c r="E53" s="19" t="s">
        <v>136</v>
      </c>
      <c r="F53" s="19"/>
      <c r="G53" s="19"/>
      <c r="H53" s="19" t="s">
        <v>137</v>
      </c>
      <c r="I53" s="19" t="s">
        <v>20</v>
      </c>
    </row>
    <row r="54" ht="17.25" customHeight="1">
      <c r="A54" s="38" t="s">
        <v>206</v>
      </c>
      <c r="B54" s="22"/>
      <c r="C54" s="22"/>
      <c r="D54" s="46" t="s">
        <v>207</v>
      </c>
      <c r="E54" s="32" t="s">
        <v>147</v>
      </c>
      <c r="F54" s="50"/>
      <c r="G54" s="50"/>
      <c r="H54" s="53" t="s">
        <v>143</v>
      </c>
      <c r="I54" s="28"/>
      <c r="J54" s="28"/>
      <c r="K54" s="52"/>
      <c r="L54" s="52"/>
    </row>
    <row r="55" ht="17.25" customHeight="1">
      <c r="A55" s="38" t="s">
        <v>208</v>
      </c>
      <c r="B55" s="22"/>
      <c r="C55" s="22"/>
      <c r="D55" s="46" t="s">
        <v>207</v>
      </c>
      <c r="E55" s="32" t="s">
        <v>147</v>
      </c>
      <c r="F55" s="50"/>
      <c r="G55" s="50"/>
      <c r="H55" s="53" t="s">
        <v>143</v>
      </c>
      <c r="I55" s="28"/>
      <c r="J55" s="28"/>
      <c r="K55" s="52"/>
      <c r="L55" s="52"/>
    </row>
    <row r="56" ht="17.25" customHeight="1">
      <c r="A56" s="38" t="s">
        <v>209</v>
      </c>
      <c r="B56" s="22"/>
      <c r="C56" s="22"/>
      <c r="D56" s="46" t="s">
        <v>210</v>
      </c>
      <c r="E56" s="32" t="s">
        <v>144</v>
      </c>
      <c r="F56" s="50"/>
      <c r="G56" s="50"/>
      <c r="H56" s="53" t="s">
        <v>143</v>
      </c>
      <c r="I56" s="28"/>
      <c r="J56" s="28"/>
      <c r="K56" s="52"/>
      <c r="L56" s="52"/>
    </row>
    <row r="57" ht="17.25" customHeight="1">
      <c r="A57" s="38" t="s">
        <v>211</v>
      </c>
      <c r="B57" s="22"/>
      <c r="C57" s="22"/>
      <c r="D57" s="46" t="s">
        <v>146</v>
      </c>
      <c r="E57" s="32" t="s">
        <v>147</v>
      </c>
      <c r="F57" s="50"/>
      <c r="G57" s="50"/>
      <c r="H57" s="53" t="s">
        <v>143</v>
      </c>
      <c r="I57" s="28"/>
      <c r="J57" s="28"/>
      <c r="K57" s="52"/>
      <c r="L57" s="52"/>
    </row>
    <row r="58" ht="17.25" customHeight="1">
      <c r="A58" s="38" t="s">
        <v>212</v>
      </c>
      <c r="B58" s="22"/>
      <c r="C58" s="22"/>
      <c r="D58" s="46" t="s">
        <v>210</v>
      </c>
      <c r="E58" s="32" t="s">
        <v>144</v>
      </c>
      <c r="F58" s="50"/>
      <c r="G58" s="50"/>
      <c r="H58" s="53" t="s">
        <v>143</v>
      </c>
      <c r="I58" s="28"/>
      <c r="J58" s="28"/>
      <c r="K58" s="52"/>
      <c r="L58" s="52"/>
    </row>
    <row r="59" ht="17.25" customHeight="1">
      <c r="A59" s="38" t="s">
        <v>213</v>
      </c>
      <c r="B59" s="22"/>
      <c r="C59" s="22"/>
      <c r="D59" s="46" t="s">
        <v>151</v>
      </c>
      <c r="E59" s="32" t="s">
        <v>144</v>
      </c>
      <c r="F59" s="50"/>
      <c r="G59" s="50"/>
      <c r="H59" s="53" t="s">
        <v>143</v>
      </c>
      <c r="I59" s="28"/>
      <c r="J59" s="28"/>
      <c r="K59" s="52"/>
      <c r="L59" s="52"/>
    </row>
    <row r="60" ht="17.25" customHeight="1">
      <c r="A60" s="38" t="s">
        <v>214</v>
      </c>
      <c r="B60" s="22"/>
      <c r="C60" s="22"/>
      <c r="D60" s="46" t="s">
        <v>146</v>
      </c>
      <c r="E60" s="32" t="s">
        <v>144</v>
      </c>
      <c r="F60" s="50"/>
      <c r="G60" s="50"/>
      <c r="H60" s="53" t="s">
        <v>143</v>
      </c>
      <c r="I60" s="28"/>
      <c r="J60" s="28"/>
      <c r="K60" s="52"/>
      <c r="L60" s="52"/>
    </row>
    <row r="61" ht="17.25" customHeight="1">
      <c r="A61" s="38" t="s">
        <v>215</v>
      </c>
      <c r="B61" s="22"/>
      <c r="C61" s="22"/>
      <c r="D61" s="46" t="s">
        <v>139</v>
      </c>
      <c r="E61" s="32" t="s">
        <v>142</v>
      </c>
      <c r="F61" s="50"/>
      <c r="G61" s="50"/>
      <c r="H61" s="53" t="s">
        <v>143</v>
      </c>
      <c r="I61" s="28"/>
      <c r="J61" s="28"/>
      <c r="K61" s="52"/>
      <c r="L61" s="52"/>
    </row>
    <row r="62" ht="17.25" customHeight="1">
      <c r="A62" s="38" t="s">
        <v>215</v>
      </c>
      <c r="B62" s="22"/>
      <c r="C62" s="22"/>
      <c r="D62" s="46" t="s">
        <v>139</v>
      </c>
      <c r="E62" s="32" t="s">
        <v>216</v>
      </c>
      <c r="F62" s="50"/>
      <c r="G62" s="50"/>
      <c r="H62" s="53" t="s">
        <v>143</v>
      </c>
      <c r="I62" s="28"/>
      <c r="J62" s="28"/>
      <c r="K62" s="52"/>
      <c r="L62" s="52"/>
    </row>
    <row r="63" ht="17.25" customHeight="1">
      <c r="A63" s="38" t="s">
        <v>217</v>
      </c>
      <c r="B63" s="22"/>
      <c r="C63" s="22"/>
      <c r="D63" s="46" t="s">
        <v>146</v>
      </c>
      <c r="E63" s="32" t="s">
        <v>147</v>
      </c>
      <c r="F63" s="50"/>
      <c r="G63" s="50"/>
      <c r="H63" s="51" t="s">
        <v>141</v>
      </c>
      <c r="I63" s="28"/>
      <c r="J63" s="28"/>
      <c r="K63" s="52"/>
      <c r="L63" s="52"/>
    </row>
    <row r="64" ht="17.25" customHeight="1">
      <c r="A64" s="38" t="s">
        <v>197</v>
      </c>
      <c r="B64" s="22"/>
      <c r="C64" s="22"/>
      <c r="D64" s="46" t="s">
        <v>218</v>
      </c>
      <c r="E64" s="32" t="s">
        <v>144</v>
      </c>
      <c r="F64" s="50"/>
      <c r="G64" s="50"/>
      <c r="H64" s="51" t="s">
        <v>141</v>
      </c>
      <c r="I64" s="28"/>
      <c r="J64" s="28"/>
      <c r="K64" s="52"/>
      <c r="L64" s="52"/>
    </row>
    <row r="65" ht="6.0" customHeight="1">
      <c r="A65" s="12"/>
    </row>
    <row r="66">
      <c r="A66" s="45" t="s">
        <v>153</v>
      </c>
    </row>
    <row r="67">
      <c r="A67" s="45" t="s">
        <v>154</v>
      </c>
      <c r="E67" s="45" t="s">
        <v>13</v>
      </c>
      <c r="J67" s="45"/>
      <c r="K67" s="45"/>
      <c r="L67" s="45"/>
    </row>
    <row r="68">
      <c r="A68" s="54"/>
      <c r="B68" s="54"/>
      <c r="C68" s="55"/>
      <c r="D68" s="54"/>
      <c r="E68" s="56" t="s">
        <v>155</v>
      </c>
    </row>
    <row r="69">
      <c r="A69" s="57"/>
      <c r="B69" s="57"/>
      <c r="C69" s="58"/>
      <c r="D69" s="57"/>
      <c r="E69" s="59"/>
      <c r="F69" s="60" t="s">
        <v>155</v>
      </c>
      <c r="G69" s="60" t="s">
        <v>156</v>
      </c>
      <c r="H69" s="60" t="s">
        <v>157</v>
      </c>
      <c r="I69" s="60" t="s">
        <v>158</v>
      </c>
      <c r="K69" s="61"/>
      <c r="L69" s="60"/>
    </row>
    <row r="70">
      <c r="A70" s="57"/>
      <c r="B70" s="57"/>
      <c r="C70" s="58"/>
      <c r="D70" s="57"/>
      <c r="E70" s="57" t="s">
        <v>140</v>
      </c>
      <c r="F70" s="57">
        <f>SUMIFS(E10:E46,G10:G46,"FALSE",A10:A46,1)</f>
        <v>52</v>
      </c>
      <c r="G70" s="57">
        <f>SUMIFS(E10:E46,G10:G46,"FALSE",I10:I46,"TRUE",A10:A46,1)</f>
        <v>0</v>
      </c>
      <c r="H70" s="57">
        <f>SUMIFS(E10:E46,G10:G46,"FALSE",H10:H46,"PRONTO",A10:A46,1)</f>
        <v>52</v>
      </c>
      <c r="I70" s="57"/>
      <c r="J70" s="57" t="str">
        <f>IFERROR(__xludf.DUMMYFUNCTION("IF(H70&lt;&gt; 0,SPARKLINE(L70,{""charttype"",""bar"";""color1"",""green"";""max"",1}),)"),"")</f>
        <v/>
      </c>
      <c r="K70" s="58"/>
      <c r="L70" s="62">
        <f t="shared" ref="L70:L74" si="1">IF(H70&gt;0,((H70*100)/(F70-G70))/100,0)</f>
        <v>1</v>
      </c>
    </row>
    <row r="71">
      <c r="A71" s="57"/>
      <c r="B71" s="57"/>
      <c r="C71" s="58"/>
      <c r="D71" s="57"/>
      <c r="E71" s="57" t="s">
        <v>152</v>
      </c>
      <c r="F71" s="57">
        <f>SUMIFS(E10:E46,G10:G46,"FALSE",A10:A46,2)</f>
        <v>44</v>
      </c>
      <c r="G71" s="57">
        <f>SUMIFS(E10:E46,G10:G46,"FALSE",I10:I46,"TRUE",A10:A46,2)</f>
        <v>0</v>
      </c>
      <c r="H71" s="57">
        <f>SUMIFS(E10:E46,G10:G46,"FALSE",H10:H46,"PRONTO",A10:A46,2)</f>
        <v>31</v>
      </c>
      <c r="J71" s="57" t="str">
        <f>IFERROR(__xludf.DUMMYFUNCTION("IF(H71&lt;&gt; 0,SPARKLINE(L71,{""charttype"",""bar"";""color1"",""green"";""max"",1}),)"),"")</f>
        <v/>
      </c>
      <c r="K71" s="58"/>
      <c r="L71" s="62">
        <f t="shared" si="1"/>
        <v>0.7045454545</v>
      </c>
    </row>
    <row r="72">
      <c r="A72" s="57"/>
      <c r="B72" s="57"/>
      <c r="C72" s="58"/>
      <c r="D72" s="57"/>
      <c r="E72" s="57" t="s">
        <v>142</v>
      </c>
      <c r="F72" s="57">
        <f>SUMIFS(E10:E46,G10:G46,"FALSE",A10:A46,3)</f>
        <v>29</v>
      </c>
      <c r="G72" s="57">
        <f>SUMIFS(E10:E46,G10:G46,"FALSE",I10:I46,"TRUE",A10:A46,3)</f>
        <v>21</v>
      </c>
      <c r="H72" s="57">
        <f>SUMIFS(E10:E46,G10:G46,"FALSE",H10:H46,"PRONTO",A10:A46,3)</f>
        <v>8</v>
      </c>
      <c r="J72" s="57" t="str">
        <f>IFERROR(__xludf.DUMMYFUNCTION("IF(H72&lt;&gt; 0,SPARKLINE(L72,{""charttype"",""bar"";""color1"",""green"";""max"",1}),)"),"")</f>
        <v/>
      </c>
      <c r="K72" s="58"/>
      <c r="L72" s="62">
        <f t="shared" si="1"/>
        <v>1</v>
      </c>
    </row>
    <row r="73">
      <c r="A73" s="57"/>
      <c r="B73" s="57"/>
      <c r="C73" s="58"/>
      <c r="D73" s="57"/>
      <c r="E73" s="57" t="s">
        <v>144</v>
      </c>
      <c r="F73" s="57">
        <f>SUMIFS(E10:E46,G10:G46,"FALSE",A10:A46,4)</f>
        <v>29</v>
      </c>
      <c r="G73" s="57">
        <f>SUMIFS(E10:E46,G10:G46,"FALSE",I10:I46,"TRUE",A10:A46,4)</f>
        <v>29</v>
      </c>
      <c r="H73" s="57">
        <f>SUMIFS(E10:E46,G10:G46,"FALSE",H10:H46,"PRONTO",A10:A46,4)</f>
        <v>0</v>
      </c>
      <c r="J73" s="57" t="str">
        <f>IFERROR(__xludf.DUMMYFUNCTION("IF(H73&lt;&gt; 0,SPARKLINE(L73,{""charttype"",""bar"";""color1"",""green"";""max"",1}),)"),"")</f>
        <v/>
      </c>
      <c r="K73" s="58"/>
      <c r="L73" s="62">
        <f t="shared" si="1"/>
        <v>0</v>
      </c>
    </row>
    <row r="74">
      <c r="A74" s="57"/>
      <c r="B74" s="57"/>
      <c r="C74" s="58"/>
      <c r="D74" s="57"/>
      <c r="E74" s="63"/>
      <c r="F74" s="63">
        <f t="shared" ref="F74:H74" si="2">SUM(F70:F73)</f>
        <v>154</v>
      </c>
      <c r="G74" s="63">
        <f t="shared" si="2"/>
        <v>50</v>
      </c>
      <c r="H74" s="63">
        <f t="shared" si="2"/>
        <v>91</v>
      </c>
      <c r="I74" s="63"/>
      <c r="J74" s="63" t="str">
        <f>IFERROR(__xludf.DUMMYFUNCTION("IF(H74&lt;&gt; 0,SPARKLINE(L74,{""charttype"",""bar"";""color1"",""green"";""max"",1}),)"),"")</f>
        <v/>
      </c>
      <c r="K74" s="64"/>
      <c r="L74" s="65">
        <f t="shared" si="1"/>
        <v>0.875</v>
      </c>
    </row>
    <row r="75" ht="4.5" customHeight="1">
      <c r="A75" s="57"/>
      <c r="B75" s="57"/>
      <c r="C75" s="58"/>
      <c r="D75" s="57"/>
      <c r="E75" s="66"/>
      <c r="F75" s="67"/>
      <c r="G75" s="67"/>
      <c r="H75" s="57"/>
      <c r="I75" s="57"/>
      <c r="J75" s="58"/>
      <c r="K75" s="58"/>
      <c r="L75" s="57"/>
    </row>
    <row r="76">
      <c r="A76" s="57"/>
      <c r="B76" s="57"/>
      <c r="C76" s="58"/>
      <c r="D76" s="57"/>
      <c r="E76" s="56" t="s">
        <v>159</v>
      </c>
    </row>
    <row r="77">
      <c r="A77" s="57"/>
      <c r="B77" s="57"/>
      <c r="C77" s="58"/>
      <c r="D77" s="57"/>
      <c r="E77" s="59"/>
      <c r="F77" s="60" t="s">
        <v>160</v>
      </c>
      <c r="G77" s="60" t="s">
        <v>156</v>
      </c>
      <c r="H77" s="60" t="s">
        <v>157</v>
      </c>
      <c r="I77" s="60" t="s">
        <v>161</v>
      </c>
      <c r="K77" s="61"/>
      <c r="L77" s="60"/>
    </row>
    <row r="78">
      <c r="A78" s="57"/>
      <c r="B78" s="57"/>
      <c r="C78" s="58"/>
      <c r="D78" s="57"/>
      <c r="E78" s="57" t="s">
        <v>140</v>
      </c>
      <c r="F78" s="57">
        <f>SUMIFS(E10:E46,G10:G46,"TRUE",A10:A46,1)</f>
        <v>5</v>
      </c>
      <c r="G78" s="57">
        <f>SUMIFS(E10:E46,G10:G46,"TRUE",I10:I46,"TRUE",A10:A46,1)</f>
        <v>0</v>
      </c>
      <c r="H78" s="57">
        <f>SUMIFS(E10:E46,G10:G46,"TRUE",H10:H46,"PRONTO",A10:A46,1)</f>
        <v>0</v>
      </c>
      <c r="I78" s="57"/>
      <c r="J78" s="57" t="str">
        <f>IFERROR(__xludf.DUMMYFUNCTION("IF(H78&lt;&gt; 0,SPARKLINE(L78,{""charttype"",""bar"";""color1"",""green"";""max"",1}),)"),"")</f>
        <v/>
      </c>
      <c r="K78" s="58"/>
      <c r="L78" s="62">
        <f t="shared" ref="L78:L79" si="3">IF(H78&lt;&gt;0,((H78*100)/(F78-G78))/100,0)</f>
        <v>0</v>
      </c>
    </row>
    <row r="79">
      <c r="A79" s="57"/>
      <c r="B79" s="57"/>
      <c r="C79" s="58"/>
      <c r="D79" s="57"/>
      <c r="E79" s="57" t="s">
        <v>152</v>
      </c>
      <c r="F79" s="57">
        <f>SUMIFS(E10:E46,G10:G46,"TRUE",A10:A46,2)</f>
        <v>26</v>
      </c>
      <c r="G79" s="57">
        <f>SUMIFS(E10:E46,G10:G46,"TRUE",I10:I46,"TRUE",A10:A46,2)</f>
        <v>0</v>
      </c>
      <c r="H79" s="57">
        <f>SUMIFS(E10:E46,G10:G46,"TRUE",H10:H46,"PRONTO",A10:A46,2)</f>
        <v>0</v>
      </c>
      <c r="J79" s="57" t="str">
        <f>IFERROR(__xludf.DUMMYFUNCTION("IF(H79&lt;&gt; 0,SPARKLINE(L79,{""charttype"",""bar"";""color1"",""green"";""max"",1}),)"),"")</f>
        <v/>
      </c>
      <c r="K79" s="58"/>
      <c r="L79" s="62">
        <f t="shared" si="3"/>
        <v>0</v>
      </c>
    </row>
    <row r="80">
      <c r="A80" s="57"/>
      <c r="B80" s="57"/>
      <c r="C80" s="58"/>
      <c r="D80" s="57"/>
      <c r="E80" s="57" t="s">
        <v>142</v>
      </c>
      <c r="F80" s="57">
        <f>SUMIFS(E10:E46,G10:G46,"TRUE",A10:A46,3)</f>
        <v>26</v>
      </c>
      <c r="G80" s="57">
        <f>SUMIFS(E10:E46,G10:G46,"TRUE",I10:I46,"TRUE",A10:A46,3)</f>
        <v>0</v>
      </c>
      <c r="H80" s="57">
        <f>SUMIFS(E10:E46,G10:G46,"TRUE",H10:H46,"PRONTO",A10:A46,3)</f>
        <v>0</v>
      </c>
      <c r="J80" s="57" t="str">
        <f>IFERROR(__xludf.DUMMYFUNCTION("SPARKLINE(L80,{""charttype"",""bar"";""color1"",""green"";""max"",1})"),"")</f>
        <v/>
      </c>
      <c r="K80" s="58"/>
      <c r="L80" s="62">
        <f t="shared" ref="L80:L81" si="4">IF(F80&lt;&gt;G80,((H80*100)/(F80-G80))/100,0)</f>
        <v>0</v>
      </c>
    </row>
    <row r="81">
      <c r="A81" s="57"/>
      <c r="B81" s="57"/>
      <c r="C81" s="58"/>
      <c r="D81" s="57"/>
      <c r="E81" s="57" t="s">
        <v>144</v>
      </c>
      <c r="F81" s="57">
        <f>SUMIFS(E10:E46,G10:G46,"TRUE",A10:A46,4)</f>
        <v>16</v>
      </c>
      <c r="G81" s="57">
        <f>SUMIFS(E10:E46,G10:G46,"TRUE",I10:I46,"TRUE",A10:A46,4)</f>
        <v>16</v>
      </c>
      <c r="H81" s="57">
        <f>SUMIFS(E10:E46,G10:G46,"TRUE",H10:H46,"PRONTO",A10:A46,4)</f>
        <v>0</v>
      </c>
      <c r="J81" s="57" t="str">
        <f>IFERROR(__xludf.DUMMYFUNCTION("IF(H81&lt;&gt; 0,SPARKLINE(L81,{""charttype"",""bar"";""color1"",""green"";""max"",1}),)"),"")</f>
        <v/>
      </c>
      <c r="K81" s="58"/>
      <c r="L81" s="62">
        <f t="shared" si="4"/>
        <v>0</v>
      </c>
    </row>
    <row r="82">
      <c r="A82" s="57"/>
      <c r="B82" s="57"/>
      <c r="C82" s="58"/>
      <c r="D82" s="57"/>
      <c r="E82" s="63"/>
      <c r="F82" s="63">
        <f t="shared" ref="F82:H82" si="5">SUM(F78:F81)</f>
        <v>73</v>
      </c>
      <c r="G82" s="63">
        <f t="shared" si="5"/>
        <v>16</v>
      </c>
      <c r="H82" s="63">
        <f t="shared" si="5"/>
        <v>0</v>
      </c>
      <c r="I82" s="63"/>
      <c r="J82" s="63" t="str">
        <f>IFERROR(__xludf.DUMMYFUNCTION("IF(H82&lt;&gt; 0,SPARKLINE(L82,{""charttype"",""bar"";""color1"",""green"";""max"",1}),)"),"")</f>
        <v/>
      </c>
      <c r="K82" s="64"/>
      <c r="L82" s="65">
        <f>IF(H82&gt;0,((H82*100)/(F82-G82))/100,0)</f>
        <v>0</v>
      </c>
    </row>
    <row r="83" ht="4.5" customHeight="1">
      <c r="A83" s="57"/>
      <c r="B83" s="57"/>
      <c r="C83" s="58"/>
      <c r="D83" s="57"/>
      <c r="E83" s="66" t="s">
        <v>162</v>
      </c>
      <c r="F83" s="67"/>
      <c r="G83" s="67"/>
      <c r="H83" s="57"/>
      <c r="I83" s="57"/>
      <c r="J83" s="58"/>
      <c r="K83" s="58"/>
      <c r="L83" s="57"/>
    </row>
    <row r="84">
      <c r="A84" s="57"/>
      <c r="B84" s="57"/>
      <c r="C84" s="58"/>
      <c r="D84" s="57"/>
      <c r="E84" s="56" t="s">
        <v>163</v>
      </c>
    </row>
    <row r="85">
      <c r="A85" s="57"/>
      <c r="B85" s="57"/>
      <c r="C85" s="58"/>
      <c r="E85" s="59"/>
      <c r="F85" s="60" t="s">
        <v>164</v>
      </c>
      <c r="G85" s="60" t="s">
        <v>156</v>
      </c>
      <c r="H85" s="60" t="s">
        <v>165</v>
      </c>
      <c r="I85" s="60" t="s">
        <v>166</v>
      </c>
      <c r="K85" s="61"/>
      <c r="L85" s="61"/>
    </row>
    <row r="86">
      <c r="A86" s="57"/>
      <c r="B86" s="57"/>
      <c r="C86" s="58"/>
      <c r="E86" s="57" t="s">
        <v>140</v>
      </c>
      <c r="F86" s="57">
        <f t="shared" ref="F86:H86" si="6">SUM(F70+F78)</f>
        <v>57</v>
      </c>
      <c r="G86" s="57">
        <f t="shared" si="6"/>
        <v>0</v>
      </c>
      <c r="H86" s="57">
        <f t="shared" si="6"/>
        <v>52</v>
      </c>
      <c r="I86" s="57"/>
      <c r="J86" s="57" t="str">
        <f>IFERROR(__xludf.DUMMYFUNCTION("IF(H86&lt;&gt; 0,SPARKLINE(L86,{""charttype"",""bar"";""color1"",""green"";""max"",1}),)"),"")</f>
        <v/>
      </c>
      <c r="K86" s="58"/>
      <c r="L86" s="62">
        <f t="shared" ref="L86:L90" si="8">IF(H86&gt;0,((H86*100)/(F86-G86))/100,0)</f>
        <v>0.9122807018</v>
      </c>
    </row>
    <row r="87">
      <c r="A87" s="57"/>
      <c r="B87" s="57"/>
      <c r="C87" s="58"/>
      <c r="E87" s="57" t="s">
        <v>152</v>
      </c>
      <c r="F87" s="57">
        <f t="shared" ref="F87:H87" si="7">SUM(F71+F79)</f>
        <v>70</v>
      </c>
      <c r="G87" s="57">
        <f t="shared" si="7"/>
        <v>0</v>
      </c>
      <c r="H87" s="57">
        <f t="shared" si="7"/>
        <v>31</v>
      </c>
      <c r="J87" s="57" t="str">
        <f>IFERROR(__xludf.DUMMYFUNCTION("IF(H87&lt;&gt; 0,SPARKLINE(L87,{""charttype"",""bar"";""color1"",""green"";""max"",1}),)"),"")</f>
        <v/>
      </c>
      <c r="K87" s="58"/>
      <c r="L87" s="62">
        <f t="shared" si="8"/>
        <v>0.4428571429</v>
      </c>
    </row>
    <row r="88">
      <c r="A88" s="57"/>
      <c r="B88" s="57"/>
      <c r="C88" s="58"/>
      <c r="E88" s="57" t="s">
        <v>142</v>
      </c>
      <c r="F88" s="57">
        <f t="shared" ref="F88:H88" si="9">SUM(F72+F80)</f>
        <v>55</v>
      </c>
      <c r="G88" s="57">
        <f t="shared" si="9"/>
        <v>21</v>
      </c>
      <c r="H88" s="57">
        <f t="shared" si="9"/>
        <v>8</v>
      </c>
      <c r="J88" s="57" t="str">
        <f>IFERROR(__xludf.DUMMYFUNCTION("IF(H88&lt;&gt; 0,SPARKLINE(L88,{""charttype"",""bar"";""color1"",""green"";""max"",1}),)"),"")</f>
        <v/>
      </c>
      <c r="K88" s="58"/>
      <c r="L88" s="62">
        <f t="shared" si="8"/>
        <v>0.2352941176</v>
      </c>
    </row>
    <row r="89">
      <c r="A89" s="57"/>
      <c r="B89" s="57"/>
      <c r="C89" s="58"/>
      <c r="E89" s="57" t="s">
        <v>144</v>
      </c>
      <c r="F89" s="57">
        <f t="shared" ref="F89:H89" si="10">SUM(F73+F81)</f>
        <v>45</v>
      </c>
      <c r="G89" s="57">
        <f t="shared" si="10"/>
        <v>45</v>
      </c>
      <c r="H89" s="57">
        <f t="shared" si="10"/>
        <v>0</v>
      </c>
      <c r="J89" s="57" t="str">
        <f>IFERROR(__xludf.DUMMYFUNCTION("IF(H89&lt;&gt; 0,SPARKLINE(L89,{""charttype"",""bar"";""color1"",""green"";""max"",1}),)"),"")</f>
        <v/>
      </c>
      <c r="K89" s="58"/>
      <c r="L89" s="62">
        <f t="shared" si="8"/>
        <v>0</v>
      </c>
    </row>
    <row r="90">
      <c r="A90" s="68"/>
      <c r="B90" s="68"/>
      <c r="C90" s="69"/>
      <c r="D90" s="68"/>
      <c r="E90" s="70"/>
      <c r="F90" s="70">
        <f t="shared" ref="F90:H90" si="11">SUM(F86:F89)</f>
        <v>227</v>
      </c>
      <c r="G90" s="70">
        <f t="shared" si="11"/>
        <v>66</v>
      </c>
      <c r="H90" s="70">
        <f t="shared" si="11"/>
        <v>91</v>
      </c>
      <c r="I90" s="70"/>
      <c r="J90" s="70" t="str">
        <f>IFERROR(__xludf.DUMMYFUNCTION("IF(H90&lt;&gt; 0,SPARKLINE(L90,{""charttype"",""bar"";""color1"",""green"";""max"",1}),)"),"")</f>
        <v/>
      </c>
      <c r="K90" s="71"/>
      <c r="L90" s="72">
        <f t="shared" si="8"/>
        <v>0.5652173913</v>
      </c>
    </row>
    <row r="91">
      <c r="A91" s="57"/>
      <c r="B91" s="57"/>
      <c r="C91" s="58"/>
      <c r="D91" s="57"/>
      <c r="E91" s="57"/>
      <c r="F91" s="57"/>
      <c r="G91" s="57"/>
      <c r="H91" s="57"/>
      <c r="I91" s="73"/>
      <c r="J91" s="58"/>
      <c r="K91" s="58"/>
      <c r="L91" s="57"/>
    </row>
    <row r="92">
      <c r="A92" s="57"/>
      <c r="B92" s="57"/>
      <c r="C92" s="58"/>
      <c r="D92" s="57"/>
      <c r="E92" s="57"/>
      <c r="F92" s="57"/>
      <c r="G92" s="57"/>
      <c r="H92" s="57"/>
      <c r="I92" s="73"/>
      <c r="J92" s="58"/>
      <c r="K92" s="58"/>
      <c r="L92" s="57"/>
    </row>
    <row r="93">
      <c r="A93" s="57"/>
      <c r="B93" s="57"/>
      <c r="C93" s="58"/>
      <c r="D93" s="57"/>
      <c r="E93" s="57"/>
      <c r="F93" s="57"/>
      <c r="G93" s="57"/>
      <c r="H93" s="57"/>
      <c r="I93" s="73"/>
      <c r="J93" s="58"/>
      <c r="K93" s="58"/>
      <c r="L93" s="57"/>
    </row>
    <row r="94">
      <c r="A94" s="57"/>
      <c r="B94" s="57"/>
      <c r="C94" s="58"/>
      <c r="D94" s="57"/>
      <c r="E94" s="57"/>
      <c r="F94" s="57"/>
      <c r="G94" s="57"/>
      <c r="H94" s="57"/>
      <c r="I94" s="73"/>
      <c r="J94" s="58"/>
      <c r="K94" s="58"/>
      <c r="L94" s="57"/>
    </row>
    <row r="95">
      <c r="A95" s="57"/>
      <c r="B95" s="57"/>
      <c r="C95" s="58"/>
      <c r="D95" s="57"/>
      <c r="E95" s="57"/>
      <c r="F95" s="57"/>
      <c r="G95" s="57"/>
      <c r="H95" s="57"/>
      <c r="I95" s="73"/>
      <c r="J95" s="58"/>
      <c r="K95" s="58"/>
      <c r="L95" s="57"/>
    </row>
    <row r="96">
      <c r="A96" s="57"/>
      <c r="B96" s="57"/>
      <c r="C96" s="58"/>
      <c r="D96" s="57"/>
      <c r="E96" s="57"/>
      <c r="F96" s="57"/>
      <c r="G96" s="57"/>
      <c r="H96" s="57"/>
      <c r="I96" s="73"/>
      <c r="J96" s="58"/>
      <c r="K96" s="58"/>
      <c r="L96" s="57"/>
    </row>
    <row r="97">
      <c r="A97" s="57"/>
      <c r="B97" s="57"/>
      <c r="C97" s="58"/>
      <c r="D97" s="57"/>
      <c r="E97" s="57"/>
      <c r="F97" s="57"/>
      <c r="G97" s="57"/>
      <c r="H97" s="57"/>
      <c r="I97" s="73"/>
      <c r="J97" s="58"/>
      <c r="K97" s="58"/>
      <c r="L97" s="57"/>
    </row>
    <row r="98">
      <c r="A98" s="57"/>
      <c r="B98" s="57"/>
      <c r="C98" s="58"/>
      <c r="D98" s="57"/>
      <c r="E98" s="57"/>
      <c r="F98" s="57"/>
      <c r="G98" s="57"/>
      <c r="H98" s="57"/>
      <c r="I98" s="73"/>
      <c r="J98" s="58"/>
      <c r="K98" s="58"/>
      <c r="L98" s="57"/>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row r="105">
      <c r="A105" s="57"/>
      <c r="B105" s="57"/>
      <c r="C105" s="58"/>
      <c r="D105" s="57"/>
      <c r="E105" s="57"/>
      <c r="F105" s="57"/>
      <c r="G105" s="57"/>
      <c r="H105" s="57"/>
      <c r="I105" s="73"/>
      <c r="J105" s="58"/>
      <c r="K105" s="58"/>
      <c r="L105" s="57"/>
    </row>
    <row r="106">
      <c r="A106" s="57"/>
      <c r="B106" s="57"/>
      <c r="C106" s="58"/>
      <c r="D106" s="57"/>
      <c r="E106" s="57"/>
      <c r="F106" s="57"/>
      <c r="G106" s="57"/>
      <c r="H106" s="57"/>
      <c r="I106" s="73"/>
      <c r="J106" s="58"/>
      <c r="K106" s="58"/>
      <c r="L106" s="57"/>
    </row>
    <row r="107">
      <c r="A107" s="57"/>
      <c r="B107" s="57"/>
      <c r="C107" s="58"/>
      <c r="D107" s="57"/>
      <c r="E107" s="57"/>
      <c r="F107" s="57"/>
      <c r="G107" s="57"/>
      <c r="H107" s="57"/>
      <c r="I107" s="73"/>
      <c r="J107" s="58"/>
      <c r="K107" s="58"/>
      <c r="L107" s="57"/>
    </row>
  </sheetData>
  <autoFilter ref="$A$9:$L$46"/>
  <mergeCells count="30">
    <mergeCell ref="A1:L1"/>
    <mergeCell ref="A2:L2"/>
    <mergeCell ref="A3:B3"/>
    <mergeCell ref="A4:B4"/>
    <mergeCell ref="C4:D4"/>
    <mergeCell ref="E4:E5"/>
    <mergeCell ref="F4:F5"/>
    <mergeCell ref="A5:B5"/>
    <mergeCell ref="C5:D5"/>
    <mergeCell ref="A6:B6"/>
    <mergeCell ref="C6:I6"/>
    <mergeCell ref="A7:L7"/>
    <mergeCell ref="A8:L8"/>
    <mergeCell ref="A46:L46"/>
    <mergeCell ref="A47:L47"/>
    <mergeCell ref="E48:L48"/>
    <mergeCell ref="A51:L51"/>
    <mergeCell ref="A52:L52"/>
    <mergeCell ref="A53:C53"/>
    <mergeCell ref="I53:L53"/>
    <mergeCell ref="A65:L65"/>
    <mergeCell ref="E84:L84"/>
    <mergeCell ref="I85:J85"/>
    <mergeCell ref="A66:L66"/>
    <mergeCell ref="A67:D67"/>
    <mergeCell ref="E67:I67"/>
    <mergeCell ref="E68:L68"/>
    <mergeCell ref="I69:J69"/>
    <mergeCell ref="E76:L76"/>
    <mergeCell ref="I77:J77"/>
  </mergeCells>
  <conditionalFormatting sqref="H9:H45">
    <cfRule type="containsText" dxfId="0" priority="1" operator="containsText" text="Preparado">
      <formula>NOT(ISERROR(SEARCH(("Preparado"),(H9))))</formula>
    </cfRule>
  </conditionalFormatting>
  <conditionalFormatting sqref="H9:H45">
    <cfRule type="containsText" dxfId="1" priority="2" operator="containsText" text="Pronto">
      <formula>NOT(ISERROR(SEARCH(("Pronto"),(H9))))</formula>
    </cfRule>
  </conditionalFormatting>
  <conditionalFormatting sqref="H9:H45">
    <cfRule type="containsText" dxfId="1" priority="3" operator="containsText" text="Aceito">
      <formula>NOT(ISERROR(SEARCH(("Aceito"),(H9))))</formula>
    </cfRule>
  </conditionalFormatting>
  <conditionalFormatting sqref="H9:H45">
    <cfRule type="containsText" dxfId="1" priority="4" operator="containsText" text="Implantado">
      <formula>NOT(ISERROR(SEARCH(("Implantado"),(H9))))</formula>
    </cfRule>
  </conditionalFormatting>
  <conditionalFormatting sqref="H9:H45">
    <cfRule type="containsText" dxfId="2" priority="5" operator="containsText" text="Novo">
      <formula>NOT(ISERROR(SEARCH(("Novo"),(H9))))</formula>
    </cfRule>
  </conditionalFormatting>
  <conditionalFormatting sqref="H9:H45">
    <cfRule type="containsText" dxfId="2" priority="6" operator="containsText" text="Em refinamento">
      <formula>NOT(ISERROR(SEARCH(("Em refinamento"),(H9))))</formula>
    </cfRule>
  </conditionalFormatting>
  <conditionalFormatting sqref="H9:H45">
    <cfRule type="containsText" dxfId="3" priority="7" operator="containsText" text="Em testes">
      <formula>NOT(ISERROR(SEARCH(("Em testes"),(H9))))</formula>
    </cfRule>
  </conditionalFormatting>
  <conditionalFormatting sqref="H9:H45">
    <cfRule type="containsText" dxfId="3" priority="8" operator="containsText" text="Implementado">
      <formula>NOT(ISERROR(SEARCH(("Implementado"),(H9))))</formula>
    </cfRule>
  </conditionalFormatting>
  <conditionalFormatting sqref="H9:H45">
    <cfRule type="containsText" dxfId="1" priority="9" operator="containsText" text="Entregue">
      <formula>NOT(ISERROR(SEARCH(("Entregue"),(H9))))</formula>
    </cfRule>
  </conditionalFormatting>
  <conditionalFormatting sqref="H9:H45">
    <cfRule type="containsText" dxfId="4" priority="10" operator="containsText" text="Em Desenvolvimento">
      <formula>NOT(ISERROR(SEARCH(("Em Desenvolvimento"),(H9))))</formula>
    </cfRule>
  </conditionalFormatting>
  <printOptions horizontalCentered="1"/>
  <pageMargins bottom="0.9489083750894777" footer="0.0" header="0.0" left="0.25" right="0.25" top="0.03758052970651396"/>
  <pageSetup fitToHeight="0" paperSize="9" orientation="portrait"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219</v>
      </c>
    </row>
    <row r="3">
      <c r="A3" s="3" t="s">
        <v>2</v>
      </c>
      <c r="C3" s="4">
        <v>45866.0</v>
      </c>
      <c r="D3" s="4"/>
      <c r="E3" s="4"/>
      <c r="F3" s="4"/>
      <c r="G3" s="4"/>
      <c r="H3" s="4"/>
      <c r="I3" s="5"/>
      <c r="J3" s="6"/>
      <c r="K3" s="6"/>
      <c r="L3" s="7"/>
    </row>
    <row r="4">
      <c r="A4" s="3" t="s">
        <v>3</v>
      </c>
      <c r="C4" s="4">
        <v>45866.0</v>
      </c>
      <c r="E4" s="8">
        <f>NETWORKDAYS(C4, C5, 0)-1</f>
        <v>14</v>
      </c>
      <c r="F4" s="5" t="s">
        <v>4</v>
      </c>
      <c r="G4" s="5"/>
      <c r="H4" s="5"/>
      <c r="I4" s="5"/>
      <c r="J4" s="6"/>
      <c r="K4" s="6"/>
      <c r="L4" s="9"/>
    </row>
    <row r="5">
      <c r="A5" s="3" t="s">
        <v>5</v>
      </c>
      <c r="C5" s="4">
        <v>45884.0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32</v>
      </c>
      <c r="C10" s="22" t="s">
        <v>33</v>
      </c>
      <c r="D10" s="23" t="s">
        <v>24</v>
      </c>
      <c r="E10" s="23">
        <v>21.0</v>
      </c>
      <c r="F10" s="24" t="b">
        <v>1</v>
      </c>
      <c r="G10" s="24" t="b">
        <v>0</v>
      </c>
      <c r="H10" s="35" t="s">
        <v>178</v>
      </c>
      <c r="I10" s="25" t="b">
        <v>1</v>
      </c>
      <c r="J10" s="25" t="b">
        <v>0</v>
      </c>
      <c r="K10" s="27"/>
      <c r="L10" s="28" t="s">
        <v>206</v>
      </c>
    </row>
    <row r="11">
      <c r="A11" s="20" t="s">
        <v>21</v>
      </c>
      <c r="B11" s="21" t="s">
        <v>30</v>
      </c>
      <c r="C11" s="22" t="s">
        <v>220</v>
      </c>
      <c r="D11" s="23" t="s">
        <v>24</v>
      </c>
      <c r="E11" s="23">
        <v>13.0</v>
      </c>
      <c r="F11" s="24" t="b">
        <v>0</v>
      </c>
      <c r="G11" s="24" t="b">
        <v>0</v>
      </c>
      <c r="H11" s="26" t="s">
        <v>221</v>
      </c>
      <c r="I11" s="25" t="b">
        <v>1</v>
      </c>
      <c r="J11" s="25" t="b">
        <v>1</v>
      </c>
      <c r="K11" s="27"/>
      <c r="L11" s="28" t="s">
        <v>206</v>
      </c>
    </row>
    <row r="12">
      <c r="A12" s="20" t="s">
        <v>21</v>
      </c>
      <c r="B12" s="21" t="s">
        <v>26</v>
      </c>
      <c r="C12" s="22" t="s">
        <v>222</v>
      </c>
      <c r="D12" s="23" t="s">
        <v>24</v>
      </c>
      <c r="E12" s="23">
        <v>13.0</v>
      </c>
      <c r="F12" s="24" t="b">
        <v>0</v>
      </c>
      <c r="G12" s="24" t="b">
        <v>0</v>
      </c>
      <c r="H12" s="44" t="s">
        <v>178</v>
      </c>
      <c r="I12" s="25" t="b">
        <v>1</v>
      </c>
      <c r="J12" s="25" t="b">
        <v>0</v>
      </c>
      <c r="K12" s="27"/>
      <c r="L12" s="28" t="s">
        <v>206</v>
      </c>
    </row>
    <row r="13">
      <c r="A13" s="20" t="s">
        <v>21</v>
      </c>
      <c r="B13" s="21" t="s">
        <v>223</v>
      </c>
      <c r="C13" s="22" t="s">
        <v>224</v>
      </c>
      <c r="D13" s="23" t="s">
        <v>24</v>
      </c>
      <c r="E13" s="23">
        <v>8.0</v>
      </c>
      <c r="F13" s="24" t="b">
        <v>0</v>
      </c>
      <c r="G13" s="25" t="b">
        <v>1</v>
      </c>
      <c r="H13" s="26" t="s">
        <v>178</v>
      </c>
      <c r="I13" s="25" t="b">
        <v>1</v>
      </c>
      <c r="J13" s="24" t="b">
        <v>0</v>
      </c>
      <c r="K13" s="27"/>
      <c r="L13" s="28" t="s">
        <v>206</v>
      </c>
    </row>
    <row r="14">
      <c r="A14" s="29" t="s">
        <v>21</v>
      </c>
      <c r="B14" s="21" t="s">
        <v>225</v>
      </c>
      <c r="C14" s="22" t="s">
        <v>226</v>
      </c>
      <c r="D14" s="23" t="s">
        <v>24</v>
      </c>
      <c r="E14" s="23">
        <v>3.0</v>
      </c>
      <c r="F14" s="24" t="b">
        <v>0</v>
      </c>
      <c r="G14" s="25" t="b">
        <v>1</v>
      </c>
      <c r="H14" s="26" t="s">
        <v>178</v>
      </c>
      <c r="I14" s="25" t="b">
        <v>1</v>
      </c>
      <c r="J14" s="24" t="b">
        <v>0</v>
      </c>
      <c r="K14" s="27"/>
      <c r="L14" s="28" t="s">
        <v>206</v>
      </c>
    </row>
    <row r="15">
      <c r="A15" s="33" t="s">
        <v>48</v>
      </c>
      <c r="B15" s="21" t="s">
        <v>227</v>
      </c>
      <c r="C15" s="22" t="s">
        <v>228</v>
      </c>
      <c r="D15" s="23" t="s">
        <v>24</v>
      </c>
      <c r="E15" s="23">
        <v>8.0</v>
      </c>
      <c r="F15" s="24" t="b">
        <v>1</v>
      </c>
      <c r="G15" s="24" t="b">
        <v>0</v>
      </c>
      <c r="H15" s="75" t="s">
        <v>178</v>
      </c>
      <c r="I15" s="25" t="b">
        <v>1</v>
      </c>
      <c r="J15" s="25" t="b">
        <v>0</v>
      </c>
      <c r="K15" s="34"/>
      <c r="L15" s="28" t="s">
        <v>206</v>
      </c>
    </row>
    <row r="16">
      <c r="A16" s="33" t="s">
        <v>48</v>
      </c>
      <c r="B16" s="21" t="s">
        <v>186</v>
      </c>
      <c r="C16" s="22" t="s">
        <v>229</v>
      </c>
      <c r="D16" s="23" t="s">
        <v>24</v>
      </c>
      <c r="E16" s="37"/>
      <c r="F16" s="24" t="b">
        <v>0</v>
      </c>
      <c r="G16" s="24" t="b">
        <v>0</v>
      </c>
      <c r="H16" s="74" t="s">
        <v>97</v>
      </c>
      <c r="I16" s="25" t="b">
        <v>1</v>
      </c>
      <c r="J16" s="25" t="b">
        <v>1</v>
      </c>
      <c r="K16" s="27"/>
      <c r="L16" s="28" t="s">
        <v>206</v>
      </c>
    </row>
    <row r="17">
      <c r="A17" s="33" t="s">
        <v>48</v>
      </c>
      <c r="B17" s="21" t="s">
        <v>230</v>
      </c>
      <c r="C17" s="22" t="s">
        <v>231</v>
      </c>
      <c r="D17" s="23" t="s">
        <v>24</v>
      </c>
      <c r="E17" s="23">
        <v>5.0</v>
      </c>
      <c r="F17" s="24" t="b">
        <v>0</v>
      </c>
      <c r="G17" s="24" t="b">
        <v>0</v>
      </c>
      <c r="H17" s="75" t="s">
        <v>178</v>
      </c>
      <c r="I17" s="25" t="b">
        <v>1</v>
      </c>
      <c r="J17" s="25" t="b">
        <v>0</v>
      </c>
      <c r="K17" s="27"/>
      <c r="L17" s="28" t="s">
        <v>206</v>
      </c>
    </row>
    <row r="18">
      <c r="A18" s="33" t="s">
        <v>48</v>
      </c>
      <c r="B18" s="21" t="s">
        <v>232</v>
      </c>
      <c r="C18" s="22" t="s">
        <v>233</v>
      </c>
      <c r="D18" s="23" t="s">
        <v>24</v>
      </c>
      <c r="E18" s="23">
        <v>13.0</v>
      </c>
      <c r="F18" s="24" t="b">
        <v>0</v>
      </c>
      <c r="G18" s="24" t="b">
        <v>1</v>
      </c>
      <c r="H18" s="74" t="s">
        <v>97</v>
      </c>
      <c r="I18" s="25" t="b">
        <v>1</v>
      </c>
      <c r="J18" s="25" t="b">
        <v>1</v>
      </c>
      <c r="K18" s="34"/>
      <c r="L18" s="28" t="s">
        <v>206</v>
      </c>
    </row>
    <row r="19">
      <c r="A19" s="33" t="s">
        <v>48</v>
      </c>
      <c r="B19" s="21" t="s">
        <v>49</v>
      </c>
      <c r="C19" s="22" t="s">
        <v>234</v>
      </c>
      <c r="D19" s="23" t="s">
        <v>24</v>
      </c>
      <c r="E19" s="23">
        <v>13.0</v>
      </c>
      <c r="F19" s="24" t="b">
        <v>0</v>
      </c>
      <c r="G19" s="24" t="b">
        <v>1</v>
      </c>
      <c r="H19" s="74" t="s">
        <v>97</v>
      </c>
      <c r="I19" s="25" t="b">
        <v>1</v>
      </c>
      <c r="J19" s="25" t="b">
        <v>1</v>
      </c>
      <c r="K19" s="27"/>
      <c r="L19" s="28" t="s">
        <v>206</v>
      </c>
    </row>
    <row r="20">
      <c r="A20" s="33" t="s">
        <v>48</v>
      </c>
      <c r="B20" s="21" t="s">
        <v>188</v>
      </c>
      <c r="C20" s="22" t="s">
        <v>235</v>
      </c>
      <c r="D20" s="23" t="s">
        <v>24</v>
      </c>
      <c r="E20" s="23">
        <v>13.0</v>
      </c>
      <c r="F20" s="24" t="b">
        <v>0</v>
      </c>
      <c r="G20" s="24" t="b">
        <v>1</v>
      </c>
      <c r="H20" s="74" t="s">
        <v>97</v>
      </c>
      <c r="I20" s="25" t="b">
        <v>1</v>
      </c>
      <c r="J20" s="25" t="b">
        <v>1</v>
      </c>
      <c r="K20" s="27"/>
      <c r="L20" s="28" t="s">
        <v>206</v>
      </c>
    </row>
    <row r="21">
      <c r="A21" s="33" t="s">
        <v>48</v>
      </c>
      <c r="B21" s="21" t="s">
        <v>236</v>
      </c>
      <c r="C21" s="22" t="s">
        <v>237</v>
      </c>
      <c r="D21" s="23" t="s">
        <v>24</v>
      </c>
      <c r="E21" s="23">
        <v>13.0</v>
      </c>
      <c r="F21" s="24" t="b">
        <v>0</v>
      </c>
      <c r="G21" s="24" t="b">
        <v>1</v>
      </c>
      <c r="H21" s="75" t="s">
        <v>178</v>
      </c>
      <c r="I21" s="25" t="b">
        <v>1</v>
      </c>
      <c r="J21" s="24" t="b">
        <v>0</v>
      </c>
      <c r="K21" s="27"/>
      <c r="L21" s="28" t="s">
        <v>206</v>
      </c>
    </row>
    <row r="22">
      <c r="A22" s="33" t="s">
        <v>48</v>
      </c>
      <c r="B22" s="21" t="s">
        <v>238</v>
      </c>
      <c r="C22" s="22" t="s">
        <v>239</v>
      </c>
      <c r="D22" s="23" t="s">
        <v>24</v>
      </c>
      <c r="E22" s="23">
        <v>5.0</v>
      </c>
      <c r="F22" s="24" t="b">
        <v>0</v>
      </c>
      <c r="G22" s="24" t="b">
        <v>1</v>
      </c>
      <c r="H22" s="75" t="s">
        <v>178</v>
      </c>
      <c r="I22" s="25" t="b">
        <v>1</v>
      </c>
      <c r="J22" s="24" t="b">
        <v>0</v>
      </c>
      <c r="K22" s="27"/>
      <c r="L22" s="28" t="s">
        <v>206</v>
      </c>
    </row>
    <row r="23">
      <c r="A23" s="33" t="s">
        <v>48</v>
      </c>
      <c r="B23" s="21" t="s">
        <v>240</v>
      </c>
      <c r="C23" s="22" t="s">
        <v>241</v>
      </c>
      <c r="D23" s="23" t="s">
        <v>24</v>
      </c>
      <c r="E23" s="23">
        <v>13.0</v>
      </c>
      <c r="F23" s="24" t="b">
        <v>0</v>
      </c>
      <c r="G23" s="24" t="b">
        <v>1</v>
      </c>
      <c r="H23" s="75" t="s">
        <v>178</v>
      </c>
      <c r="I23" s="25" t="b">
        <v>1</v>
      </c>
      <c r="J23" s="24" t="b">
        <v>0</v>
      </c>
      <c r="K23" s="27"/>
      <c r="L23" s="28" t="s">
        <v>206</v>
      </c>
    </row>
    <row r="24" ht="17.25" customHeight="1">
      <c r="A24" s="33" t="s">
        <v>48</v>
      </c>
      <c r="B24" s="21" t="s">
        <v>242</v>
      </c>
      <c r="C24" s="22" t="s">
        <v>243</v>
      </c>
      <c r="D24" s="23" t="s">
        <v>24</v>
      </c>
      <c r="E24" s="23">
        <v>5.0</v>
      </c>
      <c r="F24" s="24" t="b">
        <v>0</v>
      </c>
      <c r="G24" s="24" t="b">
        <v>1</v>
      </c>
      <c r="H24" s="75" t="s">
        <v>178</v>
      </c>
      <c r="I24" s="25" t="b">
        <v>1</v>
      </c>
      <c r="J24" s="24" t="b">
        <v>0</v>
      </c>
      <c r="K24" s="27"/>
      <c r="L24" s="28" t="s">
        <v>206</v>
      </c>
    </row>
    <row r="25">
      <c r="A25" s="36" t="s">
        <v>79</v>
      </c>
      <c r="B25" s="21" t="s">
        <v>61</v>
      </c>
      <c r="C25" s="22" t="s">
        <v>62</v>
      </c>
      <c r="D25" s="23" t="s">
        <v>24</v>
      </c>
      <c r="E25" s="23">
        <v>13.0</v>
      </c>
      <c r="F25" s="24" t="b">
        <v>1</v>
      </c>
      <c r="G25" s="24" t="b">
        <v>0</v>
      </c>
      <c r="H25" s="74" t="s">
        <v>97</v>
      </c>
      <c r="I25" s="25" t="b">
        <v>1</v>
      </c>
      <c r="J25" s="25" t="b">
        <v>1</v>
      </c>
      <c r="K25" s="27"/>
      <c r="L25" s="38" t="s">
        <v>206</v>
      </c>
    </row>
    <row r="26">
      <c r="A26" s="36" t="s">
        <v>79</v>
      </c>
      <c r="B26" s="21" t="s">
        <v>71</v>
      </c>
      <c r="C26" s="22" t="s">
        <v>72</v>
      </c>
      <c r="D26" s="23" t="s">
        <v>24</v>
      </c>
      <c r="E26" s="23">
        <v>13.0</v>
      </c>
      <c r="F26" s="24" t="b">
        <v>0</v>
      </c>
      <c r="G26" s="24" t="b">
        <v>0</v>
      </c>
      <c r="H26" s="74" t="s">
        <v>97</v>
      </c>
      <c r="I26" s="25" t="b">
        <v>1</v>
      </c>
      <c r="J26" s="25" t="b">
        <v>1</v>
      </c>
      <c r="K26" s="27"/>
      <c r="L26" s="38" t="s">
        <v>206</v>
      </c>
    </row>
    <row r="27">
      <c r="A27" s="36" t="s">
        <v>79</v>
      </c>
      <c r="B27" s="21" t="s">
        <v>75</v>
      </c>
      <c r="C27" s="22" t="s">
        <v>76</v>
      </c>
      <c r="D27" s="23" t="s">
        <v>24</v>
      </c>
      <c r="E27" s="23">
        <v>13.0</v>
      </c>
      <c r="F27" s="24" t="b">
        <v>0</v>
      </c>
      <c r="G27" s="24" t="b">
        <v>0</v>
      </c>
      <c r="H27" s="74" t="s">
        <v>97</v>
      </c>
      <c r="I27" s="25" t="b">
        <v>1</v>
      </c>
      <c r="J27" s="25" t="b">
        <v>1</v>
      </c>
      <c r="K27" s="27"/>
      <c r="L27" s="38" t="s">
        <v>206</v>
      </c>
    </row>
    <row r="28">
      <c r="A28" s="36" t="s">
        <v>79</v>
      </c>
      <c r="B28" s="21" t="s">
        <v>69</v>
      </c>
      <c r="C28" s="22" t="s">
        <v>244</v>
      </c>
      <c r="D28" s="23" t="s">
        <v>24</v>
      </c>
      <c r="E28" s="23">
        <v>13.0</v>
      </c>
      <c r="F28" s="24" t="b">
        <v>0</v>
      </c>
      <c r="G28" s="24" t="b">
        <v>0</v>
      </c>
      <c r="H28" s="74" t="s">
        <v>97</v>
      </c>
      <c r="I28" s="25" t="b">
        <v>1</v>
      </c>
      <c r="J28" s="25" t="b">
        <v>1</v>
      </c>
      <c r="K28" s="27"/>
      <c r="L28" s="38" t="s">
        <v>206</v>
      </c>
    </row>
    <row r="29">
      <c r="A29" s="36" t="s">
        <v>79</v>
      </c>
      <c r="B29" s="21" t="s">
        <v>55</v>
      </c>
      <c r="C29" s="22" t="s">
        <v>56</v>
      </c>
      <c r="D29" s="23" t="s">
        <v>24</v>
      </c>
      <c r="E29" s="23">
        <v>13.0</v>
      </c>
      <c r="F29" s="24" t="b">
        <v>0</v>
      </c>
      <c r="G29" s="24" t="b">
        <v>0</v>
      </c>
      <c r="H29" s="74" t="s">
        <v>97</v>
      </c>
      <c r="I29" s="25" t="b">
        <v>1</v>
      </c>
      <c r="J29" s="25" t="b">
        <v>1</v>
      </c>
      <c r="K29" s="27"/>
      <c r="L29" s="38" t="s">
        <v>206</v>
      </c>
    </row>
    <row r="30">
      <c r="A30" s="36" t="s">
        <v>79</v>
      </c>
      <c r="B30" s="21" t="s">
        <v>57</v>
      </c>
      <c r="C30" s="22" t="s">
        <v>58</v>
      </c>
      <c r="D30" s="23" t="s">
        <v>24</v>
      </c>
      <c r="E30" s="23">
        <v>13.0</v>
      </c>
      <c r="F30" s="24" t="b">
        <v>0</v>
      </c>
      <c r="G30" s="24" t="b">
        <v>0</v>
      </c>
      <c r="H30" s="74" t="s">
        <v>97</v>
      </c>
      <c r="I30" s="25" t="b">
        <v>1</v>
      </c>
      <c r="J30" s="25" t="b">
        <v>1</v>
      </c>
      <c r="K30" s="27"/>
      <c r="L30" s="38" t="s">
        <v>206</v>
      </c>
    </row>
    <row r="31">
      <c r="A31" s="36" t="s">
        <v>79</v>
      </c>
      <c r="B31" s="21" t="s">
        <v>67</v>
      </c>
      <c r="C31" s="22" t="s">
        <v>68</v>
      </c>
      <c r="D31" s="23" t="s">
        <v>24</v>
      </c>
      <c r="E31" s="23">
        <v>13.0</v>
      </c>
      <c r="F31" s="24" t="b">
        <v>0</v>
      </c>
      <c r="G31" s="24" t="b">
        <v>0</v>
      </c>
      <c r="H31" s="74" t="s">
        <v>97</v>
      </c>
      <c r="I31" s="25" t="b">
        <v>1</v>
      </c>
      <c r="J31" s="25" t="b">
        <v>1</v>
      </c>
      <c r="K31" s="27"/>
      <c r="L31" s="38" t="s">
        <v>206</v>
      </c>
    </row>
    <row r="32">
      <c r="A32" s="36" t="s">
        <v>79</v>
      </c>
      <c r="B32" s="21" t="s">
        <v>63</v>
      </c>
      <c r="C32" s="22" t="s">
        <v>245</v>
      </c>
      <c r="D32" s="23" t="s">
        <v>24</v>
      </c>
      <c r="E32" s="23">
        <v>13.0</v>
      </c>
      <c r="F32" s="24" t="b">
        <v>0</v>
      </c>
      <c r="G32" s="24" t="b">
        <v>0</v>
      </c>
      <c r="H32" s="74" t="s">
        <v>97</v>
      </c>
      <c r="I32" s="25" t="b">
        <v>1</v>
      </c>
      <c r="J32" s="25" t="b">
        <v>1</v>
      </c>
      <c r="K32" s="27"/>
      <c r="L32" s="38" t="s">
        <v>206</v>
      </c>
    </row>
    <row r="33">
      <c r="A33" s="36" t="s">
        <v>79</v>
      </c>
      <c r="B33" s="21" t="s">
        <v>246</v>
      </c>
      <c r="C33" s="22" t="s">
        <v>247</v>
      </c>
      <c r="D33" s="23" t="s">
        <v>24</v>
      </c>
      <c r="E33" s="23">
        <v>13.0</v>
      </c>
      <c r="F33" s="24" t="b">
        <v>0</v>
      </c>
      <c r="G33" s="24" t="b">
        <v>0</v>
      </c>
      <c r="H33" s="74" t="s">
        <v>97</v>
      </c>
      <c r="I33" s="25" t="b">
        <v>1</v>
      </c>
      <c r="J33" s="25" t="b">
        <v>1</v>
      </c>
      <c r="K33" s="27"/>
      <c r="L33" s="38" t="s">
        <v>206</v>
      </c>
    </row>
    <row r="34">
      <c r="A34" s="36" t="s">
        <v>79</v>
      </c>
      <c r="B34" s="21" t="s">
        <v>248</v>
      </c>
      <c r="C34" s="22" t="s">
        <v>249</v>
      </c>
      <c r="D34" s="23" t="s">
        <v>24</v>
      </c>
      <c r="E34" s="37"/>
      <c r="F34" s="24" t="b">
        <v>0</v>
      </c>
      <c r="G34" s="24" t="b">
        <v>1</v>
      </c>
      <c r="H34" s="26" t="s">
        <v>25</v>
      </c>
      <c r="I34" s="25" t="b">
        <v>0</v>
      </c>
      <c r="J34" s="24" t="b">
        <v>0</v>
      </c>
      <c r="K34" s="27"/>
      <c r="L34" s="38" t="s">
        <v>206</v>
      </c>
    </row>
    <row r="35">
      <c r="A35" s="36" t="s">
        <v>79</v>
      </c>
      <c r="B35" s="21" t="s">
        <v>250</v>
      </c>
      <c r="C35" s="22" t="s">
        <v>251</v>
      </c>
      <c r="D35" s="23" t="s">
        <v>24</v>
      </c>
      <c r="E35" s="37"/>
      <c r="F35" s="24" t="b">
        <v>0</v>
      </c>
      <c r="G35" s="24" t="b">
        <v>1</v>
      </c>
      <c r="H35" s="26" t="s">
        <v>25</v>
      </c>
      <c r="I35" s="25" t="b">
        <v>0</v>
      </c>
      <c r="J35" s="24" t="b">
        <v>0</v>
      </c>
      <c r="K35" s="27"/>
      <c r="L35" s="38" t="s">
        <v>206</v>
      </c>
    </row>
    <row r="36" ht="15.75" customHeight="1">
      <c r="A36" s="36" t="s">
        <v>79</v>
      </c>
      <c r="B36" s="21" t="s">
        <v>80</v>
      </c>
      <c r="C36" s="22" t="s">
        <v>252</v>
      </c>
      <c r="D36" s="23" t="s">
        <v>24</v>
      </c>
      <c r="E36" s="23">
        <v>13.0</v>
      </c>
      <c r="F36" s="24" t="b">
        <v>0</v>
      </c>
      <c r="G36" s="24" t="b">
        <v>1</v>
      </c>
      <c r="H36" s="76" t="s">
        <v>221</v>
      </c>
      <c r="I36" s="25" t="b">
        <v>1</v>
      </c>
      <c r="J36" s="25" t="b">
        <v>1</v>
      </c>
      <c r="K36" s="27"/>
      <c r="L36" s="38" t="s">
        <v>206</v>
      </c>
    </row>
    <row r="37">
      <c r="A37" s="36" t="s">
        <v>79</v>
      </c>
      <c r="B37" s="21" t="s">
        <v>193</v>
      </c>
      <c r="C37" s="22" t="s">
        <v>253</v>
      </c>
      <c r="D37" s="23" t="s">
        <v>24</v>
      </c>
      <c r="E37" s="23">
        <v>8.0</v>
      </c>
      <c r="F37" s="24" t="b">
        <v>0</v>
      </c>
      <c r="G37" s="24" t="b">
        <v>1</v>
      </c>
      <c r="H37" s="76" t="s">
        <v>221</v>
      </c>
      <c r="I37" s="25" t="b">
        <v>1</v>
      </c>
      <c r="J37" s="25" t="b">
        <v>1</v>
      </c>
      <c r="K37" s="27"/>
      <c r="L37" s="38" t="s">
        <v>206</v>
      </c>
    </row>
    <row r="38" ht="16.5" customHeight="1">
      <c r="A38" s="36" t="s">
        <v>79</v>
      </c>
      <c r="B38" s="21" t="s">
        <v>85</v>
      </c>
      <c r="C38" s="22" t="s">
        <v>254</v>
      </c>
      <c r="D38" s="23" t="s">
        <v>24</v>
      </c>
      <c r="E38" s="23">
        <v>8.0</v>
      </c>
      <c r="F38" s="24" t="b">
        <v>0</v>
      </c>
      <c r="G38" s="24" t="b">
        <v>1</v>
      </c>
      <c r="H38" s="74" t="s">
        <v>97</v>
      </c>
      <c r="I38" s="25" t="b">
        <v>1</v>
      </c>
      <c r="J38" s="25" t="b">
        <v>1</v>
      </c>
      <c r="K38" s="27"/>
      <c r="L38" s="38" t="s">
        <v>206</v>
      </c>
    </row>
    <row r="39">
      <c r="A39" s="36" t="s">
        <v>79</v>
      </c>
      <c r="B39" s="21" t="s">
        <v>83</v>
      </c>
      <c r="C39" s="22" t="s">
        <v>255</v>
      </c>
      <c r="D39" s="23" t="s">
        <v>24</v>
      </c>
      <c r="E39" s="37"/>
      <c r="F39" s="24" t="b">
        <v>0</v>
      </c>
      <c r="G39" s="24" t="b">
        <v>1</v>
      </c>
      <c r="H39" s="76" t="s">
        <v>221</v>
      </c>
      <c r="I39" s="25" t="b">
        <v>1</v>
      </c>
      <c r="J39" s="25" t="b">
        <v>1</v>
      </c>
      <c r="K39" s="27"/>
      <c r="L39" s="38" t="s">
        <v>206</v>
      </c>
    </row>
    <row r="40">
      <c r="A40" s="36" t="s">
        <v>79</v>
      </c>
      <c r="B40" s="21" t="s">
        <v>91</v>
      </c>
      <c r="C40" s="22" t="s">
        <v>92</v>
      </c>
      <c r="D40" s="23" t="s">
        <v>24</v>
      </c>
      <c r="E40" s="37"/>
      <c r="F40" s="24" t="b">
        <v>0</v>
      </c>
      <c r="G40" s="24" t="b">
        <v>1</v>
      </c>
      <c r="H40" s="75" t="s">
        <v>178</v>
      </c>
      <c r="I40" s="25" t="b">
        <v>1</v>
      </c>
      <c r="J40" s="24" t="b">
        <v>0</v>
      </c>
      <c r="K40" s="27"/>
      <c r="L40" s="38" t="s">
        <v>206</v>
      </c>
    </row>
    <row r="41">
      <c r="A41" s="36" t="s">
        <v>79</v>
      </c>
      <c r="B41" s="21" t="s">
        <v>256</v>
      </c>
      <c r="C41" s="22" t="s">
        <v>257</v>
      </c>
      <c r="D41" s="23" t="s">
        <v>24</v>
      </c>
      <c r="E41" s="37"/>
      <c r="F41" s="24" t="b">
        <v>0</v>
      </c>
      <c r="G41" s="24" t="b">
        <v>1</v>
      </c>
      <c r="H41" s="26" t="s">
        <v>25</v>
      </c>
      <c r="I41" s="25" t="b">
        <v>0</v>
      </c>
      <c r="J41" s="24" t="b">
        <v>0</v>
      </c>
      <c r="K41" s="27"/>
      <c r="L41" s="38"/>
    </row>
    <row r="42">
      <c r="A42" s="36" t="s">
        <v>79</v>
      </c>
      <c r="B42" s="21" t="s">
        <v>95</v>
      </c>
      <c r="C42" s="22" t="s">
        <v>96</v>
      </c>
      <c r="D42" s="23" t="s">
        <v>24</v>
      </c>
      <c r="E42" s="37"/>
      <c r="F42" s="24" t="b">
        <v>0</v>
      </c>
      <c r="G42" s="24" t="b">
        <v>1</v>
      </c>
      <c r="H42" s="75" t="s">
        <v>178</v>
      </c>
      <c r="I42" s="25" t="b">
        <v>1</v>
      </c>
      <c r="J42" s="24" t="b">
        <v>0</v>
      </c>
      <c r="K42" s="27"/>
      <c r="L42" s="38"/>
    </row>
    <row r="43">
      <c r="A43" s="39" t="s">
        <v>98</v>
      </c>
      <c r="B43" s="21" t="s">
        <v>258</v>
      </c>
      <c r="C43" s="22" t="s">
        <v>259</v>
      </c>
      <c r="D43" s="23" t="s">
        <v>24</v>
      </c>
      <c r="E43" s="23">
        <v>13.0</v>
      </c>
      <c r="F43" s="24" t="b">
        <v>1</v>
      </c>
      <c r="G43" s="24" t="b">
        <v>0</v>
      </c>
      <c r="H43" s="74" t="s">
        <v>97</v>
      </c>
      <c r="I43" s="25" t="b">
        <v>1</v>
      </c>
      <c r="J43" s="25" t="b">
        <v>1</v>
      </c>
      <c r="K43" s="27"/>
      <c r="L43" s="38" t="s">
        <v>206</v>
      </c>
    </row>
    <row r="44">
      <c r="A44" s="39" t="s">
        <v>98</v>
      </c>
      <c r="B44" s="21" t="s">
        <v>260</v>
      </c>
      <c r="C44" s="22" t="s">
        <v>261</v>
      </c>
      <c r="D44" s="23" t="s">
        <v>24</v>
      </c>
      <c r="E44" s="23">
        <v>13.0</v>
      </c>
      <c r="F44" s="24" t="b">
        <v>0</v>
      </c>
      <c r="G44" s="24" t="b">
        <v>0</v>
      </c>
      <c r="H44" s="74" t="s">
        <v>97</v>
      </c>
      <c r="I44" s="25" t="b">
        <v>1</v>
      </c>
      <c r="J44" s="25" t="b">
        <v>1</v>
      </c>
      <c r="K44" s="40"/>
      <c r="L44" s="38" t="s">
        <v>206</v>
      </c>
    </row>
    <row r="45">
      <c r="A45" s="39" t="s">
        <v>98</v>
      </c>
      <c r="B45" s="21" t="s">
        <v>73</v>
      </c>
      <c r="C45" s="22" t="s">
        <v>74</v>
      </c>
      <c r="D45" s="23" t="s">
        <v>24</v>
      </c>
      <c r="E45" s="23">
        <v>13.0</v>
      </c>
      <c r="F45" s="24" t="b">
        <v>0</v>
      </c>
      <c r="G45" s="24" t="b">
        <v>0</v>
      </c>
      <c r="H45" s="74" t="s">
        <v>97</v>
      </c>
      <c r="I45" s="25" t="b">
        <v>1</v>
      </c>
      <c r="J45" s="25" t="b">
        <v>1</v>
      </c>
      <c r="K45" s="40"/>
      <c r="L45" s="38" t="s">
        <v>206</v>
      </c>
    </row>
    <row r="46" ht="14.25" customHeight="1">
      <c r="A46" s="39" t="s">
        <v>98</v>
      </c>
      <c r="B46" s="21" t="s">
        <v>118</v>
      </c>
      <c r="C46" s="22" t="s">
        <v>119</v>
      </c>
      <c r="D46" s="23" t="s">
        <v>24</v>
      </c>
      <c r="E46" s="23">
        <v>13.0</v>
      </c>
      <c r="F46" s="24" t="b">
        <v>0</v>
      </c>
      <c r="G46" s="24" t="b">
        <v>0</v>
      </c>
      <c r="H46" s="74" t="s">
        <v>97</v>
      </c>
      <c r="I46" s="25" t="b">
        <v>1</v>
      </c>
      <c r="J46" s="25" t="b">
        <v>1</v>
      </c>
      <c r="K46" s="40"/>
      <c r="L46" s="38" t="s">
        <v>206</v>
      </c>
    </row>
    <row r="47">
      <c r="A47" s="39" t="s">
        <v>98</v>
      </c>
      <c r="B47" s="21" t="s">
        <v>77</v>
      </c>
      <c r="C47" s="22" t="s">
        <v>262</v>
      </c>
      <c r="D47" s="23" t="s">
        <v>24</v>
      </c>
      <c r="E47" s="23">
        <v>13.0</v>
      </c>
      <c r="F47" s="24" t="b">
        <v>0</v>
      </c>
      <c r="G47" s="24" t="b">
        <v>0</v>
      </c>
      <c r="H47" s="74" t="s">
        <v>97</v>
      </c>
      <c r="I47" s="25" t="b">
        <v>1</v>
      </c>
      <c r="J47" s="25" t="b">
        <v>1</v>
      </c>
      <c r="K47" s="40"/>
      <c r="L47" s="38" t="s">
        <v>206</v>
      </c>
    </row>
    <row r="48">
      <c r="A48" s="39" t="s">
        <v>98</v>
      </c>
      <c r="B48" s="21" t="s">
        <v>263</v>
      </c>
      <c r="C48" s="22" t="s">
        <v>264</v>
      </c>
      <c r="D48" s="23" t="s">
        <v>24</v>
      </c>
      <c r="E48" s="23">
        <v>13.0</v>
      </c>
      <c r="F48" s="24" t="b">
        <v>0</v>
      </c>
      <c r="G48" s="24" t="b">
        <v>0</v>
      </c>
      <c r="H48" s="74" t="s">
        <v>97</v>
      </c>
      <c r="I48" s="25" t="b">
        <v>1</v>
      </c>
      <c r="J48" s="25" t="b">
        <v>1</v>
      </c>
      <c r="K48" s="40"/>
      <c r="L48" s="38" t="s">
        <v>206</v>
      </c>
    </row>
    <row r="49">
      <c r="A49" s="39" t="s">
        <v>98</v>
      </c>
      <c r="B49" s="21" t="s">
        <v>265</v>
      </c>
      <c r="C49" s="22" t="s">
        <v>266</v>
      </c>
      <c r="D49" s="23" t="s">
        <v>24</v>
      </c>
      <c r="E49" s="23">
        <v>13.0</v>
      </c>
      <c r="F49" s="24" t="b">
        <v>0</v>
      </c>
      <c r="G49" s="24" t="b">
        <v>0</v>
      </c>
      <c r="H49" s="74" t="s">
        <v>97</v>
      </c>
      <c r="I49" s="25" t="b">
        <v>1</v>
      </c>
      <c r="J49" s="25" t="b">
        <v>1</v>
      </c>
      <c r="K49" s="41"/>
      <c r="L49" s="38" t="s">
        <v>206</v>
      </c>
    </row>
    <row r="50" ht="15.0" customHeight="1">
      <c r="A50" s="39" t="s">
        <v>98</v>
      </c>
      <c r="B50" s="21" t="s">
        <v>65</v>
      </c>
      <c r="C50" s="22" t="s">
        <v>66</v>
      </c>
      <c r="D50" s="23" t="s">
        <v>24</v>
      </c>
      <c r="E50" s="23">
        <v>13.0</v>
      </c>
      <c r="F50" s="24" t="b">
        <v>0</v>
      </c>
      <c r="G50" s="24" t="b">
        <v>0</v>
      </c>
      <c r="H50" s="74" t="s">
        <v>97</v>
      </c>
      <c r="I50" s="25" t="b">
        <v>1</v>
      </c>
      <c r="J50" s="25" t="b">
        <v>1</v>
      </c>
      <c r="K50" s="40"/>
      <c r="L50" s="38" t="s">
        <v>206</v>
      </c>
    </row>
    <row r="51">
      <c r="A51" s="39" t="s">
        <v>98</v>
      </c>
      <c r="B51" s="21" t="s">
        <v>267</v>
      </c>
      <c r="C51" s="22" t="s">
        <v>268</v>
      </c>
      <c r="D51" s="23" t="s">
        <v>24</v>
      </c>
      <c r="E51" s="23">
        <v>13.0</v>
      </c>
      <c r="F51" s="24" t="b">
        <v>0</v>
      </c>
      <c r="G51" s="24" t="b">
        <v>0</v>
      </c>
      <c r="H51" s="74" t="s">
        <v>97</v>
      </c>
      <c r="I51" s="25" t="b">
        <v>1</v>
      </c>
      <c r="J51" s="25" t="b">
        <v>1</v>
      </c>
      <c r="K51" s="40"/>
      <c r="L51" s="38" t="s">
        <v>206</v>
      </c>
    </row>
    <row r="52">
      <c r="A52" s="39" t="s">
        <v>98</v>
      </c>
      <c r="B52" s="21" t="s">
        <v>269</v>
      </c>
      <c r="C52" s="22" t="s">
        <v>270</v>
      </c>
      <c r="D52" s="23" t="s">
        <v>24</v>
      </c>
      <c r="E52" s="23">
        <v>13.0</v>
      </c>
      <c r="F52" s="24" t="b">
        <v>0</v>
      </c>
      <c r="G52" s="24" t="b">
        <v>0</v>
      </c>
      <c r="H52" s="74" t="s">
        <v>97</v>
      </c>
      <c r="I52" s="25" t="b">
        <v>1</v>
      </c>
      <c r="J52" s="25" t="b">
        <v>1</v>
      </c>
      <c r="K52" s="40"/>
      <c r="L52" s="38" t="s">
        <v>206</v>
      </c>
    </row>
    <row r="53">
      <c r="A53" s="39" t="s">
        <v>98</v>
      </c>
      <c r="B53" s="21" t="s">
        <v>271</v>
      </c>
      <c r="C53" s="22" t="s">
        <v>272</v>
      </c>
      <c r="D53" s="23" t="s">
        <v>123</v>
      </c>
      <c r="E53" s="37"/>
      <c r="F53" s="24" t="b">
        <v>0</v>
      </c>
      <c r="G53" s="24" t="b">
        <v>1</v>
      </c>
      <c r="H53" s="75" t="s">
        <v>178</v>
      </c>
      <c r="I53" s="25" t="b">
        <v>1</v>
      </c>
      <c r="J53" s="25" t="b">
        <v>1</v>
      </c>
      <c r="K53" s="40"/>
      <c r="L53" s="38"/>
    </row>
    <row r="54">
      <c r="A54" s="42" t="s">
        <v>120</v>
      </c>
      <c r="B54" s="30" t="s">
        <v>273</v>
      </c>
      <c r="C54" s="31" t="s">
        <v>274</v>
      </c>
      <c r="D54" s="32" t="s">
        <v>123</v>
      </c>
      <c r="E54" s="23"/>
      <c r="F54" s="24" t="s">
        <v>124</v>
      </c>
      <c r="G54" s="43" t="s">
        <v>124</v>
      </c>
      <c r="H54" s="44" t="s">
        <v>25</v>
      </c>
      <c r="I54" s="25" t="b">
        <v>0</v>
      </c>
      <c r="J54" s="25" t="s">
        <v>124</v>
      </c>
      <c r="K54" s="27"/>
      <c r="L54" s="38"/>
    </row>
    <row r="55" ht="14.25" customHeight="1">
      <c r="A55" s="42" t="s">
        <v>120</v>
      </c>
      <c r="B55" s="30" t="s">
        <v>275</v>
      </c>
      <c r="C55" s="31" t="s">
        <v>276</v>
      </c>
      <c r="D55" s="32" t="s">
        <v>277</v>
      </c>
      <c r="E55" s="23"/>
      <c r="F55" s="24" t="s">
        <v>124</v>
      </c>
      <c r="G55" s="43" t="s">
        <v>124</v>
      </c>
      <c r="H55" s="44" t="s">
        <v>25</v>
      </c>
      <c r="I55" s="25" t="b">
        <v>0</v>
      </c>
      <c r="J55" s="24" t="s">
        <v>124</v>
      </c>
      <c r="K55" s="27"/>
      <c r="L55" s="28"/>
    </row>
    <row r="56" ht="7.5" customHeight="1">
      <c r="A56" s="12"/>
    </row>
    <row r="57">
      <c r="A57" s="45" t="s">
        <v>132</v>
      </c>
    </row>
    <row r="58">
      <c r="A58" s="14" t="s">
        <v>9</v>
      </c>
      <c r="B58" s="15" t="s">
        <v>10</v>
      </c>
      <c r="C58" s="16" t="s">
        <v>11</v>
      </c>
      <c r="D58" s="17" t="s">
        <v>12</v>
      </c>
      <c r="E58" s="19" t="s">
        <v>20</v>
      </c>
    </row>
    <row r="59">
      <c r="A59" s="30"/>
      <c r="B59" s="30"/>
      <c r="C59" s="31"/>
      <c r="D59" s="46"/>
      <c r="E59" s="46"/>
      <c r="F59" s="47"/>
      <c r="G59" s="47"/>
      <c r="H59" s="47"/>
      <c r="I59" s="47"/>
      <c r="J59" s="47"/>
      <c r="K59" s="48"/>
      <c r="L59" s="47"/>
    </row>
    <row r="60">
      <c r="A60" s="30"/>
      <c r="B60" s="21"/>
      <c r="C60" s="31"/>
      <c r="D60" s="46"/>
      <c r="E60" s="46"/>
      <c r="F60" s="47"/>
      <c r="G60" s="47"/>
      <c r="H60" s="47"/>
      <c r="I60" s="47"/>
      <c r="J60" s="47"/>
      <c r="K60" s="48"/>
      <c r="L60" s="47"/>
    </row>
    <row r="61" ht="7.5" customHeight="1">
      <c r="A61" s="12"/>
    </row>
    <row r="62">
      <c r="A62" s="45" t="s">
        <v>133</v>
      </c>
    </row>
    <row r="63">
      <c r="A63" s="49" t="s">
        <v>134</v>
      </c>
      <c r="D63" s="19" t="s">
        <v>135</v>
      </c>
      <c r="E63" s="19" t="s">
        <v>136</v>
      </c>
      <c r="F63" s="19"/>
      <c r="G63" s="19"/>
      <c r="H63" s="19" t="s">
        <v>137</v>
      </c>
      <c r="I63" s="19" t="s">
        <v>20</v>
      </c>
    </row>
    <row r="64" ht="17.25" customHeight="1">
      <c r="A64" s="38" t="s">
        <v>206</v>
      </c>
      <c r="B64" s="22"/>
      <c r="C64" s="22"/>
      <c r="D64" s="46" t="s">
        <v>207</v>
      </c>
      <c r="E64" s="32" t="s">
        <v>147</v>
      </c>
      <c r="F64" s="50"/>
      <c r="G64" s="50"/>
      <c r="H64" s="51" t="s">
        <v>141</v>
      </c>
      <c r="I64" s="28"/>
      <c r="J64" s="28"/>
      <c r="K64" s="52"/>
      <c r="L64" s="52"/>
    </row>
    <row r="65" ht="6.0" customHeight="1">
      <c r="A65" s="12"/>
    </row>
    <row r="66">
      <c r="A66" s="45" t="s">
        <v>153</v>
      </c>
    </row>
    <row r="67">
      <c r="A67" s="45" t="s">
        <v>154</v>
      </c>
      <c r="E67" s="45" t="s">
        <v>13</v>
      </c>
      <c r="J67" s="45"/>
      <c r="K67" s="45"/>
      <c r="L67" s="45"/>
    </row>
    <row r="68">
      <c r="A68" s="54"/>
      <c r="B68" s="54"/>
      <c r="C68" s="55"/>
      <c r="D68" s="54"/>
      <c r="E68" s="56" t="s">
        <v>155</v>
      </c>
    </row>
    <row r="69">
      <c r="A69" s="57"/>
      <c r="B69" s="57"/>
      <c r="C69" s="58"/>
      <c r="D69" s="57"/>
      <c r="E69" s="59"/>
      <c r="F69" s="60" t="s">
        <v>155</v>
      </c>
      <c r="G69" s="60" t="s">
        <v>156</v>
      </c>
      <c r="H69" s="60" t="s">
        <v>157</v>
      </c>
      <c r="I69" s="60" t="s">
        <v>158</v>
      </c>
      <c r="K69" s="61"/>
      <c r="L69" s="60"/>
    </row>
    <row r="70">
      <c r="A70" s="57"/>
      <c r="B70" s="57"/>
      <c r="C70" s="58"/>
      <c r="D70" s="57"/>
      <c r="E70" s="57" t="s">
        <v>140</v>
      </c>
      <c r="F70" s="57">
        <f>SUMIFS(E10:E56,G10:G56,"FALSE",A10:A56,1)</f>
        <v>47</v>
      </c>
      <c r="G70" s="57">
        <f>SUMIFS(E10:E56,G10:G56,"FALSE",I10:I56,"TRUE",A10:A56,1)</f>
        <v>47</v>
      </c>
      <c r="H70" s="57">
        <f>SUMIFS(E10:E56,G10:G56,"FALSE",H10:H56,"PRONTO",A10:A56,1)</f>
        <v>0</v>
      </c>
      <c r="I70" s="57"/>
      <c r="J70" s="57" t="str">
        <f>IFERROR(__xludf.DUMMYFUNCTION("IF(H70&lt;&gt; 0,SPARKLINE(L70,{""charttype"",""bar"";""color1"",""green"";""max"",1}),)"),"")</f>
        <v/>
      </c>
      <c r="K70" s="58"/>
      <c r="L70" s="62">
        <f t="shared" ref="L70:L74" si="1">IF(H70&gt;0,((H70*100)/(F70-G70))/100,0)</f>
        <v>0</v>
      </c>
    </row>
    <row r="71">
      <c r="A71" s="57"/>
      <c r="B71" s="57"/>
      <c r="C71" s="58"/>
      <c r="D71" s="57"/>
      <c r="E71" s="57" t="s">
        <v>152</v>
      </c>
      <c r="F71" s="57">
        <f>SUMIFS(E10:E56,G10:G56,"FALSE",A10:A56,2)</f>
        <v>13</v>
      </c>
      <c r="G71" s="57">
        <f>SUMIFS(E10:E56,G10:G56,"FALSE",I10:I56,"TRUE",A10:A56,2)</f>
        <v>13</v>
      </c>
      <c r="H71" s="57">
        <f>SUMIFS(E10:E56,G10:G56,"FALSE",H10:H56,"PRONTO",A10:A56,2)</f>
        <v>0</v>
      </c>
      <c r="J71" s="57" t="str">
        <f>IFERROR(__xludf.DUMMYFUNCTION("IF(H71&lt;&gt; 0,SPARKLINE(L71,{""charttype"",""bar"";""color1"",""green"";""max"",1}),)"),"")</f>
        <v/>
      </c>
      <c r="K71" s="58"/>
      <c r="L71" s="62">
        <f t="shared" si="1"/>
        <v>0</v>
      </c>
    </row>
    <row r="72">
      <c r="A72" s="57"/>
      <c r="B72" s="57"/>
      <c r="C72" s="58"/>
      <c r="D72" s="57"/>
      <c r="E72" s="57" t="s">
        <v>142</v>
      </c>
      <c r="F72" s="57">
        <f>SUMIFS(E10:E56,G10:G56,"FALSE",A10:A56,3)</f>
        <v>117</v>
      </c>
      <c r="G72" s="57">
        <f>SUMIFS(E10:E56,G10:G56,"FALSE",I10:I56,"TRUE",A10:A56,3)</f>
        <v>117</v>
      </c>
      <c r="H72" s="57">
        <f>SUMIFS(E10:E56,G10:G56,"FALSE",H10:H56,"PRONTO",A10:A56,3)</f>
        <v>0</v>
      </c>
      <c r="J72" s="57" t="str">
        <f>IFERROR(__xludf.DUMMYFUNCTION("IF(H72&lt;&gt; 0,SPARKLINE(L72,{""charttype"",""bar"";""color1"",""green"";""max"",1}),)"),"")</f>
        <v/>
      </c>
      <c r="K72" s="58"/>
      <c r="L72" s="62">
        <f t="shared" si="1"/>
        <v>0</v>
      </c>
    </row>
    <row r="73">
      <c r="A73" s="57"/>
      <c r="B73" s="57"/>
      <c r="C73" s="58"/>
      <c r="D73" s="57"/>
      <c r="E73" s="57" t="s">
        <v>144</v>
      </c>
      <c r="F73" s="57">
        <f>SUMIFS(E10:E56,G10:G56,"FALSE",A10:A56,4)</f>
        <v>130</v>
      </c>
      <c r="G73" s="57">
        <f>SUMIFS(E10:E56,G10:G56,"FALSE",I10:I56,"TRUE",A10:A56,4)</f>
        <v>130</v>
      </c>
      <c r="H73" s="57">
        <f>SUMIFS(E10:E56,G10:G56,"FALSE",H10:H56,"PRONTO",A10:A56,4)</f>
        <v>0</v>
      </c>
      <c r="J73" s="57" t="str">
        <f>IFERROR(__xludf.DUMMYFUNCTION("IF(H73&lt;&gt; 0,SPARKLINE(L73,{""charttype"",""bar"";""color1"",""green"";""max"",1}),)"),"")</f>
        <v/>
      </c>
      <c r="K73" s="58"/>
      <c r="L73" s="62">
        <f t="shared" si="1"/>
        <v>0</v>
      </c>
    </row>
    <row r="74">
      <c r="A74" s="57"/>
      <c r="B74" s="57"/>
      <c r="C74" s="58"/>
      <c r="D74" s="57"/>
      <c r="E74" s="63"/>
      <c r="F74" s="63">
        <f t="shared" ref="F74:H74" si="2">SUM(F70:F73)</f>
        <v>307</v>
      </c>
      <c r="G74" s="63">
        <f t="shared" si="2"/>
        <v>307</v>
      </c>
      <c r="H74" s="63">
        <f t="shared" si="2"/>
        <v>0</v>
      </c>
      <c r="I74" s="63"/>
      <c r="J74" s="63" t="str">
        <f>IFERROR(__xludf.DUMMYFUNCTION("IF(H74&lt;&gt; 0,SPARKLINE(L74,{""charttype"",""bar"";""color1"",""green"";""max"",1}),)"),"")</f>
        <v/>
      </c>
      <c r="K74" s="64"/>
      <c r="L74" s="65">
        <f t="shared" si="1"/>
        <v>0</v>
      </c>
    </row>
    <row r="75" ht="4.5" customHeight="1">
      <c r="A75" s="57"/>
      <c r="B75" s="57"/>
      <c r="C75" s="58"/>
      <c r="D75" s="57"/>
      <c r="E75" s="66"/>
      <c r="F75" s="67"/>
      <c r="G75" s="67"/>
      <c r="H75" s="57"/>
      <c r="I75" s="57"/>
      <c r="J75" s="58"/>
      <c r="K75" s="58"/>
      <c r="L75" s="57"/>
    </row>
    <row r="76">
      <c r="A76" s="57"/>
      <c r="B76" s="57"/>
      <c r="C76" s="58"/>
      <c r="D76" s="57"/>
      <c r="E76" s="56" t="s">
        <v>159</v>
      </c>
    </row>
    <row r="77">
      <c r="A77" s="57"/>
      <c r="B77" s="57"/>
      <c r="C77" s="58"/>
      <c r="D77" s="57"/>
      <c r="E77" s="59"/>
      <c r="F77" s="60" t="s">
        <v>160</v>
      </c>
      <c r="G77" s="60" t="s">
        <v>156</v>
      </c>
      <c r="H77" s="60" t="s">
        <v>157</v>
      </c>
      <c r="I77" s="60" t="s">
        <v>161</v>
      </c>
      <c r="K77" s="61"/>
      <c r="L77" s="60"/>
    </row>
    <row r="78">
      <c r="A78" s="57"/>
      <c r="B78" s="57"/>
      <c r="C78" s="58"/>
      <c r="D78" s="57"/>
      <c r="E78" s="57" t="s">
        <v>140</v>
      </c>
      <c r="F78" s="57">
        <f>SUMIFS(E10:E56,G10:G56,"TRUE",A10:A56,1)</f>
        <v>11</v>
      </c>
      <c r="G78" s="57">
        <f>SUMIFS(E10:E56,G10:G56,"TRUE",I10:I56,"TRUE",A10:A56,1)</f>
        <v>11</v>
      </c>
      <c r="H78" s="57">
        <f>SUMIFS(E10:E56,G10:G56,"TRUE",H10:H56,"PRONTO",A10:A56,1)</f>
        <v>0</v>
      </c>
      <c r="I78" s="57"/>
      <c r="J78" s="57" t="str">
        <f>IFERROR(__xludf.DUMMYFUNCTION("IF(H78&lt;&gt; 0,SPARKLINE(L78,{""charttype"",""bar"";""color1"",""green"";""max"",1}),)"),"")</f>
        <v/>
      </c>
      <c r="K78" s="58"/>
      <c r="L78" s="62">
        <f t="shared" ref="L78:L79" si="3">IF(H78&lt;&gt;0,((H78*100)/(F78-G78))/100,0)</f>
        <v>0</v>
      </c>
    </row>
    <row r="79">
      <c r="A79" s="57"/>
      <c r="B79" s="57"/>
      <c r="C79" s="58"/>
      <c r="D79" s="57"/>
      <c r="E79" s="57" t="s">
        <v>152</v>
      </c>
      <c r="F79" s="57">
        <f>SUMIFS(E10:E56,G10:G56,"TRUE",A10:A56,2)</f>
        <v>75</v>
      </c>
      <c r="G79" s="57">
        <f>SUMIFS(E10:E56,G10:G56,"TRUE",I10:I56,"TRUE",A10:A56,2)</f>
        <v>75</v>
      </c>
      <c r="H79" s="57">
        <f>SUMIFS(E10:E56,G10:G56,"TRUE",H10:H56,"PRONTO",A10:A56,2)</f>
        <v>0</v>
      </c>
      <c r="J79" s="57" t="str">
        <f>IFERROR(__xludf.DUMMYFUNCTION("IF(H79&lt;&gt; 0,SPARKLINE(L79,{""charttype"",""bar"";""color1"",""green"";""max"",1}),)"),"")</f>
        <v/>
      </c>
      <c r="K79" s="58"/>
      <c r="L79" s="62">
        <f t="shared" si="3"/>
        <v>0</v>
      </c>
    </row>
    <row r="80">
      <c r="A80" s="57"/>
      <c r="B80" s="57"/>
      <c r="C80" s="58"/>
      <c r="D80" s="57"/>
      <c r="E80" s="57" t="s">
        <v>142</v>
      </c>
      <c r="F80" s="57">
        <f>SUMIFS(E10:E56,G10:G56,"TRUE",A10:A56,3)</f>
        <v>29</v>
      </c>
      <c r="G80" s="57">
        <f>SUMIFS(E10:E56,G10:G56,"TRUE",I10:I56,"TRUE",A10:A56,3)</f>
        <v>29</v>
      </c>
      <c r="H80" s="57">
        <f>SUMIFS(E10:E56,G10:G56,"TRUE",H10:H56,"PRONTO",A10:A56,3)</f>
        <v>0</v>
      </c>
      <c r="J80" s="57" t="str">
        <f>IFERROR(__xludf.DUMMYFUNCTION("SPARKLINE(L80,{""charttype"",""bar"";""color1"",""green"";""max"",1})"),"")</f>
        <v/>
      </c>
      <c r="K80" s="58"/>
      <c r="L80" s="62">
        <f>IF(F80&lt;&gt;G80,((H80*100)/(F80-G80))/100,0)</f>
        <v>0</v>
      </c>
    </row>
    <row r="81">
      <c r="A81" s="57"/>
      <c r="B81" s="57"/>
      <c r="C81" s="58"/>
      <c r="D81" s="57"/>
      <c r="E81" s="57" t="s">
        <v>144</v>
      </c>
      <c r="F81" s="57">
        <f>SUMIFS(E10:E56,G10:G56,"TRUE",A10:A56,4)</f>
        <v>0</v>
      </c>
      <c r="G81" s="57">
        <f>SUMIFS(E10:E56,G10:G56,"TRUE",I10:I56,"TRUE",A10:A56,4)</f>
        <v>0</v>
      </c>
      <c r="H81" s="57">
        <f>SUMIFS(E10:E56,G10:G56,"TRUE",H10:H56,"PRONTO",A10:A56,4)</f>
        <v>0</v>
      </c>
      <c r="J81" s="57" t="str">
        <f>IFERROR(__xludf.DUMMYFUNCTION("IF(F81&lt;&gt; 0,SPARKLINE(L81,{""charttype"",""bar"";""color1"",""green"";""max"",1}),)"),"")</f>
        <v/>
      </c>
      <c r="K81" s="58"/>
      <c r="L81" s="62">
        <f>IF(F81&lt;&gt;0,((H81*100)/(F81-G81))/100,0)</f>
        <v>0</v>
      </c>
    </row>
    <row r="82">
      <c r="A82" s="57"/>
      <c r="B82" s="57"/>
      <c r="C82" s="58"/>
      <c r="D82" s="57"/>
      <c r="E82" s="63"/>
      <c r="F82" s="63">
        <f t="shared" ref="F82:H82" si="4">SUM(F78:F81)</f>
        <v>115</v>
      </c>
      <c r="G82" s="63">
        <f t="shared" si="4"/>
        <v>115</v>
      </c>
      <c r="H82" s="63">
        <f t="shared" si="4"/>
        <v>0</v>
      </c>
      <c r="I82" s="63"/>
      <c r="J82" s="63" t="str">
        <f>IFERROR(__xludf.DUMMYFUNCTION("IF(H82&lt;&gt; 0,SPARKLINE(L82,{""charttype"",""bar"";""color1"",""green"";""max"",1}),)"),"")</f>
        <v/>
      </c>
      <c r="K82" s="64"/>
      <c r="L82" s="65">
        <f>IF(H82&gt;0,((H82*100)/(F82-G82))/100,0)</f>
        <v>0</v>
      </c>
    </row>
    <row r="83" ht="4.5" customHeight="1">
      <c r="A83" s="57"/>
      <c r="B83" s="57"/>
      <c r="C83" s="58"/>
      <c r="D83" s="57"/>
      <c r="E83" s="66" t="s">
        <v>162</v>
      </c>
      <c r="F83" s="67"/>
      <c r="G83" s="67"/>
      <c r="H83" s="57"/>
      <c r="I83" s="57"/>
      <c r="J83" s="58"/>
      <c r="K83" s="58"/>
      <c r="L83" s="57"/>
    </row>
    <row r="84">
      <c r="A84" s="57"/>
      <c r="B84" s="57"/>
      <c r="C84" s="58"/>
      <c r="D84" s="57"/>
      <c r="E84" s="56" t="s">
        <v>163</v>
      </c>
    </row>
    <row r="85">
      <c r="A85" s="57"/>
      <c r="B85" s="57"/>
      <c r="C85" s="58"/>
      <c r="E85" s="59"/>
      <c r="F85" s="60" t="s">
        <v>164</v>
      </c>
      <c r="G85" s="60" t="s">
        <v>156</v>
      </c>
      <c r="H85" s="60" t="s">
        <v>165</v>
      </c>
      <c r="I85" s="60" t="s">
        <v>166</v>
      </c>
      <c r="K85" s="61"/>
      <c r="L85" s="61"/>
    </row>
    <row r="86">
      <c r="A86" s="57"/>
      <c r="B86" s="57"/>
      <c r="C86" s="58"/>
      <c r="E86" s="57" t="s">
        <v>140</v>
      </c>
      <c r="F86" s="57">
        <f t="shared" ref="F86:H86" si="5">SUM(F70+F78)</f>
        <v>58</v>
      </c>
      <c r="G86" s="57">
        <f t="shared" si="5"/>
        <v>58</v>
      </c>
      <c r="H86" s="57">
        <f t="shared" si="5"/>
        <v>0</v>
      </c>
      <c r="I86" s="57"/>
      <c r="J86" s="57" t="str">
        <f>IFERROR(__xludf.DUMMYFUNCTION("IF(H86&lt;&gt; 0,SPARKLINE(L86,{""charttype"",""bar"";""color1"",""green"";""max"",1}),)"),"")</f>
        <v/>
      </c>
      <c r="K86" s="58"/>
      <c r="L86" s="62">
        <f t="shared" ref="L86:L90" si="7">IF(H86&gt;0,((H86*100)/(F86-G86))/100,0)</f>
        <v>0</v>
      </c>
    </row>
    <row r="87">
      <c r="A87" s="57"/>
      <c r="B87" s="57"/>
      <c r="C87" s="58"/>
      <c r="E87" s="57" t="s">
        <v>152</v>
      </c>
      <c r="F87" s="57">
        <f t="shared" ref="F87:H87" si="6">SUM(F71+F79)</f>
        <v>88</v>
      </c>
      <c r="G87" s="57">
        <f t="shared" si="6"/>
        <v>88</v>
      </c>
      <c r="H87" s="57">
        <f t="shared" si="6"/>
        <v>0</v>
      </c>
      <c r="J87" s="57" t="str">
        <f>IFERROR(__xludf.DUMMYFUNCTION("IF(H87&lt;&gt; 0,SPARKLINE(L87,{""charttype"",""bar"";""color1"",""green"";""max"",1}),)"),"")</f>
        <v/>
      </c>
      <c r="K87" s="58"/>
      <c r="L87" s="62">
        <f t="shared" si="7"/>
        <v>0</v>
      </c>
    </row>
    <row r="88">
      <c r="A88" s="57"/>
      <c r="B88" s="57"/>
      <c r="C88" s="58"/>
      <c r="E88" s="57" t="s">
        <v>142</v>
      </c>
      <c r="F88" s="57">
        <f t="shared" ref="F88:H88" si="8">SUM(F72+F80)</f>
        <v>146</v>
      </c>
      <c r="G88" s="57">
        <f t="shared" si="8"/>
        <v>146</v>
      </c>
      <c r="H88" s="57">
        <f t="shared" si="8"/>
        <v>0</v>
      </c>
      <c r="J88" s="57" t="str">
        <f>IFERROR(__xludf.DUMMYFUNCTION("IF(H88&lt;&gt; 0,SPARKLINE(L88,{""charttype"",""bar"";""color1"",""green"";""max"",1}),)"),"")</f>
        <v/>
      </c>
      <c r="K88" s="58"/>
      <c r="L88" s="62">
        <f t="shared" si="7"/>
        <v>0</v>
      </c>
    </row>
    <row r="89">
      <c r="A89" s="57"/>
      <c r="B89" s="57"/>
      <c r="C89" s="58"/>
      <c r="E89" s="57" t="s">
        <v>144</v>
      </c>
      <c r="F89" s="57">
        <f t="shared" ref="F89:H89" si="9">SUM(F73+F81)</f>
        <v>130</v>
      </c>
      <c r="G89" s="57">
        <f t="shared" si="9"/>
        <v>130</v>
      </c>
      <c r="H89" s="57">
        <f t="shared" si="9"/>
        <v>0</v>
      </c>
      <c r="J89" s="57" t="str">
        <f>IFERROR(__xludf.DUMMYFUNCTION("IF(H89&lt;&gt; 0,SPARKLINE(L89,{""charttype"",""bar"";""color1"",""green"";""max"",1}),)"),"")</f>
        <v/>
      </c>
      <c r="K89" s="58"/>
      <c r="L89" s="62">
        <f t="shared" si="7"/>
        <v>0</v>
      </c>
    </row>
    <row r="90">
      <c r="A90" s="68"/>
      <c r="B90" s="68"/>
      <c r="C90" s="69"/>
      <c r="D90" s="68"/>
      <c r="E90" s="70"/>
      <c r="F90" s="70">
        <f t="shared" ref="F90:H90" si="10">SUM(F86:F89)</f>
        <v>422</v>
      </c>
      <c r="G90" s="70">
        <f t="shared" si="10"/>
        <v>422</v>
      </c>
      <c r="H90" s="70">
        <f t="shared" si="10"/>
        <v>0</v>
      </c>
      <c r="I90" s="70"/>
      <c r="J90" s="70" t="str">
        <f>IFERROR(__xludf.DUMMYFUNCTION("IF(H90&lt;&gt; 0,SPARKLINE(L90,{""charttype"",""bar"";""color1"",""green"";""max"",1}),)"),"")</f>
        <v/>
      </c>
      <c r="K90" s="71"/>
      <c r="L90" s="72">
        <f t="shared" si="7"/>
        <v>0</v>
      </c>
    </row>
    <row r="91">
      <c r="A91" s="57"/>
      <c r="B91" s="57"/>
      <c r="C91" s="58"/>
      <c r="D91" s="57"/>
      <c r="E91" s="57"/>
      <c r="F91" s="57"/>
      <c r="G91" s="57"/>
      <c r="H91" s="57"/>
      <c r="I91" s="73"/>
      <c r="J91" s="58"/>
      <c r="K91" s="58"/>
      <c r="L91" s="57"/>
    </row>
    <row r="92">
      <c r="A92" s="57"/>
      <c r="B92" s="57"/>
      <c r="C92" s="58"/>
      <c r="D92" s="57"/>
      <c r="E92" s="57"/>
      <c r="F92" s="57"/>
      <c r="G92" s="57"/>
      <c r="H92" s="57"/>
      <c r="I92" s="73"/>
      <c r="J92" s="58"/>
      <c r="K92" s="58"/>
      <c r="L92" s="57"/>
    </row>
    <row r="93">
      <c r="A93" s="57"/>
      <c r="B93" s="57"/>
      <c r="C93" s="58"/>
      <c r="D93" s="57"/>
      <c r="E93" s="57"/>
      <c r="F93" s="57"/>
      <c r="G93" s="57"/>
      <c r="H93" s="57"/>
      <c r="I93" s="73"/>
      <c r="J93" s="58"/>
      <c r="K93" s="58"/>
      <c r="L93" s="57"/>
    </row>
    <row r="94">
      <c r="A94" s="57"/>
      <c r="B94" s="57"/>
      <c r="C94" s="58"/>
      <c r="D94" s="57"/>
      <c r="E94" s="57"/>
      <c r="F94" s="57"/>
      <c r="G94" s="57"/>
      <c r="H94" s="57"/>
      <c r="I94" s="73"/>
      <c r="J94" s="58"/>
      <c r="K94" s="58"/>
      <c r="L94" s="57"/>
    </row>
    <row r="95">
      <c r="A95" s="57"/>
      <c r="B95" s="57"/>
      <c r="C95" s="58"/>
      <c r="D95" s="57"/>
      <c r="E95" s="57"/>
      <c r="F95" s="57"/>
      <c r="G95" s="57"/>
      <c r="H95" s="57"/>
      <c r="I95" s="73"/>
      <c r="J95" s="58"/>
      <c r="K95" s="58"/>
      <c r="L95" s="57"/>
    </row>
    <row r="96">
      <c r="A96" s="57"/>
      <c r="B96" s="57"/>
      <c r="C96" s="58"/>
      <c r="D96" s="57"/>
      <c r="E96" s="57"/>
      <c r="F96" s="57"/>
      <c r="G96" s="57"/>
      <c r="H96" s="57"/>
      <c r="I96" s="73"/>
      <c r="J96" s="58"/>
      <c r="K96" s="58"/>
      <c r="L96" s="57"/>
    </row>
    <row r="97">
      <c r="A97" s="57"/>
      <c r="B97" s="57"/>
      <c r="C97" s="58"/>
      <c r="D97" s="57"/>
      <c r="E97" s="57"/>
      <c r="F97" s="57"/>
      <c r="G97" s="57"/>
      <c r="H97" s="57"/>
      <c r="I97" s="73"/>
      <c r="J97" s="58"/>
      <c r="K97" s="58"/>
      <c r="L97" s="57"/>
    </row>
    <row r="98">
      <c r="A98" s="57"/>
      <c r="B98" s="57"/>
      <c r="C98" s="58"/>
      <c r="D98" s="57"/>
      <c r="E98" s="57"/>
      <c r="F98" s="57"/>
      <c r="G98" s="57"/>
      <c r="H98" s="57"/>
      <c r="I98" s="73"/>
      <c r="J98" s="58"/>
      <c r="K98" s="58"/>
      <c r="L98" s="57"/>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row r="105">
      <c r="A105" s="57"/>
      <c r="B105" s="57"/>
      <c r="C105" s="58"/>
      <c r="D105" s="57"/>
      <c r="E105" s="57"/>
      <c r="F105" s="57"/>
      <c r="G105" s="57"/>
      <c r="H105" s="57"/>
      <c r="I105" s="73"/>
      <c r="J105" s="58"/>
      <c r="K105" s="58"/>
      <c r="L105" s="57"/>
    </row>
    <row r="106">
      <c r="A106" s="57"/>
      <c r="B106" s="57"/>
      <c r="C106" s="58"/>
      <c r="D106" s="57"/>
      <c r="E106" s="57"/>
      <c r="F106" s="57"/>
      <c r="G106" s="57"/>
      <c r="H106" s="57"/>
      <c r="I106" s="73"/>
      <c r="J106" s="58"/>
      <c r="K106" s="58"/>
      <c r="L106" s="57"/>
    </row>
    <row r="107">
      <c r="A107" s="57"/>
      <c r="B107" s="57"/>
      <c r="C107" s="58"/>
      <c r="D107" s="57"/>
      <c r="E107" s="57"/>
      <c r="F107" s="57"/>
      <c r="G107" s="57"/>
      <c r="H107" s="57"/>
      <c r="I107" s="73"/>
      <c r="J107" s="58"/>
      <c r="K107" s="58"/>
      <c r="L107" s="57"/>
    </row>
  </sheetData>
  <autoFilter ref="$A$9:$L$56"/>
  <mergeCells count="30">
    <mergeCell ref="A1:L1"/>
    <mergeCell ref="A2:L2"/>
    <mergeCell ref="A3:B3"/>
    <mergeCell ref="A4:B4"/>
    <mergeCell ref="C4:D4"/>
    <mergeCell ref="E4:E5"/>
    <mergeCell ref="F4:F5"/>
    <mergeCell ref="A5:B5"/>
    <mergeCell ref="C5:D5"/>
    <mergeCell ref="A6:B6"/>
    <mergeCell ref="C6:I6"/>
    <mergeCell ref="A7:L7"/>
    <mergeCell ref="A8:L8"/>
    <mergeCell ref="A56:L56"/>
    <mergeCell ref="A57:L57"/>
    <mergeCell ref="E58:L58"/>
    <mergeCell ref="A61:L61"/>
    <mergeCell ref="A62:L62"/>
    <mergeCell ref="A63:C63"/>
    <mergeCell ref="I63:L63"/>
    <mergeCell ref="A65:L65"/>
    <mergeCell ref="E84:L84"/>
    <mergeCell ref="I85:J85"/>
    <mergeCell ref="A66:L66"/>
    <mergeCell ref="A67:D67"/>
    <mergeCell ref="E67:I67"/>
    <mergeCell ref="E68:L68"/>
    <mergeCell ref="I69:J69"/>
    <mergeCell ref="E76:L76"/>
    <mergeCell ref="I77:J77"/>
  </mergeCells>
  <conditionalFormatting sqref="H9:H55">
    <cfRule type="containsText" dxfId="0" priority="1" operator="containsText" text="Preparado">
      <formula>NOT(ISERROR(SEARCH(("Preparado"),(H9))))</formula>
    </cfRule>
  </conditionalFormatting>
  <conditionalFormatting sqref="H9:H55">
    <cfRule type="containsText" dxfId="1" priority="2" operator="containsText" text="Pronto">
      <formula>NOT(ISERROR(SEARCH(("Pronto"),(H9))))</formula>
    </cfRule>
  </conditionalFormatting>
  <conditionalFormatting sqref="H9:H55">
    <cfRule type="containsText" dxfId="1" priority="3" operator="containsText" text="Aceito">
      <formula>NOT(ISERROR(SEARCH(("Aceito"),(H9))))</formula>
    </cfRule>
  </conditionalFormatting>
  <conditionalFormatting sqref="H9:H55">
    <cfRule type="containsText" dxfId="1" priority="4" operator="containsText" text="Implantado">
      <formula>NOT(ISERROR(SEARCH(("Implantado"),(H9))))</formula>
    </cfRule>
  </conditionalFormatting>
  <conditionalFormatting sqref="H9:H55">
    <cfRule type="containsText" dxfId="2" priority="5" operator="containsText" text="Novo">
      <formula>NOT(ISERROR(SEARCH(("Novo"),(H9))))</formula>
    </cfRule>
  </conditionalFormatting>
  <conditionalFormatting sqref="H9:H55">
    <cfRule type="containsText" dxfId="2" priority="6" operator="containsText" text="Em refinamento">
      <formula>NOT(ISERROR(SEARCH(("Em refinamento"),(H9))))</formula>
    </cfRule>
  </conditionalFormatting>
  <conditionalFormatting sqref="H9:H55">
    <cfRule type="containsText" dxfId="3" priority="7" operator="containsText" text="Em testes">
      <formula>NOT(ISERROR(SEARCH(("Em testes"),(H9))))</formula>
    </cfRule>
  </conditionalFormatting>
  <conditionalFormatting sqref="H9:H55">
    <cfRule type="containsText" dxfId="3" priority="8" operator="containsText" text="Implementado">
      <formula>NOT(ISERROR(SEARCH(("Implementado"),(H9))))</formula>
    </cfRule>
  </conditionalFormatting>
  <conditionalFormatting sqref="H9:H55">
    <cfRule type="containsText" dxfId="1" priority="9" operator="containsText" text="Entregue">
      <formula>NOT(ISERROR(SEARCH(("Entregue"),(H9))))</formula>
    </cfRule>
  </conditionalFormatting>
  <conditionalFormatting sqref="H9:H55">
    <cfRule type="containsText" dxfId="4" priority="10" operator="containsText" text="Em Desenvolvimento">
      <formula>NOT(ISERROR(SEARCH(("Em Desenvolvimento"),(H9))))</formula>
    </cfRule>
  </conditionalFormatting>
  <printOptions horizontalCentered="1"/>
  <pageMargins bottom="0.9489083750894777" footer="0.0" header="0.0" left="0.25" right="0.25" top="0.03758052970651396"/>
  <pageSetup fitToHeight="0" paperSize="9"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278</v>
      </c>
    </row>
    <row r="3">
      <c r="A3" s="3" t="s">
        <v>2</v>
      </c>
      <c r="C3" s="4">
        <v>45845.0</v>
      </c>
      <c r="D3" s="4"/>
      <c r="E3" s="4"/>
      <c r="F3" s="4"/>
      <c r="G3" s="4"/>
      <c r="H3" s="4"/>
      <c r="I3" s="5"/>
      <c r="J3" s="6"/>
      <c r="K3" s="6"/>
      <c r="L3" s="7"/>
    </row>
    <row r="4">
      <c r="A4" s="3" t="s">
        <v>3</v>
      </c>
      <c r="C4" s="4">
        <v>45845.0</v>
      </c>
      <c r="E4" s="8">
        <f>NETWORKDAYS(C4, C5, 0)-1</f>
        <v>14</v>
      </c>
      <c r="F4" s="5" t="s">
        <v>4</v>
      </c>
      <c r="G4" s="5"/>
      <c r="H4" s="5"/>
      <c r="I4" s="5"/>
      <c r="J4" s="6"/>
      <c r="K4" s="6"/>
      <c r="L4" s="9"/>
    </row>
    <row r="5">
      <c r="A5" s="3" t="s">
        <v>5</v>
      </c>
      <c r="C5" s="4">
        <v>45863.0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32</v>
      </c>
      <c r="C10" s="22" t="s">
        <v>33</v>
      </c>
      <c r="D10" s="23" t="s">
        <v>24</v>
      </c>
      <c r="E10" s="32">
        <v>21.0</v>
      </c>
      <c r="F10" s="25" t="b">
        <v>1</v>
      </c>
      <c r="G10" s="24" t="b">
        <v>0</v>
      </c>
      <c r="H10" s="35" t="s">
        <v>178</v>
      </c>
      <c r="I10" s="25" t="b">
        <v>1</v>
      </c>
      <c r="J10" s="25" t="b">
        <v>0</v>
      </c>
      <c r="K10" s="27"/>
      <c r="L10" s="28" t="s">
        <v>206</v>
      </c>
    </row>
    <row r="11">
      <c r="A11" s="20" t="s">
        <v>21</v>
      </c>
      <c r="B11" s="21" t="s">
        <v>30</v>
      </c>
      <c r="C11" s="22" t="s">
        <v>220</v>
      </c>
      <c r="D11" s="23" t="s">
        <v>24</v>
      </c>
      <c r="E11" s="23">
        <v>13.0</v>
      </c>
      <c r="F11" s="24" t="b">
        <v>0</v>
      </c>
      <c r="G11" s="24" t="b">
        <v>0</v>
      </c>
      <c r="H11" s="26" t="s">
        <v>221</v>
      </c>
      <c r="I11" s="25" t="b">
        <v>1</v>
      </c>
      <c r="J11" s="25" t="b">
        <v>1</v>
      </c>
      <c r="K11" s="27"/>
      <c r="L11" s="28" t="s">
        <v>206</v>
      </c>
    </row>
    <row r="12">
      <c r="A12" s="20" t="s">
        <v>21</v>
      </c>
      <c r="B12" s="21" t="s">
        <v>26</v>
      </c>
      <c r="C12" s="22" t="s">
        <v>222</v>
      </c>
      <c r="D12" s="23" t="s">
        <v>24</v>
      </c>
      <c r="E12" s="23">
        <v>13.0</v>
      </c>
      <c r="F12" s="24" t="b">
        <v>0</v>
      </c>
      <c r="G12" s="24" t="b">
        <v>0</v>
      </c>
      <c r="H12" s="44" t="s">
        <v>178</v>
      </c>
      <c r="I12" s="25" t="b">
        <v>1</v>
      </c>
      <c r="J12" s="25" t="b">
        <v>0</v>
      </c>
      <c r="K12" s="27"/>
      <c r="L12" s="28" t="s">
        <v>206</v>
      </c>
    </row>
    <row r="13">
      <c r="A13" s="20" t="s">
        <v>21</v>
      </c>
      <c r="B13" s="21" t="s">
        <v>51</v>
      </c>
      <c r="C13" s="22" t="s">
        <v>52</v>
      </c>
      <c r="D13" s="23" t="s">
        <v>24</v>
      </c>
      <c r="E13" s="23">
        <v>13.0</v>
      </c>
      <c r="F13" s="24" t="b">
        <v>0</v>
      </c>
      <c r="G13" s="25" t="b">
        <v>1</v>
      </c>
      <c r="H13" s="26" t="s">
        <v>97</v>
      </c>
      <c r="I13" s="25" t="b">
        <v>1</v>
      </c>
      <c r="J13" s="24" t="b">
        <v>0</v>
      </c>
      <c r="K13" s="27"/>
      <c r="L13" s="28" t="s">
        <v>206</v>
      </c>
    </row>
    <row r="14">
      <c r="A14" s="29" t="s">
        <v>21</v>
      </c>
      <c r="B14" s="21" t="s">
        <v>53</v>
      </c>
      <c r="C14" s="22" t="s">
        <v>54</v>
      </c>
      <c r="D14" s="23" t="s">
        <v>24</v>
      </c>
      <c r="E14" s="23">
        <v>13.0</v>
      </c>
      <c r="F14" s="24" t="b">
        <v>0</v>
      </c>
      <c r="G14" s="25" t="b">
        <v>1</v>
      </c>
      <c r="H14" s="26" t="s">
        <v>97</v>
      </c>
      <c r="I14" s="25" t="b">
        <v>1</v>
      </c>
      <c r="J14" s="24" t="b">
        <v>0</v>
      </c>
      <c r="K14" s="27"/>
      <c r="L14" s="28" t="s">
        <v>206</v>
      </c>
    </row>
    <row r="15">
      <c r="A15" s="29" t="s">
        <v>21</v>
      </c>
      <c r="B15" s="21" t="s">
        <v>225</v>
      </c>
      <c r="C15" s="22" t="s">
        <v>226</v>
      </c>
      <c r="D15" s="23" t="s">
        <v>24</v>
      </c>
      <c r="E15" s="32">
        <v>3.0</v>
      </c>
      <c r="F15" s="24" t="b">
        <v>0</v>
      </c>
      <c r="G15" s="25" t="b">
        <v>1</v>
      </c>
      <c r="H15" s="26" t="s">
        <v>178</v>
      </c>
      <c r="I15" s="25" t="b">
        <v>1</v>
      </c>
      <c r="J15" s="24" t="b">
        <v>0</v>
      </c>
      <c r="K15" s="27"/>
      <c r="L15" s="28" t="s">
        <v>206</v>
      </c>
    </row>
    <row r="16">
      <c r="A16" s="33" t="s">
        <v>48</v>
      </c>
      <c r="B16" s="21" t="s">
        <v>242</v>
      </c>
      <c r="C16" s="22" t="s">
        <v>279</v>
      </c>
      <c r="D16" s="23" t="s">
        <v>24</v>
      </c>
      <c r="E16" s="32">
        <v>5.0</v>
      </c>
      <c r="F16" s="25" t="b">
        <v>1</v>
      </c>
      <c r="G16" s="24" t="b">
        <v>0</v>
      </c>
      <c r="H16" s="26" t="s">
        <v>97</v>
      </c>
      <c r="I16" s="25" t="b">
        <v>1</v>
      </c>
      <c r="J16" s="25" t="b">
        <v>0</v>
      </c>
      <c r="K16" s="34"/>
      <c r="L16" s="28" t="s">
        <v>206</v>
      </c>
    </row>
    <row r="17">
      <c r="A17" s="33" t="s">
        <v>48</v>
      </c>
      <c r="B17" s="21" t="s">
        <v>186</v>
      </c>
      <c r="C17" s="22" t="s">
        <v>229</v>
      </c>
      <c r="D17" s="23" t="s">
        <v>24</v>
      </c>
      <c r="E17" s="32"/>
      <c r="F17" s="24" t="b">
        <v>0</v>
      </c>
      <c r="G17" s="24" t="b">
        <v>0</v>
      </c>
      <c r="H17" s="35" t="s">
        <v>97</v>
      </c>
      <c r="I17" s="25" t="b">
        <v>1</v>
      </c>
      <c r="J17" s="25" t="b">
        <v>0</v>
      </c>
      <c r="K17" s="27"/>
      <c r="L17" s="28" t="s">
        <v>206</v>
      </c>
    </row>
    <row r="18">
      <c r="A18" s="33" t="s">
        <v>48</v>
      </c>
      <c r="B18" s="21" t="s">
        <v>230</v>
      </c>
      <c r="C18" s="22" t="s">
        <v>231</v>
      </c>
      <c r="D18" s="23" t="s">
        <v>24</v>
      </c>
      <c r="E18" s="32">
        <v>5.0</v>
      </c>
      <c r="F18" s="24" t="b">
        <v>0</v>
      </c>
      <c r="G18" s="24" t="b">
        <v>0</v>
      </c>
      <c r="H18" s="35" t="s">
        <v>178</v>
      </c>
      <c r="I18" s="25" t="b">
        <v>1</v>
      </c>
      <c r="J18" s="25" t="b">
        <v>0</v>
      </c>
      <c r="K18" s="77"/>
      <c r="L18" s="28" t="s">
        <v>206</v>
      </c>
    </row>
    <row r="19">
      <c r="A19" s="33" t="s">
        <v>48</v>
      </c>
      <c r="B19" s="21" t="s">
        <v>232</v>
      </c>
      <c r="C19" s="22" t="s">
        <v>233</v>
      </c>
      <c r="D19" s="23" t="s">
        <v>24</v>
      </c>
      <c r="E19" s="23">
        <v>13.0</v>
      </c>
      <c r="F19" s="24" t="b">
        <v>0</v>
      </c>
      <c r="G19" s="25" t="b">
        <v>1</v>
      </c>
      <c r="H19" s="44" t="s">
        <v>97</v>
      </c>
      <c r="I19" s="25" t="b">
        <v>1</v>
      </c>
      <c r="J19" s="25" t="b">
        <v>0</v>
      </c>
      <c r="K19" s="34"/>
      <c r="L19" s="28" t="s">
        <v>206</v>
      </c>
    </row>
    <row r="20">
      <c r="A20" s="33" t="s">
        <v>48</v>
      </c>
      <c r="B20" s="21" t="s">
        <v>49</v>
      </c>
      <c r="C20" s="22" t="s">
        <v>234</v>
      </c>
      <c r="D20" s="23" t="s">
        <v>24</v>
      </c>
      <c r="E20" s="23">
        <v>13.0</v>
      </c>
      <c r="F20" s="24" t="b">
        <v>0</v>
      </c>
      <c r="G20" s="25" t="b">
        <v>1</v>
      </c>
      <c r="H20" s="44" t="s">
        <v>97</v>
      </c>
      <c r="I20" s="25" t="b">
        <v>1</v>
      </c>
      <c r="J20" s="25" t="b">
        <v>0</v>
      </c>
      <c r="K20" s="27"/>
      <c r="L20" s="28" t="s">
        <v>206</v>
      </c>
    </row>
    <row r="21">
      <c r="A21" s="33" t="s">
        <v>48</v>
      </c>
      <c r="B21" s="21" t="s">
        <v>188</v>
      </c>
      <c r="C21" s="22" t="s">
        <v>235</v>
      </c>
      <c r="D21" s="23" t="s">
        <v>24</v>
      </c>
      <c r="E21" s="23">
        <v>13.0</v>
      </c>
      <c r="F21" s="24" t="b">
        <v>0</v>
      </c>
      <c r="G21" s="25" t="b">
        <v>1</v>
      </c>
      <c r="H21" s="26" t="s">
        <v>97</v>
      </c>
      <c r="I21" s="25" t="b">
        <v>1</v>
      </c>
      <c r="J21" s="24" t="b">
        <v>0</v>
      </c>
      <c r="K21" s="27"/>
      <c r="L21" s="28" t="s">
        <v>206</v>
      </c>
    </row>
    <row r="22">
      <c r="A22" s="33" t="s">
        <v>48</v>
      </c>
      <c r="B22" s="21" t="s">
        <v>236</v>
      </c>
      <c r="C22" s="22" t="s">
        <v>237</v>
      </c>
      <c r="D22" s="23" t="s">
        <v>24</v>
      </c>
      <c r="E22" s="23">
        <v>13.0</v>
      </c>
      <c r="F22" s="24" t="b">
        <v>0</v>
      </c>
      <c r="G22" s="25" t="b">
        <v>1</v>
      </c>
      <c r="H22" s="26" t="s">
        <v>178</v>
      </c>
      <c r="I22" s="25" t="b">
        <v>1</v>
      </c>
      <c r="J22" s="24" t="b">
        <v>0</v>
      </c>
      <c r="K22" s="27"/>
      <c r="L22" s="28" t="s">
        <v>206</v>
      </c>
    </row>
    <row r="23">
      <c r="A23" s="33" t="s">
        <v>48</v>
      </c>
      <c r="B23" s="21" t="s">
        <v>238</v>
      </c>
      <c r="C23" s="22" t="s">
        <v>239</v>
      </c>
      <c r="D23" s="23" t="s">
        <v>24</v>
      </c>
      <c r="E23" s="23">
        <v>5.0</v>
      </c>
      <c r="F23" s="24" t="b">
        <v>0</v>
      </c>
      <c r="G23" s="25" t="b">
        <v>1</v>
      </c>
      <c r="H23" s="26" t="s">
        <v>178</v>
      </c>
      <c r="I23" s="25" t="b">
        <v>1</v>
      </c>
      <c r="J23" s="24" t="b">
        <v>0</v>
      </c>
      <c r="K23" s="27"/>
      <c r="L23" s="28" t="s">
        <v>206</v>
      </c>
    </row>
    <row r="24">
      <c r="A24" s="33" t="s">
        <v>48</v>
      </c>
      <c r="B24" s="21" t="s">
        <v>240</v>
      </c>
      <c r="C24" s="22" t="s">
        <v>241</v>
      </c>
      <c r="D24" s="23" t="s">
        <v>24</v>
      </c>
      <c r="E24" s="23">
        <v>13.0</v>
      </c>
      <c r="F24" s="24" t="b">
        <v>0</v>
      </c>
      <c r="G24" s="25" t="b">
        <v>1</v>
      </c>
      <c r="H24" s="26" t="s">
        <v>178</v>
      </c>
      <c r="I24" s="25" t="b">
        <v>1</v>
      </c>
      <c r="J24" s="24" t="b">
        <v>0</v>
      </c>
      <c r="K24" s="27"/>
      <c r="L24" s="28" t="s">
        <v>206</v>
      </c>
    </row>
    <row r="25" ht="17.25" customHeight="1">
      <c r="A25" s="33" t="s">
        <v>48</v>
      </c>
      <c r="B25" s="21" t="s">
        <v>242</v>
      </c>
      <c r="C25" s="22" t="s">
        <v>243</v>
      </c>
      <c r="D25" s="23" t="s">
        <v>24</v>
      </c>
      <c r="E25" s="23">
        <v>5.0</v>
      </c>
      <c r="F25" s="24" t="b">
        <v>0</v>
      </c>
      <c r="G25" s="25" t="b">
        <v>1</v>
      </c>
      <c r="H25" s="26" t="s">
        <v>178</v>
      </c>
      <c r="I25" s="25" t="b">
        <v>1</v>
      </c>
      <c r="J25" s="24" t="b">
        <v>0</v>
      </c>
      <c r="K25" s="27"/>
      <c r="L25" s="28" t="s">
        <v>206</v>
      </c>
    </row>
    <row r="26">
      <c r="A26" s="36" t="s">
        <v>79</v>
      </c>
      <c r="B26" s="21" t="s">
        <v>61</v>
      </c>
      <c r="C26" s="22" t="s">
        <v>62</v>
      </c>
      <c r="D26" s="23" t="s">
        <v>24</v>
      </c>
      <c r="E26" s="23">
        <v>13.0</v>
      </c>
      <c r="F26" s="25" t="b">
        <v>0</v>
      </c>
      <c r="G26" s="24" t="b">
        <v>0</v>
      </c>
      <c r="H26" s="78" t="s">
        <v>97</v>
      </c>
      <c r="I26" s="25" t="b">
        <v>1</v>
      </c>
      <c r="J26" s="24" t="b">
        <v>0</v>
      </c>
      <c r="K26" s="27"/>
      <c r="L26" s="38" t="s">
        <v>206</v>
      </c>
    </row>
    <row r="27">
      <c r="A27" s="36" t="s">
        <v>79</v>
      </c>
      <c r="B27" s="21" t="s">
        <v>71</v>
      </c>
      <c r="C27" s="22" t="s">
        <v>72</v>
      </c>
      <c r="D27" s="23" t="s">
        <v>24</v>
      </c>
      <c r="E27" s="23">
        <v>13.0</v>
      </c>
      <c r="F27" s="24" t="b">
        <v>0</v>
      </c>
      <c r="G27" s="24" t="b">
        <v>0</v>
      </c>
      <c r="H27" s="78" t="s">
        <v>97</v>
      </c>
      <c r="I27" s="25" t="b">
        <v>1</v>
      </c>
      <c r="J27" s="24" t="b">
        <v>0</v>
      </c>
      <c r="K27" s="27"/>
      <c r="L27" s="38" t="s">
        <v>206</v>
      </c>
    </row>
    <row r="28">
      <c r="A28" s="36" t="s">
        <v>79</v>
      </c>
      <c r="B28" s="21" t="s">
        <v>75</v>
      </c>
      <c r="C28" s="22" t="s">
        <v>76</v>
      </c>
      <c r="D28" s="23" t="s">
        <v>24</v>
      </c>
      <c r="E28" s="23">
        <v>13.0</v>
      </c>
      <c r="F28" s="24" t="b">
        <v>0</v>
      </c>
      <c r="G28" s="25" t="b">
        <v>0</v>
      </c>
      <c r="H28" s="78" t="s">
        <v>97</v>
      </c>
      <c r="I28" s="25" t="b">
        <v>1</v>
      </c>
      <c r="J28" s="24" t="b">
        <v>0</v>
      </c>
      <c r="K28" s="27"/>
      <c r="L28" s="38" t="s">
        <v>206</v>
      </c>
    </row>
    <row r="29">
      <c r="A29" s="36" t="s">
        <v>79</v>
      </c>
      <c r="B29" s="21" t="s">
        <v>69</v>
      </c>
      <c r="C29" s="22" t="s">
        <v>244</v>
      </c>
      <c r="D29" s="23" t="s">
        <v>24</v>
      </c>
      <c r="E29" s="23">
        <v>13.0</v>
      </c>
      <c r="F29" s="24" t="b">
        <v>0</v>
      </c>
      <c r="G29" s="25" t="b">
        <v>0</v>
      </c>
      <c r="H29" s="78" t="s">
        <v>97</v>
      </c>
      <c r="I29" s="25" t="b">
        <v>1</v>
      </c>
      <c r="J29" s="24" t="b">
        <v>0</v>
      </c>
      <c r="K29" s="27"/>
      <c r="L29" s="38" t="s">
        <v>206</v>
      </c>
    </row>
    <row r="30">
      <c r="A30" s="36" t="s">
        <v>79</v>
      </c>
      <c r="B30" s="21" t="s">
        <v>55</v>
      </c>
      <c r="C30" s="22" t="s">
        <v>56</v>
      </c>
      <c r="D30" s="23" t="s">
        <v>24</v>
      </c>
      <c r="E30" s="23">
        <v>13.0</v>
      </c>
      <c r="F30" s="24" t="b">
        <v>0</v>
      </c>
      <c r="G30" s="25" t="b">
        <v>0</v>
      </c>
      <c r="H30" s="78" t="s">
        <v>97</v>
      </c>
      <c r="I30" s="25" t="b">
        <v>1</v>
      </c>
      <c r="J30" s="24" t="b">
        <v>0</v>
      </c>
      <c r="K30" s="27"/>
      <c r="L30" s="38" t="s">
        <v>206</v>
      </c>
    </row>
    <row r="31">
      <c r="A31" s="36" t="s">
        <v>79</v>
      </c>
      <c r="B31" s="21" t="s">
        <v>57</v>
      </c>
      <c r="C31" s="22" t="s">
        <v>58</v>
      </c>
      <c r="D31" s="23" t="s">
        <v>24</v>
      </c>
      <c r="E31" s="23">
        <v>13.0</v>
      </c>
      <c r="F31" s="24" t="b">
        <v>0</v>
      </c>
      <c r="G31" s="25" t="b">
        <v>0</v>
      </c>
      <c r="H31" s="78" t="s">
        <v>97</v>
      </c>
      <c r="I31" s="25" t="b">
        <v>1</v>
      </c>
      <c r="J31" s="24" t="b">
        <v>0</v>
      </c>
      <c r="K31" s="27"/>
      <c r="L31" s="38" t="s">
        <v>206</v>
      </c>
    </row>
    <row r="32">
      <c r="A32" s="36" t="s">
        <v>79</v>
      </c>
      <c r="B32" s="21" t="s">
        <v>67</v>
      </c>
      <c r="C32" s="22" t="s">
        <v>68</v>
      </c>
      <c r="D32" s="23" t="s">
        <v>24</v>
      </c>
      <c r="E32" s="23">
        <v>13.0</v>
      </c>
      <c r="F32" s="24" t="b">
        <v>0</v>
      </c>
      <c r="G32" s="25" t="b">
        <v>0</v>
      </c>
      <c r="H32" s="78" t="s">
        <v>97</v>
      </c>
      <c r="I32" s="25" t="b">
        <v>1</v>
      </c>
      <c r="J32" s="24" t="b">
        <v>0</v>
      </c>
      <c r="K32" s="27"/>
      <c r="L32" s="38" t="s">
        <v>206</v>
      </c>
    </row>
    <row r="33">
      <c r="A33" s="36" t="s">
        <v>79</v>
      </c>
      <c r="B33" s="21" t="s">
        <v>63</v>
      </c>
      <c r="C33" s="22" t="s">
        <v>245</v>
      </c>
      <c r="D33" s="23" t="s">
        <v>24</v>
      </c>
      <c r="E33" s="23">
        <v>13.0</v>
      </c>
      <c r="F33" s="24" t="b">
        <v>0</v>
      </c>
      <c r="G33" s="25" t="b">
        <v>0</v>
      </c>
      <c r="H33" s="78" t="s">
        <v>97</v>
      </c>
      <c r="I33" s="25" t="b">
        <v>1</v>
      </c>
      <c r="J33" s="24" t="b">
        <v>0</v>
      </c>
      <c r="K33" s="27"/>
      <c r="L33" s="38" t="s">
        <v>206</v>
      </c>
    </row>
    <row r="34">
      <c r="A34" s="36" t="s">
        <v>79</v>
      </c>
      <c r="B34" s="21" t="s">
        <v>246</v>
      </c>
      <c r="C34" s="22" t="s">
        <v>247</v>
      </c>
      <c r="D34" s="23" t="s">
        <v>24</v>
      </c>
      <c r="E34" s="23">
        <v>13.0</v>
      </c>
      <c r="F34" s="24" t="b">
        <v>0</v>
      </c>
      <c r="G34" s="25" t="b">
        <v>0</v>
      </c>
      <c r="H34" s="78" t="s">
        <v>97</v>
      </c>
      <c r="I34" s="25" t="b">
        <v>1</v>
      </c>
      <c r="J34" s="24" t="b">
        <v>0</v>
      </c>
      <c r="K34" s="27"/>
      <c r="L34" s="38" t="s">
        <v>206</v>
      </c>
    </row>
    <row r="35">
      <c r="A35" s="36" t="s">
        <v>79</v>
      </c>
      <c r="B35" s="21" t="s">
        <v>248</v>
      </c>
      <c r="C35" s="22" t="s">
        <v>249</v>
      </c>
      <c r="D35" s="23" t="s">
        <v>24</v>
      </c>
      <c r="E35" s="37"/>
      <c r="F35" s="24" t="b">
        <v>0</v>
      </c>
      <c r="G35" s="25" t="b">
        <v>1</v>
      </c>
      <c r="H35" s="78" t="s">
        <v>178</v>
      </c>
      <c r="I35" s="25" t="b">
        <v>1</v>
      </c>
      <c r="J35" s="24" t="b">
        <v>0</v>
      </c>
      <c r="K35" s="27"/>
      <c r="L35" s="38" t="s">
        <v>206</v>
      </c>
    </row>
    <row r="36">
      <c r="A36" s="36" t="s">
        <v>79</v>
      </c>
      <c r="B36" s="21" t="s">
        <v>250</v>
      </c>
      <c r="C36" s="22" t="s">
        <v>251</v>
      </c>
      <c r="D36" s="23" t="s">
        <v>24</v>
      </c>
      <c r="E36" s="23"/>
      <c r="F36" s="24" t="b">
        <v>0</v>
      </c>
      <c r="G36" s="25" t="b">
        <v>1</v>
      </c>
      <c r="H36" s="78" t="s">
        <v>178</v>
      </c>
      <c r="I36" s="25" t="b">
        <v>1</v>
      </c>
      <c r="J36" s="24" t="b">
        <v>0</v>
      </c>
      <c r="K36" s="27"/>
      <c r="L36" s="38" t="s">
        <v>206</v>
      </c>
    </row>
    <row r="37" ht="15.75" customHeight="1">
      <c r="A37" s="36" t="s">
        <v>79</v>
      </c>
      <c r="B37" s="21" t="s">
        <v>80</v>
      </c>
      <c r="C37" s="22" t="s">
        <v>252</v>
      </c>
      <c r="D37" s="23" t="s">
        <v>24</v>
      </c>
      <c r="E37" s="23">
        <v>13.0</v>
      </c>
      <c r="F37" s="24" t="b">
        <v>0</v>
      </c>
      <c r="G37" s="25" t="b">
        <v>1</v>
      </c>
      <c r="H37" s="78" t="s">
        <v>221</v>
      </c>
      <c r="I37" s="25" t="b">
        <v>1</v>
      </c>
      <c r="J37" s="25" t="b">
        <v>1</v>
      </c>
      <c r="K37" s="27"/>
      <c r="L37" s="38" t="s">
        <v>206</v>
      </c>
    </row>
    <row r="38">
      <c r="A38" s="36" t="s">
        <v>79</v>
      </c>
      <c r="B38" s="21" t="s">
        <v>193</v>
      </c>
      <c r="C38" s="22" t="s">
        <v>253</v>
      </c>
      <c r="D38" s="23" t="s">
        <v>24</v>
      </c>
      <c r="E38" s="23">
        <v>8.0</v>
      </c>
      <c r="F38" s="24" t="b">
        <v>0</v>
      </c>
      <c r="G38" s="25" t="b">
        <v>1</v>
      </c>
      <c r="H38" s="78" t="s">
        <v>221</v>
      </c>
      <c r="I38" s="25" t="b">
        <v>1</v>
      </c>
      <c r="J38" s="25" t="b">
        <v>1</v>
      </c>
      <c r="K38" s="27"/>
      <c r="L38" s="38" t="s">
        <v>206</v>
      </c>
    </row>
    <row r="39" ht="16.5" customHeight="1">
      <c r="A39" s="36" t="s">
        <v>79</v>
      </c>
      <c r="B39" s="21" t="s">
        <v>85</v>
      </c>
      <c r="C39" s="22" t="s">
        <v>254</v>
      </c>
      <c r="D39" s="23" t="s">
        <v>24</v>
      </c>
      <c r="E39" s="23">
        <v>8.0</v>
      </c>
      <c r="F39" s="24" t="b">
        <v>0</v>
      </c>
      <c r="G39" s="25" t="b">
        <v>1</v>
      </c>
      <c r="H39" s="78" t="s">
        <v>97</v>
      </c>
      <c r="I39" s="25" t="b">
        <v>1</v>
      </c>
      <c r="J39" s="25" t="b">
        <v>1</v>
      </c>
      <c r="K39" s="27"/>
      <c r="L39" s="38" t="s">
        <v>206</v>
      </c>
    </row>
    <row r="40">
      <c r="A40" s="36" t="s">
        <v>79</v>
      </c>
      <c r="B40" s="21" t="s">
        <v>83</v>
      </c>
      <c r="C40" s="22" t="s">
        <v>255</v>
      </c>
      <c r="D40" s="23" t="s">
        <v>24</v>
      </c>
      <c r="E40" s="37"/>
      <c r="F40" s="24" t="b">
        <v>0</v>
      </c>
      <c r="G40" s="25" t="b">
        <v>1</v>
      </c>
      <c r="H40" s="78" t="s">
        <v>221</v>
      </c>
      <c r="I40" s="25" t="b">
        <v>1</v>
      </c>
      <c r="J40" s="25" t="b">
        <v>1</v>
      </c>
      <c r="K40" s="27"/>
      <c r="L40" s="38" t="s">
        <v>206</v>
      </c>
    </row>
    <row r="41">
      <c r="A41" s="36" t="s">
        <v>79</v>
      </c>
      <c r="B41" s="21" t="s">
        <v>91</v>
      </c>
      <c r="C41" s="22" t="s">
        <v>92</v>
      </c>
      <c r="D41" s="23" t="s">
        <v>24</v>
      </c>
      <c r="E41" s="37"/>
      <c r="F41" s="24" t="b">
        <v>0</v>
      </c>
      <c r="G41" s="25" t="b">
        <v>1</v>
      </c>
      <c r="H41" s="78" t="s">
        <v>178</v>
      </c>
      <c r="I41" s="25" t="b">
        <v>1</v>
      </c>
      <c r="J41" s="24" t="b">
        <v>0</v>
      </c>
      <c r="K41" s="27"/>
      <c r="L41" s="38" t="s">
        <v>206</v>
      </c>
    </row>
    <row r="42">
      <c r="A42" s="39" t="s">
        <v>98</v>
      </c>
      <c r="B42" s="21" t="s">
        <v>258</v>
      </c>
      <c r="C42" s="22" t="s">
        <v>259</v>
      </c>
      <c r="D42" s="23" t="s">
        <v>24</v>
      </c>
      <c r="E42" s="23">
        <v>13.0</v>
      </c>
      <c r="F42" s="25" t="b">
        <v>1</v>
      </c>
      <c r="G42" s="24" t="b">
        <v>0</v>
      </c>
      <c r="H42" s="35" t="s">
        <v>97</v>
      </c>
      <c r="I42" s="25" t="b">
        <v>1</v>
      </c>
      <c r="J42" s="25" t="b">
        <v>0</v>
      </c>
      <c r="K42" s="27"/>
      <c r="L42" s="38" t="s">
        <v>206</v>
      </c>
    </row>
    <row r="43">
      <c r="A43" s="39" t="s">
        <v>98</v>
      </c>
      <c r="B43" s="21" t="s">
        <v>260</v>
      </c>
      <c r="C43" s="22" t="s">
        <v>261</v>
      </c>
      <c r="D43" s="23" t="s">
        <v>24</v>
      </c>
      <c r="E43" s="23">
        <v>13.0</v>
      </c>
      <c r="F43" s="24" t="b">
        <v>0</v>
      </c>
      <c r="G43" s="24" t="b">
        <v>0</v>
      </c>
      <c r="H43" s="44" t="s">
        <v>97</v>
      </c>
      <c r="I43" s="25" t="b">
        <v>1</v>
      </c>
      <c r="J43" s="25" t="b">
        <v>0</v>
      </c>
      <c r="K43" s="40"/>
      <c r="L43" s="38" t="s">
        <v>206</v>
      </c>
    </row>
    <row r="44">
      <c r="A44" s="39" t="s">
        <v>98</v>
      </c>
      <c r="B44" s="21" t="s">
        <v>73</v>
      </c>
      <c r="C44" s="22" t="s">
        <v>74</v>
      </c>
      <c r="D44" s="23" t="s">
        <v>24</v>
      </c>
      <c r="E44" s="23">
        <v>13.0</v>
      </c>
      <c r="F44" s="24" t="b">
        <v>0</v>
      </c>
      <c r="G44" s="24" t="b">
        <v>0</v>
      </c>
      <c r="H44" s="26" t="s">
        <v>97</v>
      </c>
      <c r="I44" s="25" t="b">
        <v>1</v>
      </c>
      <c r="J44" s="24" t="b">
        <v>0</v>
      </c>
      <c r="K44" s="40"/>
      <c r="L44" s="38" t="s">
        <v>206</v>
      </c>
    </row>
    <row r="45" ht="14.25" customHeight="1">
      <c r="A45" s="39" t="s">
        <v>98</v>
      </c>
      <c r="B45" s="21" t="s">
        <v>118</v>
      </c>
      <c r="C45" s="22" t="s">
        <v>119</v>
      </c>
      <c r="D45" s="23" t="s">
        <v>24</v>
      </c>
      <c r="E45" s="23">
        <v>13.0</v>
      </c>
      <c r="F45" s="24" t="b">
        <v>0</v>
      </c>
      <c r="G45" s="24" t="b">
        <v>0</v>
      </c>
      <c r="H45" s="26" t="s">
        <v>97</v>
      </c>
      <c r="I45" s="25" t="b">
        <v>1</v>
      </c>
      <c r="J45" s="24" t="b">
        <v>0</v>
      </c>
      <c r="K45" s="40"/>
      <c r="L45" s="38" t="s">
        <v>206</v>
      </c>
    </row>
    <row r="46">
      <c r="A46" s="39" t="s">
        <v>98</v>
      </c>
      <c r="B46" s="21" t="s">
        <v>77</v>
      </c>
      <c r="C46" s="22" t="s">
        <v>262</v>
      </c>
      <c r="D46" s="23" t="s">
        <v>24</v>
      </c>
      <c r="E46" s="23">
        <v>13.0</v>
      </c>
      <c r="F46" s="24" t="b">
        <v>0</v>
      </c>
      <c r="G46" s="24" t="b">
        <v>0</v>
      </c>
      <c r="H46" s="26" t="s">
        <v>97</v>
      </c>
      <c r="I46" s="25" t="b">
        <v>1</v>
      </c>
      <c r="J46" s="24" t="b">
        <v>0</v>
      </c>
      <c r="K46" s="40"/>
      <c r="L46" s="38" t="s">
        <v>206</v>
      </c>
    </row>
    <row r="47">
      <c r="A47" s="39" t="s">
        <v>98</v>
      </c>
      <c r="B47" s="21" t="s">
        <v>263</v>
      </c>
      <c r="C47" s="22" t="s">
        <v>264</v>
      </c>
      <c r="D47" s="23" t="s">
        <v>24</v>
      </c>
      <c r="E47" s="23">
        <v>13.0</v>
      </c>
      <c r="F47" s="24" t="b">
        <v>0</v>
      </c>
      <c r="G47" s="24" t="b">
        <v>0</v>
      </c>
      <c r="H47" s="26" t="s">
        <v>97</v>
      </c>
      <c r="I47" s="25" t="b">
        <v>1</v>
      </c>
      <c r="J47" s="24" t="b">
        <v>0</v>
      </c>
      <c r="K47" s="40"/>
      <c r="L47" s="38" t="s">
        <v>206</v>
      </c>
    </row>
    <row r="48">
      <c r="A48" s="39" t="s">
        <v>98</v>
      </c>
      <c r="B48" s="21" t="s">
        <v>265</v>
      </c>
      <c r="C48" s="22" t="s">
        <v>266</v>
      </c>
      <c r="D48" s="23" t="s">
        <v>24</v>
      </c>
      <c r="E48" s="23">
        <v>13.0</v>
      </c>
      <c r="F48" s="24" t="b">
        <v>0</v>
      </c>
      <c r="G48" s="24" t="b">
        <v>0</v>
      </c>
      <c r="H48" s="26" t="s">
        <v>97</v>
      </c>
      <c r="I48" s="25" t="b">
        <v>1</v>
      </c>
      <c r="J48" s="24" t="b">
        <v>0</v>
      </c>
      <c r="K48" s="41"/>
      <c r="L48" s="38" t="s">
        <v>206</v>
      </c>
    </row>
    <row r="49" ht="15.0" customHeight="1">
      <c r="A49" s="39" t="s">
        <v>98</v>
      </c>
      <c r="B49" s="21" t="s">
        <v>65</v>
      </c>
      <c r="C49" s="22" t="s">
        <v>66</v>
      </c>
      <c r="D49" s="23" t="s">
        <v>24</v>
      </c>
      <c r="E49" s="23">
        <v>13.0</v>
      </c>
      <c r="F49" s="24" t="b">
        <v>0</v>
      </c>
      <c r="G49" s="24" t="b">
        <v>0</v>
      </c>
      <c r="H49" s="26" t="s">
        <v>97</v>
      </c>
      <c r="I49" s="25" t="b">
        <v>1</v>
      </c>
      <c r="J49" s="24" t="b">
        <v>0</v>
      </c>
      <c r="K49" s="40"/>
      <c r="L49" s="38" t="s">
        <v>206</v>
      </c>
    </row>
    <row r="50">
      <c r="A50" s="39" t="s">
        <v>98</v>
      </c>
      <c r="B50" s="21" t="s">
        <v>267</v>
      </c>
      <c r="C50" s="22" t="s">
        <v>268</v>
      </c>
      <c r="D50" s="23" t="s">
        <v>24</v>
      </c>
      <c r="E50" s="23">
        <v>13.0</v>
      </c>
      <c r="F50" s="25" t="b">
        <v>0</v>
      </c>
      <c r="G50" s="24" t="b">
        <v>0</v>
      </c>
      <c r="H50" s="26" t="s">
        <v>97</v>
      </c>
      <c r="I50" s="25" t="b">
        <v>1</v>
      </c>
      <c r="J50" s="24" t="b">
        <v>0</v>
      </c>
      <c r="K50" s="40"/>
      <c r="L50" s="38" t="s">
        <v>206</v>
      </c>
    </row>
    <row r="51">
      <c r="A51" s="39" t="s">
        <v>98</v>
      </c>
      <c r="B51" s="21" t="s">
        <v>269</v>
      </c>
      <c r="C51" s="22" t="s">
        <v>270</v>
      </c>
      <c r="D51" s="23" t="s">
        <v>24</v>
      </c>
      <c r="E51" s="23">
        <v>13.0</v>
      </c>
      <c r="F51" s="25" t="b">
        <v>0</v>
      </c>
      <c r="G51" s="24" t="b">
        <v>0</v>
      </c>
      <c r="H51" s="26" t="s">
        <v>97</v>
      </c>
      <c r="I51" s="25" t="b">
        <v>1</v>
      </c>
      <c r="J51" s="24" t="b">
        <v>0</v>
      </c>
      <c r="K51" s="40"/>
      <c r="L51" s="38" t="s">
        <v>206</v>
      </c>
    </row>
    <row r="52">
      <c r="A52" s="39" t="s">
        <v>98</v>
      </c>
      <c r="B52" s="21" t="s">
        <v>280</v>
      </c>
      <c r="C52" s="22" t="s">
        <v>281</v>
      </c>
      <c r="D52" s="32" t="s">
        <v>123</v>
      </c>
      <c r="E52" s="37"/>
      <c r="F52" s="25" t="b">
        <v>0</v>
      </c>
      <c r="G52" s="25" t="b">
        <v>1</v>
      </c>
      <c r="H52" s="26" t="s">
        <v>25</v>
      </c>
      <c r="I52" s="24" t="b">
        <v>0</v>
      </c>
      <c r="J52" s="24" t="b">
        <v>0</v>
      </c>
      <c r="K52" s="40"/>
      <c r="L52" s="38"/>
    </row>
    <row r="53">
      <c r="A53" s="39" t="s">
        <v>98</v>
      </c>
      <c r="B53" s="21" t="s">
        <v>271</v>
      </c>
      <c r="C53" s="22" t="s">
        <v>272</v>
      </c>
      <c r="D53" s="32" t="s">
        <v>123</v>
      </c>
      <c r="E53" s="37"/>
      <c r="F53" s="25" t="b">
        <v>0</v>
      </c>
      <c r="G53" s="25" t="b">
        <v>1</v>
      </c>
      <c r="H53" s="26" t="s">
        <v>178</v>
      </c>
      <c r="I53" s="25" t="b">
        <v>1</v>
      </c>
      <c r="J53" s="24" t="b">
        <v>0</v>
      </c>
      <c r="K53" s="40"/>
      <c r="L53" s="38" t="s">
        <v>206</v>
      </c>
    </row>
    <row r="54">
      <c r="A54" s="42" t="s">
        <v>120</v>
      </c>
      <c r="B54" s="21" t="s">
        <v>282</v>
      </c>
      <c r="C54" s="22" t="s">
        <v>283</v>
      </c>
      <c r="D54" s="32" t="s">
        <v>123</v>
      </c>
      <c r="E54" s="23"/>
      <c r="F54" s="24" t="s">
        <v>124</v>
      </c>
      <c r="G54" s="43" t="s">
        <v>124</v>
      </c>
      <c r="H54" s="44" t="s">
        <v>25</v>
      </c>
      <c r="I54" s="25" t="b">
        <v>0</v>
      </c>
      <c r="J54" s="25" t="s">
        <v>124</v>
      </c>
      <c r="K54" s="27"/>
      <c r="L54" s="38"/>
    </row>
    <row r="55" ht="14.25" customHeight="1">
      <c r="A55" s="42" t="s">
        <v>120</v>
      </c>
      <c r="B55" s="21" t="s">
        <v>284</v>
      </c>
      <c r="C55" s="22" t="s">
        <v>285</v>
      </c>
      <c r="D55" s="32" t="s">
        <v>277</v>
      </c>
      <c r="E55" s="23"/>
      <c r="F55" s="24" t="s">
        <v>124</v>
      </c>
      <c r="G55" s="43" t="s">
        <v>124</v>
      </c>
      <c r="H55" s="44" t="s">
        <v>25</v>
      </c>
      <c r="I55" s="25" t="b">
        <v>0</v>
      </c>
      <c r="J55" s="24" t="s">
        <v>124</v>
      </c>
      <c r="K55" s="27"/>
      <c r="L55" s="28"/>
    </row>
    <row r="56" ht="14.25" customHeight="1">
      <c r="A56" s="42" t="s">
        <v>120</v>
      </c>
      <c r="B56" s="21" t="s">
        <v>286</v>
      </c>
      <c r="C56" s="22" t="s">
        <v>287</v>
      </c>
      <c r="D56" s="32" t="s">
        <v>123</v>
      </c>
      <c r="E56" s="23"/>
      <c r="F56" s="24" t="s">
        <v>124</v>
      </c>
      <c r="G56" s="43" t="s">
        <v>124</v>
      </c>
      <c r="H56" s="44" t="s">
        <v>25</v>
      </c>
      <c r="I56" s="25" t="b">
        <v>0</v>
      </c>
      <c r="J56" s="25" t="s">
        <v>124</v>
      </c>
      <c r="K56" s="27"/>
      <c r="L56" s="28"/>
    </row>
    <row r="57" ht="14.25" customHeight="1">
      <c r="A57" s="42" t="s">
        <v>120</v>
      </c>
      <c r="B57" s="21" t="s">
        <v>288</v>
      </c>
      <c r="C57" s="22" t="s">
        <v>289</v>
      </c>
      <c r="D57" s="32" t="s">
        <v>123</v>
      </c>
      <c r="E57" s="23"/>
      <c r="F57" s="24" t="s">
        <v>124</v>
      </c>
      <c r="G57" s="43" t="s">
        <v>124</v>
      </c>
      <c r="H57" s="44" t="s">
        <v>25</v>
      </c>
      <c r="I57" s="25" t="b">
        <v>0</v>
      </c>
      <c r="J57" s="25" t="s">
        <v>124</v>
      </c>
      <c r="K57" s="27"/>
      <c r="L57" s="28"/>
    </row>
    <row r="58" ht="14.25" customHeight="1">
      <c r="A58" s="42" t="s">
        <v>120</v>
      </c>
      <c r="B58" s="21" t="s">
        <v>290</v>
      </c>
      <c r="C58" s="22" t="s">
        <v>291</v>
      </c>
      <c r="D58" s="32" t="s">
        <v>123</v>
      </c>
      <c r="E58" s="23"/>
      <c r="F58" s="24" t="s">
        <v>124</v>
      </c>
      <c r="G58" s="43" t="s">
        <v>124</v>
      </c>
      <c r="H58" s="44" t="s">
        <v>25</v>
      </c>
      <c r="I58" s="25" t="b">
        <v>0</v>
      </c>
      <c r="J58" s="25" t="s">
        <v>124</v>
      </c>
      <c r="K58" s="27"/>
      <c r="L58" s="28"/>
    </row>
    <row r="59" ht="14.25" customHeight="1">
      <c r="A59" s="42" t="s">
        <v>120</v>
      </c>
      <c r="B59" s="21" t="s">
        <v>292</v>
      </c>
      <c r="C59" s="22" t="s">
        <v>293</v>
      </c>
      <c r="D59" s="32" t="s">
        <v>277</v>
      </c>
      <c r="E59" s="23"/>
      <c r="F59" s="24" t="s">
        <v>124</v>
      </c>
      <c r="G59" s="43" t="s">
        <v>124</v>
      </c>
      <c r="H59" s="44" t="s">
        <v>25</v>
      </c>
      <c r="I59" s="25" t="b">
        <v>0</v>
      </c>
      <c r="J59" s="25" t="s">
        <v>124</v>
      </c>
      <c r="K59" s="27"/>
      <c r="L59" s="28"/>
    </row>
    <row r="60" ht="14.25" customHeight="1">
      <c r="A60" s="42" t="s">
        <v>120</v>
      </c>
      <c r="B60" s="21" t="s">
        <v>294</v>
      </c>
      <c r="C60" s="22" t="s">
        <v>295</v>
      </c>
      <c r="D60" s="32" t="s">
        <v>296</v>
      </c>
      <c r="E60" s="23"/>
      <c r="F60" s="24" t="s">
        <v>124</v>
      </c>
      <c r="G60" s="43" t="s">
        <v>124</v>
      </c>
      <c r="H60" s="44" t="s">
        <v>25</v>
      </c>
      <c r="I60" s="25" t="b">
        <v>0</v>
      </c>
      <c r="J60" s="25" t="s">
        <v>124</v>
      </c>
      <c r="K60" s="27"/>
      <c r="L60" s="28"/>
    </row>
    <row r="61" ht="14.25" customHeight="1">
      <c r="A61" s="42" t="s">
        <v>120</v>
      </c>
      <c r="B61" s="21" t="s">
        <v>273</v>
      </c>
      <c r="C61" s="22" t="s">
        <v>274</v>
      </c>
      <c r="D61" s="32" t="s">
        <v>123</v>
      </c>
      <c r="E61" s="23"/>
      <c r="F61" s="24" t="s">
        <v>124</v>
      </c>
      <c r="G61" s="43" t="s">
        <v>124</v>
      </c>
      <c r="H61" s="44" t="s">
        <v>25</v>
      </c>
      <c r="I61" s="25" t="b">
        <v>0</v>
      </c>
      <c r="J61" s="25" t="s">
        <v>124</v>
      </c>
      <c r="K61" s="27"/>
      <c r="L61" s="28"/>
    </row>
    <row r="62" ht="7.5" customHeight="1">
      <c r="A62" s="12"/>
    </row>
    <row r="63">
      <c r="A63" s="45" t="s">
        <v>132</v>
      </c>
    </row>
    <row r="64">
      <c r="A64" s="14" t="s">
        <v>9</v>
      </c>
      <c r="B64" s="15" t="s">
        <v>10</v>
      </c>
      <c r="C64" s="16" t="s">
        <v>11</v>
      </c>
      <c r="D64" s="17" t="s">
        <v>12</v>
      </c>
      <c r="E64" s="19" t="s">
        <v>20</v>
      </c>
    </row>
    <row r="65">
      <c r="A65" s="30"/>
      <c r="B65" s="30"/>
      <c r="C65" s="31"/>
      <c r="D65" s="46"/>
      <c r="E65" s="46"/>
      <c r="F65" s="47"/>
      <c r="G65" s="47"/>
      <c r="H65" s="47"/>
      <c r="I65" s="47"/>
      <c r="J65" s="47"/>
      <c r="K65" s="48"/>
      <c r="L65" s="47"/>
    </row>
    <row r="66">
      <c r="A66" s="30"/>
      <c r="B66" s="21"/>
      <c r="C66" s="31"/>
      <c r="D66" s="46"/>
      <c r="E66" s="46"/>
      <c r="F66" s="47"/>
      <c r="G66" s="47"/>
      <c r="H66" s="47"/>
      <c r="I66" s="47"/>
      <c r="J66" s="47"/>
      <c r="K66" s="48"/>
      <c r="L66" s="47"/>
    </row>
    <row r="67" ht="7.5" customHeight="1">
      <c r="A67" s="12"/>
    </row>
    <row r="68">
      <c r="A68" s="45" t="s">
        <v>133</v>
      </c>
    </row>
    <row r="69">
      <c r="A69" s="49" t="s">
        <v>134</v>
      </c>
      <c r="D69" s="19" t="s">
        <v>135</v>
      </c>
      <c r="E69" s="19" t="s">
        <v>136</v>
      </c>
      <c r="F69" s="19"/>
      <c r="G69" s="19"/>
      <c r="H69" s="19" t="s">
        <v>137</v>
      </c>
      <c r="I69" s="19" t="s">
        <v>20</v>
      </c>
    </row>
    <row r="70" ht="17.25" customHeight="1">
      <c r="A70" s="38" t="s">
        <v>206</v>
      </c>
      <c r="B70" s="22"/>
      <c r="C70" s="22"/>
      <c r="D70" s="46" t="s">
        <v>207</v>
      </c>
      <c r="E70" s="32" t="s">
        <v>147</v>
      </c>
      <c r="F70" s="50"/>
      <c r="G70" s="50"/>
      <c r="H70" s="51" t="s">
        <v>141</v>
      </c>
      <c r="I70" s="28"/>
      <c r="J70" s="28"/>
      <c r="K70" s="52"/>
      <c r="L70" s="52"/>
    </row>
    <row r="71" ht="6.0" customHeight="1">
      <c r="A71" s="12"/>
    </row>
    <row r="72">
      <c r="A72" s="45" t="s">
        <v>153</v>
      </c>
    </row>
    <row r="73">
      <c r="A73" s="45" t="s">
        <v>154</v>
      </c>
      <c r="E73" s="45" t="s">
        <v>13</v>
      </c>
      <c r="J73" s="45"/>
      <c r="K73" s="45"/>
      <c r="L73" s="45"/>
    </row>
    <row r="74">
      <c r="A74" s="54"/>
      <c r="B74" s="54"/>
      <c r="C74" s="55"/>
      <c r="D74" s="54"/>
      <c r="E74" s="56" t="s">
        <v>155</v>
      </c>
    </row>
    <row r="75">
      <c r="A75" s="57"/>
      <c r="B75" s="57"/>
      <c r="C75" s="58"/>
      <c r="D75" s="57"/>
      <c r="E75" s="59"/>
      <c r="F75" s="60" t="s">
        <v>155</v>
      </c>
      <c r="G75" s="60" t="s">
        <v>156</v>
      </c>
      <c r="H75" s="60" t="s">
        <v>157</v>
      </c>
      <c r="I75" s="60" t="s">
        <v>158</v>
      </c>
      <c r="K75" s="61"/>
      <c r="L75" s="60"/>
    </row>
    <row r="76">
      <c r="A76" s="57"/>
      <c r="B76" s="57"/>
      <c r="C76" s="58"/>
      <c r="D76" s="57"/>
      <c r="E76" s="57" t="s">
        <v>140</v>
      </c>
      <c r="F76" s="57">
        <f>SUMIFS(E10:E62,G10:G62,"FALSE",A10:A62,1)</f>
        <v>47</v>
      </c>
      <c r="G76" s="57">
        <f>SUMIFS(E10:E62,G10:G62,"FALSE",I10:I62,"TRUE",A10:A62,1)</f>
        <v>47</v>
      </c>
      <c r="H76" s="57">
        <f>SUMIFS(E10:E62,G10:G62,"FALSE",H10:H62,"PRONTO",A10:A62,1)</f>
        <v>0</v>
      </c>
      <c r="I76" s="57"/>
      <c r="J76" s="57" t="str">
        <f>IFERROR(__xludf.DUMMYFUNCTION("IF(H76&lt;&gt; 0,SPARKLINE(L76,{""charttype"",""bar"";""color1"",""green"";""max"",1}),)"),"")</f>
        <v/>
      </c>
      <c r="K76" s="58"/>
      <c r="L76" s="62">
        <f t="shared" ref="L76:L80" si="1">IF(H76&gt;0,((H76*100)/(F76-G76))/100,0)</f>
        <v>0</v>
      </c>
    </row>
    <row r="77">
      <c r="A77" s="57"/>
      <c r="B77" s="57"/>
      <c r="C77" s="58"/>
      <c r="D77" s="57"/>
      <c r="E77" s="57" t="s">
        <v>152</v>
      </c>
      <c r="F77" s="57">
        <f>SUMIFS(E10:E62,G10:G62,"FALSE",A10:A62,2)</f>
        <v>10</v>
      </c>
      <c r="G77" s="57">
        <f>SUMIFS(E10:E62,G10:G62,"FALSE",I10:I62,"TRUE",A10:A62,2)</f>
        <v>10</v>
      </c>
      <c r="H77" s="57">
        <f>SUMIFS(E10:E62,G10:G62,"FALSE",H10:H62,"PRONTO",A10:A62,2)</f>
        <v>0</v>
      </c>
      <c r="J77" s="57" t="str">
        <f>IFERROR(__xludf.DUMMYFUNCTION("IF(H77&lt;&gt; 0,SPARKLINE(L77,{""charttype"",""bar"";""color1"",""green"";""max"",1}),)"),"")</f>
        <v/>
      </c>
      <c r="K77" s="58"/>
      <c r="L77" s="62">
        <f t="shared" si="1"/>
        <v>0</v>
      </c>
    </row>
    <row r="78">
      <c r="A78" s="57"/>
      <c r="B78" s="57"/>
      <c r="C78" s="58"/>
      <c r="D78" s="57"/>
      <c r="E78" s="57" t="s">
        <v>142</v>
      </c>
      <c r="F78" s="57">
        <f>SUMIFS(E10:E62,G10:G62,"FALSE",A10:A62,3)</f>
        <v>117</v>
      </c>
      <c r="G78" s="57">
        <f>SUMIFS(E10:E62,G10:G62,"FALSE",I10:I62,"TRUE",A10:A62,3)</f>
        <v>117</v>
      </c>
      <c r="H78" s="57">
        <f>SUMIFS(E10:E62,G10:G62,"FALSE",H10:H62,"PRONTO",A10:A62,3)</f>
        <v>0</v>
      </c>
      <c r="J78" s="57" t="str">
        <f>IFERROR(__xludf.DUMMYFUNCTION("IF(H78&lt;&gt; 0,SPARKLINE(L78,{""charttype"",""bar"";""color1"",""green"";""max"",1}),)"),"")</f>
        <v/>
      </c>
      <c r="K78" s="58"/>
      <c r="L78" s="62">
        <f t="shared" si="1"/>
        <v>0</v>
      </c>
    </row>
    <row r="79">
      <c r="A79" s="57"/>
      <c r="B79" s="57"/>
      <c r="C79" s="58"/>
      <c r="D79" s="57"/>
      <c r="E79" s="57" t="s">
        <v>144</v>
      </c>
      <c r="F79" s="57">
        <f>SUMIFS(E10:E62,G10:G62,"FALSE",A10:A62,4)</f>
        <v>130</v>
      </c>
      <c r="G79" s="57">
        <f>SUMIFS(E10:E62,G10:G62,"FALSE",I10:I62,"TRUE",A10:A62,4)</f>
        <v>130</v>
      </c>
      <c r="H79" s="57">
        <f>SUMIFS(E10:E62,G10:G62,"FALSE",H10:H62,"PRONTO",A10:A62,4)</f>
        <v>0</v>
      </c>
      <c r="J79" s="57" t="str">
        <f>IFERROR(__xludf.DUMMYFUNCTION("IF(H79&lt;&gt; 0,SPARKLINE(L79,{""charttype"",""bar"";""color1"",""green"";""max"",1}),)"),"")</f>
        <v/>
      </c>
      <c r="K79" s="58"/>
      <c r="L79" s="62">
        <f t="shared" si="1"/>
        <v>0</v>
      </c>
    </row>
    <row r="80">
      <c r="A80" s="57"/>
      <c r="B80" s="57"/>
      <c r="C80" s="58"/>
      <c r="D80" s="57"/>
      <c r="E80" s="63"/>
      <c r="F80" s="63">
        <f t="shared" ref="F80:H80" si="2">SUM(F76:F79)</f>
        <v>304</v>
      </c>
      <c r="G80" s="63">
        <f t="shared" si="2"/>
        <v>304</v>
      </c>
      <c r="H80" s="63">
        <f t="shared" si="2"/>
        <v>0</v>
      </c>
      <c r="I80" s="63"/>
      <c r="J80" s="63" t="str">
        <f>IFERROR(__xludf.DUMMYFUNCTION("IF(H80&lt;&gt; 0,SPARKLINE(L80,{""charttype"",""bar"";""color1"",""green"";""max"",1}),)"),"")</f>
        <v/>
      </c>
      <c r="K80" s="64"/>
      <c r="L80" s="65">
        <f t="shared" si="1"/>
        <v>0</v>
      </c>
    </row>
    <row r="81" ht="4.5" customHeight="1">
      <c r="A81" s="57"/>
      <c r="B81" s="57"/>
      <c r="C81" s="58"/>
      <c r="D81" s="57"/>
      <c r="E81" s="66"/>
      <c r="F81" s="67"/>
      <c r="G81" s="67"/>
      <c r="H81" s="57"/>
      <c r="I81" s="57"/>
      <c r="J81" s="58"/>
      <c r="K81" s="58"/>
      <c r="L81" s="57"/>
    </row>
    <row r="82">
      <c r="A82" s="57"/>
      <c r="B82" s="57"/>
      <c r="C82" s="58"/>
      <c r="D82" s="57"/>
      <c r="E82" s="56" t="s">
        <v>159</v>
      </c>
    </row>
    <row r="83">
      <c r="A83" s="57"/>
      <c r="B83" s="57"/>
      <c r="C83" s="58"/>
      <c r="D83" s="57"/>
      <c r="E83" s="59"/>
      <c r="F83" s="60" t="s">
        <v>160</v>
      </c>
      <c r="G83" s="60" t="s">
        <v>156</v>
      </c>
      <c r="H83" s="60" t="s">
        <v>157</v>
      </c>
      <c r="I83" s="60" t="s">
        <v>161</v>
      </c>
      <c r="K83" s="61"/>
      <c r="L83" s="60"/>
    </row>
    <row r="84">
      <c r="A84" s="57"/>
      <c r="B84" s="57"/>
      <c r="C84" s="58"/>
      <c r="D84" s="57"/>
      <c r="E84" s="57" t="s">
        <v>140</v>
      </c>
      <c r="F84" s="57">
        <f>SUMIFS(E10:E62,G10:G62,"TRUE",A10:A62,1)</f>
        <v>29</v>
      </c>
      <c r="G84" s="57">
        <f>SUMIFS(E10:E62,G10:G62,"TRUE",I10:I62,"TRUE",A10:A62,1)</f>
        <v>29</v>
      </c>
      <c r="H84" s="57">
        <f>SUMIFS(E10:E62,G10:G62,"TRUE",H10:H62,"PRONTO",A10:A62,1)</f>
        <v>0</v>
      </c>
      <c r="I84" s="57"/>
      <c r="J84" s="57" t="str">
        <f>IFERROR(__xludf.DUMMYFUNCTION("IF(H84&lt;&gt; 0,SPARKLINE(L84,{""charttype"",""bar"";""color1"",""green"";""max"",1}),)"),"")</f>
        <v/>
      </c>
      <c r="K84" s="58"/>
      <c r="L84" s="62">
        <f t="shared" ref="L84:L85" si="3">IF(H84&lt;&gt;0,((H84*100)/(F84-G84))/100,0)</f>
        <v>0</v>
      </c>
    </row>
    <row r="85">
      <c r="A85" s="57"/>
      <c r="B85" s="57"/>
      <c r="C85" s="58"/>
      <c r="D85" s="57"/>
      <c r="E85" s="57" t="s">
        <v>152</v>
      </c>
      <c r="F85" s="57">
        <f>SUMIFS(E10:E62,G10:G62,"TRUE",A10:A62,2)</f>
        <v>75</v>
      </c>
      <c r="G85" s="57">
        <f>SUMIFS(E10:E62,G10:G62,"TRUE",I10:I62,"TRUE",A10:A62,2)</f>
        <v>75</v>
      </c>
      <c r="H85" s="57">
        <f>SUMIFS(E10:E62,G10:G62,"TRUE",H10:H62,"PRONTO",A10:A62,2)</f>
        <v>0</v>
      </c>
      <c r="J85" s="57" t="str">
        <f>IFERROR(__xludf.DUMMYFUNCTION("IF(H85&lt;&gt; 0,SPARKLINE(L85,{""charttype"",""bar"";""color1"",""green"";""max"",1}),)"),"")</f>
        <v/>
      </c>
      <c r="K85" s="58"/>
      <c r="L85" s="62">
        <f t="shared" si="3"/>
        <v>0</v>
      </c>
    </row>
    <row r="86">
      <c r="A86" s="57"/>
      <c r="B86" s="57"/>
      <c r="C86" s="58"/>
      <c r="D86" s="57"/>
      <c r="E86" s="57" t="s">
        <v>142</v>
      </c>
      <c r="F86" s="57">
        <f>SUMIFS(E10:E62,G10:G62,"TRUE",A10:A62,3)</f>
        <v>29</v>
      </c>
      <c r="G86" s="57">
        <f>SUMIFS(E10:E62,G10:G62,"TRUE",I10:I62,"TRUE",A10:A62,3)</f>
        <v>29</v>
      </c>
      <c r="H86" s="57">
        <f>SUMIFS(E10:E62,G10:G62,"TRUE",H10:H62,"PRONTO",A10:A62,3)</f>
        <v>0</v>
      </c>
      <c r="J86" s="57" t="str">
        <f>IFERROR(__xludf.DUMMYFUNCTION("SPARKLINE(L86,{""charttype"",""bar"";""color1"",""green"";""max"",1})"),"")</f>
        <v/>
      </c>
      <c r="K86" s="58"/>
      <c r="L86" s="62">
        <f>IF(F86&lt;&gt;G86,((H86*100)/(F86-G86))/100,0)</f>
        <v>0</v>
      </c>
    </row>
    <row r="87">
      <c r="A87" s="57"/>
      <c r="B87" s="57"/>
      <c r="C87" s="58"/>
      <c r="D87" s="57"/>
      <c r="E87" s="57" t="s">
        <v>144</v>
      </c>
      <c r="F87" s="57">
        <f>SUMIFS(E10:E62,G10:G62,"TRUE",A10:A62,4)</f>
        <v>0</v>
      </c>
      <c r="G87" s="57">
        <f>SUMIFS(E10:E62,G10:G62,"TRUE",I10:I62,"TRUE",A10:A62,4)</f>
        <v>0</v>
      </c>
      <c r="H87" s="57">
        <f>SUMIFS(E10:E62,G10:G62,"TRUE",H10:H62,"PRONTO",A10:A62,4)</f>
        <v>0</v>
      </c>
      <c r="J87" s="57" t="str">
        <f>IFERROR(__xludf.DUMMYFUNCTION("IF(F87&lt;&gt; 0,SPARKLINE(L87,{""charttype"",""bar"";""color1"",""green"";""max"",1}),)"),"")</f>
        <v/>
      </c>
      <c r="K87" s="58"/>
      <c r="L87" s="62">
        <f>IF(F87&lt;&gt;0,((H87*100)/(F87-G87))/100,0)</f>
        <v>0</v>
      </c>
    </row>
    <row r="88">
      <c r="A88" s="57"/>
      <c r="B88" s="57"/>
      <c r="C88" s="58"/>
      <c r="D88" s="57"/>
      <c r="E88" s="63"/>
      <c r="F88" s="63">
        <f t="shared" ref="F88:H88" si="4">SUM(F84:F87)</f>
        <v>133</v>
      </c>
      <c r="G88" s="63">
        <f t="shared" si="4"/>
        <v>133</v>
      </c>
      <c r="H88" s="63">
        <f t="shared" si="4"/>
        <v>0</v>
      </c>
      <c r="I88" s="63"/>
      <c r="J88" s="63" t="str">
        <f>IFERROR(__xludf.DUMMYFUNCTION("IF(H88&lt;&gt; 0,SPARKLINE(L88,{""charttype"",""bar"";""color1"",""green"";""max"",1}),)"),"")</f>
        <v/>
      </c>
      <c r="K88" s="64"/>
      <c r="L88" s="65">
        <f>IF(H88&gt;0,((H88*100)/(F88-G88))/100,0)</f>
        <v>0</v>
      </c>
    </row>
    <row r="89" ht="4.5" customHeight="1">
      <c r="A89" s="57"/>
      <c r="B89" s="57"/>
      <c r="C89" s="58"/>
      <c r="D89" s="57"/>
      <c r="E89" s="66" t="s">
        <v>162</v>
      </c>
      <c r="F89" s="67"/>
      <c r="G89" s="67"/>
      <c r="H89" s="57"/>
      <c r="I89" s="57"/>
      <c r="J89" s="58"/>
      <c r="K89" s="58"/>
      <c r="L89" s="57"/>
    </row>
    <row r="90">
      <c r="A90" s="57"/>
      <c r="B90" s="57"/>
      <c r="C90" s="58"/>
      <c r="D90" s="57"/>
      <c r="E90" s="56" t="s">
        <v>163</v>
      </c>
    </row>
    <row r="91">
      <c r="A91" s="57"/>
      <c r="B91" s="57"/>
      <c r="C91" s="58"/>
      <c r="E91" s="59"/>
      <c r="F91" s="60" t="s">
        <v>164</v>
      </c>
      <c r="G91" s="60" t="s">
        <v>156</v>
      </c>
      <c r="H91" s="60" t="s">
        <v>165</v>
      </c>
      <c r="I91" s="60" t="s">
        <v>166</v>
      </c>
      <c r="K91" s="61"/>
      <c r="L91" s="61"/>
    </row>
    <row r="92">
      <c r="A92" s="57"/>
      <c r="B92" s="57"/>
      <c r="C92" s="58"/>
      <c r="E92" s="57" t="s">
        <v>140</v>
      </c>
      <c r="F92" s="57">
        <f t="shared" ref="F92:H92" si="5">SUM(F76+F84)</f>
        <v>76</v>
      </c>
      <c r="G92" s="57">
        <f t="shared" si="5"/>
        <v>76</v>
      </c>
      <c r="H92" s="57">
        <f t="shared" si="5"/>
        <v>0</v>
      </c>
      <c r="I92" s="57"/>
      <c r="J92" s="57" t="str">
        <f>IFERROR(__xludf.DUMMYFUNCTION("IF(H92&lt;&gt; 0,SPARKLINE(L92,{""charttype"",""bar"";""color1"",""green"";""max"",1}),)"),"")</f>
        <v/>
      </c>
      <c r="K92" s="58"/>
      <c r="L92" s="62">
        <f t="shared" ref="L92:L96" si="7">IF(H92&gt;0,((H92*100)/(F92-G92))/100,0)</f>
        <v>0</v>
      </c>
    </row>
    <row r="93">
      <c r="A93" s="57"/>
      <c r="B93" s="57"/>
      <c r="C93" s="58"/>
      <c r="E93" s="57" t="s">
        <v>152</v>
      </c>
      <c r="F93" s="57">
        <f t="shared" ref="F93:H93" si="6">SUM(F77+F85)</f>
        <v>85</v>
      </c>
      <c r="G93" s="57">
        <f t="shared" si="6"/>
        <v>85</v>
      </c>
      <c r="H93" s="57">
        <f t="shared" si="6"/>
        <v>0</v>
      </c>
      <c r="J93" s="57" t="str">
        <f>IFERROR(__xludf.DUMMYFUNCTION("IF(H93&lt;&gt; 0,SPARKLINE(L93,{""charttype"",""bar"";""color1"",""green"";""max"",1}),)"),"")</f>
        <v/>
      </c>
      <c r="K93" s="58"/>
      <c r="L93" s="62">
        <f t="shared" si="7"/>
        <v>0</v>
      </c>
    </row>
    <row r="94">
      <c r="A94" s="57"/>
      <c r="B94" s="57"/>
      <c r="C94" s="58"/>
      <c r="E94" s="57" t="s">
        <v>142</v>
      </c>
      <c r="F94" s="57">
        <f t="shared" ref="F94:H94" si="8">SUM(F78+F86)</f>
        <v>146</v>
      </c>
      <c r="G94" s="57">
        <f t="shared" si="8"/>
        <v>146</v>
      </c>
      <c r="H94" s="57">
        <f t="shared" si="8"/>
        <v>0</v>
      </c>
      <c r="J94" s="57" t="str">
        <f>IFERROR(__xludf.DUMMYFUNCTION("IF(H94&lt;&gt; 0,SPARKLINE(L94,{""charttype"",""bar"";""color1"",""green"";""max"",1}),)"),"")</f>
        <v/>
      </c>
      <c r="K94" s="58"/>
      <c r="L94" s="62">
        <f t="shared" si="7"/>
        <v>0</v>
      </c>
    </row>
    <row r="95">
      <c r="A95" s="57"/>
      <c r="B95" s="57"/>
      <c r="C95" s="58"/>
      <c r="E95" s="57" t="s">
        <v>144</v>
      </c>
      <c r="F95" s="57">
        <f t="shared" ref="F95:H95" si="9">SUM(F79+F87)</f>
        <v>130</v>
      </c>
      <c r="G95" s="57">
        <f t="shared" si="9"/>
        <v>130</v>
      </c>
      <c r="H95" s="57">
        <f t="shared" si="9"/>
        <v>0</v>
      </c>
      <c r="J95" s="57" t="str">
        <f>IFERROR(__xludf.DUMMYFUNCTION("IF(H95&lt;&gt; 0,SPARKLINE(L95,{""charttype"",""bar"";""color1"",""green"";""max"",1}),)"),"")</f>
        <v/>
      </c>
      <c r="K95" s="58"/>
      <c r="L95" s="62">
        <f t="shared" si="7"/>
        <v>0</v>
      </c>
    </row>
    <row r="96">
      <c r="A96" s="68"/>
      <c r="B96" s="68"/>
      <c r="C96" s="69"/>
      <c r="D96" s="68"/>
      <c r="E96" s="70"/>
      <c r="F96" s="70">
        <f t="shared" ref="F96:H96" si="10">SUM(F92:F95)</f>
        <v>437</v>
      </c>
      <c r="G96" s="70">
        <f t="shared" si="10"/>
        <v>437</v>
      </c>
      <c r="H96" s="70">
        <f t="shared" si="10"/>
        <v>0</v>
      </c>
      <c r="I96" s="70"/>
      <c r="J96" s="70" t="str">
        <f>IFERROR(__xludf.DUMMYFUNCTION("IF(H96&lt;&gt; 0,SPARKLINE(L96,{""charttype"",""bar"";""color1"",""green"";""max"",1}),)"),"")</f>
        <v/>
      </c>
      <c r="K96" s="71"/>
      <c r="L96" s="72">
        <f t="shared" si="7"/>
        <v>0</v>
      </c>
    </row>
    <row r="97">
      <c r="A97" s="57"/>
      <c r="B97" s="57"/>
      <c r="C97" s="58"/>
      <c r="D97" s="57"/>
      <c r="E97" s="57"/>
      <c r="F97" s="57"/>
      <c r="G97" s="57"/>
      <c r="H97" s="57"/>
      <c r="I97" s="73"/>
      <c r="J97" s="58"/>
      <c r="K97" s="58"/>
      <c r="L97" s="57"/>
    </row>
    <row r="98">
      <c r="A98" s="57"/>
      <c r="B98" s="57"/>
      <c r="C98" s="58"/>
      <c r="D98" s="57"/>
      <c r="E98" s="57"/>
      <c r="F98" s="57"/>
      <c r="G98" s="57"/>
      <c r="H98" s="57"/>
      <c r="I98" s="73"/>
      <c r="J98" s="58"/>
      <c r="K98" s="58"/>
      <c r="L98" s="57"/>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row r="105">
      <c r="A105" s="57"/>
      <c r="B105" s="57"/>
      <c r="C105" s="58"/>
      <c r="D105" s="57"/>
      <c r="E105" s="57"/>
      <c r="F105" s="57"/>
      <c r="G105" s="57"/>
      <c r="H105" s="57"/>
      <c r="I105" s="73"/>
      <c r="J105" s="58"/>
      <c r="K105" s="58"/>
      <c r="L105" s="57"/>
    </row>
    <row r="106">
      <c r="A106" s="57"/>
      <c r="B106" s="57"/>
      <c r="C106" s="58"/>
      <c r="D106" s="57"/>
      <c r="E106" s="57"/>
      <c r="F106" s="57"/>
      <c r="G106" s="57"/>
      <c r="H106" s="57"/>
      <c r="I106" s="73"/>
      <c r="J106" s="58"/>
      <c r="K106" s="58"/>
      <c r="L106" s="57"/>
    </row>
    <row r="107">
      <c r="A107" s="57"/>
      <c r="B107" s="57"/>
      <c r="C107" s="58"/>
      <c r="D107" s="57"/>
      <c r="E107" s="57"/>
      <c r="F107" s="57"/>
      <c r="G107" s="57"/>
      <c r="H107" s="57"/>
      <c r="I107" s="73"/>
      <c r="J107" s="58"/>
      <c r="K107" s="58"/>
      <c r="L107" s="57"/>
    </row>
    <row r="108">
      <c r="A108" s="57"/>
      <c r="B108" s="57"/>
      <c r="C108" s="58"/>
      <c r="D108" s="57"/>
      <c r="E108" s="57"/>
      <c r="F108" s="57"/>
      <c r="G108" s="57"/>
      <c r="H108" s="57"/>
      <c r="I108" s="73"/>
      <c r="J108" s="58"/>
      <c r="K108" s="58"/>
      <c r="L108" s="57"/>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sheetData>
  <autoFilter ref="$A$9:$L$62"/>
  <mergeCells count="30">
    <mergeCell ref="A1:L1"/>
    <mergeCell ref="A2:L2"/>
    <mergeCell ref="A3:B3"/>
    <mergeCell ref="A4:B4"/>
    <mergeCell ref="C4:D4"/>
    <mergeCell ref="E4:E5"/>
    <mergeCell ref="F4:F5"/>
    <mergeCell ref="A5:B5"/>
    <mergeCell ref="C5:D5"/>
    <mergeCell ref="A6:B6"/>
    <mergeCell ref="C6:I6"/>
    <mergeCell ref="A7:L7"/>
    <mergeCell ref="A8:L8"/>
    <mergeCell ref="A62:L62"/>
    <mergeCell ref="A63:L63"/>
    <mergeCell ref="E64:L64"/>
    <mergeCell ref="A67:L67"/>
    <mergeCell ref="A68:L68"/>
    <mergeCell ref="A69:C69"/>
    <mergeCell ref="I69:L69"/>
    <mergeCell ref="A71:L71"/>
    <mergeCell ref="E90:L90"/>
    <mergeCell ref="I91:J91"/>
    <mergeCell ref="A72:L72"/>
    <mergeCell ref="A73:D73"/>
    <mergeCell ref="E73:I73"/>
    <mergeCell ref="E74:L74"/>
    <mergeCell ref="I75:J75"/>
    <mergeCell ref="E82:L82"/>
    <mergeCell ref="I83:J83"/>
  </mergeCells>
  <conditionalFormatting sqref="H9:H61">
    <cfRule type="containsText" dxfId="0" priority="1" operator="containsText" text="Preparado">
      <formula>NOT(ISERROR(SEARCH(("Preparado"),(H9))))</formula>
    </cfRule>
  </conditionalFormatting>
  <conditionalFormatting sqref="H9:H61">
    <cfRule type="containsText" dxfId="1" priority="2" operator="containsText" text="Pronto">
      <formula>NOT(ISERROR(SEARCH(("Pronto"),(H9))))</formula>
    </cfRule>
  </conditionalFormatting>
  <conditionalFormatting sqref="H9:H61">
    <cfRule type="containsText" dxfId="1" priority="3" operator="containsText" text="Aceito">
      <formula>NOT(ISERROR(SEARCH(("Aceito"),(H9))))</formula>
    </cfRule>
  </conditionalFormatting>
  <conditionalFormatting sqref="H9:H61">
    <cfRule type="containsText" dxfId="1" priority="4" operator="containsText" text="Implantado">
      <formula>NOT(ISERROR(SEARCH(("Implantado"),(H9))))</formula>
    </cfRule>
  </conditionalFormatting>
  <conditionalFormatting sqref="H9:H61">
    <cfRule type="containsText" dxfId="2" priority="5" operator="containsText" text="Novo">
      <formula>NOT(ISERROR(SEARCH(("Novo"),(H9))))</formula>
    </cfRule>
  </conditionalFormatting>
  <conditionalFormatting sqref="H9:H61">
    <cfRule type="containsText" dxfId="2" priority="6" operator="containsText" text="Em refinamento">
      <formula>NOT(ISERROR(SEARCH(("Em refinamento"),(H9))))</formula>
    </cfRule>
  </conditionalFormatting>
  <conditionalFormatting sqref="H9:H61">
    <cfRule type="containsText" dxfId="3" priority="7" operator="containsText" text="Em testes">
      <formula>NOT(ISERROR(SEARCH(("Em testes"),(H9))))</formula>
    </cfRule>
  </conditionalFormatting>
  <conditionalFormatting sqref="H9:H61">
    <cfRule type="containsText" dxfId="3" priority="8" operator="containsText" text="Implementado">
      <formula>NOT(ISERROR(SEARCH(("Implementado"),(H9))))</formula>
    </cfRule>
  </conditionalFormatting>
  <conditionalFormatting sqref="H9:H61">
    <cfRule type="containsText" dxfId="1" priority="9" operator="containsText" text="Entregue">
      <formula>NOT(ISERROR(SEARCH(("Entregue"),(H9))))</formula>
    </cfRule>
  </conditionalFormatting>
  <conditionalFormatting sqref="H9:H61">
    <cfRule type="containsText" dxfId="4" priority="10" operator="containsText" text="Em Desenvolvimento">
      <formula>NOT(ISERROR(SEARCH(("Em Desenvolvimento"),(H9))))</formula>
    </cfRule>
  </conditionalFormatting>
  <printOptions horizontalCentered="1"/>
  <pageMargins bottom="0.18251029879543207" footer="0.0" header="0.0" left="0.25" right="0.25" top="0.03758052970651396"/>
  <pageSetup fitToHeight="0" paperSize="9" orientation="portrait"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297</v>
      </c>
    </row>
    <row r="3">
      <c r="A3" s="3" t="s">
        <v>2</v>
      </c>
      <c r="C3" s="4">
        <v>45825.0</v>
      </c>
      <c r="D3" s="4"/>
      <c r="E3" s="4"/>
      <c r="F3" s="4"/>
      <c r="G3" s="4"/>
      <c r="H3" s="4"/>
      <c r="I3" s="5"/>
      <c r="J3" s="6"/>
      <c r="K3" s="6"/>
      <c r="L3" s="7"/>
    </row>
    <row r="4">
      <c r="A4" s="3" t="s">
        <v>3</v>
      </c>
      <c r="C4" s="4">
        <v>45824.0</v>
      </c>
      <c r="E4" s="8">
        <f>NETWORKDAYS(C4, C5, 0)-1</f>
        <v>14</v>
      </c>
      <c r="F4" s="5" t="s">
        <v>4</v>
      </c>
      <c r="G4" s="5"/>
      <c r="H4" s="5"/>
      <c r="I4" s="5"/>
      <c r="J4" s="6"/>
      <c r="K4" s="6"/>
      <c r="L4" s="9"/>
    </row>
    <row r="5">
      <c r="A5" s="3" t="s">
        <v>5</v>
      </c>
      <c r="C5" s="4">
        <v>45842.0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298</v>
      </c>
      <c r="C10" s="22" t="s">
        <v>299</v>
      </c>
      <c r="D10" s="23" t="s">
        <v>24</v>
      </c>
      <c r="E10" s="23">
        <v>13.0</v>
      </c>
      <c r="F10" s="24" t="b">
        <v>1</v>
      </c>
      <c r="G10" s="24" t="b">
        <v>0</v>
      </c>
      <c r="H10" s="35" t="s">
        <v>25</v>
      </c>
      <c r="I10" s="24" t="b">
        <v>0</v>
      </c>
      <c r="J10" s="24" t="b">
        <v>1</v>
      </c>
      <c r="K10" s="27"/>
      <c r="L10" s="28"/>
    </row>
    <row r="11">
      <c r="A11" s="20" t="s">
        <v>21</v>
      </c>
      <c r="B11" s="21" t="s">
        <v>30</v>
      </c>
      <c r="C11" s="22" t="s">
        <v>220</v>
      </c>
      <c r="D11" s="23" t="s">
        <v>24</v>
      </c>
      <c r="E11" s="23">
        <v>13.0</v>
      </c>
      <c r="F11" s="24" t="b">
        <v>0</v>
      </c>
      <c r="G11" s="24" t="b">
        <v>0</v>
      </c>
      <c r="H11" s="26" t="s">
        <v>42</v>
      </c>
      <c r="I11" s="25" t="b">
        <v>1</v>
      </c>
      <c r="J11" s="24" t="b">
        <v>0</v>
      </c>
      <c r="K11" s="27"/>
      <c r="L11" s="28" t="s">
        <v>206</v>
      </c>
    </row>
    <row r="12">
      <c r="A12" s="20" t="s">
        <v>21</v>
      </c>
      <c r="B12" s="21" t="s">
        <v>300</v>
      </c>
      <c r="C12" s="22" t="s">
        <v>301</v>
      </c>
      <c r="D12" s="23" t="s">
        <v>24</v>
      </c>
      <c r="E12" s="23">
        <v>8.0</v>
      </c>
      <c r="F12" s="24" t="b">
        <v>0</v>
      </c>
      <c r="G12" s="24" t="b">
        <v>0</v>
      </c>
      <c r="H12" s="44" t="s">
        <v>25</v>
      </c>
      <c r="I12" s="24" t="b">
        <v>0</v>
      </c>
      <c r="J12" s="24" t="b">
        <v>1</v>
      </c>
      <c r="K12" s="27"/>
      <c r="L12" s="28"/>
    </row>
    <row r="13">
      <c r="A13" s="20" t="s">
        <v>21</v>
      </c>
      <c r="B13" s="21" t="s">
        <v>302</v>
      </c>
      <c r="C13" s="22" t="s">
        <v>303</v>
      </c>
      <c r="D13" s="23" t="s">
        <v>24</v>
      </c>
      <c r="E13" s="23">
        <v>3.0</v>
      </c>
      <c r="F13" s="24" t="b">
        <v>0</v>
      </c>
      <c r="G13" s="24" t="b">
        <v>0</v>
      </c>
      <c r="H13" s="26" t="s">
        <v>25</v>
      </c>
      <c r="I13" s="24" t="b">
        <v>0</v>
      </c>
      <c r="J13" s="24" t="b">
        <v>0</v>
      </c>
      <c r="K13" s="27"/>
      <c r="L13" s="38"/>
    </row>
    <row r="14">
      <c r="A14" s="33" t="s">
        <v>48</v>
      </c>
      <c r="B14" s="21" t="s">
        <v>304</v>
      </c>
      <c r="C14" s="22" t="s">
        <v>305</v>
      </c>
      <c r="D14" s="23" t="s">
        <v>24</v>
      </c>
      <c r="E14" s="23">
        <v>13.0</v>
      </c>
      <c r="F14" s="24" t="b">
        <v>1</v>
      </c>
      <c r="G14" s="24" t="b">
        <v>0</v>
      </c>
      <c r="H14" s="26" t="s">
        <v>25</v>
      </c>
      <c r="I14" s="24" t="b">
        <v>0</v>
      </c>
      <c r="J14" s="24" t="b">
        <v>0</v>
      </c>
      <c r="K14" s="34"/>
      <c r="L14" s="38"/>
    </row>
    <row r="15">
      <c r="A15" s="33" t="s">
        <v>48</v>
      </c>
      <c r="B15" s="21" t="s">
        <v>306</v>
      </c>
      <c r="C15" s="22" t="s">
        <v>307</v>
      </c>
      <c r="D15" s="23" t="s">
        <v>24</v>
      </c>
      <c r="E15" s="23">
        <v>8.0</v>
      </c>
      <c r="F15" s="24" t="b">
        <v>0</v>
      </c>
      <c r="G15" s="24" t="b">
        <v>0</v>
      </c>
      <c r="H15" s="35" t="s">
        <v>25</v>
      </c>
      <c r="I15" s="24" t="b">
        <v>0</v>
      </c>
      <c r="J15" s="24" t="b">
        <v>1</v>
      </c>
      <c r="K15" s="27"/>
      <c r="L15" s="38"/>
    </row>
    <row r="16">
      <c r="A16" s="33" t="s">
        <v>48</v>
      </c>
      <c r="B16" s="21" t="s">
        <v>308</v>
      </c>
      <c r="C16" s="22" t="s">
        <v>309</v>
      </c>
      <c r="D16" s="23" t="s">
        <v>24</v>
      </c>
      <c r="E16" s="23">
        <v>5.0</v>
      </c>
      <c r="F16" s="24" t="b">
        <v>0</v>
      </c>
      <c r="G16" s="24" t="b">
        <v>0</v>
      </c>
      <c r="H16" s="35" t="s">
        <v>25</v>
      </c>
      <c r="I16" s="24" t="b">
        <v>0</v>
      </c>
      <c r="J16" s="24" t="b">
        <v>1</v>
      </c>
      <c r="K16" s="34"/>
      <c r="L16" s="38"/>
    </row>
    <row r="17">
      <c r="A17" s="33" t="s">
        <v>48</v>
      </c>
      <c r="B17" s="21" t="s">
        <v>310</v>
      </c>
      <c r="C17" s="22" t="s">
        <v>311</v>
      </c>
      <c r="D17" s="23" t="s">
        <v>24</v>
      </c>
      <c r="E17" s="23">
        <v>8.0</v>
      </c>
      <c r="F17" s="24" t="b">
        <v>0</v>
      </c>
      <c r="G17" s="24" t="b">
        <v>0</v>
      </c>
      <c r="H17" s="44" t="s">
        <v>25</v>
      </c>
      <c r="I17" s="24" t="b">
        <v>0</v>
      </c>
      <c r="J17" s="24" t="b">
        <v>1</v>
      </c>
      <c r="K17" s="34"/>
      <c r="L17" s="38"/>
    </row>
    <row r="18">
      <c r="A18" s="33" t="s">
        <v>48</v>
      </c>
      <c r="B18" s="21" t="s">
        <v>312</v>
      </c>
      <c r="C18" s="22" t="s">
        <v>311</v>
      </c>
      <c r="D18" s="23" t="s">
        <v>24</v>
      </c>
      <c r="E18" s="23">
        <v>5.0</v>
      </c>
      <c r="F18" s="24" t="b">
        <v>0</v>
      </c>
      <c r="G18" s="24" t="b">
        <v>0</v>
      </c>
      <c r="H18" s="44" t="s">
        <v>25</v>
      </c>
      <c r="I18" s="24" t="b">
        <v>0</v>
      </c>
      <c r="J18" s="24" t="b">
        <v>1</v>
      </c>
      <c r="K18" s="27"/>
      <c r="L18" s="38"/>
    </row>
    <row r="19">
      <c r="A19" s="33" t="s">
        <v>48</v>
      </c>
      <c r="B19" s="30" t="s">
        <v>313</v>
      </c>
      <c r="C19" s="31" t="s">
        <v>314</v>
      </c>
      <c r="D19" s="23" t="s">
        <v>24</v>
      </c>
      <c r="E19" s="32">
        <v>8.0</v>
      </c>
      <c r="F19" s="24" t="b">
        <v>0</v>
      </c>
      <c r="G19" s="24" t="b">
        <v>0</v>
      </c>
      <c r="H19" s="26" t="s">
        <v>25</v>
      </c>
      <c r="I19" s="25" t="b">
        <v>0</v>
      </c>
      <c r="J19" s="24" t="b">
        <v>0</v>
      </c>
      <c r="K19" s="27"/>
    </row>
    <row r="20">
      <c r="A20" s="33" t="s">
        <v>48</v>
      </c>
      <c r="B20" s="21" t="s">
        <v>315</v>
      </c>
      <c r="C20" s="22" t="s">
        <v>316</v>
      </c>
      <c r="D20" s="23" t="s">
        <v>24</v>
      </c>
      <c r="E20" s="23">
        <v>5.0</v>
      </c>
      <c r="F20" s="24" t="b">
        <v>0</v>
      </c>
      <c r="G20" s="24" t="b">
        <v>0</v>
      </c>
      <c r="H20" s="26" t="s">
        <v>25</v>
      </c>
      <c r="I20" s="24" t="b">
        <v>0</v>
      </c>
      <c r="J20" s="24" t="b">
        <v>0</v>
      </c>
      <c r="K20" s="27"/>
      <c r="L20" s="38"/>
    </row>
    <row r="21">
      <c r="A21" s="33" t="s">
        <v>48</v>
      </c>
      <c r="B21" s="21" t="s">
        <v>242</v>
      </c>
      <c r="C21" s="22" t="s">
        <v>317</v>
      </c>
      <c r="D21" s="23" t="s">
        <v>24</v>
      </c>
      <c r="E21" s="23">
        <v>5.0</v>
      </c>
      <c r="F21" s="24" t="b">
        <v>0</v>
      </c>
      <c r="G21" s="24" t="b">
        <v>0</v>
      </c>
      <c r="H21" s="26" t="s">
        <v>178</v>
      </c>
      <c r="I21" s="25" t="b">
        <v>1</v>
      </c>
      <c r="J21" s="24" t="b">
        <v>0</v>
      </c>
      <c r="K21" s="27"/>
      <c r="L21" s="38" t="s">
        <v>318</v>
      </c>
    </row>
    <row r="22">
      <c r="A22" s="33" t="s">
        <v>48</v>
      </c>
      <c r="B22" s="21" t="s">
        <v>227</v>
      </c>
      <c r="C22" s="22" t="s">
        <v>317</v>
      </c>
      <c r="D22" s="23" t="s">
        <v>24</v>
      </c>
      <c r="E22" s="23">
        <v>13.0</v>
      </c>
      <c r="F22" s="24" t="b">
        <v>0</v>
      </c>
      <c r="G22" s="24" t="b">
        <v>1</v>
      </c>
      <c r="H22" s="26" t="s">
        <v>178</v>
      </c>
      <c r="I22" s="25" t="b">
        <v>1</v>
      </c>
      <c r="J22" s="24" t="b">
        <v>0</v>
      </c>
      <c r="K22" s="27"/>
      <c r="L22" s="38" t="s">
        <v>206</v>
      </c>
    </row>
    <row r="23">
      <c r="A23" s="36" t="s">
        <v>79</v>
      </c>
      <c r="B23" s="30" t="s">
        <v>80</v>
      </c>
      <c r="C23" s="31" t="s">
        <v>81</v>
      </c>
      <c r="D23" s="23" t="s">
        <v>319</v>
      </c>
      <c r="E23" s="23">
        <v>13.0</v>
      </c>
      <c r="F23" s="24" t="b">
        <v>1</v>
      </c>
      <c r="G23" s="24" t="b">
        <v>0</v>
      </c>
      <c r="H23" s="78" t="s">
        <v>42</v>
      </c>
      <c r="I23" s="25" t="b">
        <v>1</v>
      </c>
      <c r="J23" s="24" t="b">
        <v>0</v>
      </c>
      <c r="K23" s="27"/>
      <c r="L23" s="38" t="s">
        <v>206</v>
      </c>
    </row>
    <row r="24">
      <c r="A24" s="36" t="s">
        <v>79</v>
      </c>
      <c r="B24" s="21" t="s">
        <v>193</v>
      </c>
      <c r="C24" s="22" t="s">
        <v>320</v>
      </c>
      <c r="D24" s="23" t="s">
        <v>24</v>
      </c>
      <c r="E24" s="23">
        <v>8.0</v>
      </c>
      <c r="F24" s="24" t="b">
        <v>0</v>
      </c>
      <c r="G24" s="24" t="b">
        <v>0</v>
      </c>
      <c r="H24" s="78" t="s">
        <v>42</v>
      </c>
      <c r="I24" s="25" t="b">
        <v>1</v>
      </c>
      <c r="J24" s="24" t="b">
        <v>0</v>
      </c>
      <c r="K24" s="27"/>
      <c r="L24" s="38" t="s">
        <v>206</v>
      </c>
    </row>
    <row r="25">
      <c r="A25" s="36" t="s">
        <v>79</v>
      </c>
      <c r="B25" s="30" t="s">
        <v>85</v>
      </c>
      <c r="C25" s="31" t="s">
        <v>86</v>
      </c>
      <c r="D25" s="23" t="s">
        <v>24</v>
      </c>
      <c r="E25" s="23">
        <v>8.0</v>
      </c>
      <c r="F25" s="24" t="b">
        <v>0</v>
      </c>
      <c r="G25" s="24" t="b">
        <v>1</v>
      </c>
      <c r="H25" s="78" t="s">
        <v>97</v>
      </c>
      <c r="I25" s="25" t="b">
        <v>1</v>
      </c>
      <c r="J25" s="24" t="b">
        <v>0</v>
      </c>
      <c r="K25" s="27"/>
      <c r="L25" s="38" t="s">
        <v>206</v>
      </c>
    </row>
    <row r="26">
      <c r="A26" s="36" t="s">
        <v>79</v>
      </c>
      <c r="B26" s="21" t="s">
        <v>83</v>
      </c>
      <c r="C26" s="31" t="s">
        <v>255</v>
      </c>
      <c r="D26" s="23" t="s">
        <v>24</v>
      </c>
      <c r="E26" s="23">
        <v>5.0</v>
      </c>
      <c r="F26" s="24" t="b">
        <v>0</v>
      </c>
      <c r="G26" s="24" t="b">
        <v>1</v>
      </c>
      <c r="H26" s="78" t="s">
        <v>42</v>
      </c>
      <c r="I26" s="25" t="b">
        <v>1</v>
      </c>
      <c r="J26" s="24" t="b">
        <v>0</v>
      </c>
      <c r="K26" s="27"/>
      <c r="L26" s="38" t="s">
        <v>206</v>
      </c>
    </row>
    <row r="27">
      <c r="A27" s="36" t="s">
        <v>79</v>
      </c>
      <c r="B27" s="30" t="s">
        <v>91</v>
      </c>
      <c r="C27" s="31" t="s">
        <v>321</v>
      </c>
      <c r="D27" s="23" t="s">
        <v>24</v>
      </c>
      <c r="E27" s="23">
        <v>8.0</v>
      </c>
      <c r="F27" s="24" t="b">
        <v>0</v>
      </c>
      <c r="G27" s="24" t="b">
        <v>1</v>
      </c>
      <c r="H27" s="78" t="s">
        <v>178</v>
      </c>
      <c r="I27" s="25" t="b">
        <v>1</v>
      </c>
      <c r="J27" s="24" t="b">
        <v>0</v>
      </c>
      <c r="K27" s="27"/>
      <c r="L27" s="38" t="s">
        <v>206</v>
      </c>
    </row>
    <row r="28">
      <c r="A28" s="39" t="s">
        <v>98</v>
      </c>
      <c r="B28" s="21" t="s">
        <v>322</v>
      </c>
      <c r="C28" s="22" t="s">
        <v>323</v>
      </c>
      <c r="D28" s="23" t="s">
        <v>24</v>
      </c>
      <c r="E28" s="23">
        <v>13.0</v>
      </c>
      <c r="F28" s="24" t="b">
        <v>1</v>
      </c>
      <c r="G28" s="24" t="b">
        <v>0</v>
      </c>
      <c r="H28" s="35" t="s">
        <v>25</v>
      </c>
      <c r="I28" s="24" t="b">
        <v>0</v>
      </c>
      <c r="J28" s="24" t="b">
        <v>1</v>
      </c>
      <c r="K28" s="27"/>
      <c r="L28" s="38"/>
    </row>
    <row r="29">
      <c r="A29" s="39" t="s">
        <v>98</v>
      </c>
      <c r="B29" s="21" t="s">
        <v>324</v>
      </c>
      <c r="C29" s="22" t="s">
        <v>325</v>
      </c>
      <c r="D29" s="23" t="s">
        <v>24</v>
      </c>
      <c r="E29" s="23">
        <v>5.0</v>
      </c>
      <c r="F29" s="24" t="b">
        <v>0</v>
      </c>
      <c r="G29" s="24" t="b">
        <v>0</v>
      </c>
      <c r="H29" s="44" t="s">
        <v>25</v>
      </c>
      <c r="I29" s="24" t="b">
        <v>0</v>
      </c>
      <c r="J29" s="24" t="b">
        <v>1</v>
      </c>
      <c r="K29" s="40"/>
      <c r="L29" s="38"/>
    </row>
    <row r="30">
      <c r="A30" s="39" t="s">
        <v>98</v>
      </c>
      <c r="B30" s="21" t="s">
        <v>103</v>
      </c>
      <c r="C30" s="22" t="s">
        <v>326</v>
      </c>
      <c r="D30" s="23" t="s">
        <v>24</v>
      </c>
      <c r="E30" s="23">
        <v>13.0</v>
      </c>
      <c r="F30" s="24" t="b">
        <v>0</v>
      </c>
      <c r="G30" s="24" t="b">
        <v>0</v>
      </c>
      <c r="H30" s="26" t="s">
        <v>97</v>
      </c>
      <c r="I30" s="25" t="b">
        <v>1</v>
      </c>
      <c r="J30" s="24" t="b">
        <v>0</v>
      </c>
      <c r="K30" s="40"/>
      <c r="L30" s="38"/>
    </row>
    <row r="31" ht="14.25" customHeight="1">
      <c r="A31" s="39" t="s">
        <v>98</v>
      </c>
      <c r="B31" s="21" t="s">
        <v>327</v>
      </c>
      <c r="C31" s="22" t="s">
        <v>328</v>
      </c>
      <c r="D31" s="23" t="s">
        <v>24</v>
      </c>
      <c r="E31" s="23">
        <v>13.0</v>
      </c>
      <c r="F31" s="24" t="b">
        <v>0</v>
      </c>
      <c r="G31" s="24" t="b">
        <v>0</v>
      </c>
      <c r="H31" s="26" t="s">
        <v>25</v>
      </c>
      <c r="I31" s="24" t="b">
        <v>0</v>
      </c>
      <c r="J31" s="24" t="b">
        <v>0</v>
      </c>
      <c r="K31" s="40"/>
      <c r="L31" s="38"/>
    </row>
    <row r="32">
      <c r="A32" s="39" t="s">
        <v>98</v>
      </c>
      <c r="B32" s="21" t="s">
        <v>99</v>
      </c>
      <c r="C32" s="22" t="s">
        <v>100</v>
      </c>
      <c r="D32" s="23" t="s">
        <v>24</v>
      </c>
      <c r="E32" s="23">
        <v>8.0</v>
      </c>
      <c r="F32" s="24" t="b">
        <v>0</v>
      </c>
      <c r="G32" s="24" t="b">
        <v>0</v>
      </c>
      <c r="H32" s="26" t="s">
        <v>42</v>
      </c>
      <c r="I32" s="25" t="b">
        <v>1</v>
      </c>
      <c r="J32" s="24" t="b">
        <v>0</v>
      </c>
      <c r="K32" s="40"/>
      <c r="L32" s="38" t="s">
        <v>206</v>
      </c>
    </row>
    <row r="33">
      <c r="A33" s="39" t="s">
        <v>98</v>
      </c>
      <c r="B33" s="21" t="s">
        <v>113</v>
      </c>
      <c r="C33" s="22" t="s">
        <v>329</v>
      </c>
      <c r="D33" s="23" t="s">
        <v>24</v>
      </c>
      <c r="E33" s="23">
        <v>8.0</v>
      </c>
      <c r="F33" s="24" t="b">
        <v>0</v>
      </c>
      <c r="G33" s="24" t="b">
        <v>0</v>
      </c>
      <c r="H33" s="26" t="s">
        <v>97</v>
      </c>
      <c r="I33" s="25" t="b">
        <v>1</v>
      </c>
      <c r="J33" s="24" t="b">
        <v>0</v>
      </c>
      <c r="K33" s="40"/>
      <c r="L33" s="38" t="s">
        <v>206</v>
      </c>
    </row>
    <row r="34">
      <c r="A34" s="39" t="s">
        <v>98</v>
      </c>
      <c r="B34" s="21" t="s">
        <v>115</v>
      </c>
      <c r="C34" s="22" t="s">
        <v>116</v>
      </c>
      <c r="D34" s="23" t="s">
        <v>24</v>
      </c>
      <c r="E34" s="23">
        <v>8.0</v>
      </c>
      <c r="F34" s="24" t="b">
        <v>0</v>
      </c>
      <c r="G34" s="24" t="b">
        <v>0</v>
      </c>
      <c r="H34" s="26" t="s">
        <v>97</v>
      </c>
      <c r="I34" s="25" t="b">
        <v>1</v>
      </c>
      <c r="J34" s="24" t="b">
        <v>0</v>
      </c>
      <c r="K34" s="41"/>
      <c r="L34" s="38" t="s">
        <v>330</v>
      </c>
    </row>
    <row r="35" ht="15.0" customHeight="1">
      <c r="A35" s="39" t="s">
        <v>98</v>
      </c>
      <c r="B35" s="21" t="s">
        <v>101</v>
      </c>
      <c r="C35" s="22" t="s">
        <v>331</v>
      </c>
      <c r="D35" s="23" t="s">
        <v>24</v>
      </c>
      <c r="E35" s="23">
        <v>8.0</v>
      </c>
      <c r="F35" s="24" t="b">
        <v>0</v>
      </c>
      <c r="G35" s="24" t="b">
        <v>0</v>
      </c>
      <c r="H35" s="26" t="s">
        <v>42</v>
      </c>
      <c r="I35" s="25" t="b">
        <v>1</v>
      </c>
      <c r="J35" s="24" t="b">
        <v>0</v>
      </c>
      <c r="K35" s="40"/>
      <c r="L35" s="38" t="s">
        <v>206</v>
      </c>
    </row>
    <row r="36">
      <c r="A36" s="39" t="s">
        <v>98</v>
      </c>
      <c r="B36" s="21" t="s">
        <v>332</v>
      </c>
      <c r="C36" s="22" t="s">
        <v>333</v>
      </c>
      <c r="D36" s="23" t="s">
        <v>123</v>
      </c>
      <c r="E36" s="37"/>
      <c r="F36" s="24" t="b">
        <v>1</v>
      </c>
      <c r="G36" s="24" t="b">
        <v>0</v>
      </c>
      <c r="H36" s="75" t="s">
        <v>178</v>
      </c>
      <c r="I36" s="25" t="b">
        <v>1</v>
      </c>
      <c r="J36" s="24" t="b">
        <v>0</v>
      </c>
      <c r="K36" s="40"/>
      <c r="L36" s="38" t="s">
        <v>206</v>
      </c>
    </row>
    <row r="37">
      <c r="A37" s="39" t="s">
        <v>98</v>
      </c>
      <c r="B37" s="21" t="s">
        <v>334</v>
      </c>
      <c r="C37" s="22" t="s">
        <v>335</v>
      </c>
      <c r="D37" s="23" t="s">
        <v>123</v>
      </c>
      <c r="E37" s="37"/>
      <c r="F37" s="24" t="b">
        <v>1</v>
      </c>
      <c r="G37" s="24" t="b">
        <v>0</v>
      </c>
      <c r="H37" s="75" t="s">
        <v>178</v>
      </c>
      <c r="I37" s="25" t="b">
        <v>1</v>
      </c>
      <c r="J37" s="24" t="b">
        <v>0</v>
      </c>
      <c r="K37" s="40"/>
      <c r="L37" s="38" t="s">
        <v>206</v>
      </c>
    </row>
    <row r="38">
      <c r="A38" s="42" t="s">
        <v>120</v>
      </c>
      <c r="B38" s="21" t="s">
        <v>204</v>
      </c>
      <c r="C38" s="22" t="s">
        <v>205</v>
      </c>
      <c r="D38" s="23" t="s">
        <v>24</v>
      </c>
      <c r="E38" s="23"/>
      <c r="F38" s="24" t="s">
        <v>124</v>
      </c>
      <c r="G38" s="43" t="s">
        <v>124</v>
      </c>
      <c r="H38" s="44" t="s">
        <v>25</v>
      </c>
      <c r="I38" s="25" t="b">
        <v>0</v>
      </c>
      <c r="J38" s="25" t="s">
        <v>124</v>
      </c>
      <c r="K38" s="27"/>
      <c r="L38" s="38"/>
    </row>
    <row r="39">
      <c r="A39" s="42" t="s">
        <v>120</v>
      </c>
      <c r="B39" s="21" t="s">
        <v>336</v>
      </c>
      <c r="C39" s="22" t="s">
        <v>337</v>
      </c>
      <c r="D39" s="23" t="s">
        <v>123</v>
      </c>
      <c r="E39" s="23"/>
      <c r="F39" s="25" t="s">
        <v>124</v>
      </c>
      <c r="G39" s="25" t="s">
        <v>124</v>
      </c>
      <c r="H39" s="44" t="s">
        <v>25</v>
      </c>
      <c r="I39" s="25" t="b">
        <v>0</v>
      </c>
      <c r="J39" s="25" t="s">
        <v>124</v>
      </c>
      <c r="K39" s="27"/>
      <c r="L39" s="38"/>
    </row>
    <row r="40">
      <c r="A40" s="42" t="s">
        <v>120</v>
      </c>
      <c r="B40" s="21" t="s">
        <v>338</v>
      </c>
      <c r="C40" s="22" t="s">
        <v>339</v>
      </c>
      <c r="D40" s="23" t="s">
        <v>123</v>
      </c>
      <c r="E40" s="23"/>
      <c r="F40" s="24" t="s">
        <v>124</v>
      </c>
      <c r="G40" s="43" t="s">
        <v>124</v>
      </c>
      <c r="H40" s="44" t="s">
        <v>25</v>
      </c>
      <c r="I40" s="25" t="b">
        <v>0</v>
      </c>
      <c r="J40" s="24" t="s">
        <v>124</v>
      </c>
      <c r="K40" s="27"/>
      <c r="L40" s="38"/>
    </row>
    <row r="41" ht="14.25" customHeight="1">
      <c r="A41" s="42" t="s">
        <v>120</v>
      </c>
      <c r="B41" s="21" t="s">
        <v>202</v>
      </c>
      <c r="C41" s="22" t="s">
        <v>203</v>
      </c>
      <c r="D41" s="23" t="s">
        <v>24</v>
      </c>
      <c r="E41" s="23"/>
      <c r="F41" s="24" t="s">
        <v>124</v>
      </c>
      <c r="G41" s="43" t="s">
        <v>124</v>
      </c>
      <c r="H41" s="44" t="s">
        <v>25</v>
      </c>
      <c r="I41" s="25" t="b">
        <v>0</v>
      </c>
      <c r="J41" s="24" t="s">
        <v>124</v>
      </c>
      <c r="K41" s="27"/>
      <c r="L41" s="28"/>
    </row>
    <row r="42" ht="13.5" customHeight="1">
      <c r="A42" s="42" t="s">
        <v>120</v>
      </c>
      <c r="B42" s="21" t="s">
        <v>340</v>
      </c>
      <c r="C42" s="22" t="s">
        <v>341</v>
      </c>
      <c r="D42" s="23" t="s">
        <v>24</v>
      </c>
      <c r="E42" s="23"/>
      <c r="F42" s="24" t="s">
        <v>124</v>
      </c>
      <c r="G42" s="43" t="s">
        <v>124</v>
      </c>
      <c r="H42" s="44" t="s">
        <v>25</v>
      </c>
      <c r="I42" s="25" t="b">
        <v>0</v>
      </c>
      <c r="J42" s="24" t="s">
        <v>124</v>
      </c>
      <c r="K42" s="27"/>
      <c r="L42" s="38"/>
    </row>
    <row r="43">
      <c r="A43" s="42" t="s">
        <v>120</v>
      </c>
      <c r="B43" s="21" t="s">
        <v>286</v>
      </c>
      <c r="C43" s="22" t="s">
        <v>287</v>
      </c>
      <c r="D43" s="23" t="s">
        <v>123</v>
      </c>
      <c r="E43" s="23"/>
      <c r="F43" s="24" t="s">
        <v>124</v>
      </c>
      <c r="G43" s="43" t="s">
        <v>124</v>
      </c>
      <c r="H43" s="79" t="s">
        <v>25</v>
      </c>
      <c r="I43" s="25" t="b">
        <v>0</v>
      </c>
      <c r="J43" s="24" t="s">
        <v>124</v>
      </c>
      <c r="K43" s="27"/>
      <c r="L43" s="38"/>
    </row>
    <row r="44">
      <c r="A44" s="42" t="s">
        <v>120</v>
      </c>
      <c r="B44" s="21" t="s">
        <v>342</v>
      </c>
      <c r="C44" s="22" t="s">
        <v>343</v>
      </c>
      <c r="D44" s="23" t="s">
        <v>24</v>
      </c>
      <c r="E44" s="23"/>
      <c r="F44" s="24" t="s">
        <v>124</v>
      </c>
      <c r="G44" s="24" t="s">
        <v>124</v>
      </c>
      <c r="H44" s="44" t="s">
        <v>25</v>
      </c>
      <c r="I44" s="25" t="b">
        <v>0</v>
      </c>
      <c r="J44" s="24" t="s">
        <v>124</v>
      </c>
      <c r="K44" s="27"/>
      <c r="L44" s="38"/>
    </row>
    <row r="45">
      <c r="A45" s="42" t="s">
        <v>120</v>
      </c>
      <c r="B45" s="21" t="s">
        <v>344</v>
      </c>
      <c r="C45" s="22" t="s">
        <v>345</v>
      </c>
      <c r="D45" s="23" t="s">
        <v>123</v>
      </c>
      <c r="E45" s="23"/>
      <c r="F45" s="24" t="s">
        <v>124</v>
      </c>
      <c r="G45" s="24" t="s">
        <v>124</v>
      </c>
      <c r="H45" s="44" t="s">
        <v>25</v>
      </c>
      <c r="I45" s="25" t="b">
        <v>0</v>
      </c>
      <c r="J45" s="24" t="s">
        <v>124</v>
      </c>
      <c r="K45" s="27"/>
      <c r="L45" s="38"/>
    </row>
    <row r="46">
      <c r="A46" s="42" t="s">
        <v>120</v>
      </c>
      <c r="B46" s="21" t="s">
        <v>346</v>
      </c>
      <c r="C46" s="22" t="s">
        <v>347</v>
      </c>
      <c r="D46" s="23" t="s">
        <v>24</v>
      </c>
      <c r="E46" s="23"/>
      <c r="F46" s="24" t="s">
        <v>124</v>
      </c>
      <c r="G46" s="24" t="s">
        <v>124</v>
      </c>
      <c r="H46" s="44" t="s">
        <v>25</v>
      </c>
      <c r="I46" s="25" t="b">
        <v>0</v>
      </c>
      <c r="J46" s="24" t="s">
        <v>124</v>
      </c>
      <c r="K46" s="27"/>
      <c r="L46" s="38"/>
    </row>
    <row r="47">
      <c r="A47" s="42" t="s">
        <v>120</v>
      </c>
      <c r="B47" s="21" t="s">
        <v>348</v>
      </c>
      <c r="C47" s="22" t="s">
        <v>349</v>
      </c>
      <c r="D47" s="23" t="s">
        <v>123</v>
      </c>
      <c r="E47" s="23"/>
      <c r="F47" s="24" t="s">
        <v>124</v>
      </c>
      <c r="G47" s="24" t="s">
        <v>124</v>
      </c>
      <c r="H47" s="44" t="s">
        <v>25</v>
      </c>
      <c r="I47" s="25" t="b">
        <v>0</v>
      </c>
      <c r="J47" s="24" t="s">
        <v>124</v>
      </c>
      <c r="K47" s="27"/>
      <c r="L47" s="38"/>
    </row>
    <row r="48">
      <c r="A48" s="42" t="s">
        <v>120</v>
      </c>
      <c r="B48" s="21" t="s">
        <v>350</v>
      </c>
      <c r="C48" s="22" t="s">
        <v>351</v>
      </c>
      <c r="D48" s="23" t="s">
        <v>123</v>
      </c>
      <c r="E48" s="23"/>
      <c r="F48" s="24" t="s">
        <v>124</v>
      </c>
      <c r="G48" s="24" t="s">
        <v>124</v>
      </c>
      <c r="H48" s="44" t="s">
        <v>25</v>
      </c>
      <c r="I48" s="25" t="b">
        <v>0</v>
      </c>
      <c r="J48" s="24" t="s">
        <v>124</v>
      </c>
      <c r="K48" s="27"/>
      <c r="L48" s="38"/>
    </row>
    <row r="49" ht="7.5" customHeight="1">
      <c r="A49" s="12"/>
    </row>
    <row r="50">
      <c r="A50" s="45" t="s">
        <v>132</v>
      </c>
    </row>
    <row r="51">
      <c r="A51" s="14" t="s">
        <v>9</v>
      </c>
      <c r="B51" s="15" t="s">
        <v>10</v>
      </c>
      <c r="C51" s="16" t="s">
        <v>11</v>
      </c>
      <c r="D51" s="17" t="s">
        <v>12</v>
      </c>
      <c r="E51" s="19" t="s">
        <v>20</v>
      </c>
    </row>
    <row r="52">
      <c r="A52" s="30"/>
      <c r="B52" s="30"/>
      <c r="C52" s="31"/>
      <c r="D52" s="46"/>
      <c r="E52" s="46"/>
      <c r="F52" s="47"/>
      <c r="G52" s="47"/>
      <c r="H52" s="47"/>
      <c r="I52" s="47"/>
      <c r="J52" s="47"/>
      <c r="K52" s="48"/>
      <c r="L52" s="47"/>
    </row>
    <row r="53">
      <c r="A53" s="30"/>
      <c r="B53" s="21"/>
      <c r="C53" s="31"/>
      <c r="D53" s="46"/>
      <c r="E53" s="46"/>
      <c r="F53" s="47"/>
      <c r="G53" s="47"/>
      <c r="H53" s="47"/>
      <c r="I53" s="47"/>
      <c r="J53" s="47"/>
      <c r="K53" s="48"/>
      <c r="L53" s="47"/>
    </row>
    <row r="54" ht="7.5" customHeight="1">
      <c r="A54" s="12"/>
    </row>
    <row r="55">
      <c r="A55" s="45" t="s">
        <v>133</v>
      </c>
    </row>
    <row r="56">
      <c r="A56" s="49" t="s">
        <v>134</v>
      </c>
      <c r="D56" s="19" t="s">
        <v>135</v>
      </c>
      <c r="E56" s="19" t="s">
        <v>136</v>
      </c>
      <c r="F56" s="19"/>
      <c r="G56" s="19"/>
      <c r="H56" s="19" t="s">
        <v>137</v>
      </c>
      <c r="I56" s="19" t="s">
        <v>20</v>
      </c>
    </row>
    <row r="57">
      <c r="A57" s="22" t="s">
        <v>211</v>
      </c>
      <c r="B57" s="22"/>
      <c r="C57" s="22"/>
      <c r="D57" s="46" t="s">
        <v>146</v>
      </c>
      <c r="E57" s="32" t="s">
        <v>147</v>
      </c>
      <c r="F57" s="50"/>
      <c r="G57" s="50"/>
      <c r="H57" s="53" t="s">
        <v>143</v>
      </c>
      <c r="I57" s="28"/>
      <c r="J57" s="28"/>
      <c r="K57" s="52"/>
      <c r="L57" s="52"/>
    </row>
    <row r="58">
      <c r="A58" s="31" t="s">
        <v>352</v>
      </c>
      <c r="B58" s="22"/>
      <c r="C58" s="22"/>
      <c r="D58" s="46" t="s">
        <v>353</v>
      </c>
      <c r="E58" s="32" t="s">
        <v>152</v>
      </c>
      <c r="F58" s="50"/>
      <c r="G58" s="50"/>
      <c r="H58" s="51" t="s">
        <v>141</v>
      </c>
      <c r="I58" s="28"/>
      <c r="J58" s="28"/>
      <c r="K58" s="52"/>
      <c r="L58" s="52"/>
    </row>
    <row r="59">
      <c r="A59" s="31" t="s">
        <v>43</v>
      </c>
      <c r="B59" s="22"/>
      <c r="C59" s="22"/>
      <c r="D59" s="46" t="s">
        <v>138</v>
      </c>
      <c r="E59" s="32" t="s">
        <v>142</v>
      </c>
      <c r="F59" s="50"/>
      <c r="G59" s="50"/>
      <c r="H59" s="53" t="s">
        <v>143</v>
      </c>
      <c r="I59" s="28"/>
      <c r="J59" s="28"/>
      <c r="K59" s="52"/>
      <c r="L59" s="52"/>
    </row>
    <row r="60" ht="17.25" customHeight="1">
      <c r="A60" s="38" t="s">
        <v>330</v>
      </c>
      <c r="B60" s="22"/>
      <c r="C60" s="22"/>
      <c r="D60" s="46" t="s">
        <v>151</v>
      </c>
      <c r="E60" s="32" t="s">
        <v>144</v>
      </c>
      <c r="F60" s="50"/>
      <c r="G60" s="50"/>
      <c r="H60" s="53" t="s">
        <v>143</v>
      </c>
      <c r="I60" s="28"/>
      <c r="J60" s="28"/>
      <c r="K60" s="52"/>
      <c r="L60" s="52"/>
    </row>
    <row r="61" ht="17.25" customHeight="1">
      <c r="A61" s="38" t="s">
        <v>206</v>
      </c>
      <c r="B61" s="22"/>
      <c r="C61" s="22"/>
      <c r="D61" s="46" t="s">
        <v>207</v>
      </c>
      <c r="E61" s="32" t="s">
        <v>147</v>
      </c>
      <c r="F61" s="50"/>
      <c r="G61" s="50"/>
      <c r="H61" s="51" t="s">
        <v>141</v>
      </c>
      <c r="I61" s="28"/>
      <c r="J61" s="28"/>
      <c r="K61" s="52"/>
      <c r="L61" s="52"/>
    </row>
    <row r="62" ht="6.0" customHeight="1">
      <c r="A62" s="12"/>
    </row>
    <row r="63">
      <c r="A63" s="45" t="s">
        <v>153</v>
      </c>
    </row>
    <row r="64">
      <c r="A64" s="45" t="s">
        <v>154</v>
      </c>
      <c r="E64" s="45" t="s">
        <v>13</v>
      </c>
      <c r="J64" s="45"/>
      <c r="K64" s="45"/>
      <c r="L64" s="45"/>
    </row>
    <row r="65">
      <c r="A65" s="54"/>
      <c r="B65" s="54"/>
      <c r="C65" s="55"/>
      <c r="D65" s="54"/>
      <c r="E65" s="56" t="s">
        <v>155</v>
      </c>
    </row>
    <row r="66">
      <c r="A66" s="57"/>
      <c r="B66" s="57"/>
      <c r="C66" s="58"/>
      <c r="D66" s="57"/>
      <c r="E66" s="59"/>
      <c r="F66" s="60" t="s">
        <v>155</v>
      </c>
      <c r="G66" s="60" t="s">
        <v>156</v>
      </c>
      <c r="H66" s="60" t="s">
        <v>157</v>
      </c>
      <c r="I66" s="60" t="s">
        <v>158</v>
      </c>
      <c r="K66" s="61"/>
      <c r="L66" s="60"/>
    </row>
    <row r="67">
      <c r="A67" s="57"/>
      <c r="B67" s="57"/>
      <c r="C67" s="58"/>
      <c r="D67" s="57"/>
      <c r="E67" s="57" t="s">
        <v>140</v>
      </c>
      <c r="F67" s="57">
        <f>SUMIFS(E10:E49,G10:G49,"FALSE",A10:A49,1)</f>
        <v>37</v>
      </c>
      <c r="G67" s="57">
        <f>SUMIFS(E10:E49,G10:G49,"FALSE",I10:I49,"TRUE",A10:A49,1)</f>
        <v>13</v>
      </c>
      <c r="H67" s="57">
        <f>SUMIFS(E10:E49,G10:G49,"FALSE",H10:H49,"PRONTO",A10:A49,1)</f>
        <v>24</v>
      </c>
      <c r="I67" s="57"/>
      <c r="J67" s="57" t="str">
        <f>IFERROR(__xludf.DUMMYFUNCTION("SPARKLINE(L67,{""charttype"",""bar"";""color1"",""green"";""max"",1})"),"")</f>
        <v/>
      </c>
      <c r="K67" s="58"/>
      <c r="L67" s="62">
        <f t="shared" ref="L67:L68" si="1">((H67*100)/(F67-G67))/100</f>
        <v>1</v>
      </c>
    </row>
    <row r="68">
      <c r="A68" s="57"/>
      <c r="B68" s="57"/>
      <c r="C68" s="58"/>
      <c r="D68" s="57"/>
      <c r="E68" s="57" t="s">
        <v>152</v>
      </c>
      <c r="F68" s="57">
        <f>SUMIFS(E10:E49,G10:G49,"FALSE",A10:A49,2)</f>
        <v>57</v>
      </c>
      <c r="G68" s="57">
        <f>SUMIFS(E10:E49,G10:G49,"FALSE",I10:I49,"TRUE",A10:A49,2)</f>
        <v>5</v>
      </c>
      <c r="H68" s="57">
        <f>SUMIFS(E10:E49,G10:G49,"FALSE",H10:H49,"PRONTO",A10:A49,2)</f>
        <v>52</v>
      </c>
      <c r="J68" s="57" t="str">
        <f>IFERROR(__xludf.DUMMYFUNCTION("SPARKLINE(L68,{""charttype"",""bar"";""color1"",""green"";""max"",1})"),"")</f>
        <v/>
      </c>
      <c r="K68" s="58"/>
      <c r="L68" s="62">
        <f t="shared" si="1"/>
        <v>1</v>
      </c>
    </row>
    <row r="69">
      <c r="A69" s="57"/>
      <c r="B69" s="57"/>
      <c r="C69" s="58"/>
      <c r="D69" s="57"/>
      <c r="E69" s="57" t="s">
        <v>142</v>
      </c>
      <c r="F69" s="57">
        <f>SUMIFS(E10:E49,G10:G49,"FALSE",A10:A49,3)</f>
        <v>21</v>
      </c>
      <c r="G69" s="57">
        <f>SUMIFS(E10:E49,G10:G49,"FALSE",I10:I49,"TRUE",A10:A49,3)</f>
        <v>21</v>
      </c>
      <c r="H69" s="57">
        <f>SUMIFS(E10:E49,G10:G49,"FALSE",H10:H49,"PRONTO",A10:A49,3)</f>
        <v>0</v>
      </c>
      <c r="J69" s="57" t="str">
        <f>IFERROR(__xludf.DUMMYFUNCTION("IF(H69&lt;&gt; 0,SPARKLINE(L69,{""charttype"",""bar"";""color1"",""green"";""max"",1}),)"),"")</f>
        <v/>
      </c>
      <c r="K69" s="58"/>
      <c r="L69" s="62">
        <f>IF(H69&gt;0,((H69*100)/(F69-G69))/100,0)</f>
        <v>0</v>
      </c>
    </row>
    <row r="70">
      <c r="A70" s="57"/>
      <c r="B70" s="57"/>
      <c r="C70" s="58"/>
      <c r="D70" s="57"/>
      <c r="E70" s="57" t="s">
        <v>144</v>
      </c>
      <c r="F70" s="57">
        <f>SUMIFS(E10:E49,G10:G49,"FALSE",A10:A49,4)</f>
        <v>76</v>
      </c>
      <c r="G70" s="57">
        <f>SUMIFS(E10:E49,G10:G49,"FALSE",I10:I49,"TRUE",A10:A49,4)</f>
        <v>45</v>
      </c>
      <c r="H70" s="57">
        <f>SUMIFS(E10:E49,G10:G49,"FALSE",H10:H49,"PRONTO",A10:A49,4)</f>
        <v>31</v>
      </c>
      <c r="J70" s="57" t="str">
        <f>IFERROR(__xludf.DUMMYFUNCTION("SPARKLINE(L70,{""charttype"",""bar"";""color1"",""green"";""max"",1})"),"")</f>
        <v/>
      </c>
      <c r="K70" s="58"/>
      <c r="L70" s="62">
        <f t="shared" ref="L70:L71" si="3">((H70*100)/(F70-G70))/100</f>
        <v>1</v>
      </c>
    </row>
    <row r="71">
      <c r="A71" s="57"/>
      <c r="B71" s="57"/>
      <c r="C71" s="58"/>
      <c r="D71" s="57"/>
      <c r="E71" s="63"/>
      <c r="F71" s="63">
        <f t="shared" ref="F71:H71" si="2">SUM(F67:F70)</f>
        <v>191</v>
      </c>
      <c r="G71" s="63">
        <f t="shared" si="2"/>
        <v>84</v>
      </c>
      <c r="H71" s="63">
        <f t="shared" si="2"/>
        <v>107</v>
      </c>
      <c r="I71" s="63"/>
      <c r="J71" s="63" t="str">
        <f>IFERROR(__xludf.DUMMYFUNCTION("SPARKLINE(L71,{""charttype"",""bar"";""color1"",""green"";""max"",1})"),"")</f>
        <v/>
      </c>
      <c r="K71" s="64"/>
      <c r="L71" s="65">
        <f t="shared" si="3"/>
        <v>1</v>
      </c>
    </row>
    <row r="72" ht="4.5" customHeight="1">
      <c r="A72" s="57"/>
      <c r="B72" s="57"/>
      <c r="C72" s="58"/>
      <c r="D72" s="57"/>
      <c r="E72" s="66"/>
      <c r="F72" s="67"/>
      <c r="G72" s="67"/>
      <c r="H72" s="57"/>
      <c r="I72" s="57"/>
      <c r="J72" s="58"/>
      <c r="K72" s="58"/>
      <c r="L72" s="57"/>
    </row>
    <row r="73">
      <c r="A73" s="57"/>
      <c r="B73" s="57"/>
      <c r="C73" s="58"/>
      <c r="D73" s="57"/>
      <c r="E73" s="56" t="s">
        <v>159</v>
      </c>
    </row>
    <row r="74">
      <c r="A74" s="57"/>
      <c r="B74" s="57"/>
      <c r="C74" s="58"/>
      <c r="D74" s="57"/>
      <c r="E74" s="59"/>
      <c r="F74" s="60" t="s">
        <v>160</v>
      </c>
      <c r="G74" s="60" t="s">
        <v>156</v>
      </c>
      <c r="H74" s="60" t="s">
        <v>157</v>
      </c>
      <c r="I74" s="60" t="s">
        <v>161</v>
      </c>
      <c r="K74" s="61"/>
      <c r="L74" s="60"/>
    </row>
    <row r="75">
      <c r="A75" s="57"/>
      <c r="B75" s="57"/>
      <c r="C75" s="58"/>
      <c r="D75" s="57"/>
      <c r="E75" s="57" t="s">
        <v>140</v>
      </c>
      <c r="F75" s="57">
        <f>SUMIFS(E10:E49,G10:G49,"TRUE",A10:A49,1)</f>
        <v>0</v>
      </c>
      <c r="G75" s="57">
        <f>SUMIFS(E10:E49,G10:G49,"TRUE",I10:I49,"TRUE",A10:A49,1)</f>
        <v>0</v>
      </c>
      <c r="H75" s="57">
        <f>SUMIFS(E10:E49,G10:G49,"TRUE",H10:H49,"PRONTO",A10:A49,1)</f>
        <v>0</v>
      </c>
      <c r="I75" s="57"/>
      <c r="J75" s="57" t="str">
        <f>IFERROR(__xludf.DUMMYFUNCTION("IF(F75&lt;&gt; 0,SPARKLINE(L75,{""charttype"",""bar"";""color1"",""green"";""max"",1}),)"),"")</f>
        <v/>
      </c>
      <c r="K75" s="58"/>
      <c r="L75" s="62">
        <f>IF(F75&lt;&gt;0,((H75*100)/(F75-G75))/100,0)</f>
        <v>0</v>
      </c>
    </row>
    <row r="76">
      <c r="A76" s="57"/>
      <c r="B76" s="57"/>
      <c r="C76" s="58"/>
      <c r="D76" s="57"/>
      <c r="E76" s="57" t="s">
        <v>152</v>
      </c>
      <c r="F76" s="57">
        <f>SUMIFS(E10:E49,G10:G49,"TRUE",A10:A49,2)</f>
        <v>13</v>
      </c>
      <c r="G76" s="57">
        <f>SUMIFS(E10:E49,G10:G49,"TRUE",I10:I49,"TRUE",A10:A49,2)</f>
        <v>13</v>
      </c>
      <c r="H76" s="57">
        <f>SUMIFS(E10:E49,G10:G49,"TRUE",H10:H49,"PRONTO",A10:A49,2)</f>
        <v>0</v>
      </c>
      <c r="J76" s="57" t="str">
        <f>IFERROR(__xludf.DUMMYFUNCTION("IF(H76&lt;&gt; 0,SPARKLINE(L76,{""charttype"",""bar"";""color1"",""green"";""max"",1}),)"),"")</f>
        <v/>
      </c>
      <c r="K76" s="58"/>
      <c r="L76" s="62">
        <f>IF(H76&gt;0,((H76*100)/(F76-G76))/100,0)</f>
        <v>0</v>
      </c>
    </row>
    <row r="77">
      <c r="A77" s="57"/>
      <c r="B77" s="57"/>
      <c r="C77" s="58"/>
      <c r="D77" s="57"/>
      <c r="E77" s="57" t="s">
        <v>142</v>
      </c>
      <c r="F77" s="57">
        <f>SUMIFS(E10:E49,G10:G49,"TRUE",A10:A49,3)</f>
        <v>21</v>
      </c>
      <c r="G77" s="57">
        <f>SUMIFS(E10:E49,G10:G49,"TRUE",I10:I49,"TRUE",A10:A49,3)</f>
        <v>21</v>
      </c>
      <c r="H77" s="57">
        <f>SUMIFS(E10:E49,G10:G49,"TRUE",H10:H49,"PRONTO",A10:A49,3)</f>
        <v>0</v>
      </c>
      <c r="J77" s="57" t="str">
        <f>IFERROR(__xludf.DUMMYFUNCTION("SPARKLINE(L77,{""charttype"",""bar"";""color1"",""green"";""max"",1})"),"")</f>
        <v/>
      </c>
      <c r="K77" s="58"/>
      <c r="L77" s="62">
        <f>IF(F77&lt;&gt;G77,((H77*100)/(F77-G77))/100,0)</f>
        <v>0</v>
      </c>
    </row>
    <row r="78">
      <c r="A78" s="57"/>
      <c r="B78" s="57"/>
      <c r="C78" s="58"/>
      <c r="D78" s="57"/>
      <c r="E78" s="57" t="s">
        <v>144</v>
      </c>
      <c r="F78" s="57">
        <f>SUMIFS(E10:E49,G10:G49,"TRUE",A10:A49,4)</f>
        <v>0</v>
      </c>
      <c r="G78" s="57">
        <f>SUMIFS(E10:E49,G10:G49,"TRUE",I10:I49,"TRUE",A10:A49,4)</f>
        <v>0</v>
      </c>
      <c r="H78" s="57">
        <f>SUMIFS(E10:E49,G10:G49,"TRUE",H10:H49,"PRONTO",A10:A49,4)</f>
        <v>0</v>
      </c>
      <c r="J78" s="57" t="str">
        <f>IFERROR(__xludf.DUMMYFUNCTION("IF(F78&lt;&gt; 0,SPARKLINE(L78,{""charttype"",""bar"";""color1"",""green"";""max"",1}),)"),"")</f>
        <v/>
      </c>
      <c r="K78" s="58"/>
      <c r="L78" s="62">
        <f>IF(F78&lt;&gt;0,((H78*100)/(F78-G78))/100,0)</f>
        <v>0</v>
      </c>
    </row>
    <row r="79">
      <c r="A79" s="57"/>
      <c r="B79" s="57"/>
      <c r="C79" s="58"/>
      <c r="D79" s="57"/>
      <c r="E79" s="63"/>
      <c r="F79" s="63">
        <f t="shared" ref="F79:H79" si="4">SUM(F75:F78)</f>
        <v>34</v>
      </c>
      <c r="G79" s="63">
        <f t="shared" si="4"/>
        <v>34</v>
      </c>
      <c r="H79" s="63">
        <f t="shared" si="4"/>
        <v>0</v>
      </c>
      <c r="I79" s="63"/>
      <c r="J79" s="63" t="str">
        <f>IFERROR(__xludf.DUMMYFUNCTION("IF(H79&lt;&gt; 0,SPARKLINE(L79,{""charttype"",""bar"";""color1"",""green"";""max"",1}),)"),"")</f>
        <v/>
      </c>
      <c r="K79" s="64"/>
      <c r="L79" s="65">
        <f>IF(H79&gt;0,((H79*100)/(F79-G79))/100,0)</f>
        <v>0</v>
      </c>
    </row>
    <row r="80" ht="4.5" customHeight="1">
      <c r="A80" s="57"/>
      <c r="B80" s="57"/>
      <c r="C80" s="58"/>
      <c r="D80" s="57"/>
      <c r="E80" s="66" t="s">
        <v>162</v>
      </c>
      <c r="F80" s="67"/>
      <c r="G80" s="67"/>
      <c r="H80" s="57"/>
      <c r="I80" s="57"/>
      <c r="J80" s="58"/>
      <c r="K80" s="58"/>
      <c r="L80" s="57"/>
    </row>
    <row r="81">
      <c r="A81" s="57"/>
      <c r="B81" s="57"/>
      <c r="C81" s="58"/>
      <c r="D81" s="57"/>
      <c r="E81" s="56" t="s">
        <v>163</v>
      </c>
    </row>
    <row r="82">
      <c r="A82" s="57"/>
      <c r="B82" s="57"/>
      <c r="C82" s="58"/>
      <c r="E82" s="59"/>
      <c r="F82" s="60" t="s">
        <v>164</v>
      </c>
      <c r="G82" s="60" t="s">
        <v>156</v>
      </c>
      <c r="H82" s="60" t="s">
        <v>165</v>
      </c>
      <c r="I82" s="60" t="s">
        <v>166</v>
      </c>
      <c r="K82" s="61"/>
      <c r="L82" s="61"/>
    </row>
    <row r="83">
      <c r="A83" s="57"/>
      <c r="B83" s="57"/>
      <c r="C83" s="58"/>
      <c r="E83" s="57" t="s">
        <v>140</v>
      </c>
      <c r="F83" s="57">
        <f t="shared" ref="F83:H83" si="5">SUM(F67+F75)</f>
        <v>37</v>
      </c>
      <c r="G83" s="57">
        <f t="shared" si="5"/>
        <v>13</v>
      </c>
      <c r="H83" s="57">
        <f t="shared" si="5"/>
        <v>24</v>
      </c>
      <c r="I83" s="57"/>
      <c r="J83" s="57" t="str">
        <f>IFERROR(__xludf.DUMMYFUNCTION("SPARKLINE(L83,{""charttype"",""bar"";""color1"",""green"";""max"",1})"),"")</f>
        <v/>
      </c>
      <c r="K83" s="58"/>
      <c r="L83" s="62">
        <f t="shared" ref="L83:L84" si="7">((H83*100)/(F83-G83))/100</f>
        <v>1</v>
      </c>
    </row>
    <row r="84">
      <c r="A84" s="57"/>
      <c r="B84" s="57"/>
      <c r="C84" s="58"/>
      <c r="E84" s="57" t="s">
        <v>152</v>
      </c>
      <c r="F84" s="57">
        <f t="shared" ref="F84:H84" si="6">SUM(F68+F76)</f>
        <v>70</v>
      </c>
      <c r="G84" s="57">
        <f t="shared" si="6"/>
        <v>18</v>
      </c>
      <c r="H84" s="57">
        <f t="shared" si="6"/>
        <v>52</v>
      </c>
      <c r="J84" s="57" t="str">
        <f>IFERROR(__xludf.DUMMYFUNCTION("SPARKLINE(L84,{""charttype"",""bar"";""color1"",""green"";""max"",1})"),"")</f>
        <v/>
      </c>
      <c r="K84" s="58"/>
      <c r="L84" s="62">
        <f t="shared" si="7"/>
        <v>1</v>
      </c>
    </row>
    <row r="85">
      <c r="A85" s="57"/>
      <c r="B85" s="57"/>
      <c r="C85" s="58"/>
      <c r="E85" s="57" t="s">
        <v>142</v>
      </c>
      <c r="F85" s="57">
        <f t="shared" ref="F85:H85" si="8">SUM(F69+F77)</f>
        <v>42</v>
      </c>
      <c r="G85" s="57">
        <f t="shared" si="8"/>
        <v>42</v>
      </c>
      <c r="H85" s="57">
        <f t="shared" si="8"/>
        <v>0</v>
      </c>
      <c r="J85" s="57" t="str">
        <f>IFERROR(__xludf.DUMMYFUNCTION("IF(H85&lt;&gt; 0,SPARKLINE(L85,{""charttype"",""bar"";""color1"",""green"";""max"",1}),)"),"")</f>
        <v/>
      </c>
      <c r="K85" s="58"/>
      <c r="L85" s="62">
        <f>IF(H85&gt;0,((H85*100)/(F85-G85))/100,0)</f>
        <v>0</v>
      </c>
    </row>
    <row r="86">
      <c r="A86" s="57"/>
      <c r="B86" s="57"/>
      <c r="C86" s="58"/>
      <c r="E86" s="57" t="s">
        <v>144</v>
      </c>
      <c r="F86" s="57">
        <f t="shared" ref="F86:H86" si="9">SUM(F70+F78)</f>
        <v>76</v>
      </c>
      <c r="G86" s="57">
        <f t="shared" si="9"/>
        <v>45</v>
      </c>
      <c r="H86" s="57">
        <f t="shared" si="9"/>
        <v>31</v>
      </c>
      <c r="J86" s="57" t="str">
        <f>IFERROR(__xludf.DUMMYFUNCTION("SPARKLINE(L86,{""charttype"",""bar"";""color1"",""green"";""max"",1})"),"")</f>
        <v/>
      </c>
      <c r="K86" s="58"/>
      <c r="L86" s="62">
        <f t="shared" ref="L86:L87" si="11">((H86*100)/(F86-G86))/100</f>
        <v>1</v>
      </c>
    </row>
    <row r="87">
      <c r="A87" s="68"/>
      <c r="B87" s="68"/>
      <c r="C87" s="69"/>
      <c r="D87" s="68"/>
      <c r="E87" s="70"/>
      <c r="F87" s="70">
        <f t="shared" ref="F87:H87" si="10">SUM(F83:F86)</f>
        <v>225</v>
      </c>
      <c r="G87" s="70">
        <f t="shared" si="10"/>
        <v>118</v>
      </c>
      <c r="H87" s="70">
        <f t="shared" si="10"/>
        <v>107</v>
      </c>
      <c r="I87" s="70"/>
      <c r="J87" s="70" t="str">
        <f>IFERROR(__xludf.DUMMYFUNCTION("SPARKLINE(L87,{""charttype"",""bar"";""color1"",""green"";""max"",1})"),"")</f>
        <v/>
      </c>
      <c r="K87" s="71"/>
      <c r="L87" s="72">
        <f t="shared" si="11"/>
        <v>1</v>
      </c>
    </row>
    <row r="88">
      <c r="A88" s="57"/>
      <c r="B88" s="57"/>
      <c r="C88" s="58"/>
      <c r="D88" s="57"/>
      <c r="E88" s="57"/>
      <c r="F88" s="57"/>
      <c r="G88" s="57"/>
      <c r="H88" s="57"/>
      <c r="I88" s="73"/>
      <c r="J88" s="58"/>
      <c r="K88" s="58"/>
      <c r="L88" s="57"/>
    </row>
    <row r="89">
      <c r="A89" s="57"/>
      <c r="B89" s="57"/>
      <c r="C89" s="58"/>
      <c r="D89" s="57"/>
      <c r="E89" s="57"/>
      <c r="F89" s="57"/>
      <c r="G89" s="57"/>
      <c r="H89" s="57"/>
      <c r="I89" s="73"/>
      <c r="J89" s="58"/>
      <c r="K89" s="58"/>
      <c r="L89" s="57"/>
    </row>
    <row r="90">
      <c r="A90" s="57"/>
      <c r="B90" s="57"/>
      <c r="C90" s="58"/>
      <c r="D90" s="57"/>
      <c r="E90" s="57"/>
      <c r="F90" s="57"/>
      <c r="G90" s="57"/>
      <c r="H90" s="57"/>
      <c r="I90" s="73"/>
      <c r="J90" s="58"/>
      <c r="K90" s="58"/>
      <c r="L90" s="57"/>
    </row>
    <row r="91">
      <c r="A91" s="57"/>
      <c r="B91" s="57"/>
      <c r="C91" s="58"/>
      <c r="D91" s="57"/>
      <c r="E91" s="57"/>
      <c r="F91" s="57"/>
      <c r="G91" s="57"/>
      <c r="H91" s="57"/>
      <c r="I91" s="73"/>
      <c r="J91" s="58"/>
      <c r="K91" s="58"/>
      <c r="L91" s="57"/>
    </row>
    <row r="92">
      <c r="A92" s="57"/>
      <c r="B92" s="57"/>
      <c r="C92" s="58"/>
      <c r="D92" s="57"/>
      <c r="E92" s="57"/>
      <c r="F92" s="57"/>
      <c r="G92" s="57"/>
      <c r="H92" s="57"/>
      <c r="I92" s="73"/>
      <c r="J92" s="58"/>
      <c r="K92" s="58"/>
      <c r="L92" s="57"/>
    </row>
    <row r="93">
      <c r="A93" s="57"/>
      <c r="B93" s="57"/>
      <c r="C93" s="58"/>
      <c r="D93" s="57"/>
      <c r="E93" s="57"/>
      <c r="F93" s="57"/>
      <c r="G93" s="57"/>
      <c r="H93" s="57"/>
      <c r="I93" s="73"/>
      <c r="J93" s="58"/>
      <c r="K93" s="58"/>
      <c r="L93" s="57"/>
    </row>
    <row r="94">
      <c r="A94" s="57"/>
      <c r="B94" s="57"/>
      <c r="C94" s="58"/>
      <c r="D94" s="57"/>
      <c r="E94" s="57"/>
      <c r="F94" s="57"/>
      <c r="G94" s="57"/>
      <c r="H94" s="57"/>
      <c r="I94" s="73"/>
      <c r="J94" s="58"/>
      <c r="K94" s="58"/>
      <c r="L94" s="57"/>
    </row>
    <row r="95">
      <c r="A95" s="57"/>
      <c r="B95" s="57"/>
      <c r="C95" s="58"/>
      <c r="D95" s="57"/>
      <c r="E95" s="57"/>
      <c r="F95" s="57"/>
      <c r="G95" s="57"/>
      <c r="H95" s="57"/>
      <c r="I95" s="73"/>
      <c r="J95" s="58"/>
      <c r="K95" s="58"/>
      <c r="L95" s="57"/>
    </row>
    <row r="96">
      <c r="A96" s="57"/>
      <c r="B96" s="57"/>
      <c r="C96" s="58"/>
      <c r="D96" s="57"/>
      <c r="E96" s="57"/>
      <c r="F96" s="57"/>
      <c r="G96" s="57"/>
      <c r="H96" s="57"/>
      <c r="I96" s="73"/>
      <c r="J96" s="58"/>
      <c r="K96" s="58"/>
      <c r="L96" s="57"/>
    </row>
    <row r="97">
      <c r="A97" s="57"/>
      <c r="B97" s="57"/>
      <c r="C97" s="58"/>
      <c r="D97" s="57"/>
      <c r="E97" s="57"/>
      <c r="F97" s="57"/>
      <c r="G97" s="57"/>
      <c r="H97" s="57"/>
      <c r="I97" s="73"/>
      <c r="J97" s="58"/>
      <c r="K97" s="58"/>
      <c r="L97" s="57"/>
    </row>
    <row r="98">
      <c r="A98" s="57"/>
      <c r="B98" s="57"/>
      <c r="C98" s="58"/>
      <c r="D98" s="57"/>
      <c r="E98" s="57"/>
      <c r="F98" s="57"/>
      <c r="G98" s="57"/>
      <c r="H98" s="57"/>
      <c r="I98" s="73"/>
      <c r="J98" s="58"/>
      <c r="K98" s="58"/>
      <c r="L98" s="57"/>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sheetData>
  <autoFilter ref="$A$9:$L$49"/>
  <mergeCells count="30">
    <mergeCell ref="A1:L1"/>
    <mergeCell ref="A2:L2"/>
    <mergeCell ref="A3:B3"/>
    <mergeCell ref="A4:B4"/>
    <mergeCell ref="C4:D4"/>
    <mergeCell ref="E4:E5"/>
    <mergeCell ref="F4:F5"/>
    <mergeCell ref="A5:B5"/>
    <mergeCell ref="C5:D5"/>
    <mergeCell ref="A6:B6"/>
    <mergeCell ref="C6:I6"/>
    <mergeCell ref="A7:L7"/>
    <mergeCell ref="A8:L8"/>
    <mergeCell ref="A49:L49"/>
    <mergeCell ref="A50:L50"/>
    <mergeCell ref="E51:L51"/>
    <mergeCell ref="A54:L54"/>
    <mergeCell ref="A55:L55"/>
    <mergeCell ref="A56:C56"/>
    <mergeCell ref="I56:L56"/>
    <mergeCell ref="A62:L62"/>
    <mergeCell ref="E81:L81"/>
    <mergeCell ref="I82:J82"/>
    <mergeCell ref="A63:L63"/>
    <mergeCell ref="A64:D64"/>
    <mergeCell ref="E64:I64"/>
    <mergeCell ref="E65:L65"/>
    <mergeCell ref="I66:J66"/>
    <mergeCell ref="E73:L73"/>
    <mergeCell ref="I74:J74"/>
  </mergeCells>
  <conditionalFormatting sqref="H9:H48">
    <cfRule type="containsText" dxfId="0" priority="1" operator="containsText" text="Preparado">
      <formula>NOT(ISERROR(SEARCH(("Preparado"),(H9))))</formula>
    </cfRule>
  </conditionalFormatting>
  <conditionalFormatting sqref="H9:H48">
    <cfRule type="containsText" dxfId="1" priority="2" operator="containsText" text="Pronto">
      <formula>NOT(ISERROR(SEARCH(("Pronto"),(H9))))</formula>
    </cfRule>
  </conditionalFormatting>
  <conditionalFormatting sqref="H9:H48">
    <cfRule type="containsText" dxfId="1" priority="3" operator="containsText" text="Aceito">
      <formula>NOT(ISERROR(SEARCH(("Aceito"),(H9))))</formula>
    </cfRule>
  </conditionalFormatting>
  <conditionalFormatting sqref="H9:H48">
    <cfRule type="containsText" dxfId="1" priority="4" operator="containsText" text="Implantado">
      <formula>NOT(ISERROR(SEARCH(("Implantado"),(H9))))</formula>
    </cfRule>
  </conditionalFormatting>
  <conditionalFormatting sqref="H9:H48">
    <cfRule type="containsText" dxfId="2" priority="5" operator="containsText" text="Novo">
      <formula>NOT(ISERROR(SEARCH(("Novo"),(H9))))</formula>
    </cfRule>
  </conditionalFormatting>
  <conditionalFormatting sqref="H9:H48">
    <cfRule type="containsText" dxfId="2" priority="6" operator="containsText" text="Em refinamento">
      <formula>NOT(ISERROR(SEARCH(("Em refinamento"),(H9))))</formula>
    </cfRule>
  </conditionalFormatting>
  <conditionalFormatting sqref="H9:H48">
    <cfRule type="containsText" dxfId="3" priority="7" operator="containsText" text="Em testes">
      <formula>NOT(ISERROR(SEARCH(("Em testes"),(H9))))</formula>
    </cfRule>
  </conditionalFormatting>
  <conditionalFormatting sqref="H9:H48">
    <cfRule type="containsText" dxfId="3" priority="8" operator="containsText" text="Implementado">
      <formula>NOT(ISERROR(SEARCH(("Implementado"),(H9))))</formula>
    </cfRule>
  </conditionalFormatting>
  <conditionalFormatting sqref="H9:H48">
    <cfRule type="containsText" dxfId="1" priority="9" operator="containsText" text="Entregue">
      <formula>NOT(ISERROR(SEARCH(("Entregue"),(H9))))</formula>
    </cfRule>
  </conditionalFormatting>
  <conditionalFormatting sqref="H9:H48">
    <cfRule type="containsText" dxfId="4" priority="10" operator="containsText" text="Em Desenvolvimento">
      <formula>NOT(ISERROR(SEARCH(("Em Desenvolvimento"),(H9))))</formula>
    </cfRule>
  </conditionalFormatting>
  <printOptions horizontalCentered="1"/>
  <pageMargins bottom="0.9489083750894777" footer="0.0" header="0.0" left="0.25" right="0.25" top="0.03758052970651396"/>
  <pageSetup fitToHeight="0" paperSize="9" orientation="portrait"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38"/>
    <col customWidth="1" min="2" max="2" width="7.75"/>
    <col customWidth="1" min="3" max="3" width="54.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354</v>
      </c>
    </row>
    <row r="3">
      <c r="A3" s="3" t="s">
        <v>2</v>
      </c>
      <c r="C3" s="4">
        <v>45803.0</v>
      </c>
      <c r="D3" s="4"/>
      <c r="E3" s="4"/>
      <c r="F3" s="4"/>
      <c r="G3" s="4"/>
      <c r="H3" s="4"/>
      <c r="I3" s="5"/>
      <c r="J3" s="6"/>
      <c r="K3" s="6"/>
      <c r="L3" s="7"/>
    </row>
    <row r="4">
      <c r="A4" s="3" t="s">
        <v>3</v>
      </c>
      <c r="C4" s="4">
        <v>45803.0</v>
      </c>
      <c r="E4" s="8">
        <f>NETWORKDAYS(C4, C5, 0)</f>
        <v>15</v>
      </c>
      <c r="F4" s="5" t="s">
        <v>4</v>
      </c>
      <c r="G4" s="5"/>
      <c r="H4" s="5"/>
      <c r="I4" s="5"/>
      <c r="J4" s="6"/>
      <c r="K4" s="6"/>
      <c r="L4" s="9"/>
    </row>
    <row r="5">
      <c r="A5" s="3" t="s">
        <v>5</v>
      </c>
      <c r="C5" s="4">
        <v>45821.0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355</v>
      </c>
      <c r="C10" s="22" t="s">
        <v>356</v>
      </c>
      <c r="D10" s="23" t="s">
        <v>24</v>
      </c>
      <c r="E10" s="23">
        <v>8.0</v>
      </c>
      <c r="F10" s="24" t="b">
        <v>1</v>
      </c>
      <c r="G10" s="24" t="b">
        <v>0</v>
      </c>
      <c r="H10" s="80" t="s">
        <v>25</v>
      </c>
      <c r="I10" s="25" t="b">
        <v>0</v>
      </c>
      <c r="J10" s="25" t="b">
        <v>1</v>
      </c>
      <c r="K10" s="27"/>
      <c r="L10" s="28"/>
    </row>
    <row r="11">
      <c r="A11" s="20" t="s">
        <v>21</v>
      </c>
      <c r="B11" s="21" t="s">
        <v>300</v>
      </c>
      <c r="C11" s="22" t="s">
        <v>357</v>
      </c>
      <c r="D11" s="23" t="s">
        <v>24</v>
      </c>
      <c r="E11" s="23">
        <v>13.0</v>
      </c>
      <c r="F11" s="24" t="b">
        <v>0</v>
      </c>
      <c r="G11" s="24" t="b">
        <v>0</v>
      </c>
      <c r="H11" s="80" t="s">
        <v>42</v>
      </c>
      <c r="I11" s="24" t="b">
        <v>0</v>
      </c>
      <c r="J11" s="25" t="b">
        <v>1</v>
      </c>
      <c r="K11" s="27"/>
      <c r="L11" s="28"/>
    </row>
    <row r="12">
      <c r="A12" s="20" t="s">
        <v>21</v>
      </c>
      <c r="B12" s="21" t="s">
        <v>358</v>
      </c>
      <c r="C12" s="22" t="s">
        <v>359</v>
      </c>
      <c r="D12" s="23" t="s">
        <v>24</v>
      </c>
      <c r="E12" s="23">
        <v>13.0</v>
      </c>
      <c r="F12" s="24" t="b">
        <v>0</v>
      </c>
      <c r="G12" s="24" t="b">
        <v>0</v>
      </c>
      <c r="H12" s="80" t="s">
        <v>25</v>
      </c>
      <c r="I12" s="24" t="b">
        <v>0</v>
      </c>
      <c r="J12" s="25" t="b">
        <v>1</v>
      </c>
      <c r="K12" s="27"/>
      <c r="L12" s="28"/>
    </row>
    <row r="13">
      <c r="A13" s="20" t="s">
        <v>21</v>
      </c>
      <c r="B13" s="21" t="s">
        <v>360</v>
      </c>
      <c r="C13" s="22" t="s">
        <v>361</v>
      </c>
      <c r="D13" s="23" t="s">
        <v>24</v>
      </c>
      <c r="E13" s="23">
        <v>3.0</v>
      </c>
      <c r="F13" s="24" t="b">
        <v>0</v>
      </c>
      <c r="G13" s="24" t="b">
        <v>0</v>
      </c>
      <c r="H13" s="80" t="s">
        <v>25</v>
      </c>
      <c r="I13" s="25" t="b">
        <v>0</v>
      </c>
      <c r="J13" s="25" t="b">
        <v>1</v>
      </c>
      <c r="K13" s="27"/>
      <c r="L13" s="38"/>
    </row>
    <row r="14">
      <c r="A14" s="20" t="s">
        <v>21</v>
      </c>
      <c r="B14" s="21" t="s">
        <v>362</v>
      </c>
      <c r="C14" s="22" t="s">
        <v>363</v>
      </c>
      <c r="D14" s="23" t="s">
        <v>24</v>
      </c>
      <c r="E14" s="23">
        <v>13.0</v>
      </c>
      <c r="F14" s="24" t="b">
        <v>0</v>
      </c>
      <c r="G14" s="24" t="b">
        <v>1</v>
      </c>
      <c r="H14" s="80" t="s">
        <v>25</v>
      </c>
      <c r="I14" s="81"/>
      <c r="J14" s="25" t="b">
        <v>0</v>
      </c>
      <c r="K14" s="27"/>
      <c r="L14" s="28"/>
    </row>
    <row r="15">
      <c r="A15" s="20" t="s">
        <v>21</v>
      </c>
      <c r="B15" s="21" t="s">
        <v>298</v>
      </c>
      <c r="C15" s="22" t="s">
        <v>299</v>
      </c>
      <c r="D15" s="23" t="s">
        <v>24</v>
      </c>
      <c r="E15" s="23">
        <v>13.0</v>
      </c>
      <c r="F15" s="24" t="b">
        <v>0</v>
      </c>
      <c r="G15" s="24" t="b">
        <v>1</v>
      </c>
      <c r="H15" s="80" t="s">
        <v>97</v>
      </c>
      <c r="I15" s="81"/>
      <c r="J15" s="25" t="b">
        <v>0</v>
      </c>
      <c r="K15" s="34"/>
      <c r="L15" s="28"/>
    </row>
    <row r="16">
      <c r="A16" s="20">
        <v>1.0</v>
      </c>
      <c r="B16" s="21">
        <v>2.2099119E7</v>
      </c>
      <c r="C16" s="22" t="s">
        <v>220</v>
      </c>
      <c r="D16" s="23" t="s">
        <v>24</v>
      </c>
      <c r="E16" s="32">
        <v>13.0</v>
      </c>
      <c r="F16" s="24" t="b">
        <v>0</v>
      </c>
      <c r="G16" s="24" t="b">
        <v>1</v>
      </c>
      <c r="H16" s="80" t="s">
        <v>97</v>
      </c>
      <c r="I16" s="81" t="b">
        <v>0</v>
      </c>
      <c r="J16" s="25" t="b">
        <v>0</v>
      </c>
      <c r="K16" s="34"/>
      <c r="L16" s="28"/>
    </row>
    <row r="17">
      <c r="A17" s="20">
        <v>1.0</v>
      </c>
      <c r="B17" s="21">
        <v>2.3284014E7</v>
      </c>
      <c r="C17" s="22" t="s">
        <v>364</v>
      </c>
      <c r="D17" s="23" t="s">
        <v>24</v>
      </c>
      <c r="E17" s="32">
        <v>13.0</v>
      </c>
      <c r="F17" s="24" t="b">
        <v>0</v>
      </c>
      <c r="G17" s="24" t="b">
        <v>1</v>
      </c>
      <c r="H17" s="80" t="s">
        <v>178</v>
      </c>
      <c r="I17" s="81" t="b">
        <v>0</v>
      </c>
      <c r="J17" s="25" t="b">
        <v>0</v>
      </c>
      <c r="K17" s="34"/>
      <c r="L17" s="28"/>
    </row>
    <row r="18">
      <c r="A18" s="20" t="s">
        <v>21</v>
      </c>
      <c r="B18" s="21" t="s">
        <v>365</v>
      </c>
      <c r="C18" s="22" t="s">
        <v>366</v>
      </c>
      <c r="D18" s="23" t="s">
        <v>24</v>
      </c>
      <c r="E18" s="23">
        <v>13.0</v>
      </c>
      <c r="F18" s="24" t="b">
        <v>0</v>
      </c>
      <c r="G18" s="25" t="b">
        <v>1</v>
      </c>
      <c r="H18" s="80" t="s">
        <v>25</v>
      </c>
      <c r="I18" s="81" t="b">
        <v>0</v>
      </c>
      <c r="J18" s="25" t="b">
        <v>0</v>
      </c>
      <c r="K18" s="34"/>
      <c r="L18" s="28"/>
    </row>
    <row r="19">
      <c r="A19" s="29" t="s">
        <v>21</v>
      </c>
      <c r="B19" s="21" t="s">
        <v>367</v>
      </c>
      <c r="C19" s="22" t="s">
        <v>368</v>
      </c>
      <c r="D19" s="23" t="s">
        <v>24</v>
      </c>
      <c r="E19" s="23">
        <v>13.0</v>
      </c>
      <c r="F19" s="24" t="b">
        <v>0</v>
      </c>
      <c r="G19" s="25" t="b">
        <v>1</v>
      </c>
      <c r="H19" s="80" t="s">
        <v>25</v>
      </c>
      <c r="I19" s="81" t="b">
        <v>0</v>
      </c>
      <c r="J19" s="25" t="b">
        <v>0</v>
      </c>
      <c r="K19" s="34"/>
      <c r="L19" s="28"/>
    </row>
    <row r="20">
      <c r="A20" s="29" t="s">
        <v>21</v>
      </c>
      <c r="B20" s="22" t="s">
        <v>369</v>
      </c>
      <c r="C20" s="22" t="s">
        <v>370</v>
      </c>
      <c r="D20" s="23" t="s">
        <v>24</v>
      </c>
      <c r="E20" s="23">
        <v>13.0</v>
      </c>
      <c r="F20" s="24" t="b">
        <v>0</v>
      </c>
      <c r="G20" s="25" t="b">
        <v>1</v>
      </c>
      <c r="H20" s="80" t="s">
        <v>25</v>
      </c>
      <c r="I20" s="81" t="b">
        <v>0</v>
      </c>
      <c r="J20" s="25" t="b">
        <v>0</v>
      </c>
      <c r="K20" s="34"/>
      <c r="L20" s="28"/>
    </row>
    <row r="21">
      <c r="A21" s="33" t="s">
        <v>48</v>
      </c>
      <c r="B21" s="22" t="s">
        <v>306</v>
      </c>
      <c r="C21" s="22" t="s">
        <v>307</v>
      </c>
      <c r="D21" s="23" t="s">
        <v>24</v>
      </c>
      <c r="E21" s="82">
        <v>8.0</v>
      </c>
      <c r="F21" s="24" t="b">
        <v>1</v>
      </c>
      <c r="G21" s="24" t="b">
        <v>0</v>
      </c>
      <c r="H21" s="80" t="s">
        <v>97</v>
      </c>
      <c r="I21" s="25" t="b">
        <v>1</v>
      </c>
      <c r="J21" s="25" t="b">
        <v>1</v>
      </c>
      <c r="K21" s="34"/>
      <c r="L21" s="38" t="s">
        <v>371</v>
      </c>
    </row>
    <row r="22">
      <c r="A22" s="33" t="s">
        <v>48</v>
      </c>
      <c r="B22" s="22" t="s">
        <v>308</v>
      </c>
      <c r="C22" s="22" t="s">
        <v>309</v>
      </c>
      <c r="D22" s="23" t="s">
        <v>24</v>
      </c>
      <c r="E22" s="23">
        <v>5.0</v>
      </c>
      <c r="F22" s="24" t="b">
        <v>0</v>
      </c>
      <c r="G22" s="24" t="b">
        <v>0</v>
      </c>
      <c r="H22" s="83" t="s">
        <v>178</v>
      </c>
      <c r="I22" s="25" t="b">
        <v>1</v>
      </c>
      <c r="J22" s="25" t="b">
        <v>0</v>
      </c>
      <c r="K22" s="27"/>
      <c r="L22" s="38" t="s">
        <v>372</v>
      </c>
    </row>
    <row r="23">
      <c r="A23" s="33" t="s">
        <v>48</v>
      </c>
      <c r="B23" s="22" t="s">
        <v>373</v>
      </c>
      <c r="C23" s="22" t="s">
        <v>374</v>
      </c>
      <c r="D23" s="23" t="s">
        <v>24</v>
      </c>
      <c r="E23" s="23">
        <v>5.0</v>
      </c>
      <c r="F23" s="24" t="b">
        <v>0</v>
      </c>
      <c r="G23" s="24" t="b">
        <v>0</v>
      </c>
      <c r="H23" s="84" t="s">
        <v>25</v>
      </c>
      <c r="I23" s="24" t="b">
        <v>0</v>
      </c>
      <c r="J23" s="25" t="b">
        <v>1</v>
      </c>
      <c r="K23" s="34"/>
      <c r="L23" s="38"/>
    </row>
    <row r="24">
      <c r="A24" s="33" t="s">
        <v>48</v>
      </c>
      <c r="B24" s="22" t="s">
        <v>375</v>
      </c>
      <c r="C24" s="22" t="s">
        <v>376</v>
      </c>
      <c r="D24" s="23" t="s">
        <v>24</v>
      </c>
      <c r="E24" s="23">
        <v>5.0</v>
      </c>
      <c r="F24" s="24" t="b">
        <v>0</v>
      </c>
      <c r="G24" s="24" t="b">
        <v>0</v>
      </c>
      <c r="H24" s="85" t="s">
        <v>25</v>
      </c>
      <c r="I24" s="24" t="b">
        <v>0</v>
      </c>
      <c r="J24" s="24" t="b">
        <v>0</v>
      </c>
      <c r="K24" s="34"/>
      <c r="L24" s="38"/>
    </row>
    <row r="25">
      <c r="A25" s="33" t="s">
        <v>48</v>
      </c>
      <c r="B25" s="22" t="s">
        <v>377</v>
      </c>
      <c r="C25" s="22" t="s">
        <v>378</v>
      </c>
      <c r="D25" s="23" t="s">
        <v>24</v>
      </c>
      <c r="E25" s="23">
        <v>8.0</v>
      </c>
      <c r="F25" s="24" t="b">
        <v>0</v>
      </c>
      <c r="G25" s="24" t="b">
        <v>0</v>
      </c>
      <c r="H25" s="84" t="s">
        <v>25</v>
      </c>
      <c r="I25" s="24" t="b">
        <v>0</v>
      </c>
      <c r="J25" s="24" t="b">
        <v>0</v>
      </c>
      <c r="K25" s="27"/>
      <c r="L25" s="38"/>
    </row>
    <row r="26">
      <c r="A26" s="33" t="s">
        <v>48</v>
      </c>
      <c r="B26" s="22" t="s">
        <v>379</v>
      </c>
      <c r="C26" s="22" t="s">
        <v>380</v>
      </c>
      <c r="D26" s="23" t="s">
        <v>24</v>
      </c>
      <c r="E26" s="23">
        <v>13.0</v>
      </c>
      <c r="F26" s="24" t="b">
        <v>0</v>
      </c>
      <c r="G26" s="24" t="b">
        <v>0</v>
      </c>
      <c r="H26" s="84" t="s">
        <v>25</v>
      </c>
      <c r="I26" s="24" t="b">
        <v>0</v>
      </c>
      <c r="J26" s="24" t="b">
        <v>0</v>
      </c>
      <c r="K26" s="27"/>
      <c r="L26" s="38"/>
    </row>
    <row r="27">
      <c r="A27" s="33" t="s">
        <v>48</v>
      </c>
      <c r="B27" s="22" t="s">
        <v>381</v>
      </c>
      <c r="C27" s="22" t="s">
        <v>382</v>
      </c>
      <c r="D27" s="23" t="s">
        <v>24</v>
      </c>
      <c r="E27" s="82">
        <v>8.0</v>
      </c>
      <c r="F27" s="24" t="b">
        <v>0</v>
      </c>
      <c r="G27" s="24" t="b">
        <v>1</v>
      </c>
      <c r="H27" s="84" t="s">
        <v>25</v>
      </c>
      <c r="I27" s="25" t="b">
        <v>1</v>
      </c>
      <c r="J27" s="24" t="b">
        <v>0</v>
      </c>
      <c r="K27" s="27"/>
      <c r="L27" s="38" t="s">
        <v>383</v>
      </c>
    </row>
    <row r="28">
      <c r="A28" s="33" t="s">
        <v>48</v>
      </c>
      <c r="B28" s="22" t="s">
        <v>384</v>
      </c>
      <c r="C28" s="22" t="s">
        <v>385</v>
      </c>
      <c r="D28" s="23" t="s">
        <v>24</v>
      </c>
      <c r="E28" s="82">
        <v>5.0</v>
      </c>
      <c r="F28" s="25" t="b">
        <v>0</v>
      </c>
      <c r="G28" s="24" t="b">
        <v>1</v>
      </c>
      <c r="H28" s="84" t="s">
        <v>25</v>
      </c>
      <c r="I28" s="24" t="b">
        <v>0</v>
      </c>
      <c r="J28" s="25" t="b">
        <v>0</v>
      </c>
      <c r="K28" s="27"/>
      <c r="L28" s="38"/>
    </row>
    <row r="29">
      <c r="A29" s="33" t="s">
        <v>48</v>
      </c>
      <c r="B29" s="22" t="s">
        <v>312</v>
      </c>
      <c r="C29" s="31" t="s">
        <v>386</v>
      </c>
      <c r="D29" s="23" t="s">
        <v>24</v>
      </c>
      <c r="E29" s="32">
        <v>13.0</v>
      </c>
      <c r="F29" s="25" t="b">
        <v>0</v>
      </c>
      <c r="G29" s="24" t="b">
        <v>1</v>
      </c>
      <c r="H29" s="84" t="s">
        <v>97</v>
      </c>
      <c r="I29" s="24" t="b">
        <v>0</v>
      </c>
      <c r="J29" s="25" t="b">
        <v>0</v>
      </c>
      <c r="K29" s="27"/>
      <c r="L29" s="38"/>
    </row>
    <row r="30">
      <c r="A30" s="33" t="s">
        <v>48</v>
      </c>
      <c r="B30" s="22" t="s">
        <v>310</v>
      </c>
      <c r="C30" s="31" t="s">
        <v>387</v>
      </c>
      <c r="D30" s="23" t="s">
        <v>24</v>
      </c>
      <c r="E30" s="32">
        <v>8.0</v>
      </c>
      <c r="F30" s="25" t="b">
        <v>0</v>
      </c>
      <c r="G30" s="24" t="b">
        <v>1</v>
      </c>
      <c r="H30" s="84" t="s">
        <v>42</v>
      </c>
      <c r="I30" s="24" t="b">
        <v>0</v>
      </c>
      <c r="J30" s="25" t="b">
        <v>0</v>
      </c>
      <c r="K30" s="27"/>
      <c r="L30" s="38"/>
    </row>
    <row r="31">
      <c r="A31" s="36" t="s">
        <v>79</v>
      </c>
      <c r="B31" s="21" t="s">
        <v>388</v>
      </c>
      <c r="C31" s="22" t="s">
        <v>389</v>
      </c>
      <c r="D31" s="23" t="s">
        <v>24</v>
      </c>
      <c r="E31" s="23">
        <v>3.0</v>
      </c>
      <c r="F31" s="24" t="b">
        <v>1</v>
      </c>
      <c r="G31" s="24" t="b">
        <v>0</v>
      </c>
      <c r="H31" s="84" t="s">
        <v>25</v>
      </c>
      <c r="I31" s="24" t="b">
        <v>0</v>
      </c>
      <c r="J31" s="25" t="b">
        <v>0</v>
      </c>
      <c r="K31" s="27"/>
      <c r="L31" s="38"/>
    </row>
    <row r="32">
      <c r="A32" s="36" t="s">
        <v>79</v>
      </c>
      <c r="B32" s="21" t="s">
        <v>390</v>
      </c>
      <c r="C32" s="22" t="s">
        <v>391</v>
      </c>
      <c r="D32" s="23" t="s">
        <v>24</v>
      </c>
      <c r="E32" s="23">
        <v>3.0</v>
      </c>
      <c r="F32" s="24" t="b">
        <v>0</v>
      </c>
      <c r="G32" s="24" t="b">
        <v>0</v>
      </c>
      <c r="H32" s="84" t="s">
        <v>25</v>
      </c>
      <c r="I32" s="24" t="b">
        <v>0</v>
      </c>
      <c r="J32" s="25" t="b">
        <v>0</v>
      </c>
      <c r="K32" s="27"/>
      <c r="L32" s="38"/>
    </row>
    <row r="33">
      <c r="A33" s="36" t="s">
        <v>79</v>
      </c>
      <c r="B33" s="21" t="s">
        <v>392</v>
      </c>
      <c r="C33" s="22" t="s">
        <v>393</v>
      </c>
      <c r="D33" s="23" t="s">
        <v>24</v>
      </c>
      <c r="E33" s="23">
        <v>5.0</v>
      </c>
      <c r="F33" s="24" t="b">
        <v>0</v>
      </c>
      <c r="G33" s="24" t="b">
        <v>0</v>
      </c>
      <c r="H33" s="84" t="s">
        <v>25</v>
      </c>
      <c r="I33" s="24" t="b">
        <v>0</v>
      </c>
      <c r="J33" s="24" t="b">
        <v>0</v>
      </c>
      <c r="K33" s="27"/>
      <c r="L33" s="38"/>
    </row>
    <row r="34">
      <c r="A34" s="36" t="s">
        <v>79</v>
      </c>
      <c r="B34" s="21" t="s">
        <v>394</v>
      </c>
      <c r="C34" s="22" t="s">
        <v>395</v>
      </c>
      <c r="D34" s="23" t="s">
        <v>24</v>
      </c>
      <c r="E34" s="23">
        <v>3.0</v>
      </c>
      <c r="F34" s="24" t="b">
        <v>0</v>
      </c>
      <c r="G34" s="24" t="b">
        <v>0</v>
      </c>
      <c r="H34" s="84" t="s">
        <v>25</v>
      </c>
      <c r="I34" s="24" t="b">
        <v>0</v>
      </c>
      <c r="J34" s="24" t="b">
        <v>0</v>
      </c>
      <c r="K34" s="27"/>
      <c r="L34" s="38"/>
    </row>
    <row r="35">
      <c r="A35" s="36" t="s">
        <v>79</v>
      </c>
      <c r="B35" s="21" t="s">
        <v>396</v>
      </c>
      <c r="C35" s="22" t="s">
        <v>397</v>
      </c>
      <c r="D35" s="23" t="s">
        <v>24</v>
      </c>
      <c r="E35" s="23">
        <v>13.0</v>
      </c>
      <c r="F35" s="24" t="b">
        <v>0</v>
      </c>
      <c r="G35" s="24" t="b">
        <v>0</v>
      </c>
      <c r="H35" s="84" t="s">
        <v>25</v>
      </c>
      <c r="I35" s="25" t="b">
        <v>0</v>
      </c>
      <c r="J35" s="24" t="b">
        <v>0</v>
      </c>
      <c r="K35" s="27"/>
      <c r="L35" s="38"/>
    </row>
    <row r="36">
      <c r="A36" s="36" t="s">
        <v>79</v>
      </c>
      <c r="B36" s="21" t="s">
        <v>398</v>
      </c>
      <c r="C36" s="22" t="s">
        <v>399</v>
      </c>
      <c r="D36" s="23" t="s">
        <v>24</v>
      </c>
      <c r="E36" s="23">
        <v>21.0</v>
      </c>
      <c r="F36" s="24" t="b">
        <v>0</v>
      </c>
      <c r="G36" s="24" t="b">
        <v>0</v>
      </c>
      <c r="H36" s="84" t="s">
        <v>25</v>
      </c>
      <c r="I36" s="25" t="b">
        <v>0</v>
      </c>
      <c r="J36" s="24" t="b">
        <v>0</v>
      </c>
      <c r="K36" s="27"/>
      <c r="L36" s="38"/>
    </row>
    <row r="37">
      <c r="A37" s="36" t="s">
        <v>79</v>
      </c>
      <c r="B37" s="21" t="s">
        <v>400</v>
      </c>
      <c r="C37" s="22" t="s">
        <v>401</v>
      </c>
      <c r="D37" s="23" t="s">
        <v>24</v>
      </c>
      <c r="E37" s="23">
        <v>8.0</v>
      </c>
      <c r="F37" s="24" t="b">
        <v>0</v>
      </c>
      <c r="G37" s="24" t="b">
        <v>0</v>
      </c>
      <c r="H37" s="84" t="s">
        <v>25</v>
      </c>
      <c r="I37" s="25" t="b">
        <v>0</v>
      </c>
      <c r="J37" s="24" t="b">
        <v>0</v>
      </c>
      <c r="K37" s="27"/>
      <c r="L37" s="38"/>
    </row>
    <row r="38">
      <c r="A38" s="36" t="s">
        <v>79</v>
      </c>
      <c r="B38" s="21" t="s">
        <v>402</v>
      </c>
      <c r="C38" s="22" t="s">
        <v>403</v>
      </c>
      <c r="D38" s="23" t="s">
        <v>24</v>
      </c>
      <c r="E38" s="23">
        <v>13.0</v>
      </c>
      <c r="F38" s="24" t="b">
        <v>0</v>
      </c>
      <c r="G38" s="24" t="b">
        <v>1</v>
      </c>
      <c r="H38" s="84" t="s">
        <v>25</v>
      </c>
      <c r="I38" s="25" t="b">
        <v>0</v>
      </c>
      <c r="J38" s="24" t="b">
        <v>0</v>
      </c>
      <c r="K38" s="27"/>
      <c r="L38" s="38"/>
    </row>
    <row r="39">
      <c r="A39" s="36" t="s">
        <v>79</v>
      </c>
      <c r="B39" s="21" t="s">
        <v>404</v>
      </c>
      <c r="C39" s="22" t="s">
        <v>405</v>
      </c>
      <c r="D39" s="23" t="s">
        <v>24</v>
      </c>
      <c r="E39" s="23">
        <v>13.0</v>
      </c>
      <c r="F39" s="24" t="b">
        <v>0</v>
      </c>
      <c r="G39" s="24" t="b">
        <v>1</v>
      </c>
      <c r="H39" s="84" t="s">
        <v>25</v>
      </c>
      <c r="I39" s="25" t="b">
        <v>0</v>
      </c>
      <c r="J39" s="24" t="b">
        <v>0</v>
      </c>
      <c r="K39" s="27"/>
      <c r="L39" s="38"/>
    </row>
    <row r="40">
      <c r="A40" s="36" t="s">
        <v>79</v>
      </c>
      <c r="B40" s="21" t="s">
        <v>406</v>
      </c>
      <c r="C40" s="22" t="s">
        <v>407</v>
      </c>
      <c r="D40" s="23" t="s">
        <v>24</v>
      </c>
      <c r="E40" s="23">
        <v>13.0</v>
      </c>
      <c r="F40" s="24" t="b">
        <v>0</v>
      </c>
      <c r="G40" s="24" t="b">
        <v>1</v>
      </c>
      <c r="H40" s="84" t="s">
        <v>25</v>
      </c>
      <c r="I40" s="25" t="b">
        <v>0</v>
      </c>
      <c r="J40" s="24" t="b">
        <v>0</v>
      </c>
      <c r="K40" s="27"/>
      <c r="L40" s="38"/>
    </row>
    <row r="41">
      <c r="A41" s="39" t="s">
        <v>98</v>
      </c>
      <c r="B41" s="21" t="s">
        <v>408</v>
      </c>
      <c r="C41" s="22" t="s">
        <v>409</v>
      </c>
      <c r="D41" s="23" t="s">
        <v>24</v>
      </c>
      <c r="E41" s="23">
        <v>8.0</v>
      </c>
      <c r="F41" s="24" t="b">
        <v>1</v>
      </c>
      <c r="G41" s="24" t="b">
        <v>0</v>
      </c>
      <c r="H41" s="84" t="s">
        <v>25</v>
      </c>
      <c r="I41" s="25" t="b">
        <v>0</v>
      </c>
      <c r="J41" s="24" t="b">
        <v>0</v>
      </c>
      <c r="K41" s="27"/>
      <c r="L41" s="38"/>
    </row>
    <row r="42">
      <c r="A42" s="39" t="s">
        <v>98</v>
      </c>
      <c r="B42" s="21" t="s">
        <v>410</v>
      </c>
      <c r="C42" s="22" t="s">
        <v>411</v>
      </c>
      <c r="D42" s="23" t="s">
        <v>24</v>
      </c>
      <c r="E42" s="23">
        <v>13.0</v>
      </c>
      <c r="F42" s="24" t="b">
        <v>0</v>
      </c>
      <c r="G42" s="24" t="b">
        <v>0</v>
      </c>
      <c r="H42" s="80" t="s">
        <v>25</v>
      </c>
      <c r="I42" s="25" t="b">
        <v>0</v>
      </c>
      <c r="J42" s="25" t="b">
        <v>1</v>
      </c>
      <c r="K42" s="40"/>
      <c r="L42" s="38"/>
    </row>
    <row r="43">
      <c r="A43" s="39" t="s">
        <v>98</v>
      </c>
      <c r="B43" s="21" t="s">
        <v>412</v>
      </c>
      <c r="C43" s="22" t="s">
        <v>413</v>
      </c>
      <c r="D43" s="23" t="s">
        <v>24</v>
      </c>
      <c r="E43" s="23">
        <v>8.0</v>
      </c>
      <c r="F43" s="24" t="b">
        <v>0</v>
      </c>
      <c r="G43" s="24" t="b">
        <v>0</v>
      </c>
      <c r="H43" s="80" t="s">
        <v>25</v>
      </c>
      <c r="I43" s="25" t="b">
        <v>0</v>
      </c>
      <c r="J43" s="25" t="b">
        <v>1</v>
      </c>
      <c r="K43" s="40"/>
      <c r="L43" s="38"/>
    </row>
    <row r="44" ht="14.25" customHeight="1">
      <c r="A44" s="39" t="s">
        <v>98</v>
      </c>
      <c r="B44" s="21" t="s">
        <v>414</v>
      </c>
      <c r="C44" s="22" t="s">
        <v>415</v>
      </c>
      <c r="D44" s="23" t="s">
        <v>24</v>
      </c>
      <c r="E44" s="23">
        <v>5.0</v>
      </c>
      <c r="F44" s="24" t="b">
        <v>0</v>
      </c>
      <c r="G44" s="24" t="b">
        <v>0</v>
      </c>
      <c r="H44" s="80" t="s">
        <v>25</v>
      </c>
      <c r="I44" s="25" t="b">
        <v>0</v>
      </c>
      <c r="J44" s="25" t="b">
        <v>1</v>
      </c>
      <c r="K44" s="40"/>
      <c r="L44" s="38"/>
    </row>
    <row r="45">
      <c r="A45" s="39" t="s">
        <v>98</v>
      </c>
      <c r="B45" s="21" t="s">
        <v>416</v>
      </c>
      <c r="C45" s="22" t="s">
        <v>417</v>
      </c>
      <c r="D45" s="23" t="s">
        <v>24</v>
      </c>
      <c r="E45" s="23">
        <v>13.0</v>
      </c>
      <c r="F45" s="24" t="b">
        <v>0</v>
      </c>
      <c r="G45" s="24" t="b">
        <v>0</v>
      </c>
      <c r="H45" s="80" t="s">
        <v>25</v>
      </c>
      <c r="I45" s="24" t="b">
        <v>0</v>
      </c>
      <c r="J45" s="25" t="b">
        <v>1</v>
      </c>
      <c r="K45" s="40"/>
      <c r="L45" s="38"/>
    </row>
    <row r="46">
      <c r="A46" s="39" t="s">
        <v>98</v>
      </c>
      <c r="B46" s="21" t="s">
        <v>418</v>
      </c>
      <c r="C46" s="22" t="s">
        <v>419</v>
      </c>
      <c r="D46" s="23" t="s">
        <v>24</v>
      </c>
      <c r="E46" s="23">
        <v>21.0</v>
      </c>
      <c r="F46" s="24" t="b">
        <v>0</v>
      </c>
      <c r="G46" s="24" t="b">
        <v>0</v>
      </c>
      <c r="H46" s="86" t="s">
        <v>25</v>
      </c>
      <c r="I46" s="24" t="b">
        <v>0</v>
      </c>
      <c r="J46" s="25" t="b">
        <v>0</v>
      </c>
      <c r="K46" s="40"/>
      <c r="L46" s="38"/>
    </row>
    <row r="47">
      <c r="A47" s="39" t="s">
        <v>98</v>
      </c>
      <c r="B47" s="21" t="s">
        <v>324</v>
      </c>
      <c r="C47" s="22" t="s">
        <v>325</v>
      </c>
      <c r="D47" s="23" t="s">
        <v>24</v>
      </c>
      <c r="E47" s="23">
        <v>5.0</v>
      </c>
      <c r="F47" s="24" t="b">
        <v>0</v>
      </c>
      <c r="G47" s="24" t="b">
        <v>1</v>
      </c>
      <c r="H47" s="86" t="s">
        <v>97</v>
      </c>
      <c r="I47" s="24" t="b">
        <v>0</v>
      </c>
      <c r="J47" s="25" t="b">
        <v>0</v>
      </c>
      <c r="K47" s="41"/>
      <c r="L47" s="38"/>
    </row>
    <row r="48" ht="15.0" customHeight="1">
      <c r="A48" s="39" t="s">
        <v>98</v>
      </c>
      <c r="B48" s="21" t="s">
        <v>322</v>
      </c>
      <c r="C48" s="22" t="s">
        <v>420</v>
      </c>
      <c r="D48" s="23" t="s">
        <v>24</v>
      </c>
      <c r="E48" s="23">
        <v>13.0</v>
      </c>
      <c r="F48" s="24" t="b">
        <v>0</v>
      </c>
      <c r="G48" s="24" t="b">
        <v>1</v>
      </c>
      <c r="H48" s="26" t="s">
        <v>97</v>
      </c>
      <c r="I48" s="24" t="b">
        <v>0</v>
      </c>
      <c r="J48" s="25" t="b">
        <v>0</v>
      </c>
      <c r="K48" s="40"/>
      <c r="L48" s="38"/>
    </row>
    <row r="49">
      <c r="A49" s="39" t="s">
        <v>98</v>
      </c>
      <c r="B49" s="21" t="s">
        <v>103</v>
      </c>
      <c r="C49" s="22" t="s">
        <v>326</v>
      </c>
      <c r="D49" s="23" t="s">
        <v>24</v>
      </c>
      <c r="E49" s="23">
        <v>13.0</v>
      </c>
      <c r="F49" s="24" t="b">
        <v>0</v>
      </c>
      <c r="G49" s="24" t="b">
        <v>1</v>
      </c>
      <c r="H49" s="80" t="s">
        <v>178</v>
      </c>
      <c r="I49" s="24" t="b">
        <v>0</v>
      </c>
      <c r="J49" s="25" t="b">
        <v>0</v>
      </c>
      <c r="K49" s="40"/>
      <c r="L49" s="38"/>
    </row>
    <row r="50">
      <c r="A50" s="39" t="s">
        <v>98</v>
      </c>
      <c r="B50" s="21" t="s">
        <v>327</v>
      </c>
      <c r="C50" s="22" t="s">
        <v>328</v>
      </c>
      <c r="D50" s="23" t="s">
        <v>24</v>
      </c>
      <c r="E50" s="23">
        <v>13.0</v>
      </c>
      <c r="F50" s="24" t="b">
        <v>0</v>
      </c>
      <c r="G50" s="24" t="b">
        <v>1</v>
      </c>
      <c r="H50" s="35" t="s">
        <v>178</v>
      </c>
      <c r="I50" s="24" t="b">
        <v>0</v>
      </c>
      <c r="J50" s="25" t="b">
        <v>0</v>
      </c>
      <c r="K50" s="40"/>
      <c r="L50" s="38"/>
    </row>
    <row r="51">
      <c r="A51" s="39" t="s">
        <v>98</v>
      </c>
      <c r="B51" s="21" t="s">
        <v>421</v>
      </c>
      <c r="C51" s="22" t="s">
        <v>422</v>
      </c>
      <c r="D51" s="23" t="s">
        <v>24</v>
      </c>
      <c r="E51" s="32">
        <v>3.0</v>
      </c>
      <c r="F51" s="24" t="b">
        <v>0</v>
      </c>
      <c r="G51" s="25" t="b">
        <v>1</v>
      </c>
      <c r="H51" s="35" t="s">
        <v>25</v>
      </c>
      <c r="I51" s="24" t="b">
        <v>0</v>
      </c>
      <c r="J51" s="25" t="b">
        <v>0</v>
      </c>
      <c r="K51" s="40"/>
      <c r="L51" s="38"/>
    </row>
    <row r="52">
      <c r="A52" s="39" t="s">
        <v>98</v>
      </c>
      <c r="B52" s="21" t="s">
        <v>423</v>
      </c>
      <c r="C52" s="31" t="s">
        <v>424</v>
      </c>
      <c r="D52" s="23" t="s">
        <v>24</v>
      </c>
      <c r="E52" s="32">
        <v>5.0</v>
      </c>
      <c r="F52" s="24" t="b">
        <v>0</v>
      </c>
      <c r="G52" s="25" t="b">
        <v>1</v>
      </c>
      <c r="H52" s="35" t="s">
        <v>25</v>
      </c>
      <c r="I52" s="24" t="b">
        <v>0</v>
      </c>
      <c r="J52" s="25" t="b">
        <v>0</v>
      </c>
      <c r="K52" s="40"/>
      <c r="L52" s="38"/>
    </row>
    <row r="53">
      <c r="A53" s="42" t="s">
        <v>120</v>
      </c>
      <c r="B53" s="21" t="s">
        <v>425</v>
      </c>
      <c r="C53" s="22" t="s">
        <v>426</v>
      </c>
      <c r="D53" s="23" t="s">
        <v>123</v>
      </c>
      <c r="E53" s="23"/>
      <c r="F53" s="24" t="s">
        <v>124</v>
      </c>
      <c r="G53" s="43" t="s">
        <v>124</v>
      </c>
      <c r="H53" s="44" t="s">
        <v>25</v>
      </c>
      <c r="I53" s="25" t="b">
        <v>0</v>
      </c>
      <c r="J53" s="25" t="s">
        <v>124</v>
      </c>
      <c r="K53" s="27"/>
      <c r="L53" s="38"/>
    </row>
    <row r="54">
      <c r="A54" s="42" t="s">
        <v>120</v>
      </c>
      <c r="B54" s="21" t="s">
        <v>273</v>
      </c>
      <c r="C54" s="22" t="s">
        <v>274</v>
      </c>
      <c r="D54" s="23" t="s">
        <v>123</v>
      </c>
      <c r="E54" s="23"/>
      <c r="F54" s="25" t="s">
        <v>124</v>
      </c>
      <c r="G54" s="25" t="s">
        <v>124</v>
      </c>
      <c r="H54" s="44" t="s">
        <v>25</v>
      </c>
      <c r="I54" s="25" t="b">
        <v>0</v>
      </c>
      <c r="J54" s="25" t="s">
        <v>124</v>
      </c>
      <c r="K54" s="27"/>
      <c r="L54" s="38"/>
    </row>
    <row r="55">
      <c r="A55" s="42" t="s">
        <v>120</v>
      </c>
      <c r="B55" s="21" t="s">
        <v>427</v>
      </c>
      <c r="C55" s="22" t="s">
        <v>428</v>
      </c>
      <c r="D55" s="23" t="s">
        <v>123</v>
      </c>
      <c r="E55" s="23"/>
      <c r="F55" s="24" t="s">
        <v>124</v>
      </c>
      <c r="G55" s="43" t="s">
        <v>124</v>
      </c>
      <c r="H55" s="44" t="s">
        <v>25</v>
      </c>
      <c r="I55" s="25" t="b">
        <v>0</v>
      </c>
      <c r="J55" s="24" t="s">
        <v>124</v>
      </c>
      <c r="K55" s="27"/>
      <c r="L55" s="38"/>
    </row>
    <row r="56" ht="14.25" customHeight="1">
      <c r="A56" s="42" t="s">
        <v>120</v>
      </c>
      <c r="B56" s="21" t="s">
        <v>429</v>
      </c>
      <c r="C56" s="22" t="s">
        <v>430</v>
      </c>
      <c r="D56" s="23" t="s">
        <v>123</v>
      </c>
      <c r="E56" s="23"/>
      <c r="F56" s="24" t="s">
        <v>124</v>
      </c>
      <c r="G56" s="43" t="s">
        <v>124</v>
      </c>
      <c r="H56" s="44" t="s">
        <v>25</v>
      </c>
      <c r="I56" s="25" t="b">
        <v>0</v>
      </c>
      <c r="J56" s="24" t="s">
        <v>124</v>
      </c>
      <c r="K56" s="27"/>
      <c r="L56" s="28"/>
    </row>
    <row r="57" ht="13.5" customHeight="1">
      <c r="A57" s="42" t="s">
        <v>120</v>
      </c>
      <c r="B57" s="21" t="s">
        <v>431</v>
      </c>
      <c r="C57" s="22" t="s">
        <v>432</v>
      </c>
      <c r="D57" s="23" t="s">
        <v>277</v>
      </c>
      <c r="E57" s="23" t="s">
        <v>141</v>
      </c>
      <c r="F57" s="24" t="s">
        <v>124</v>
      </c>
      <c r="G57" s="43" t="s">
        <v>124</v>
      </c>
      <c r="H57" s="44" t="s">
        <v>25</v>
      </c>
      <c r="I57" s="25" t="b">
        <v>0</v>
      </c>
      <c r="J57" s="24" t="s">
        <v>124</v>
      </c>
      <c r="K57" s="27"/>
      <c r="L57" s="38"/>
    </row>
    <row r="58">
      <c r="A58" s="42" t="s">
        <v>120</v>
      </c>
      <c r="B58" s="21" t="s">
        <v>433</v>
      </c>
      <c r="C58" s="22" t="s">
        <v>434</v>
      </c>
      <c r="D58" s="23" t="s">
        <v>277</v>
      </c>
      <c r="E58" s="23" t="s">
        <v>141</v>
      </c>
      <c r="F58" s="24" t="s">
        <v>124</v>
      </c>
      <c r="G58" s="43" t="s">
        <v>124</v>
      </c>
      <c r="H58" s="79" t="s">
        <v>25</v>
      </c>
      <c r="I58" s="25" t="b">
        <v>0</v>
      </c>
      <c r="J58" s="24" t="s">
        <v>124</v>
      </c>
      <c r="K58" s="27"/>
      <c r="L58" s="38"/>
    </row>
    <row r="59">
      <c r="A59" s="42" t="s">
        <v>120</v>
      </c>
      <c r="B59" s="21" t="s">
        <v>435</v>
      </c>
      <c r="C59" s="22" t="s">
        <v>436</v>
      </c>
      <c r="D59" s="23" t="s">
        <v>277</v>
      </c>
      <c r="E59" s="23">
        <v>13.0</v>
      </c>
      <c r="F59" s="24" t="s">
        <v>124</v>
      </c>
      <c r="G59" s="24" t="s">
        <v>124</v>
      </c>
      <c r="H59" s="44" t="s">
        <v>25</v>
      </c>
      <c r="I59" s="25" t="b">
        <v>0</v>
      </c>
      <c r="J59" s="24" t="s">
        <v>124</v>
      </c>
      <c r="K59" s="27"/>
      <c r="L59" s="38"/>
    </row>
    <row r="60">
      <c r="A60" s="42" t="s">
        <v>120</v>
      </c>
      <c r="B60" s="21" t="s">
        <v>437</v>
      </c>
      <c r="C60" s="22" t="s">
        <v>438</v>
      </c>
      <c r="D60" s="23" t="s">
        <v>277</v>
      </c>
      <c r="E60" s="23">
        <v>5.0</v>
      </c>
      <c r="F60" s="24" t="s">
        <v>124</v>
      </c>
      <c r="G60" s="24" t="s">
        <v>124</v>
      </c>
      <c r="H60" s="44" t="s">
        <v>25</v>
      </c>
      <c r="I60" s="25" t="b">
        <v>0</v>
      </c>
      <c r="J60" s="24" t="s">
        <v>124</v>
      </c>
      <c r="K60" s="27"/>
      <c r="L60" s="38"/>
    </row>
    <row r="61" ht="7.5" customHeight="1">
      <c r="A61" s="12"/>
    </row>
    <row r="62">
      <c r="A62" s="45" t="s">
        <v>132</v>
      </c>
    </row>
    <row r="63">
      <c r="A63" s="14" t="s">
        <v>9</v>
      </c>
      <c r="B63" s="15" t="s">
        <v>10</v>
      </c>
      <c r="C63" s="16" t="s">
        <v>11</v>
      </c>
      <c r="D63" s="17" t="s">
        <v>12</v>
      </c>
      <c r="E63" s="19" t="s">
        <v>20</v>
      </c>
    </row>
    <row r="64">
      <c r="A64" s="20" t="s">
        <v>21</v>
      </c>
      <c r="B64" s="21" t="s">
        <v>302</v>
      </c>
      <c r="C64" s="22" t="s">
        <v>303</v>
      </c>
      <c r="D64" s="46" t="s">
        <v>24</v>
      </c>
      <c r="E64" s="46"/>
      <c r="F64" s="47"/>
      <c r="G64" s="47"/>
      <c r="H64" s="47"/>
      <c r="I64" s="47"/>
      <c r="J64" s="47"/>
      <c r="K64" s="48"/>
      <c r="L64" s="47"/>
    </row>
    <row r="65">
      <c r="A65" s="20" t="s">
        <v>21</v>
      </c>
      <c r="B65" s="21" t="s">
        <v>439</v>
      </c>
      <c r="C65" s="22" t="s">
        <v>440</v>
      </c>
      <c r="D65" s="46" t="s">
        <v>24</v>
      </c>
      <c r="E65" s="46"/>
      <c r="F65" s="47"/>
      <c r="G65" s="47"/>
      <c r="H65" s="47"/>
      <c r="I65" s="47"/>
      <c r="J65" s="47"/>
      <c r="K65" s="48"/>
      <c r="L65" s="47"/>
    </row>
    <row r="66">
      <c r="A66" s="39" t="s">
        <v>98</v>
      </c>
      <c r="B66" s="21" t="s">
        <v>103</v>
      </c>
      <c r="C66" s="22" t="s">
        <v>326</v>
      </c>
      <c r="D66" s="46" t="s">
        <v>24</v>
      </c>
      <c r="E66" s="46"/>
      <c r="F66" s="47"/>
      <c r="G66" s="47"/>
      <c r="H66" s="47"/>
      <c r="I66" s="47"/>
      <c r="J66" s="47"/>
      <c r="K66" s="48"/>
      <c r="L66" s="47"/>
    </row>
    <row r="67">
      <c r="A67" s="39" t="s">
        <v>98</v>
      </c>
      <c r="B67" s="21" t="s">
        <v>327</v>
      </c>
      <c r="C67" s="22" t="s">
        <v>328</v>
      </c>
      <c r="D67" s="46" t="s">
        <v>24</v>
      </c>
      <c r="E67" s="46"/>
      <c r="F67" s="47"/>
      <c r="G67" s="47"/>
      <c r="H67" s="47"/>
      <c r="I67" s="47"/>
      <c r="J67" s="47"/>
      <c r="K67" s="48"/>
      <c r="L67" s="47"/>
    </row>
    <row r="68" ht="7.5" customHeight="1">
      <c r="A68" s="12"/>
    </row>
    <row r="69">
      <c r="A69" s="45" t="s">
        <v>133</v>
      </c>
    </row>
    <row r="70">
      <c r="A70" s="49" t="s">
        <v>134</v>
      </c>
      <c r="D70" s="19" t="s">
        <v>135</v>
      </c>
      <c r="E70" s="19" t="s">
        <v>136</v>
      </c>
      <c r="F70" s="19"/>
      <c r="G70" s="19"/>
      <c r="H70" s="19" t="s">
        <v>137</v>
      </c>
      <c r="I70" s="19" t="s">
        <v>20</v>
      </c>
    </row>
    <row r="71">
      <c r="A71" s="31" t="s">
        <v>441</v>
      </c>
      <c r="B71" s="22"/>
      <c r="C71" s="22"/>
      <c r="D71" s="46" t="s">
        <v>442</v>
      </c>
      <c r="E71" s="32" t="s">
        <v>144</v>
      </c>
      <c r="F71" s="50"/>
      <c r="G71" s="50"/>
      <c r="H71" s="53" t="s">
        <v>143</v>
      </c>
      <c r="I71" s="28"/>
      <c r="J71" s="28"/>
      <c r="K71" s="52"/>
      <c r="L71" s="52"/>
    </row>
    <row r="72">
      <c r="A72" s="31" t="s">
        <v>443</v>
      </c>
      <c r="B72" s="22"/>
      <c r="C72" s="22"/>
      <c r="D72" s="46" t="s">
        <v>151</v>
      </c>
      <c r="E72" s="32" t="s">
        <v>144</v>
      </c>
      <c r="F72" s="50"/>
      <c r="G72" s="50"/>
      <c r="H72" s="53" t="s">
        <v>143</v>
      </c>
      <c r="I72" s="28"/>
      <c r="J72" s="28"/>
      <c r="K72" s="52"/>
      <c r="L72" s="52"/>
    </row>
    <row r="73">
      <c r="A73" s="31" t="s">
        <v>444</v>
      </c>
      <c r="B73" s="22"/>
      <c r="C73" s="22"/>
      <c r="D73" s="46" t="s">
        <v>151</v>
      </c>
      <c r="E73" s="32" t="s">
        <v>152</v>
      </c>
      <c r="F73" s="50"/>
      <c r="G73" s="50"/>
      <c r="H73" s="53" t="s">
        <v>143</v>
      </c>
      <c r="I73" s="28"/>
      <c r="J73" s="28"/>
      <c r="K73" s="52"/>
      <c r="L73" s="52"/>
    </row>
    <row r="74" ht="17.25" customHeight="1">
      <c r="A74" s="31" t="s">
        <v>445</v>
      </c>
      <c r="B74" s="22"/>
      <c r="C74" s="22"/>
      <c r="D74" s="46" t="s">
        <v>442</v>
      </c>
      <c r="E74" s="32" t="s">
        <v>152</v>
      </c>
      <c r="F74" s="50"/>
      <c r="G74" s="50"/>
      <c r="H74" s="51" t="s">
        <v>141</v>
      </c>
      <c r="I74" s="28"/>
      <c r="J74" s="28"/>
      <c r="K74" s="52"/>
      <c r="L74" s="52"/>
    </row>
    <row r="75" ht="17.25" customHeight="1">
      <c r="A75" s="31" t="s">
        <v>446</v>
      </c>
      <c r="B75" s="22"/>
      <c r="C75" s="22"/>
      <c r="D75" s="46" t="s">
        <v>442</v>
      </c>
      <c r="E75" s="32" t="s">
        <v>142</v>
      </c>
      <c r="F75" s="50"/>
      <c r="G75" s="50"/>
      <c r="H75" s="53" t="s">
        <v>143</v>
      </c>
      <c r="I75" s="28"/>
      <c r="J75" s="28"/>
      <c r="K75" s="52"/>
      <c r="L75" s="52"/>
    </row>
    <row r="76" ht="17.25" customHeight="1">
      <c r="A76" s="31" t="s">
        <v>447</v>
      </c>
      <c r="B76" s="22"/>
      <c r="C76" s="22"/>
      <c r="D76" s="46" t="s">
        <v>442</v>
      </c>
      <c r="E76" s="32" t="s">
        <v>142</v>
      </c>
      <c r="F76" s="50"/>
      <c r="G76" s="50"/>
      <c r="H76" s="53" t="s">
        <v>143</v>
      </c>
      <c r="I76" s="28"/>
      <c r="J76" s="28"/>
      <c r="K76" s="52"/>
      <c r="L76" s="52"/>
    </row>
    <row r="77" ht="17.25" customHeight="1">
      <c r="A77" s="31" t="s">
        <v>448</v>
      </c>
      <c r="B77" s="22"/>
      <c r="C77" s="22"/>
      <c r="D77" s="46" t="s">
        <v>151</v>
      </c>
      <c r="E77" s="32" t="s">
        <v>142</v>
      </c>
      <c r="F77" s="50"/>
      <c r="G77" s="50"/>
      <c r="H77" s="53" t="s">
        <v>143</v>
      </c>
      <c r="I77" s="28"/>
      <c r="J77" s="28"/>
      <c r="K77" s="52"/>
      <c r="L77" s="52"/>
    </row>
    <row r="78" ht="17.25" customHeight="1">
      <c r="A78" s="31" t="s">
        <v>449</v>
      </c>
      <c r="B78" s="22"/>
      <c r="C78" s="22"/>
      <c r="D78" s="46" t="s">
        <v>151</v>
      </c>
      <c r="E78" s="32" t="s">
        <v>152</v>
      </c>
      <c r="F78" s="50"/>
      <c r="G78" s="50"/>
      <c r="H78" s="51" t="s">
        <v>141</v>
      </c>
      <c r="I78" s="28"/>
      <c r="J78" s="28"/>
      <c r="K78" s="52"/>
      <c r="L78" s="52"/>
    </row>
    <row r="79" ht="17.25" customHeight="1">
      <c r="A79" s="31" t="s">
        <v>450</v>
      </c>
      <c r="B79" s="22"/>
      <c r="C79" s="22"/>
      <c r="D79" s="46" t="s">
        <v>151</v>
      </c>
      <c r="E79" s="32" t="s">
        <v>216</v>
      </c>
      <c r="F79" s="50"/>
      <c r="G79" s="50"/>
      <c r="H79" s="51" t="s">
        <v>141</v>
      </c>
      <c r="I79" s="28"/>
      <c r="J79" s="28"/>
      <c r="K79" s="52"/>
      <c r="L79" s="52"/>
    </row>
    <row r="80" ht="17.25" customHeight="1">
      <c r="A80" s="31" t="s">
        <v>451</v>
      </c>
      <c r="B80" s="22"/>
      <c r="C80" s="22"/>
      <c r="D80" s="46" t="s">
        <v>151</v>
      </c>
      <c r="E80" s="32" t="s">
        <v>216</v>
      </c>
      <c r="F80" s="50"/>
      <c r="G80" s="50"/>
      <c r="H80" s="51" t="s">
        <v>141</v>
      </c>
      <c r="I80" s="28"/>
      <c r="J80" s="28"/>
      <c r="K80" s="52"/>
      <c r="L80" s="52"/>
    </row>
    <row r="81" ht="17.25" customHeight="1">
      <c r="A81" s="87" t="s">
        <v>452</v>
      </c>
      <c r="B81" s="22"/>
      <c r="C81" s="22"/>
      <c r="D81" s="46" t="s">
        <v>151</v>
      </c>
      <c r="E81" s="32" t="s">
        <v>152</v>
      </c>
      <c r="F81" s="50"/>
      <c r="G81" s="50"/>
      <c r="H81" s="53" t="s">
        <v>143</v>
      </c>
      <c r="I81" s="28"/>
      <c r="J81" s="28"/>
      <c r="K81" s="52"/>
      <c r="L81" s="52"/>
    </row>
    <row r="82" ht="17.25" customHeight="1">
      <c r="A82" s="87" t="s">
        <v>453</v>
      </c>
      <c r="B82" s="22"/>
      <c r="C82" s="22"/>
      <c r="D82" s="46" t="s">
        <v>138</v>
      </c>
      <c r="E82" s="32" t="s">
        <v>142</v>
      </c>
      <c r="F82" s="50"/>
      <c r="G82" s="50"/>
      <c r="H82" s="53" t="s">
        <v>143</v>
      </c>
      <c r="I82" s="28"/>
      <c r="J82" s="28"/>
      <c r="K82" s="52"/>
      <c r="L82" s="52"/>
    </row>
    <row r="83" ht="6.0" customHeight="1">
      <c r="A83" s="12"/>
    </row>
    <row r="84">
      <c r="A84" s="45" t="s">
        <v>153</v>
      </c>
    </row>
    <row r="85">
      <c r="A85" s="45" t="s">
        <v>154</v>
      </c>
      <c r="E85" s="45" t="s">
        <v>13</v>
      </c>
      <c r="J85" s="45"/>
      <c r="K85" s="45"/>
      <c r="L85" s="45"/>
    </row>
    <row r="86">
      <c r="A86" s="54"/>
      <c r="B86" s="54"/>
      <c r="C86" s="55"/>
      <c r="D86" s="54"/>
      <c r="E86" s="56" t="s">
        <v>155</v>
      </c>
    </row>
    <row r="87">
      <c r="A87" s="57"/>
      <c r="B87" s="57"/>
      <c r="C87" s="58"/>
      <c r="D87" s="57"/>
      <c r="E87" s="59"/>
      <c r="F87" s="60" t="s">
        <v>155</v>
      </c>
      <c r="G87" s="60" t="s">
        <v>156</v>
      </c>
      <c r="H87" s="60" t="s">
        <v>157</v>
      </c>
      <c r="I87" s="60" t="s">
        <v>158</v>
      </c>
      <c r="K87" s="61"/>
      <c r="L87" s="60"/>
    </row>
    <row r="88">
      <c r="A88" s="57"/>
      <c r="B88" s="57"/>
      <c r="C88" s="58"/>
      <c r="D88" s="57"/>
      <c r="E88" s="57" t="s">
        <v>140</v>
      </c>
      <c r="F88" s="57">
        <f>SUMIFS(E10:E61,G10:G61,"FALSE",A10:A61,1)</f>
        <v>37</v>
      </c>
      <c r="G88" s="57">
        <f>SUMIFS(E10:E61,G10:G61,"FALSE",I10:I61,"TRUE",A10:A61,1)</f>
        <v>0</v>
      </c>
      <c r="H88" s="57">
        <f>SUMIFS(E10:E61,G10:G61,"FALSE",H10:H61,"PRONTO",A10:A61,1)</f>
        <v>24</v>
      </c>
      <c r="I88" s="57"/>
      <c r="J88" s="57" t="str">
        <f>IFERROR(__xludf.DUMMYFUNCTION("SPARKLINE(L88,{""charttype"",""bar"";""color1"",""green"";""max"",1})"),"")</f>
        <v/>
      </c>
      <c r="K88" s="58"/>
      <c r="L88" s="62">
        <f t="shared" ref="L88:L92" si="1">((H88*100)/(F88-G88))/100</f>
        <v>0.6486486486</v>
      </c>
    </row>
    <row r="89">
      <c r="A89" s="57"/>
      <c r="B89" s="57"/>
      <c r="C89" s="58"/>
      <c r="D89" s="57"/>
      <c r="E89" s="57" t="s">
        <v>152</v>
      </c>
      <c r="F89" s="57">
        <f>SUMIFS(E10:E61,G10:G61,"FALSE",A10:A61,2)</f>
        <v>44</v>
      </c>
      <c r="G89" s="57">
        <f>SUMIFS(E10:E61,G10:G61,"FALSE",I10:I61,"TRUE",A10:A61,2)</f>
        <v>13</v>
      </c>
      <c r="H89" s="57">
        <f>SUMIFS(E10:E61,G10:G61,"FALSE",H10:H61,"PRONTO",A10:A61,2)</f>
        <v>31</v>
      </c>
      <c r="J89" s="57" t="str">
        <f>IFERROR(__xludf.DUMMYFUNCTION("SPARKLINE(L89,{""charttype"",""bar"";""color1"",""green"";""max"",1})"),"")</f>
        <v/>
      </c>
      <c r="K89" s="58"/>
      <c r="L89" s="62">
        <f t="shared" si="1"/>
        <v>1</v>
      </c>
    </row>
    <row r="90">
      <c r="A90" s="57"/>
      <c r="B90" s="57"/>
      <c r="C90" s="58"/>
      <c r="D90" s="57"/>
      <c r="E90" s="57" t="s">
        <v>142</v>
      </c>
      <c r="F90" s="57">
        <f>SUMIFS(E10:E61,G10:G61,"FALSE",A10:A61,3)</f>
        <v>56</v>
      </c>
      <c r="G90" s="57">
        <f>SUMIFS(E10:E61,G10:G61,"FALSE",I10:I61,"TRUE",A10:A61,3)</f>
        <v>0</v>
      </c>
      <c r="H90" s="57">
        <f>SUMIFS(E10:E61,G10:G61,"FALSE",H10:H61,"PRONTO",A10:A61,3)</f>
        <v>56</v>
      </c>
      <c r="J90" s="57" t="str">
        <f>IFERROR(__xludf.DUMMYFUNCTION("SPARKLINE(L90,{""charttype"",""bar"";""color1"",""green"";""max"",1})"),"")</f>
        <v/>
      </c>
      <c r="K90" s="58"/>
      <c r="L90" s="62">
        <f t="shared" si="1"/>
        <v>1</v>
      </c>
    </row>
    <row r="91">
      <c r="A91" s="57"/>
      <c r="B91" s="57"/>
      <c r="C91" s="58"/>
      <c r="D91" s="57"/>
      <c r="E91" s="57" t="s">
        <v>144</v>
      </c>
      <c r="F91" s="57">
        <f>SUMIFS(E10:E61,G10:G61,"FALSE",A10:A61,4)</f>
        <v>68</v>
      </c>
      <c r="G91" s="57">
        <f>SUMIFS(E10:E61,G10:G61,"FALSE",I10:I61,"TRUE",A10:A61,4)</f>
        <v>0</v>
      </c>
      <c r="H91" s="57">
        <f>SUMIFS(E10:E61,G10:G61,"FALSE",H10:H61,"PRONTO",A10:A61,4)</f>
        <v>68</v>
      </c>
      <c r="J91" s="57" t="str">
        <f>IFERROR(__xludf.DUMMYFUNCTION("SPARKLINE(L91,{""charttype"",""bar"";""color1"",""green"";""max"",1})"),"")</f>
        <v/>
      </c>
      <c r="K91" s="58"/>
      <c r="L91" s="62">
        <f t="shared" si="1"/>
        <v>1</v>
      </c>
    </row>
    <row r="92">
      <c r="A92" s="57"/>
      <c r="B92" s="57"/>
      <c r="C92" s="58"/>
      <c r="D92" s="57"/>
      <c r="E92" s="63"/>
      <c r="F92" s="63">
        <f t="shared" ref="F92:H92" si="2">SUM(F88:F91)</f>
        <v>205</v>
      </c>
      <c r="G92" s="63">
        <f t="shared" si="2"/>
        <v>13</v>
      </c>
      <c r="H92" s="63">
        <f t="shared" si="2"/>
        <v>179</v>
      </c>
      <c r="I92" s="63"/>
      <c r="J92" s="63" t="str">
        <f>IFERROR(__xludf.DUMMYFUNCTION("SPARKLINE(L92,{""charttype"",""bar"";""color1"",""green"";""max"",1})"),"")</f>
        <v/>
      </c>
      <c r="K92" s="64"/>
      <c r="L92" s="65">
        <f t="shared" si="1"/>
        <v>0.9322916667</v>
      </c>
    </row>
    <row r="93" ht="4.5" customHeight="1">
      <c r="A93" s="57"/>
      <c r="B93" s="57"/>
      <c r="C93" s="58"/>
      <c r="D93" s="57"/>
      <c r="E93" s="66"/>
      <c r="F93" s="67"/>
      <c r="G93" s="67"/>
      <c r="H93" s="57"/>
      <c r="I93" s="57"/>
      <c r="J93" s="58"/>
      <c r="K93" s="58"/>
      <c r="L93" s="57"/>
    </row>
    <row r="94">
      <c r="A94" s="57"/>
      <c r="B94" s="57"/>
      <c r="C94" s="58"/>
      <c r="D94" s="57"/>
      <c r="E94" s="56" t="s">
        <v>159</v>
      </c>
    </row>
    <row r="95">
      <c r="A95" s="57"/>
      <c r="B95" s="57"/>
      <c r="C95" s="58"/>
      <c r="D95" s="57"/>
      <c r="E95" s="59"/>
      <c r="F95" s="60" t="s">
        <v>160</v>
      </c>
      <c r="G95" s="60" t="s">
        <v>156</v>
      </c>
      <c r="H95" s="60" t="s">
        <v>157</v>
      </c>
      <c r="I95" s="60" t="s">
        <v>161</v>
      </c>
      <c r="K95" s="61"/>
      <c r="L95" s="60"/>
    </row>
    <row r="96">
      <c r="A96" s="57"/>
      <c r="B96" s="57"/>
      <c r="C96" s="58"/>
      <c r="D96" s="57"/>
      <c r="E96" s="57" t="s">
        <v>140</v>
      </c>
      <c r="F96" s="57">
        <f>SUMIFS(E10:E61,G10:G61,"TRUE",A10:A61,1)</f>
        <v>91</v>
      </c>
      <c r="G96" s="57">
        <f>SUMIFS(E10:E61,G10:G61,"TRUE",I10:I61,"TRUE",A10:A61,1)</f>
        <v>0</v>
      </c>
      <c r="H96" s="57">
        <f>SUMIFS(E10:E61,G10:G61,"TRUE",H10:H61,"PRONTO",A10:A61,1)</f>
        <v>52</v>
      </c>
      <c r="I96" s="57"/>
      <c r="J96" s="57" t="str">
        <f>IFERROR(__xludf.DUMMYFUNCTION("SPARKLINE(L96,{""charttype"",""bar"";""color1"",""green"";""max"",1})"),"")</f>
        <v/>
      </c>
      <c r="K96" s="58"/>
      <c r="L96" s="62">
        <f t="shared" ref="L96:L97" si="3">((H96*100)/(F96-G96))/100</f>
        <v>0.5714285714</v>
      </c>
    </row>
    <row r="97">
      <c r="A97" s="57"/>
      <c r="B97" s="57"/>
      <c r="C97" s="58"/>
      <c r="D97" s="57"/>
      <c r="E97" s="57" t="s">
        <v>152</v>
      </c>
      <c r="F97" s="57">
        <f>SUMIFS(E10:E61,G10:G61,"TRUE",A10:A61,2)</f>
        <v>34</v>
      </c>
      <c r="G97" s="57">
        <f>SUMIFS(E10:E61,G10:G61,"TRUE",I10:I61,"TRUE",A10:A61,2)</f>
        <v>8</v>
      </c>
      <c r="H97" s="57">
        <f>SUMIFS(E10:E61,G10:G61,"TRUE",H10:H61,"PRONTO",A10:A61,2)</f>
        <v>13</v>
      </c>
      <c r="J97" s="57" t="str">
        <f>IFERROR(__xludf.DUMMYFUNCTION("SPARKLINE(L97,{""charttype"",""bar"";""color1"",""green"";""max"",1})"),"")</f>
        <v/>
      </c>
      <c r="K97" s="58"/>
      <c r="L97" s="62">
        <f t="shared" si="3"/>
        <v>0.5</v>
      </c>
    </row>
    <row r="98">
      <c r="A98" s="57"/>
      <c r="B98" s="57"/>
      <c r="C98" s="58"/>
      <c r="D98" s="57"/>
      <c r="E98" s="57" t="s">
        <v>142</v>
      </c>
      <c r="F98" s="57">
        <f>SUMIFS(E10:E61,G10:G61,"TRUE",A10:A61,3)</f>
        <v>39</v>
      </c>
      <c r="G98" s="57">
        <f>SUMIFS(E10:E61,G10:G61,"TRUE",I10:I61,"TRUE",A10:A61,3)</f>
        <v>0</v>
      </c>
      <c r="H98" s="57">
        <f>SUMIFS(E10:E61,G10:G61,"TRUE",H10:H61,"PRONTO",A10:A61,3)</f>
        <v>39</v>
      </c>
      <c r="J98" s="57" t="str">
        <f>IFERROR(__xludf.DUMMYFUNCTION("SPARKLINE(L98,{""charttype"",""bar"";""color1"",""green"";""max"",1})"),"")</f>
        <v/>
      </c>
      <c r="K98" s="58"/>
      <c r="L98" s="62">
        <f>IF(F98&lt;&gt;G98,((H98*100)/(F98-G98))/100,0)</f>
        <v>1</v>
      </c>
    </row>
    <row r="99">
      <c r="A99" s="57"/>
      <c r="B99" s="57"/>
      <c r="C99" s="58"/>
      <c r="D99" s="57"/>
      <c r="E99" s="57" t="s">
        <v>144</v>
      </c>
      <c r="F99" s="57">
        <f>SUMIFS(E10:E61,G10:G61,"TRUE",A10:A61,4)</f>
        <v>52</v>
      </c>
      <c r="G99" s="57">
        <f>SUMIFS(E10:E61,G10:G61,"TRUE",I10:I61,"TRUE",A10:A61,4)</f>
        <v>0</v>
      </c>
      <c r="H99" s="57">
        <f>SUMIFS(E10:E61,G10:G61,"TRUE",H10:H61,"PRONTO",A10:A61,4)</f>
        <v>8</v>
      </c>
      <c r="J99" s="57" t="str">
        <f>IFERROR(__xludf.DUMMYFUNCTION("SPARKLINE(L99,{""charttype"",""bar"";""color1"",""green"";""max"",1})"),"")</f>
        <v/>
      </c>
      <c r="K99" s="58"/>
      <c r="L99" s="62">
        <f t="shared" ref="L99:L100" si="5">((H99*100)/(F99-G99))/100</f>
        <v>0.1538461538</v>
      </c>
    </row>
    <row r="100">
      <c r="A100" s="57"/>
      <c r="B100" s="57"/>
      <c r="C100" s="58"/>
      <c r="D100" s="57"/>
      <c r="E100" s="63"/>
      <c r="F100" s="63">
        <f t="shared" ref="F100:H100" si="4">SUM(F96:F99)</f>
        <v>216</v>
      </c>
      <c r="G100" s="63">
        <f t="shared" si="4"/>
        <v>8</v>
      </c>
      <c r="H100" s="63">
        <f t="shared" si="4"/>
        <v>112</v>
      </c>
      <c r="I100" s="63"/>
      <c r="J100" s="63" t="str">
        <f>IFERROR(__xludf.DUMMYFUNCTION("SPARKLINE(L100,{""charttype"",""bar"";""color1"",""green"";""max"",1})"),"")</f>
        <v/>
      </c>
      <c r="K100" s="64"/>
      <c r="L100" s="65">
        <f t="shared" si="5"/>
        <v>0.5384615385</v>
      </c>
    </row>
    <row r="101" ht="4.5" customHeight="1">
      <c r="A101" s="57"/>
      <c r="B101" s="57"/>
      <c r="C101" s="58"/>
      <c r="D101" s="57"/>
      <c r="E101" s="66" t="s">
        <v>162</v>
      </c>
      <c r="F101" s="67"/>
      <c r="G101" s="67"/>
      <c r="H101" s="57"/>
      <c r="I101" s="57"/>
      <c r="J101" s="58"/>
      <c r="K101" s="58"/>
      <c r="L101" s="57"/>
    </row>
    <row r="102">
      <c r="A102" s="57"/>
      <c r="B102" s="57"/>
      <c r="C102" s="58"/>
      <c r="D102" s="57"/>
      <c r="E102" s="56" t="s">
        <v>163</v>
      </c>
    </row>
    <row r="103">
      <c r="A103" s="57"/>
      <c r="B103" s="57"/>
      <c r="C103" s="58"/>
      <c r="E103" s="59"/>
      <c r="F103" s="60" t="s">
        <v>164</v>
      </c>
      <c r="G103" s="60" t="s">
        <v>156</v>
      </c>
      <c r="H103" s="60" t="s">
        <v>165</v>
      </c>
      <c r="I103" s="60" t="s">
        <v>166</v>
      </c>
      <c r="K103" s="61"/>
      <c r="L103" s="61"/>
    </row>
    <row r="104">
      <c r="A104" s="57"/>
      <c r="B104" s="57"/>
      <c r="C104" s="58"/>
      <c r="E104" s="57" t="s">
        <v>140</v>
      </c>
      <c r="F104" s="57">
        <f t="shared" ref="F104:H104" si="6">SUM(F88+F96)</f>
        <v>128</v>
      </c>
      <c r="G104" s="57">
        <f t="shared" si="6"/>
        <v>0</v>
      </c>
      <c r="H104" s="57">
        <f t="shared" si="6"/>
        <v>76</v>
      </c>
      <c r="I104" s="57"/>
      <c r="J104" s="57" t="str">
        <f>IFERROR(__xludf.DUMMYFUNCTION("SPARKLINE(L104,{""charttype"",""bar"";""color1"",""green"";""max"",1})"),"")</f>
        <v/>
      </c>
      <c r="K104" s="58"/>
      <c r="L104" s="62">
        <f t="shared" ref="L104:L108" si="8">((H104*100)/(F104-G104))/100</f>
        <v>0.59375</v>
      </c>
    </row>
    <row r="105">
      <c r="A105" s="57"/>
      <c r="B105" s="57"/>
      <c r="C105" s="58"/>
      <c r="E105" s="57" t="s">
        <v>152</v>
      </c>
      <c r="F105" s="57">
        <f t="shared" ref="F105:H105" si="7">SUM(F89+F97)</f>
        <v>78</v>
      </c>
      <c r="G105" s="57">
        <f t="shared" si="7"/>
        <v>21</v>
      </c>
      <c r="H105" s="57">
        <f t="shared" si="7"/>
        <v>44</v>
      </c>
      <c r="J105" s="57" t="str">
        <f>IFERROR(__xludf.DUMMYFUNCTION("SPARKLINE(L105,{""charttype"",""bar"";""color1"",""green"";""max"",1})"),"")</f>
        <v/>
      </c>
      <c r="K105" s="58"/>
      <c r="L105" s="62">
        <f t="shared" si="8"/>
        <v>0.7719298246</v>
      </c>
    </row>
    <row r="106">
      <c r="A106" s="57"/>
      <c r="B106" s="57"/>
      <c r="C106" s="58"/>
      <c r="E106" s="57" t="s">
        <v>142</v>
      </c>
      <c r="F106" s="57">
        <f t="shared" ref="F106:H106" si="9">SUM(F90+F98)</f>
        <v>95</v>
      </c>
      <c r="G106" s="57">
        <f t="shared" si="9"/>
        <v>0</v>
      </c>
      <c r="H106" s="57">
        <f t="shared" si="9"/>
        <v>95</v>
      </c>
      <c r="J106" s="57" t="str">
        <f>IFERROR(__xludf.DUMMYFUNCTION("SPARKLINE(L106,{""charttype"",""bar"";""color1"",""green"";""max"",1})"),"")</f>
        <v/>
      </c>
      <c r="K106" s="58"/>
      <c r="L106" s="62">
        <f t="shared" si="8"/>
        <v>1</v>
      </c>
    </row>
    <row r="107">
      <c r="A107" s="57"/>
      <c r="B107" s="57"/>
      <c r="C107" s="58"/>
      <c r="E107" s="57" t="s">
        <v>144</v>
      </c>
      <c r="F107" s="57">
        <f t="shared" ref="F107:H107" si="10">SUM(F91+F99)</f>
        <v>120</v>
      </c>
      <c r="G107" s="57">
        <f t="shared" si="10"/>
        <v>0</v>
      </c>
      <c r="H107" s="57">
        <f t="shared" si="10"/>
        <v>76</v>
      </c>
      <c r="J107" s="57" t="str">
        <f>IFERROR(__xludf.DUMMYFUNCTION("SPARKLINE(L107,{""charttype"",""bar"";""color1"",""green"";""max"",1})"),"")</f>
        <v/>
      </c>
      <c r="K107" s="58"/>
      <c r="L107" s="62">
        <f t="shared" si="8"/>
        <v>0.6333333333</v>
      </c>
    </row>
    <row r="108">
      <c r="A108" s="68"/>
      <c r="B108" s="68"/>
      <c r="C108" s="69"/>
      <c r="D108" s="68"/>
      <c r="E108" s="70"/>
      <c r="F108" s="70">
        <f t="shared" ref="F108:H108" si="11">SUM(F104:F107)</f>
        <v>421</v>
      </c>
      <c r="G108" s="70">
        <f t="shared" si="11"/>
        <v>21</v>
      </c>
      <c r="H108" s="70">
        <f t="shared" si="11"/>
        <v>291</v>
      </c>
      <c r="I108" s="70"/>
      <c r="J108" s="70" t="str">
        <f>IFERROR(__xludf.DUMMYFUNCTION("SPARKLINE(L108,{""charttype"",""bar"";""color1"",""green"";""max"",1})"),"")</f>
        <v/>
      </c>
      <c r="K108" s="71"/>
      <c r="L108" s="72">
        <f t="shared" si="8"/>
        <v>0.7275</v>
      </c>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sheetData>
  <autoFilter ref="$A$9:$L$61"/>
  <mergeCells count="30">
    <mergeCell ref="A1:L1"/>
    <mergeCell ref="A2:L2"/>
    <mergeCell ref="A3:B3"/>
    <mergeCell ref="A4:B4"/>
    <mergeCell ref="C4:D4"/>
    <mergeCell ref="E4:E5"/>
    <mergeCell ref="F4:F5"/>
    <mergeCell ref="A5:B5"/>
    <mergeCell ref="C5:D5"/>
    <mergeCell ref="A6:B6"/>
    <mergeCell ref="C6:I6"/>
    <mergeCell ref="A7:L7"/>
    <mergeCell ref="A8:L8"/>
    <mergeCell ref="A61:L61"/>
    <mergeCell ref="A62:L62"/>
    <mergeCell ref="E63:L63"/>
    <mergeCell ref="A68:L68"/>
    <mergeCell ref="A69:L69"/>
    <mergeCell ref="A70:C70"/>
    <mergeCell ref="I70:L70"/>
    <mergeCell ref="A83:L83"/>
    <mergeCell ref="E102:L102"/>
    <mergeCell ref="I103:J103"/>
    <mergeCell ref="A84:L84"/>
    <mergeCell ref="A85:D85"/>
    <mergeCell ref="E85:I85"/>
    <mergeCell ref="E86:L86"/>
    <mergeCell ref="I87:J87"/>
    <mergeCell ref="E94:L94"/>
    <mergeCell ref="I95:J95"/>
  </mergeCells>
  <conditionalFormatting sqref="H9:H60">
    <cfRule type="containsText" dxfId="0" priority="1" operator="containsText" text="Preparado">
      <formula>NOT(ISERROR(SEARCH(("Preparado"),(H9))))</formula>
    </cfRule>
  </conditionalFormatting>
  <conditionalFormatting sqref="H9:H60">
    <cfRule type="containsText" dxfId="1" priority="2" operator="containsText" text="Pronto">
      <formula>NOT(ISERROR(SEARCH(("Pronto"),(H9))))</formula>
    </cfRule>
  </conditionalFormatting>
  <conditionalFormatting sqref="H9:H60">
    <cfRule type="containsText" dxfId="1" priority="3" operator="containsText" text="Aceito">
      <formula>NOT(ISERROR(SEARCH(("Aceito"),(H9))))</formula>
    </cfRule>
  </conditionalFormatting>
  <conditionalFormatting sqref="H9:H60">
    <cfRule type="containsText" dxfId="1" priority="4" operator="containsText" text="Implantado">
      <formula>NOT(ISERROR(SEARCH(("Implantado"),(H9))))</formula>
    </cfRule>
  </conditionalFormatting>
  <conditionalFormatting sqref="H9:H60">
    <cfRule type="containsText" dxfId="2" priority="5" operator="containsText" text="Novo">
      <formula>NOT(ISERROR(SEARCH(("Novo"),(H9))))</formula>
    </cfRule>
  </conditionalFormatting>
  <conditionalFormatting sqref="H9:H60">
    <cfRule type="containsText" dxfId="2" priority="6" operator="containsText" text="Em refinamento">
      <formula>NOT(ISERROR(SEARCH(("Em refinamento"),(H9))))</formula>
    </cfRule>
  </conditionalFormatting>
  <conditionalFormatting sqref="H9:H60">
    <cfRule type="containsText" dxfId="3" priority="7" operator="containsText" text="Em testes">
      <formula>NOT(ISERROR(SEARCH(("Em testes"),(H9))))</formula>
    </cfRule>
  </conditionalFormatting>
  <conditionalFormatting sqref="H9:H60">
    <cfRule type="containsText" dxfId="3" priority="8" operator="containsText" text="Implementado">
      <formula>NOT(ISERROR(SEARCH(("Implementado"),(H9))))</formula>
    </cfRule>
  </conditionalFormatting>
  <conditionalFormatting sqref="H9:H60">
    <cfRule type="containsText" dxfId="1" priority="9" operator="containsText" text="Entregue">
      <formula>NOT(ISERROR(SEARCH(("Entregue"),(H9))))</formula>
    </cfRule>
  </conditionalFormatting>
  <conditionalFormatting sqref="H9:H60">
    <cfRule type="containsText" dxfId="4" priority="10" operator="containsText" text="Em Desenvolvimento">
      <formula>NOT(ISERROR(SEARCH(("Em Desenvolvimento"),(H9))))</formula>
    </cfRule>
  </conditionalFormatting>
  <printOptions horizontalCentered="1"/>
  <pageMargins bottom="0.9489083750894777" footer="0.0" header="0.0" left="0.25" right="0.25" top="0.03758052970651396"/>
  <pageSetup fitToHeight="0" paperSize="9" orientation="portrait" pageOrder="overThenDown"/>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454</v>
      </c>
    </row>
    <row r="3">
      <c r="A3" s="3" t="s">
        <v>2</v>
      </c>
      <c r="C3" s="4">
        <v>45782.0</v>
      </c>
      <c r="D3" s="4"/>
      <c r="E3" s="4"/>
      <c r="F3" s="4"/>
      <c r="G3" s="4"/>
      <c r="H3" s="4"/>
      <c r="I3" s="5"/>
      <c r="J3" s="6"/>
      <c r="K3" s="6"/>
      <c r="L3" s="7"/>
    </row>
    <row r="4">
      <c r="A4" s="3" t="s">
        <v>3</v>
      </c>
      <c r="C4" s="4">
        <v>45782.0</v>
      </c>
      <c r="E4" s="8">
        <f>NETWORKDAYS(C4, C5, 0)</f>
        <v>15</v>
      </c>
      <c r="F4" s="5" t="s">
        <v>4</v>
      </c>
      <c r="G4" s="5"/>
      <c r="H4" s="5"/>
      <c r="I4" s="5"/>
      <c r="J4" s="6"/>
      <c r="K4" s="6"/>
      <c r="L4" s="9"/>
    </row>
    <row r="5">
      <c r="A5" s="3" t="s">
        <v>5</v>
      </c>
      <c r="C5" s="4">
        <v>45800.0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355</v>
      </c>
      <c r="C10" s="22" t="s">
        <v>455</v>
      </c>
      <c r="D10" s="23" t="s">
        <v>24</v>
      </c>
      <c r="E10" s="23">
        <v>13.0</v>
      </c>
      <c r="F10" s="25" t="b">
        <v>1</v>
      </c>
      <c r="G10" s="24" t="b">
        <v>0</v>
      </c>
      <c r="H10" s="80" t="s">
        <v>97</v>
      </c>
      <c r="I10" s="25" t="b">
        <v>0</v>
      </c>
      <c r="J10" s="24" t="b">
        <v>0</v>
      </c>
      <c r="K10" s="27"/>
      <c r="L10" s="28"/>
    </row>
    <row r="11">
      <c r="A11" s="20" t="s">
        <v>21</v>
      </c>
      <c r="B11" s="21" t="s">
        <v>456</v>
      </c>
      <c r="C11" s="22" t="s">
        <v>457</v>
      </c>
      <c r="D11" s="23" t="s">
        <v>24</v>
      </c>
      <c r="E11" s="23">
        <v>5.0</v>
      </c>
      <c r="F11" s="24" t="b">
        <v>0</v>
      </c>
      <c r="G11" s="24" t="b">
        <v>0</v>
      </c>
      <c r="H11" s="80" t="s">
        <v>25</v>
      </c>
      <c r="I11" s="24" t="b">
        <v>0</v>
      </c>
      <c r="J11" s="25" t="b">
        <v>1</v>
      </c>
      <c r="K11" s="27"/>
      <c r="L11" s="28"/>
    </row>
    <row r="12">
      <c r="A12" s="20" t="s">
        <v>21</v>
      </c>
      <c r="B12" s="21" t="s">
        <v>300</v>
      </c>
      <c r="C12" s="22" t="s">
        <v>458</v>
      </c>
      <c r="D12" s="23" t="s">
        <v>24</v>
      </c>
      <c r="E12" s="23">
        <v>13.0</v>
      </c>
      <c r="F12" s="24" t="b">
        <v>0</v>
      </c>
      <c r="G12" s="24" t="b">
        <v>0</v>
      </c>
      <c r="H12" s="80" t="s">
        <v>97</v>
      </c>
      <c r="I12" s="24" t="b">
        <v>0</v>
      </c>
      <c r="J12" s="25" t="b">
        <v>1</v>
      </c>
      <c r="K12" s="27"/>
      <c r="L12" s="28"/>
    </row>
    <row r="13">
      <c r="A13" s="20" t="s">
        <v>21</v>
      </c>
      <c r="B13" s="21" t="s">
        <v>358</v>
      </c>
      <c r="C13" s="22" t="s">
        <v>359</v>
      </c>
      <c r="D13" s="23" t="s">
        <v>24</v>
      </c>
      <c r="E13" s="23">
        <v>13.0</v>
      </c>
      <c r="F13" s="24" t="b">
        <v>0</v>
      </c>
      <c r="G13" s="25" t="b">
        <v>1</v>
      </c>
      <c r="H13" s="80" t="s">
        <v>185</v>
      </c>
      <c r="I13" s="25" t="b">
        <v>0</v>
      </c>
      <c r="J13" s="25" t="b">
        <v>0</v>
      </c>
      <c r="K13" s="27"/>
      <c r="L13" s="38"/>
    </row>
    <row r="14">
      <c r="A14" s="20" t="s">
        <v>21</v>
      </c>
      <c r="B14" s="21" t="s">
        <v>459</v>
      </c>
      <c r="C14" s="22" t="s">
        <v>460</v>
      </c>
      <c r="D14" s="23" t="s">
        <v>24</v>
      </c>
      <c r="E14" s="23">
        <v>5.0</v>
      </c>
      <c r="F14" s="24" t="b">
        <v>0</v>
      </c>
      <c r="G14" s="25" t="b">
        <v>1</v>
      </c>
      <c r="H14" s="80" t="s">
        <v>178</v>
      </c>
      <c r="I14" s="81"/>
      <c r="J14" s="25" t="b">
        <v>1</v>
      </c>
      <c r="K14" s="27"/>
      <c r="L14" s="28"/>
    </row>
    <row r="15">
      <c r="A15" s="20" t="s">
        <v>21</v>
      </c>
      <c r="B15" s="21" t="s">
        <v>461</v>
      </c>
      <c r="C15" s="22" t="s">
        <v>462</v>
      </c>
      <c r="D15" s="23" t="s">
        <v>24</v>
      </c>
      <c r="E15" s="23">
        <v>2.0</v>
      </c>
      <c r="F15" s="24" t="b">
        <v>0</v>
      </c>
      <c r="G15" s="25" t="b">
        <v>1</v>
      </c>
      <c r="H15" s="80" t="s">
        <v>25</v>
      </c>
      <c r="I15" s="81"/>
      <c r="J15" s="25" t="b">
        <v>1</v>
      </c>
      <c r="K15" s="34"/>
      <c r="L15" s="28"/>
    </row>
    <row r="16">
      <c r="A16" s="33" t="s">
        <v>48</v>
      </c>
      <c r="B16" s="21" t="s">
        <v>463</v>
      </c>
      <c r="C16" s="22" t="s">
        <v>464</v>
      </c>
      <c r="D16" s="23" t="s">
        <v>24</v>
      </c>
      <c r="E16" s="23">
        <v>5.0</v>
      </c>
      <c r="F16" s="25" t="b">
        <v>1</v>
      </c>
      <c r="G16" s="24" t="b">
        <v>0</v>
      </c>
      <c r="H16" s="80" t="s">
        <v>25</v>
      </c>
      <c r="I16" s="24" t="b">
        <v>0</v>
      </c>
      <c r="J16" s="25" t="b">
        <v>1</v>
      </c>
      <c r="K16" s="34"/>
      <c r="L16" s="38"/>
    </row>
    <row r="17">
      <c r="A17" s="33" t="s">
        <v>48</v>
      </c>
      <c r="B17" s="21" t="s">
        <v>465</v>
      </c>
      <c r="C17" s="22" t="s">
        <v>466</v>
      </c>
      <c r="D17" s="23" t="s">
        <v>24</v>
      </c>
      <c r="E17" s="23">
        <v>8.0</v>
      </c>
      <c r="F17" s="25" t="b">
        <v>1</v>
      </c>
      <c r="G17" s="24" t="b">
        <v>0</v>
      </c>
      <c r="H17" s="83" t="s">
        <v>25</v>
      </c>
      <c r="I17" s="24" t="b">
        <v>0</v>
      </c>
      <c r="J17" s="25" t="b">
        <v>1</v>
      </c>
      <c r="K17" s="88"/>
      <c r="L17" s="38"/>
    </row>
    <row r="18">
      <c r="A18" s="33" t="s">
        <v>48</v>
      </c>
      <c r="B18" s="21" t="s">
        <v>467</v>
      </c>
      <c r="C18" s="22" t="s">
        <v>468</v>
      </c>
      <c r="D18" s="23" t="s">
        <v>24</v>
      </c>
      <c r="E18" s="23">
        <v>8.0</v>
      </c>
      <c r="F18" s="24" t="b">
        <v>0</v>
      </c>
      <c r="G18" s="24" t="b">
        <v>0</v>
      </c>
      <c r="H18" s="84" t="s">
        <v>25</v>
      </c>
      <c r="I18" s="24" t="b">
        <v>0</v>
      </c>
      <c r="J18" s="25" t="b">
        <v>0</v>
      </c>
      <c r="K18" s="34"/>
      <c r="L18" s="38"/>
    </row>
    <row r="19">
      <c r="A19" s="33" t="s">
        <v>48</v>
      </c>
      <c r="B19" s="21" t="s">
        <v>469</v>
      </c>
      <c r="C19" s="22" t="s">
        <v>470</v>
      </c>
      <c r="D19" s="23" t="s">
        <v>24</v>
      </c>
      <c r="E19" s="23">
        <v>8.0</v>
      </c>
      <c r="F19" s="24" t="b">
        <v>0</v>
      </c>
      <c r="G19" s="24" t="b">
        <v>0</v>
      </c>
      <c r="H19" s="85" t="s">
        <v>25</v>
      </c>
      <c r="I19" s="24" t="b">
        <v>0</v>
      </c>
      <c r="J19" s="24" t="b">
        <v>0</v>
      </c>
      <c r="K19" s="34"/>
      <c r="L19" s="38"/>
    </row>
    <row r="20">
      <c r="A20" s="33" t="s">
        <v>48</v>
      </c>
      <c r="B20" s="21" t="s">
        <v>306</v>
      </c>
      <c r="C20" s="22" t="s">
        <v>471</v>
      </c>
      <c r="D20" s="23" t="s">
        <v>24</v>
      </c>
      <c r="E20" s="23">
        <v>5.0</v>
      </c>
      <c r="F20" s="24" t="b">
        <v>0</v>
      </c>
      <c r="G20" s="25" t="b">
        <v>1</v>
      </c>
      <c r="H20" s="84" t="s">
        <v>97</v>
      </c>
      <c r="I20" s="24" t="b">
        <v>0</v>
      </c>
      <c r="J20" s="24" t="b">
        <v>0</v>
      </c>
      <c r="K20" s="27"/>
      <c r="L20" s="38"/>
    </row>
    <row r="21">
      <c r="A21" s="33" t="s">
        <v>48</v>
      </c>
      <c r="B21" s="21" t="s">
        <v>308</v>
      </c>
      <c r="C21" s="22" t="s">
        <v>309</v>
      </c>
      <c r="D21" s="23" t="s">
        <v>24</v>
      </c>
      <c r="E21" s="23">
        <v>5.0</v>
      </c>
      <c r="F21" s="24" t="b">
        <v>0</v>
      </c>
      <c r="G21" s="25" t="b">
        <v>1</v>
      </c>
      <c r="H21" s="84" t="s">
        <v>178</v>
      </c>
      <c r="I21" s="24" t="b">
        <v>0</v>
      </c>
      <c r="J21" s="24" t="b">
        <v>0</v>
      </c>
      <c r="K21" s="27"/>
      <c r="L21" s="38"/>
    </row>
    <row r="22">
      <c r="A22" s="33" t="s">
        <v>48</v>
      </c>
      <c r="B22" s="21" t="s">
        <v>472</v>
      </c>
      <c r="C22" s="22" t="s">
        <v>473</v>
      </c>
      <c r="D22" s="23" t="s">
        <v>24</v>
      </c>
      <c r="E22" s="32">
        <v>3.0</v>
      </c>
      <c r="F22" s="24" t="b">
        <v>0</v>
      </c>
      <c r="G22" s="25" t="b">
        <v>1</v>
      </c>
      <c r="H22" s="84" t="s">
        <v>25</v>
      </c>
      <c r="I22" s="24" t="b">
        <v>0</v>
      </c>
      <c r="J22" s="24" t="b">
        <v>0</v>
      </c>
      <c r="K22" s="27"/>
      <c r="L22" s="38"/>
    </row>
    <row r="23">
      <c r="A23" s="33" t="s">
        <v>48</v>
      </c>
      <c r="B23" s="21" t="s">
        <v>373</v>
      </c>
      <c r="C23" s="31" t="s">
        <v>374</v>
      </c>
      <c r="D23" s="23" t="s">
        <v>24</v>
      </c>
      <c r="E23" s="32">
        <v>5.0</v>
      </c>
      <c r="F23" s="25" t="b">
        <v>0</v>
      </c>
      <c r="G23" s="25" t="b">
        <v>1</v>
      </c>
      <c r="H23" s="84" t="s">
        <v>97</v>
      </c>
      <c r="I23" s="24" t="b">
        <v>0</v>
      </c>
      <c r="J23" s="25" t="b">
        <v>0</v>
      </c>
      <c r="K23" s="27"/>
      <c r="L23" s="38"/>
    </row>
    <row r="24">
      <c r="A24" s="33" t="s">
        <v>48</v>
      </c>
      <c r="B24" s="21" t="s">
        <v>474</v>
      </c>
      <c r="C24" s="31" t="s">
        <v>475</v>
      </c>
      <c r="D24" s="23"/>
      <c r="E24" s="32">
        <v>5.0</v>
      </c>
      <c r="F24" s="25" t="b">
        <v>0</v>
      </c>
      <c r="G24" s="25" t="b">
        <v>1</v>
      </c>
      <c r="H24" s="84" t="s">
        <v>25</v>
      </c>
      <c r="I24" s="24" t="b">
        <v>0</v>
      </c>
      <c r="J24" s="25" t="b">
        <v>0</v>
      </c>
      <c r="K24" s="27"/>
      <c r="L24" s="38"/>
    </row>
    <row r="25">
      <c r="A25" s="36" t="s">
        <v>79</v>
      </c>
      <c r="B25" s="21" t="s">
        <v>476</v>
      </c>
      <c r="C25" s="22" t="s">
        <v>477</v>
      </c>
      <c r="D25" s="23" t="s">
        <v>24</v>
      </c>
      <c r="E25" s="23">
        <v>5.0</v>
      </c>
      <c r="F25" s="25" t="b">
        <v>1</v>
      </c>
      <c r="G25" s="24" t="b">
        <v>0</v>
      </c>
      <c r="H25" s="84" t="s">
        <v>25</v>
      </c>
      <c r="I25" s="24" t="b">
        <v>0</v>
      </c>
      <c r="J25" s="25" t="b">
        <v>1</v>
      </c>
      <c r="K25" s="27"/>
      <c r="L25" s="38"/>
    </row>
    <row r="26">
      <c r="A26" s="36" t="s">
        <v>79</v>
      </c>
      <c r="B26" s="21" t="s">
        <v>478</v>
      </c>
      <c r="C26" s="22" t="s">
        <v>479</v>
      </c>
      <c r="D26" s="23" t="s">
        <v>24</v>
      </c>
      <c r="E26" s="23">
        <v>8.0</v>
      </c>
      <c r="F26" s="24" t="b">
        <v>0</v>
      </c>
      <c r="G26" s="25" t="b">
        <v>0</v>
      </c>
      <c r="H26" s="84" t="s">
        <v>25</v>
      </c>
      <c r="I26" s="24" t="b">
        <v>0</v>
      </c>
      <c r="J26" s="25" t="b">
        <v>1</v>
      </c>
      <c r="K26" s="27"/>
      <c r="L26" s="38"/>
    </row>
    <row r="27">
      <c r="A27" s="36" t="s">
        <v>79</v>
      </c>
      <c r="B27" s="21" t="s">
        <v>388</v>
      </c>
      <c r="C27" s="22" t="s">
        <v>389</v>
      </c>
      <c r="D27" s="23" t="s">
        <v>24</v>
      </c>
      <c r="E27" s="23">
        <v>13.0</v>
      </c>
      <c r="F27" s="24" t="b">
        <v>0</v>
      </c>
      <c r="G27" s="25" t="b">
        <v>0</v>
      </c>
      <c r="H27" s="84" t="s">
        <v>42</v>
      </c>
      <c r="I27" s="24" t="b">
        <v>0</v>
      </c>
      <c r="J27" s="24" t="b">
        <v>0</v>
      </c>
      <c r="K27" s="27"/>
      <c r="L27" s="38"/>
    </row>
    <row r="28">
      <c r="A28" s="36" t="s">
        <v>79</v>
      </c>
      <c r="B28" s="21" t="s">
        <v>390</v>
      </c>
      <c r="C28" s="22" t="s">
        <v>391</v>
      </c>
      <c r="D28" s="23" t="s">
        <v>24</v>
      </c>
      <c r="E28" s="23">
        <v>8.0</v>
      </c>
      <c r="F28" s="24" t="b">
        <v>0</v>
      </c>
      <c r="G28" s="25" t="b">
        <v>0</v>
      </c>
      <c r="H28" s="84" t="s">
        <v>42</v>
      </c>
      <c r="I28" s="24" t="b">
        <v>0</v>
      </c>
      <c r="J28" s="24" t="b">
        <v>0</v>
      </c>
      <c r="K28" s="27"/>
      <c r="L28" s="38"/>
    </row>
    <row r="29">
      <c r="A29" s="36" t="s">
        <v>79</v>
      </c>
      <c r="B29" s="21" t="s">
        <v>392</v>
      </c>
      <c r="C29" s="22" t="s">
        <v>393</v>
      </c>
      <c r="D29" s="23" t="s">
        <v>24</v>
      </c>
      <c r="E29" s="23">
        <v>13.0</v>
      </c>
      <c r="F29" s="24" t="b">
        <v>0</v>
      </c>
      <c r="G29" s="25" t="b">
        <v>1</v>
      </c>
      <c r="H29" s="84" t="s">
        <v>97</v>
      </c>
      <c r="I29" s="25" t="b">
        <v>1</v>
      </c>
      <c r="J29" s="24" t="b">
        <v>0</v>
      </c>
      <c r="K29" s="27"/>
      <c r="L29" s="38" t="s">
        <v>480</v>
      </c>
    </row>
    <row r="30">
      <c r="A30" s="36" t="s">
        <v>79</v>
      </c>
      <c r="B30" s="21" t="s">
        <v>394</v>
      </c>
      <c r="C30" s="22" t="s">
        <v>395</v>
      </c>
      <c r="D30" s="23" t="s">
        <v>24</v>
      </c>
      <c r="E30" s="23">
        <v>5.0</v>
      </c>
      <c r="F30" s="24" t="b">
        <v>0</v>
      </c>
      <c r="G30" s="25" t="b">
        <v>1</v>
      </c>
      <c r="H30" s="84" t="s">
        <v>97</v>
      </c>
      <c r="I30" s="25" t="b">
        <v>1</v>
      </c>
      <c r="J30" s="24" t="b">
        <v>0</v>
      </c>
      <c r="K30" s="27"/>
      <c r="L30" s="38" t="s">
        <v>480</v>
      </c>
    </row>
    <row r="31">
      <c r="A31" s="39" t="s">
        <v>98</v>
      </c>
      <c r="B31" s="21" t="s">
        <v>410</v>
      </c>
      <c r="C31" s="22" t="s">
        <v>411</v>
      </c>
      <c r="D31" s="23" t="s">
        <v>24</v>
      </c>
      <c r="E31" s="23">
        <v>13.0</v>
      </c>
      <c r="F31" s="25" t="b">
        <v>1</v>
      </c>
      <c r="G31" s="24" t="b">
        <v>0</v>
      </c>
      <c r="H31" s="84" t="s">
        <v>97</v>
      </c>
      <c r="I31" s="25" t="b">
        <v>1</v>
      </c>
      <c r="J31" s="24" t="b">
        <v>0</v>
      </c>
      <c r="K31" s="27"/>
      <c r="L31" s="38" t="s">
        <v>481</v>
      </c>
    </row>
    <row r="32">
      <c r="A32" s="39" t="s">
        <v>98</v>
      </c>
      <c r="B32" s="21" t="s">
        <v>412</v>
      </c>
      <c r="C32" s="22" t="s">
        <v>413</v>
      </c>
      <c r="D32" s="23" t="s">
        <v>24</v>
      </c>
      <c r="E32" s="23">
        <v>8.0</v>
      </c>
      <c r="F32" s="25" t="b">
        <v>0</v>
      </c>
      <c r="G32" s="24" t="b">
        <v>0</v>
      </c>
      <c r="H32" s="80" t="s">
        <v>97</v>
      </c>
      <c r="I32" s="25" t="b">
        <v>1</v>
      </c>
      <c r="J32" s="25" t="b">
        <v>1</v>
      </c>
      <c r="K32" s="40"/>
      <c r="L32" s="38" t="s">
        <v>482</v>
      </c>
    </row>
    <row r="33">
      <c r="A33" s="39" t="s">
        <v>98</v>
      </c>
      <c r="B33" s="21" t="s">
        <v>416</v>
      </c>
      <c r="C33" s="22" t="s">
        <v>483</v>
      </c>
      <c r="D33" s="23" t="s">
        <v>24</v>
      </c>
      <c r="E33" s="23">
        <v>21.0</v>
      </c>
      <c r="F33" s="24" t="b">
        <v>0</v>
      </c>
      <c r="G33" s="24" t="b">
        <v>0</v>
      </c>
      <c r="H33" s="80" t="s">
        <v>97</v>
      </c>
      <c r="I33" s="25" t="b">
        <v>0</v>
      </c>
      <c r="J33" s="24" t="b">
        <v>0</v>
      </c>
      <c r="K33" s="40"/>
      <c r="L33" s="38"/>
    </row>
    <row r="34" ht="14.25" customHeight="1">
      <c r="A34" s="39" t="s">
        <v>98</v>
      </c>
      <c r="B34" s="21" t="s">
        <v>484</v>
      </c>
      <c r="C34" s="22" t="s">
        <v>485</v>
      </c>
      <c r="D34" s="23" t="s">
        <v>24</v>
      </c>
      <c r="E34" s="23">
        <v>13.0</v>
      </c>
      <c r="F34" s="24" t="b">
        <v>0</v>
      </c>
      <c r="G34" s="24" t="b">
        <v>0</v>
      </c>
      <c r="H34" s="80" t="s">
        <v>25</v>
      </c>
      <c r="I34" s="25" t="b">
        <v>0</v>
      </c>
      <c r="J34" s="25" t="b">
        <v>1</v>
      </c>
      <c r="K34" s="40"/>
      <c r="L34" s="38"/>
    </row>
    <row r="35">
      <c r="A35" s="39" t="s">
        <v>98</v>
      </c>
      <c r="B35" s="21" t="s">
        <v>486</v>
      </c>
      <c r="C35" s="22" t="s">
        <v>487</v>
      </c>
      <c r="D35" s="23" t="s">
        <v>24</v>
      </c>
      <c r="E35" s="23">
        <v>5.0</v>
      </c>
      <c r="F35" s="24" t="b">
        <v>0</v>
      </c>
      <c r="G35" s="24" t="b">
        <v>0</v>
      </c>
      <c r="H35" s="80" t="s">
        <v>25</v>
      </c>
      <c r="I35" s="24" t="b">
        <v>0</v>
      </c>
      <c r="J35" s="25" t="b">
        <v>1</v>
      </c>
      <c r="K35" s="40"/>
      <c r="L35" s="38"/>
    </row>
    <row r="36">
      <c r="A36" s="39" t="s">
        <v>98</v>
      </c>
      <c r="B36" s="21" t="s">
        <v>488</v>
      </c>
      <c r="C36" s="22" t="s">
        <v>489</v>
      </c>
      <c r="D36" s="23" t="s">
        <v>24</v>
      </c>
      <c r="E36" s="23">
        <v>3.0</v>
      </c>
      <c r="F36" s="24" t="b">
        <v>0</v>
      </c>
      <c r="G36" s="24" t="b">
        <v>0</v>
      </c>
      <c r="H36" s="86" t="s">
        <v>25</v>
      </c>
      <c r="I36" s="24" t="b">
        <v>0</v>
      </c>
      <c r="J36" s="25" t="b">
        <v>1</v>
      </c>
      <c r="K36" s="40"/>
      <c r="L36" s="38"/>
    </row>
    <row r="37">
      <c r="A37" s="39" t="s">
        <v>98</v>
      </c>
      <c r="B37" s="21" t="s">
        <v>490</v>
      </c>
      <c r="C37" s="22" t="s">
        <v>491</v>
      </c>
      <c r="D37" s="23" t="s">
        <v>24</v>
      </c>
      <c r="E37" s="23">
        <v>3.0</v>
      </c>
      <c r="F37" s="24" t="b">
        <v>0</v>
      </c>
      <c r="G37" s="24" t="b">
        <v>0</v>
      </c>
      <c r="H37" s="86" t="s">
        <v>25</v>
      </c>
      <c r="I37" s="24" t="b">
        <v>0</v>
      </c>
      <c r="J37" s="25" t="b">
        <v>1</v>
      </c>
      <c r="K37" s="41"/>
      <c r="L37" s="38"/>
    </row>
    <row r="38" ht="15.0" customHeight="1">
      <c r="A38" s="39" t="s">
        <v>98</v>
      </c>
      <c r="B38" s="21" t="s">
        <v>492</v>
      </c>
      <c r="C38" s="22" t="s">
        <v>493</v>
      </c>
      <c r="D38" s="23" t="s">
        <v>24</v>
      </c>
      <c r="E38" s="23">
        <v>8.0</v>
      </c>
      <c r="F38" s="24" t="b">
        <v>0</v>
      </c>
      <c r="G38" s="24" t="b">
        <v>0</v>
      </c>
      <c r="H38" s="26" t="s">
        <v>25</v>
      </c>
      <c r="I38" s="24" t="b">
        <v>0</v>
      </c>
      <c r="J38" s="25" t="b">
        <v>1</v>
      </c>
      <c r="K38" s="40"/>
      <c r="L38" s="38"/>
    </row>
    <row r="39">
      <c r="A39" s="39" t="s">
        <v>98</v>
      </c>
      <c r="B39" s="21" t="s">
        <v>414</v>
      </c>
      <c r="C39" s="22" t="s">
        <v>415</v>
      </c>
      <c r="D39" s="23" t="s">
        <v>24</v>
      </c>
      <c r="E39" s="23">
        <v>8.0</v>
      </c>
      <c r="F39" s="24" t="b">
        <v>0</v>
      </c>
      <c r="G39" s="25" t="b">
        <v>1</v>
      </c>
      <c r="H39" s="80" t="s">
        <v>97</v>
      </c>
      <c r="I39" s="24" t="b">
        <v>0</v>
      </c>
      <c r="J39" s="25" t="b">
        <v>0</v>
      </c>
      <c r="K39" s="40"/>
      <c r="L39" s="38"/>
    </row>
    <row r="40">
      <c r="A40" s="39" t="s">
        <v>98</v>
      </c>
      <c r="B40" s="21" t="s">
        <v>494</v>
      </c>
      <c r="C40" s="22" t="s">
        <v>495</v>
      </c>
      <c r="D40" s="23" t="s">
        <v>24</v>
      </c>
      <c r="E40" s="23">
        <v>5.0</v>
      </c>
      <c r="F40" s="24" t="b">
        <v>0</v>
      </c>
      <c r="G40" s="25" t="b">
        <v>1</v>
      </c>
      <c r="H40" s="35" t="s">
        <v>42</v>
      </c>
      <c r="I40" s="24" t="b">
        <v>0</v>
      </c>
      <c r="J40" s="25" t="b">
        <v>1</v>
      </c>
      <c r="K40" s="40"/>
      <c r="L40" s="38"/>
    </row>
    <row r="41">
      <c r="A41" s="39" t="s">
        <v>98</v>
      </c>
      <c r="B41" s="21" t="s">
        <v>322</v>
      </c>
      <c r="C41" s="22" t="s">
        <v>420</v>
      </c>
      <c r="D41" s="23" t="s">
        <v>24</v>
      </c>
      <c r="E41" s="23">
        <v>13.0</v>
      </c>
      <c r="F41" s="24" t="b">
        <v>0</v>
      </c>
      <c r="G41" s="25" t="b">
        <v>1</v>
      </c>
      <c r="H41" s="26" t="s">
        <v>178</v>
      </c>
      <c r="I41" s="24" t="b">
        <v>0</v>
      </c>
      <c r="J41" s="24" t="b">
        <v>0</v>
      </c>
      <c r="K41" s="40"/>
      <c r="L41" s="38"/>
    </row>
    <row r="42">
      <c r="A42" s="39" t="s">
        <v>98</v>
      </c>
      <c r="B42" s="21" t="s">
        <v>103</v>
      </c>
      <c r="C42" s="22" t="s">
        <v>326</v>
      </c>
      <c r="D42" s="23" t="s">
        <v>24</v>
      </c>
      <c r="E42" s="23">
        <v>13.0</v>
      </c>
      <c r="F42" s="24" t="b">
        <v>0</v>
      </c>
      <c r="G42" s="25" t="b">
        <v>1</v>
      </c>
      <c r="H42" s="26" t="s">
        <v>178</v>
      </c>
      <c r="I42" s="25" t="b">
        <v>0</v>
      </c>
      <c r="J42" s="25" t="b">
        <v>1</v>
      </c>
      <c r="K42" s="40"/>
      <c r="L42" s="38"/>
    </row>
    <row r="43">
      <c r="A43" s="39" t="s">
        <v>98</v>
      </c>
      <c r="B43" s="21" t="s">
        <v>327</v>
      </c>
      <c r="C43" s="22" t="s">
        <v>328</v>
      </c>
      <c r="D43" s="23" t="s">
        <v>24</v>
      </c>
      <c r="E43" s="23">
        <v>13.0</v>
      </c>
      <c r="F43" s="24" t="b">
        <v>0</v>
      </c>
      <c r="G43" s="25" t="b">
        <v>1</v>
      </c>
      <c r="H43" s="26" t="s">
        <v>178</v>
      </c>
      <c r="I43" s="25" t="b">
        <v>0</v>
      </c>
      <c r="J43" s="24" t="b">
        <v>0</v>
      </c>
      <c r="K43" s="40"/>
      <c r="L43" s="38"/>
    </row>
    <row r="44">
      <c r="A44" s="39" t="s">
        <v>98</v>
      </c>
      <c r="B44" s="21" t="s">
        <v>496</v>
      </c>
      <c r="C44" s="22" t="s">
        <v>497</v>
      </c>
      <c r="D44" s="23" t="s">
        <v>24</v>
      </c>
      <c r="E44" s="32">
        <v>5.0</v>
      </c>
      <c r="F44" s="24" t="b">
        <v>0</v>
      </c>
      <c r="G44" s="25" t="b">
        <v>1</v>
      </c>
      <c r="H44" s="26" t="s">
        <v>25</v>
      </c>
      <c r="I44" s="25" t="b">
        <v>0</v>
      </c>
      <c r="J44" s="24" t="b">
        <v>0</v>
      </c>
      <c r="K44" s="40"/>
      <c r="L44" s="38"/>
    </row>
    <row r="45">
      <c r="A45" s="39" t="s">
        <v>98</v>
      </c>
      <c r="B45" s="21" t="s">
        <v>498</v>
      </c>
      <c r="C45" s="22" t="s">
        <v>499</v>
      </c>
      <c r="D45" s="23" t="s">
        <v>24</v>
      </c>
      <c r="E45" s="32">
        <v>3.0</v>
      </c>
      <c r="F45" s="24" t="b">
        <v>0</v>
      </c>
      <c r="G45" s="25" t="b">
        <v>1</v>
      </c>
      <c r="H45" s="26" t="s">
        <v>42</v>
      </c>
      <c r="I45" s="25" t="b">
        <v>0</v>
      </c>
      <c r="J45" s="24" t="b">
        <v>0</v>
      </c>
      <c r="K45" s="40"/>
      <c r="L45" s="38"/>
    </row>
    <row r="46">
      <c r="A46" s="42" t="s">
        <v>120</v>
      </c>
      <c r="B46" s="89" t="s">
        <v>121</v>
      </c>
      <c r="C46" s="22" t="s">
        <v>500</v>
      </c>
      <c r="D46" s="46" t="s">
        <v>123</v>
      </c>
      <c r="E46" s="32"/>
      <c r="F46" s="24" t="s">
        <v>124</v>
      </c>
      <c r="G46" s="43" t="s">
        <v>124</v>
      </c>
      <c r="H46" s="44" t="s">
        <v>97</v>
      </c>
      <c r="I46" s="25" t="b">
        <v>0</v>
      </c>
      <c r="J46" s="25" t="s">
        <v>124</v>
      </c>
      <c r="K46" s="27"/>
      <c r="L46" s="38"/>
    </row>
    <row r="47">
      <c r="A47" s="42" t="s">
        <v>120</v>
      </c>
      <c r="B47" s="89" t="s">
        <v>273</v>
      </c>
      <c r="C47" s="22" t="s">
        <v>274</v>
      </c>
      <c r="D47" s="46" t="s">
        <v>123</v>
      </c>
      <c r="E47" s="32"/>
      <c r="F47" s="25" t="s">
        <v>124</v>
      </c>
      <c r="G47" s="25" t="s">
        <v>124</v>
      </c>
      <c r="H47" s="44" t="s">
        <v>42</v>
      </c>
      <c r="I47" s="25" t="b">
        <v>0</v>
      </c>
      <c r="J47" s="25" t="s">
        <v>124</v>
      </c>
      <c r="K47" s="27"/>
      <c r="L47" s="38"/>
    </row>
    <row r="48">
      <c r="A48" s="42" t="s">
        <v>120</v>
      </c>
      <c r="B48" s="89" t="s">
        <v>501</v>
      </c>
      <c r="C48" s="22" t="s">
        <v>502</v>
      </c>
      <c r="D48" s="46" t="s">
        <v>123</v>
      </c>
      <c r="E48" s="32"/>
      <c r="F48" s="24" t="s">
        <v>124</v>
      </c>
      <c r="G48" s="43" t="s">
        <v>124</v>
      </c>
      <c r="H48" s="44" t="s">
        <v>42</v>
      </c>
      <c r="I48" s="25" t="b">
        <v>0</v>
      </c>
      <c r="J48" s="24" t="s">
        <v>124</v>
      </c>
      <c r="K48" s="27"/>
      <c r="L48" s="38"/>
    </row>
    <row r="49" ht="14.25" customHeight="1">
      <c r="A49" s="42" t="s">
        <v>120</v>
      </c>
      <c r="B49" s="89" t="s">
        <v>503</v>
      </c>
      <c r="C49" s="22" t="s">
        <v>504</v>
      </c>
      <c r="D49" s="46" t="s">
        <v>123</v>
      </c>
      <c r="E49" s="23"/>
      <c r="F49" s="24" t="s">
        <v>124</v>
      </c>
      <c r="G49" s="43" t="s">
        <v>124</v>
      </c>
      <c r="H49" s="44" t="s">
        <v>97</v>
      </c>
      <c r="I49" s="25" t="b">
        <v>1</v>
      </c>
      <c r="J49" s="24" t="s">
        <v>124</v>
      </c>
      <c r="K49" s="27"/>
      <c r="L49" s="28" t="s">
        <v>505</v>
      </c>
    </row>
    <row r="50" ht="13.5" customHeight="1">
      <c r="A50" s="42" t="s">
        <v>120</v>
      </c>
      <c r="B50" s="89" t="s">
        <v>506</v>
      </c>
      <c r="C50" s="22" t="s">
        <v>507</v>
      </c>
      <c r="D50" s="46" t="s">
        <v>123</v>
      </c>
      <c r="E50" s="23"/>
      <c r="F50" s="24" t="s">
        <v>124</v>
      </c>
      <c r="G50" s="43" t="s">
        <v>124</v>
      </c>
      <c r="H50" s="44" t="s">
        <v>97</v>
      </c>
      <c r="I50" s="25" t="b">
        <v>1</v>
      </c>
      <c r="J50" s="24" t="s">
        <v>124</v>
      </c>
      <c r="K50" s="27"/>
      <c r="L50" s="38" t="s">
        <v>508</v>
      </c>
    </row>
    <row r="51">
      <c r="A51" s="42" t="s">
        <v>120</v>
      </c>
      <c r="B51" s="89" t="s">
        <v>509</v>
      </c>
      <c r="C51" s="22" t="s">
        <v>510</v>
      </c>
      <c r="D51" s="46" t="s">
        <v>123</v>
      </c>
      <c r="E51" s="23"/>
      <c r="F51" s="24" t="s">
        <v>124</v>
      </c>
      <c r="G51" s="43" t="s">
        <v>124</v>
      </c>
      <c r="H51" s="79" t="s">
        <v>25</v>
      </c>
      <c r="I51" s="24" t="b">
        <v>0</v>
      </c>
      <c r="J51" s="24" t="s">
        <v>124</v>
      </c>
      <c r="K51" s="27"/>
      <c r="L51" s="38"/>
    </row>
    <row r="52">
      <c r="A52" s="42" t="s">
        <v>120</v>
      </c>
      <c r="B52" s="89" t="s">
        <v>204</v>
      </c>
      <c r="C52" s="22" t="s">
        <v>205</v>
      </c>
      <c r="D52" s="46" t="s">
        <v>24</v>
      </c>
      <c r="E52" s="32" t="s">
        <v>141</v>
      </c>
      <c r="F52" s="24" t="s">
        <v>124</v>
      </c>
      <c r="G52" s="24" t="s">
        <v>124</v>
      </c>
      <c r="H52" s="44" t="s">
        <v>97</v>
      </c>
      <c r="I52" s="25" t="b">
        <v>1</v>
      </c>
      <c r="J52" s="24" t="s">
        <v>124</v>
      </c>
      <c r="K52" s="27"/>
      <c r="L52" s="38" t="s">
        <v>511</v>
      </c>
    </row>
    <row r="53">
      <c r="A53" s="42" t="s">
        <v>120</v>
      </c>
      <c r="B53" s="89" t="s">
        <v>202</v>
      </c>
      <c r="C53" s="22" t="s">
        <v>203</v>
      </c>
      <c r="D53" s="46" t="s">
        <v>24</v>
      </c>
      <c r="E53" s="32" t="s">
        <v>141</v>
      </c>
      <c r="F53" s="24" t="s">
        <v>124</v>
      </c>
      <c r="G53" s="24" t="s">
        <v>124</v>
      </c>
      <c r="H53" s="44" t="s">
        <v>97</v>
      </c>
      <c r="I53" s="25" t="b">
        <v>1</v>
      </c>
      <c r="J53" s="24" t="s">
        <v>124</v>
      </c>
      <c r="K53" s="27"/>
      <c r="L53" s="38" t="s">
        <v>511</v>
      </c>
    </row>
    <row r="54">
      <c r="A54" s="42" t="s">
        <v>120</v>
      </c>
      <c r="B54" s="89" t="s">
        <v>198</v>
      </c>
      <c r="C54" s="22" t="s">
        <v>199</v>
      </c>
      <c r="D54" s="46" t="s">
        <v>24</v>
      </c>
      <c r="E54" s="32">
        <v>8.0</v>
      </c>
      <c r="F54" s="24" t="s">
        <v>124</v>
      </c>
      <c r="G54" s="24" t="s">
        <v>124</v>
      </c>
      <c r="H54" s="44" t="s">
        <v>97</v>
      </c>
      <c r="I54" s="25" t="b">
        <v>0</v>
      </c>
      <c r="J54" s="24" t="s">
        <v>124</v>
      </c>
      <c r="K54" s="27"/>
      <c r="L54" s="90"/>
    </row>
    <row r="55">
      <c r="A55" s="42" t="s">
        <v>120</v>
      </c>
      <c r="B55" s="89" t="s">
        <v>282</v>
      </c>
      <c r="C55" s="22" t="s">
        <v>283</v>
      </c>
      <c r="D55" s="46" t="s">
        <v>123</v>
      </c>
      <c r="E55" s="23"/>
      <c r="F55" s="24" t="s">
        <v>124</v>
      </c>
      <c r="G55" s="24" t="s">
        <v>124</v>
      </c>
      <c r="H55" s="91" t="s">
        <v>25</v>
      </c>
      <c r="I55" s="25" t="b">
        <v>0</v>
      </c>
      <c r="J55" s="24" t="s">
        <v>124</v>
      </c>
      <c r="K55" s="27"/>
      <c r="L55" s="38"/>
    </row>
    <row r="56">
      <c r="A56" s="42" t="s">
        <v>120</v>
      </c>
      <c r="B56" s="89" t="s">
        <v>512</v>
      </c>
      <c r="C56" s="22" t="s">
        <v>513</v>
      </c>
      <c r="D56" s="46" t="s">
        <v>123</v>
      </c>
      <c r="E56" s="23"/>
      <c r="F56" s="24" t="s">
        <v>124</v>
      </c>
      <c r="G56" s="24" t="s">
        <v>124</v>
      </c>
      <c r="H56" s="91" t="s">
        <v>97</v>
      </c>
      <c r="I56" s="25" t="b">
        <v>0</v>
      </c>
      <c r="J56" s="24" t="s">
        <v>124</v>
      </c>
      <c r="K56" s="27"/>
      <c r="L56" s="38"/>
    </row>
    <row r="57">
      <c r="A57" s="42" t="s">
        <v>120</v>
      </c>
      <c r="B57" s="89" t="s">
        <v>514</v>
      </c>
      <c r="C57" s="22" t="s">
        <v>515</v>
      </c>
      <c r="D57" s="46" t="s">
        <v>123</v>
      </c>
      <c r="E57" s="23"/>
      <c r="F57" s="24" t="s">
        <v>124</v>
      </c>
      <c r="G57" s="24" t="s">
        <v>124</v>
      </c>
      <c r="H57" s="92" t="s">
        <v>97</v>
      </c>
      <c r="I57" s="25" t="b">
        <v>0</v>
      </c>
      <c r="J57" s="24" t="s">
        <v>124</v>
      </c>
      <c r="K57" s="27"/>
      <c r="L57" s="38"/>
    </row>
    <row r="58">
      <c r="A58" s="42" t="s">
        <v>120</v>
      </c>
      <c r="B58" s="89" t="s">
        <v>516</v>
      </c>
      <c r="C58" s="22" t="s">
        <v>517</v>
      </c>
      <c r="D58" s="46" t="s">
        <v>24</v>
      </c>
      <c r="E58" s="32" t="s">
        <v>141</v>
      </c>
      <c r="F58" s="24" t="s">
        <v>124</v>
      </c>
      <c r="G58" s="24" t="s">
        <v>124</v>
      </c>
      <c r="H58" s="91" t="s">
        <v>25</v>
      </c>
      <c r="I58" s="25" t="b">
        <v>0</v>
      </c>
      <c r="J58" s="24" t="s">
        <v>124</v>
      </c>
      <c r="K58" s="27"/>
      <c r="L58" s="38"/>
    </row>
    <row r="59">
      <c r="A59" s="42" t="s">
        <v>120</v>
      </c>
      <c r="B59" s="89" t="s">
        <v>435</v>
      </c>
      <c r="C59" s="22" t="s">
        <v>436</v>
      </c>
      <c r="D59" s="46" t="s">
        <v>24</v>
      </c>
      <c r="E59" s="32">
        <v>13.0</v>
      </c>
      <c r="F59" s="24" t="s">
        <v>124</v>
      </c>
      <c r="G59" s="24" t="s">
        <v>124</v>
      </c>
      <c r="H59" s="91" t="s">
        <v>42</v>
      </c>
      <c r="I59" s="25" t="b">
        <v>0</v>
      </c>
      <c r="J59" s="24" t="s">
        <v>124</v>
      </c>
      <c r="K59" s="27"/>
      <c r="L59" s="38"/>
    </row>
    <row r="60">
      <c r="A60" s="42" t="s">
        <v>120</v>
      </c>
      <c r="B60" s="89" t="s">
        <v>433</v>
      </c>
      <c r="C60" s="22" t="s">
        <v>434</v>
      </c>
      <c r="D60" s="46" t="s">
        <v>24</v>
      </c>
      <c r="E60" s="32" t="s">
        <v>141</v>
      </c>
      <c r="F60" s="24" t="s">
        <v>124</v>
      </c>
      <c r="G60" s="24" t="s">
        <v>124</v>
      </c>
      <c r="H60" s="92" t="s">
        <v>42</v>
      </c>
      <c r="I60" s="25" t="b">
        <v>0</v>
      </c>
      <c r="J60" s="24" t="s">
        <v>124</v>
      </c>
      <c r="K60" s="27"/>
      <c r="L60" s="38"/>
    </row>
    <row r="61">
      <c r="A61" s="42" t="s">
        <v>120</v>
      </c>
      <c r="B61" s="89" t="s">
        <v>346</v>
      </c>
      <c r="C61" s="22" t="s">
        <v>347</v>
      </c>
      <c r="D61" s="46" t="s">
        <v>24</v>
      </c>
      <c r="E61" s="32">
        <v>13.0</v>
      </c>
      <c r="F61" s="24" t="s">
        <v>124</v>
      </c>
      <c r="G61" s="24" t="s">
        <v>124</v>
      </c>
      <c r="H61" s="92" t="s">
        <v>42</v>
      </c>
      <c r="I61" s="25" t="b">
        <v>0</v>
      </c>
      <c r="J61" s="24"/>
      <c r="K61" s="27"/>
      <c r="L61" s="38"/>
    </row>
    <row r="62">
      <c r="A62" s="42" t="s">
        <v>120</v>
      </c>
      <c r="B62" s="89" t="s">
        <v>200</v>
      </c>
      <c r="C62" s="22" t="s">
        <v>201</v>
      </c>
      <c r="D62" s="46" t="s">
        <v>123</v>
      </c>
      <c r="E62" s="23"/>
      <c r="F62" s="24" t="s">
        <v>124</v>
      </c>
      <c r="G62" s="24" t="s">
        <v>124</v>
      </c>
      <c r="H62" s="92" t="s">
        <v>42</v>
      </c>
      <c r="I62" s="25" t="b">
        <v>0</v>
      </c>
      <c r="J62" s="24"/>
      <c r="K62" s="27"/>
      <c r="L62" s="38"/>
    </row>
    <row r="63">
      <c r="A63" s="42" t="s">
        <v>120</v>
      </c>
      <c r="B63" s="89" t="s">
        <v>431</v>
      </c>
      <c r="C63" s="22" t="s">
        <v>518</v>
      </c>
      <c r="D63" s="46" t="s">
        <v>24</v>
      </c>
      <c r="E63" s="32" t="s">
        <v>141</v>
      </c>
      <c r="F63" s="24" t="s">
        <v>124</v>
      </c>
      <c r="G63" s="24" t="s">
        <v>124</v>
      </c>
      <c r="H63" s="92" t="s">
        <v>42</v>
      </c>
      <c r="I63" s="25" t="b">
        <v>0</v>
      </c>
      <c r="J63" s="24"/>
      <c r="K63" s="27"/>
      <c r="L63" s="38"/>
    </row>
    <row r="64">
      <c r="A64" s="42" t="s">
        <v>120</v>
      </c>
      <c r="B64" s="89" t="s">
        <v>519</v>
      </c>
      <c r="C64" s="22" t="s">
        <v>520</v>
      </c>
      <c r="D64" s="46" t="s">
        <v>24</v>
      </c>
      <c r="E64" s="32" t="s">
        <v>141</v>
      </c>
      <c r="F64" s="24" t="s">
        <v>124</v>
      </c>
      <c r="G64" s="24" t="s">
        <v>124</v>
      </c>
      <c r="H64" s="92" t="s">
        <v>42</v>
      </c>
      <c r="I64" s="25" t="b">
        <v>0</v>
      </c>
      <c r="J64" s="24"/>
      <c r="K64" s="27"/>
      <c r="L64" s="38"/>
    </row>
    <row r="65">
      <c r="A65" s="42" t="s">
        <v>120</v>
      </c>
      <c r="B65" s="89" t="s">
        <v>425</v>
      </c>
      <c r="C65" s="22" t="s">
        <v>426</v>
      </c>
      <c r="D65" s="46" t="s">
        <v>123</v>
      </c>
      <c r="E65" s="23"/>
      <c r="F65" s="24" t="s">
        <v>124</v>
      </c>
      <c r="G65" s="24" t="s">
        <v>124</v>
      </c>
      <c r="H65" s="92" t="s">
        <v>42</v>
      </c>
      <c r="I65" s="25" t="b">
        <v>0</v>
      </c>
      <c r="J65" s="24"/>
      <c r="K65" s="27"/>
      <c r="L65" s="38"/>
    </row>
    <row r="66" ht="7.5" customHeight="1">
      <c r="A66" s="12"/>
    </row>
    <row r="67">
      <c r="A67" s="45" t="s">
        <v>132</v>
      </c>
    </row>
    <row r="68">
      <c r="A68" s="14" t="s">
        <v>9</v>
      </c>
      <c r="B68" s="15" t="s">
        <v>10</v>
      </c>
      <c r="C68" s="16" t="s">
        <v>11</v>
      </c>
      <c r="D68" s="17" t="s">
        <v>12</v>
      </c>
      <c r="E68" s="19" t="s">
        <v>20</v>
      </c>
    </row>
    <row r="69">
      <c r="A69" s="20" t="s">
        <v>21</v>
      </c>
      <c r="B69" s="21" t="s">
        <v>358</v>
      </c>
      <c r="C69" s="22" t="s">
        <v>359</v>
      </c>
      <c r="D69" s="46"/>
      <c r="E69" s="46"/>
      <c r="F69" s="47"/>
      <c r="G69" s="47"/>
      <c r="H69" s="47"/>
      <c r="I69" s="47"/>
      <c r="J69" s="47"/>
      <c r="K69" s="48"/>
      <c r="L69" s="47"/>
    </row>
    <row r="70">
      <c r="A70" s="20" t="s">
        <v>21</v>
      </c>
      <c r="B70" s="21" t="s">
        <v>459</v>
      </c>
      <c r="C70" s="22" t="s">
        <v>460</v>
      </c>
      <c r="D70" s="23"/>
      <c r="E70" s="46"/>
      <c r="F70" s="47"/>
      <c r="G70" s="47"/>
      <c r="H70" s="47"/>
      <c r="I70" s="47"/>
      <c r="J70" s="47"/>
      <c r="K70" s="48"/>
      <c r="L70" s="47"/>
    </row>
    <row r="71">
      <c r="A71" s="33" t="s">
        <v>48</v>
      </c>
      <c r="B71" s="21" t="s">
        <v>308</v>
      </c>
      <c r="C71" s="22" t="s">
        <v>309</v>
      </c>
      <c r="D71" s="23"/>
      <c r="E71" s="46"/>
      <c r="F71" s="47"/>
      <c r="G71" s="47"/>
      <c r="H71" s="47"/>
      <c r="I71" s="47"/>
      <c r="J71" s="47"/>
      <c r="K71" s="48"/>
      <c r="L71" s="47"/>
    </row>
    <row r="72">
      <c r="A72" s="39" t="s">
        <v>98</v>
      </c>
      <c r="B72" s="21" t="s">
        <v>322</v>
      </c>
      <c r="C72" s="22" t="s">
        <v>420</v>
      </c>
      <c r="D72" s="23"/>
      <c r="E72" s="46"/>
      <c r="F72" s="47"/>
      <c r="G72" s="47"/>
      <c r="H72" s="47"/>
      <c r="I72" s="47"/>
      <c r="J72" s="47"/>
      <c r="K72" s="48"/>
      <c r="L72" s="47"/>
    </row>
    <row r="73">
      <c r="A73" s="39" t="s">
        <v>98</v>
      </c>
      <c r="B73" s="21" t="s">
        <v>103</v>
      </c>
      <c r="C73" s="22" t="s">
        <v>326</v>
      </c>
      <c r="D73" s="23"/>
      <c r="E73" s="46"/>
      <c r="F73" s="47"/>
      <c r="G73" s="47"/>
      <c r="H73" s="47"/>
      <c r="I73" s="47"/>
      <c r="J73" s="47"/>
      <c r="K73" s="48"/>
      <c r="L73" s="47"/>
    </row>
    <row r="74">
      <c r="A74" s="39" t="s">
        <v>98</v>
      </c>
      <c r="B74" s="21" t="s">
        <v>327</v>
      </c>
      <c r="C74" s="22" t="s">
        <v>328</v>
      </c>
      <c r="D74" s="23"/>
      <c r="E74" s="46"/>
      <c r="F74" s="47"/>
      <c r="G74" s="47"/>
      <c r="H74" s="47"/>
      <c r="I74" s="47"/>
      <c r="J74" s="47"/>
      <c r="K74" s="48"/>
      <c r="L74" s="47"/>
    </row>
    <row r="75" ht="7.5" customHeight="1">
      <c r="A75" s="12"/>
    </row>
    <row r="76">
      <c r="A76" s="45" t="s">
        <v>133</v>
      </c>
    </row>
    <row r="77">
      <c r="A77" s="49" t="s">
        <v>134</v>
      </c>
      <c r="D77" s="19" t="s">
        <v>135</v>
      </c>
      <c r="E77" s="19" t="s">
        <v>136</v>
      </c>
      <c r="F77" s="19"/>
      <c r="G77" s="19"/>
      <c r="H77" s="19" t="s">
        <v>137</v>
      </c>
      <c r="I77" s="19" t="s">
        <v>20</v>
      </c>
    </row>
    <row r="78">
      <c r="A78" s="22" t="s">
        <v>521</v>
      </c>
      <c r="B78" s="22"/>
      <c r="C78" s="22"/>
      <c r="D78" s="46" t="s">
        <v>151</v>
      </c>
      <c r="E78" s="32" t="s">
        <v>140</v>
      </c>
      <c r="F78" s="50"/>
      <c r="G78" s="50"/>
      <c r="H78" s="51" t="s">
        <v>141</v>
      </c>
      <c r="I78" s="28"/>
      <c r="J78" s="28"/>
      <c r="K78" s="52"/>
      <c r="L78" s="52"/>
    </row>
    <row r="79">
      <c r="A79" s="22" t="s">
        <v>522</v>
      </c>
      <c r="B79" s="22"/>
      <c r="C79" s="22"/>
      <c r="D79" s="46" t="s">
        <v>151</v>
      </c>
      <c r="E79" s="32" t="s">
        <v>144</v>
      </c>
      <c r="F79" s="50"/>
      <c r="G79" s="50"/>
      <c r="H79" s="51" t="s">
        <v>141</v>
      </c>
      <c r="I79" s="28"/>
      <c r="J79" s="28"/>
      <c r="K79" s="52"/>
      <c r="L79" s="52"/>
    </row>
    <row r="80">
      <c r="A80" s="22" t="s">
        <v>523</v>
      </c>
      <c r="B80" s="22"/>
      <c r="C80" s="22"/>
      <c r="D80" s="46" t="s">
        <v>151</v>
      </c>
      <c r="E80" s="32" t="s">
        <v>144</v>
      </c>
      <c r="F80" s="50"/>
      <c r="G80" s="50"/>
      <c r="H80" s="51" t="s">
        <v>141</v>
      </c>
      <c r="I80" s="28"/>
      <c r="J80" s="28"/>
      <c r="K80" s="52"/>
      <c r="L80" s="52"/>
    </row>
    <row r="81" ht="17.25" customHeight="1">
      <c r="A81" s="22" t="s">
        <v>524</v>
      </c>
      <c r="B81" s="22"/>
      <c r="C81" s="22"/>
      <c r="D81" s="46" t="s">
        <v>146</v>
      </c>
      <c r="E81" s="32" t="s">
        <v>147</v>
      </c>
      <c r="F81" s="50"/>
      <c r="G81" s="50"/>
      <c r="H81" s="53" t="s">
        <v>143</v>
      </c>
      <c r="I81" s="28"/>
      <c r="J81" s="28"/>
      <c r="K81" s="52"/>
      <c r="L81" s="52"/>
    </row>
    <row r="82" ht="17.25" customHeight="1">
      <c r="A82" s="22" t="s">
        <v>525</v>
      </c>
      <c r="B82" s="22"/>
      <c r="C82" s="22"/>
      <c r="D82" s="46" t="s">
        <v>151</v>
      </c>
      <c r="E82" s="32" t="s">
        <v>144</v>
      </c>
      <c r="F82" s="50"/>
      <c r="G82" s="50"/>
      <c r="H82" s="53" t="s">
        <v>143</v>
      </c>
      <c r="I82" s="28"/>
      <c r="J82" s="28"/>
      <c r="K82" s="52"/>
      <c r="L82" s="52"/>
    </row>
    <row r="83" ht="17.25" customHeight="1">
      <c r="A83" s="22" t="s">
        <v>526</v>
      </c>
      <c r="B83" s="22"/>
      <c r="C83" s="22"/>
      <c r="D83" s="46" t="s">
        <v>527</v>
      </c>
      <c r="E83" s="32" t="s">
        <v>147</v>
      </c>
      <c r="F83" s="50"/>
      <c r="G83" s="50"/>
      <c r="H83" s="53" t="s">
        <v>143</v>
      </c>
      <c r="I83" s="28"/>
      <c r="J83" s="28"/>
      <c r="K83" s="52"/>
      <c r="L83" s="52"/>
    </row>
    <row r="84" ht="17.25" customHeight="1">
      <c r="A84" s="22" t="s">
        <v>528</v>
      </c>
      <c r="B84" s="22"/>
      <c r="C84" s="22"/>
      <c r="D84" s="46" t="s">
        <v>529</v>
      </c>
      <c r="E84" s="32" t="s">
        <v>140</v>
      </c>
      <c r="F84" s="50"/>
      <c r="G84" s="50"/>
      <c r="H84" s="53" t="s">
        <v>143</v>
      </c>
      <c r="I84" s="28"/>
      <c r="J84" s="28"/>
      <c r="K84" s="52"/>
      <c r="L84" s="52"/>
    </row>
    <row r="85" ht="17.25" customHeight="1">
      <c r="A85" s="22" t="s">
        <v>530</v>
      </c>
      <c r="B85" s="22"/>
      <c r="C85" s="22"/>
      <c r="D85" s="46" t="s">
        <v>151</v>
      </c>
      <c r="E85" s="32" t="s">
        <v>144</v>
      </c>
      <c r="F85" s="50"/>
      <c r="G85" s="50"/>
      <c r="H85" s="53" t="s">
        <v>143</v>
      </c>
      <c r="I85" s="28"/>
      <c r="J85" s="28"/>
      <c r="K85" s="52"/>
      <c r="L85" s="52"/>
    </row>
    <row r="86" ht="17.25" customHeight="1">
      <c r="A86" s="22" t="s">
        <v>211</v>
      </c>
      <c r="B86" s="22"/>
      <c r="C86" s="22"/>
      <c r="D86" s="46" t="s">
        <v>146</v>
      </c>
      <c r="E86" s="32" t="s">
        <v>147</v>
      </c>
      <c r="F86" s="50"/>
      <c r="G86" s="50"/>
      <c r="H86" s="53" t="s">
        <v>143</v>
      </c>
      <c r="I86" s="28"/>
      <c r="J86" s="28"/>
      <c r="K86" s="52"/>
      <c r="L86" s="52"/>
    </row>
    <row r="87" ht="17.25" customHeight="1">
      <c r="A87" s="22" t="s">
        <v>531</v>
      </c>
      <c r="B87" s="22"/>
      <c r="C87" s="22"/>
      <c r="D87" s="46" t="s">
        <v>532</v>
      </c>
      <c r="E87" s="32" t="s">
        <v>147</v>
      </c>
      <c r="F87" s="50"/>
      <c r="G87" s="50"/>
      <c r="H87" s="53" t="s">
        <v>143</v>
      </c>
      <c r="I87" s="28"/>
      <c r="J87" s="28"/>
      <c r="K87" s="52"/>
      <c r="L87" s="52"/>
    </row>
    <row r="88" ht="17.25" customHeight="1">
      <c r="A88" s="22" t="s">
        <v>533</v>
      </c>
      <c r="B88" s="22"/>
      <c r="C88" s="22"/>
      <c r="D88" s="46" t="s">
        <v>146</v>
      </c>
      <c r="E88" s="32" t="s">
        <v>147</v>
      </c>
      <c r="F88" s="50"/>
      <c r="G88" s="50"/>
      <c r="H88" s="53" t="s">
        <v>143</v>
      </c>
      <c r="I88" s="28"/>
      <c r="J88" s="28"/>
      <c r="K88" s="52"/>
      <c r="L88" s="52"/>
    </row>
    <row r="89" ht="17.25" customHeight="1">
      <c r="A89" s="22" t="s">
        <v>534</v>
      </c>
      <c r="B89" s="22"/>
      <c r="C89" s="22"/>
      <c r="D89" s="46" t="s">
        <v>535</v>
      </c>
      <c r="E89" s="32" t="s">
        <v>147</v>
      </c>
      <c r="F89" s="50"/>
      <c r="G89" s="50"/>
      <c r="H89" s="53" t="s">
        <v>143</v>
      </c>
      <c r="I89" s="28"/>
      <c r="J89" s="28"/>
      <c r="K89" s="52"/>
      <c r="L89" s="52"/>
    </row>
    <row r="90" ht="17.25" customHeight="1">
      <c r="A90" s="31" t="s">
        <v>536</v>
      </c>
      <c r="B90" s="22"/>
      <c r="C90" s="22"/>
      <c r="D90" s="46" t="s">
        <v>138</v>
      </c>
      <c r="E90" s="32" t="s">
        <v>142</v>
      </c>
      <c r="F90" s="50"/>
      <c r="G90" s="50"/>
      <c r="H90" s="51" t="s">
        <v>141</v>
      </c>
      <c r="I90" s="28"/>
      <c r="J90" s="28"/>
      <c r="K90" s="52"/>
      <c r="L90" s="52"/>
    </row>
    <row r="91" ht="6.0" customHeight="1">
      <c r="A91" s="12"/>
    </row>
    <row r="92">
      <c r="A92" s="45" t="s">
        <v>153</v>
      </c>
    </row>
    <row r="93">
      <c r="A93" s="45" t="s">
        <v>154</v>
      </c>
      <c r="E93" s="45" t="s">
        <v>13</v>
      </c>
      <c r="J93" s="45"/>
      <c r="K93" s="45"/>
      <c r="L93" s="45"/>
    </row>
    <row r="94">
      <c r="A94" s="54"/>
      <c r="B94" s="54"/>
      <c r="C94" s="55"/>
      <c r="D94" s="54"/>
      <c r="E94" s="56" t="s">
        <v>155</v>
      </c>
    </row>
    <row r="95">
      <c r="A95" s="57"/>
      <c r="B95" s="57"/>
      <c r="C95" s="58"/>
      <c r="D95" s="57"/>
      <c r="E95" s="59"/>
      <c r="F95" s="60" t="s">
        <v>155</v>
      </c>
      <c r="G95" s="60" t="s">
        <v>156</v>
      </c>
      <c r="H95" s="60" t="s">
        <v>157</v>
      </c>
      <c r="I95" s="60" t="s">
        <v>158</v>
      </c>
      <c r="K95" s="61"/>
      <c r="L95" s="60"/>
    </row>
    <row r="96">
      <c r="A96" s="57"/>
      <c r="B96" s="57"/>
      <c r="C96" s="58"/>
      <c r="D96" s="57"/>
      <c r="E96" s="57" t="s">
        <v>140</v>
      </c>
      <c r="F96" s="57">
        <f>SUMIFS(E10:E66,G10:G66,"FALSE",A10:A66,1)</f>
        <v>31</v>
      </c>
      <c r="G96" s="57">
        <f>SUMIFS(E10:E66,G10:G66,"FALSE",I10:I66,"TRUE",A10:A66,1)</f>
        <v>0</v>
      </c>
      <c r="H96" s="57">
        <f>SUMIFS(E10:E66,G10:G66,"FALSE",H10:H66,"PRONTO",A10:A66,1)</f>
        <v>5</v>
      </c>
      <c r="I96" s="57"/>
      <c r="J96" s="57" t="str">
        <f>IFERROR(__xludf.DUMMYFUNCTION("SPARKLINE(L96,{""charttype"",""bar"";""color1"",""green"";""max"",1})"),"")</f>
        <v/>
      </c>
      <c r="K96" s="58"/>
      <c r="L96" s="62">
        <f t="shared" ref="L96:L100" si="1">((H96*100)/(F96-G96))/100</f>
        <v>0.1612903226</v>
      </c>
    </row>
    <row r="97">
      <c r="A97" s="57"/>
      <c r="B97" s="57"/>
      <c r="C97" s="58"/>
      <c r="D97" s="57"/>
      <c r="E97" s="57" t="s">
        <v>152</v>
      </c>
      <c r="F97" s="57">
        <f>SUMIFS(E10:E66,G10:G66,"FALSE",A10:A66,2)</f>
        <v>29</v>
      </c>
      <c r="G97" s="57">
        <f>SUMIFS(E10:E66,G10:G66,"FALSE",I10:I66,"TRUE",A10:A66,2)</f>
        <v>0</v>
      </c>
      <c r="H97" s="57">
        <f>SUMIFS(E10:E66,G10:G66,"FALSE",H10:H66,"PRONTO",A10:A66,2)</f>
        <v>29</v>
      </c>
      <c r="J97" s="57" t="str">
        <f>IFERROR(__xludf.DUMMYFUNCTION("SPARKLINE(L97,{""charttype"",""bar"";""color1"",""green"";""max"",1})"),"")</f>
        <v/>
      </c>
      <c r="K97" s="58"/>
      <c r="L97" s="62">
        <f t="shared" si="1"/>
        <v>1</v>
      </c>
    </row>
    <row r="98">
      <c r="A98" s="57"/>
      <c r="B98" s="57"/>
      <c r="C98" s="58"/>
      <c r="D98" s="57"/>
      <c r="E98" s="57" t="s">
        <v>142</v>
      </c>
      <c r="F98" s="57">
        <f>SUMIFS(E10:E66,G10:G66,"FALSE",A10:A66,3)</f>
        <v>34</v>
      </c>
      <c r="G98" s="57">
        <f>SUMIFS(E10:E66,G10:G66,"FALSE",I10:I66,"TRUE",A10:A66,3)</f>
        <v>0</v>
      </c>
      <c r="H98" s="57">
        <f>SUMIFS(E10:E66,G10:G66,"FALSE",H10:H66,"PRONTO",A10:A66,3)</f>
        <v>13</v>
      </c>
      <c r="J98" s="57" t="str">
        <f>IFERROR(__xludf.DUMMYFUNCTION("SPARKLINE(L98,{""charttype"",""bar"";""color1"",""green"";""max"",1})"),"")</f>
        <v/>
      </c>
      <c r="K98" s="58"/>
      <c r="L98" s="62">
        <f t="shared" si="1"/>
        <v>0.3823529412</v>
      </c>
    </row>
    <row r="99">
      <c r="A99" s="57"/>
      <c r="B99" s="57"/>
      <c r="C99" s="58"/>
      <c r="D99" s="57"/>
      <c r="E99" s="57" t="s">
        <v>144</v>
      </c>
      <c r="F99" s="57">
        <f>SUMIFS(E10:E66,G10:G66,"FALSE",A10:A66,4)</f>
        <v>74</v>
      </c>
      <c r="G99" s="57">
        <f>SUMIFS(E10:E66,G10:G66,"FALSE",I10:I66,"TRUE",A10:A66,4)</f>
        <v>21</v>
      </c>
      <c r="H99" s="57">
        <f>SUMIFS(E10:E66,G10:G66,"FALSE",H10:H66,"PRONTO",A10:A66,4)</f>
        <v>32</v>
      </c>
      <c r="J99" s="57" t="str">
        <f>IFERROR(__xludf.DUMMYFUNCTION("SPARKLINE(L99,{""charttype"",""bar"";""color1"",""green"";""max"",1})"),"")</f>
        <v/>
      </c>
      <c r="K99" s="58"/>
      <c r="L99" s="62">
        <f t="shared" si="1"/>
        <v>0.6037735849</v>
      </c>
    </row>
    <row r="100">
      <c r="A100" s="57"/>
      <c r="B100" s="57"/>
      <c r="C100" s="58"/>
      <c r="D100" s="57"/>
      <c r="E100" s="63"/>
      <c r="F100" s="63">
        <f t="shared" ref="F100:H100" si="2">SUM(F96:F99)</f>
        <v>168</v>
      </c>
      <c r="G100" s="63">
        <f t="shared" si="2"/>
        <v>21</v>
      </c>
      <c r="H100" s="63">
        <f t="shared" si="2"/>
        <v>79</v>
      </c>
      <c r="I100" s="63"/>
      <c r="J100" s="63" t="str">
        <f>IFERROR(__xludf.DUMMYFUNCTION("SPARKLINE(L100,{""charttype"",""bar"";""color1"",""green"";""max"",1})"),"")</f>
        <v/>
      </c>
      <c r="K100" s="64"/>
      <c r="L100" s="65">
        <f t="shared" si="1"/>
        <v>0.537414966</v>
      </c>
    </row>
    <row r="101" ht="4.5" customHeight="1">
      <c r="A101" s="57"/>
      <c r="B101" s="57"/>
      <c r="C101" s="58"/>
      <c r="D101" s="57"/>
      <c r="E101" s="66"/>
      <c r="F101" s="67"/>
      <c r="G101" s="67"/>
      <c r="H101" s="57"/>
      <c r="I101" s="57"/>
      <c r="J101" s="58"/>
      <c r="K101" s="58"/>
      <c r="L101" s="57"/>
    </row>
    <row r="102">
      <c r="A102" s="57"/>
      <c r="B102" s="57"/>
      <c r="C102" s="58"/>
      <c r="D102" s="57"/>
      <c r="E102" s="56" t="s">
        <v>159</v>
      </c>
    </row>
    <row r="103">
      <c r="A103" s="57"/>
      <c r="B103" s="57"/>
      <c r="C103" s="58"/>
      <c r="D103" s="57"/>
      <c r="E103" s="59"/>
      <c r="F103" s="60" t="s">
        <v>160</v>
      </c>
      <c r="G103" s="60" t="s">
        <v>156</v>
      </c>
      <c r="H103" s="60" t="s">
        <v>157</v>
      </c>
      <c r="I103" s="60" t="s">
        <v>161</v>
      </c>
      <c r="K103" s="61"/>
      <c r="L103" s="60"/>
    </row>
    <row r="104">
      <c r="A104" s="57"/>
      <c r="B104" s="57"/>
      <c r="C104" s="58"/>
      <c r="D104" s="57"/>
      <c r="E104" s="57" t="s">
        <v>140</v>
      </c>
      <c r="F104" s="57">
        <f>SUMIFS(E10:E66,G10:G66,"TRUE",A10:A66,1)</f>
        <v>20</v>
      </c>
      <c r="G104" s="57">
        <f>SUMIFS(E10:E66,G10:G66,"TRUE",I10:I66,"TRUE",A10:A66,1)</f>
        <v>0</v>
      </c>
      <c r="H104" s="57">
        <f>SUMIFS(E10:E66,G10:G66,"TRUE",H10:H66,"PRONTO",A10:A66,1)</f>
        <v>2</v>
      </c>
      <c r="I104" s="57"/>
      <c r="J104" s="57" t="str">
        <f>IFERROR(__xludf.DUMMYFUNCTION("SPARKLINE(L104,{""charttype"",""bar"";""color1"",""green"";""max"",1})"),"")</f>
        <v/>
      </c>
      <c r="K104" s="58"/>
      <c r="L104" s="62">
        <f t="shared" ref="L104:L105" si="3">((H104*100)/(F104-G104))/100</f>
        <v>0.1</v>
      </c>
    </row>
    <row r="105">
      <c r="A105" s="57"/>
      <c r="B105" s="57"/>
      <c r="C105" s="58"/>
      <c r="D105" s="57"/>
      <c r="E105" s="57" t="s">
        <v>152</v>
      </c>
      <c r="F105" s="57">
        <f>SUMIFS(E10:E66,G10:G66,"TRUE",A10:A66,2)</f>
        <v>23</v>
      </c>
      <c r="G105" s="57">
        <f>SUMIFS(E10:E66,G10:G66,"TRUE",I10:I66,"TRUE",A10:A66,2)</f>
        <v>0</v>
      </c>
      <c r="H105" s="57">
        <f>SUMIFS(E10:E66,G10:G66,"TRUE",H10:H66,"PRONTO",A10:A66,2)</f>
        <v>8</v>
      </c>
      <c r="J105" s="57" t="str">
        <f>IFERROR(__xludf.DUMMYFUNCTION("SPARKLINE(L105,{""charttype"",""bar"";""color1"",""green"";""max"",1})"),"")</f>
        <v/>
      </c>
      <c r="K105" s="58"/>
      <c r="L105" s="62">
        <f t="shared" si="3"/>
        <v>0.347826087</v>
      </c>
    </row>
    <row r="106">
      <c r="A106" s="57"/>
      <c r="B106" s="57"/>
      <c r="C106" s="58"/>
      <c r="D106" s="57"/>
      <c r="E106" s="57" t="s">
        <v>142</v>
      </c>
      <c r="F106" s="57">
        <f>SUMIFS(E10:E66,G10:G66,"TRUE",A10:A66,3)</f>
        <v>18</v>
      </c>
      <c r="G106" s="57">
        <f>SUMIFS(E10:E66,G10:G66,"TRUE",I10:I66,"TRUE",A10:A66,3)</f>
        <v>18</v>
      </c>
      <c r="H106" s="57">
        <f>SUMIFS(E10:E66,G10:G66,"TRUE",H10:H66,"PRONTO",A10:A66,3)</f>
        <v>0</v>
      </c>
      <c r="J106" s="57" t="str">
        <f>IFERROR(__xludf.DUMMYFUNCTION("SPARKLINE(L106,{""charttype"",""bar"";""color1"",""green"";""max"",1})"),"")</f>
        <v/>
      </c>
      <c r="K106" s="58"/>
      <c r="L106" s="62">
        <f>IF(F106&lt;&gt;G106,((H106*100)/(F106-G106))/100,0)</f>
        <v>0</v>
      </c>
    </row>
    <row r="107">
      <c r="A107" s="57"/>
      <c r="B107" s="57"/>
      <c r="C107" s="58"/>
      <c r="D107" s="57"/>
      <c r="E107" s="57" t="s">
        <v>144</v>
      </c>
      <c r="F107" s="57">
        <f>SUMIFS(E10:E66,G10:G66,"TRUE",A10:A66,4)</f>
        <v>60</v>
      </c>
      <c r="G107" s="57">
        <f>SUMIFS(E10:E66,G10:G66,"TRUE",I10:I66,"TRUE",A10:A66,4)</f>
        <v>0</v>
      </c>
      <c r="H107" s="57">
        <f>SUMIFS(E10:E66,G10:G66,"TRUE",H10:H66,"PRONTO",A10:A66,4)</f>
        <v>5</v>
      </c>
      <c r="J107" s="57" t="str">
        <f>IFERROR(__xludf.DUMMYFUNCTION("SPARKLINE(L107,{""charttype"",""bar"";""color1"",""green"";""max"",1})"),"")</f>
        <v/>
      </c>
      <c r="K107" s="58"/>
      <c r="L107" s="62">
        <f t="shared" ref="L107:L108" si="5">((H107*100)/(F107-G107))/100</f>
        <v>0.08333333333</v>
      </c>
    </row>
    <row r="108">
      <c r="A108" s="57"/>
      <c r="B108" s="57"/>
      <c r="C108" s="58"/>
      <c r="D108" s="57"/>
      <c r="E108" s="63"/>
      <c r="F108" s="63">
        <f t="shared" ref="F108:H108" si="4">SUM(F104:F107)</f>
        <v>121</v>
      </c>
      <c r="G108" s="63">
        <f t="shared" si="4"/>
        <v>18</v>
      </c>
      <c r="H108" s="63">
        <f t="shared" si="4"/>
        <v>15</v>
      </c>
      <c r="I108" s="63"/>
      <c r="J108" s="63" t="str">
        <f>IFERROR(__xludf.DUMMYFUNCTION("SPARKLINE(L108,{""charttype"",""bar"";""color1"",""green"";""max"",1})"),"")</f>
        <v/>
      </c>
      <c r="K108" s="64"/>
      <c r="L108" s="65">
        <f t="shared" si="5"/>
        <v>0.145631068</v>
      </c>
    </row>
    <row r="109" ht="4.5" customHeight="1">
      <c r="A109" s="57"/>
      <c r="B109" s="57"/>
      <c r="C109" s="58"/>
      <c r="D109" s="57"/>
      <c r="E109" s="66" t="s">
        <v>162</v>
      </c>
      <c r="F109" s="67"/>
      <c r="G109" s="67"/>
      <c r="H109" s="57"/>
      <c r="I109" s="57"/>
      <c r="J109" s="58"/>
      <c r="K109" s="58"/>
      <c r="L109" s="57"/>
    </row>
    <row r="110">
      <c r="A110" s="57"/>
      <c r="B110" s="57"/>
      <c r="C110" s="58"/>
      <c r="D110" s="57"/>
      <c r="E110" s="56" t="s">
        <v>163</v>
      </c>
    </row>
    <row r="111">
      <c r="A111" s="57"/>
      <c r="B111" s="57"/>
      <c r="C111" s="58"/>
      <c r="E111" s="59"/>
      <c r="F111" s="60" t="s">
        <v>164</v>
      </c>
      <c r="G111" s="60" t="s">
        <v>156</v>
      </c>
      <c r="H111" s="60" t="s">
        <v>165</v>
      </c>
      <c r="I111" s="60" t="s">
        <v>166</v>
      </c>
      <c r="K111" s="61"/>
      <c r="L111" s="61"/>
    </row>
    <row r="112">
      <c r="A112" s="57"/>
      <c r="B112" s="57"/>
      <c r="C112" s="58"/>
      <c r="E112" s="57" t="s">
        <v>140</v>
      </c>
      <c r="F112" s="57">
        <f t="shared" ref="F112:H112" si="6">SUM(F96+F104)</f>
        <v>51</v>
      </c>
      <c r="G112" s="57">
        <f t="shared" si="6"/>
        <v>0</v>
      </c>
      <c r="H112" s="57">
        <f t="shared" si="6"/>
        <v>7</v>
      </c>
      <c r="I112" s="57"/>
      <c r="J112" s="57" t="str">
        <f>IFERROR(__xludf.DUMMYFUNCTION("SPARKLINE(L112,{""charttype"",""bar"";""color1"",""green"";""max"",1})"),"")</f>
        <v/>
      </c>
      <c r="K112" s="58"/>
      <c r="L112" s="62">
        <f t="shared" ref="L112:L116" si="8">((H112*100)/(F112-G112))/100</f>
        <v>0.137254902</v>
      </c>
    </row>
    <row r="113">
      <c r="A113" s="57"/>
      <c r="B113" s="57"/>
      <c r="C113" s="58"/>
      <c r="E113" s="57" t="s">
        <v>152</v>
      </c>
      <c r="F113" s="57">
        <f t="shared" ref="F113:H113" si="7">SUM(F97+F105)</f>
        <v>52</v>
      </c>
      <c r="G113" s="57">
        <f t="shared" si="7"/>
        <v>0</v>
      </c>
      <c r="H113" s="57">
        <f t="shared" si="7"/>
        <v>37</v>
      </c>
      <c r="J113" s="57" t="str">
        <f>IFERROR(__xludf.DUMMYFUNCTION("SPARKLINE(L113,{""charttype"",""bar"";""color1"",""green"";""max"",1})"),"")</f>
        <v/>
      </c>
      <c r="K113" s="58"/>
      <c r="L113" s="62">
        <f t="shared" si="8"/>
        <v>0.7115384615</v>
      </c>
    </row>
    <row r="114">
      <c r="A114" s="57"/>
      <c r="B114" s="57"/>
      <c r="C114" s="58"/>
      <c r="E114" s="57" t="s">
        <v>142</v>
      </c>
      <c r="F114" s="57">
        <f t="shared" ref="F114:H114" si="9">SUM(F98+F106)</f>
        <v>52</v>
      </c>
      <c r="G114" s="57">
        <f t="shared" si="9"/>
        <v>18</v>
      </c>
      <c r="H114" s="57">
        <f t="shared" si="9"/>
        <v>13</v>
      </c>
      <c r="J114" s="57" t="str">
        <f>IFERROR(__xludf.DUMMYFUNCTION("SPARKLINE(L114,{""charttype"",""bar"";""color1"",""green"";""max"",1})"),"")</f>
        <v/>
      </c>
      <c r="K114" s="58"/>
      <c r="L114" s="62">
        <f t="shared" si="8"/>
        <v>0.3823529412</v>
      </c>
    </row>
    <row r="115">
      <c r="A115" s="57"/>
      <c r="B115" s="57"/>
      <c r="C115" s="58"/>
      <c r="E115" s="57" t="s">
        <v>144</v>
      </c>
      <c r="F115" s="57">
        <f t="shared" ref="F115:H115" si="10">SUM(F99+F107)</f>
        <v>134</v>
      </c>
      <c r="G115" s="57">
        <f t="shared" si="10"/>
        <v>21</v>
      </c>
      <c r="H115" s="57">
        <f t="shared" si="10"/>
        <v>37</v>
      </c>
      <c r="J115" s="57" t="str">
        <f>IFERROR(__xludf.DUMMYFUNCTION("SPARKLINE(L115,{""charttype"",""bar"";""color1"",""green"";""max"",1})"),"")</f>
        <v/>
      </c>
      <c r="K115" s="58"/>
      <c r="L115" s="62">
        <f t="shared" si="8"/>
        <v>0.3274336283</v>
      </c>
    </row>
    <row r="116">
      <c r="A116" s="68"/>
      <c r="B116" s="68"/>
      <c r="C116" s="69"/>
      <c r="D116" s="68"/>
      <c r="E116" s="70"/>
      <c r="F116" s="70">
        <f t="shared" ref="F116:H116" si="11">SUM(F112:F115)</f>
        <v>289</v>
      </c>
      <c r="G116" s="70">
        <f t="shared" si="11"/>
        <v>39</v>
      </c>
      <c r="H116" s="70">
        <f t="shared" si="11"/>
        <v>94</v>
      </c>
      <c r="I116" s="70"/>
      <c r="J116" s="70" t="str">
        <f>IFERROR(__xludf.DUMMYFUNCTION("SPARKLINE(L116,{""charttype"",""bar"";""color1"",""green"";""max"",1})"),"")</f>
        <v/>
      </c>
      <c r="K116" s="71"/>
      <c r="L116" s="72">
        <f t="shared" si="8"/>
        <v>0.376</v>
      </c>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row r="126">
      <c r="A126" s="57"/>
      <c r="B126" s="57"/>
      <c r="C126" s="58"/>
      <c r="D126" s="57"/>
      <c r="E126" s="57"/>
      <c r="F126" s="57"/>
      <c r="G126" s="57"/>
      <c r="H126" s="57"/>
      <c r="I126" s="73"/>
      <c r="J126" s="58"/>
      <c r="K126" s="58"/>
      <c r="L126" s="57"/>
    </row>
    <row r="127">
      <c r="A127" s="57"/>
      <c r="B127" s="57"/>
      <c r="C127" s="58"/>
      <c r="D127" s="57"/>
      <c r="E127" s="57"/>
      <c r="F127" s="57"/>
      <c r="G127" s="57"/>
      <c r="H127" s="57"/>
      <c r="I127" s="73"/>
      <c r="J127" s="58"/>
      <c r="K127" s="58"/>
      <c r="L127" s="57"/>
    </row>
    <row r="128">
      <c r="A128" s="57"/>
      <c r="B128" s="57"/>
      <c r="C128" s="58"/>
      <c r="D128" s="57"/>
      <c r="E128" s="57"/>
      <c r="F128" s="57"/>
      <c r="G128" s="57"/>
      <c r="H128" s="57"/>
      <c r="I128" s="73"/>
      <c r="J128" s="58"/>
      <c r="K128" s="58"/>
      <c r="L128" s="57"/>
    </row>
    <row r="129">
      <c r="A129" s="57"/>
      <c r="B129" s="57"/>
      <c r="C129" s="58"/>
      <c r="D129" s="57"/>
      <c r="E129" s="57"/>
      <c r="F129" s="57"/>
      <c r="G129" s="57"/>
      <c r="H129" s="57"/>
      <c r="I129" s="73"/>
      <c r="J129" s="58"/>
      <c r="K129" s="58"/>
      <c r="L129" s="57"/>
    </row>
    <row r="130">
      <c r="A130" s="57"/>
      <c r="B130" s="57"/>
      <c r="C130" s="58"/>
      <c r="D130" s="57"/>
      <c r="E130" s="57"/>
      <c r="F130" s="57"/>
      <c r="G130" s="57"/>
      <c r="H130" s="57"/>
      <c r="I130" s="73"/>
      <c r="J130" s="58"/>
      <c r="K130" s="58"/>
      <c r="L130" s="57"/>
    </row>
    <row r="131">
      <c r="A131" s="57"/>
      <c r="B131" s="57"/>
      <c r="C131" s="58"/>
      <c r="D131" s="57"/>
      <c r="E131" s="57"/>
      <c r="F131" s="57"/>
      <c r="G131" s="57"/>
      <c r="H131" s="57"/>
      <c r="I131" s="73"/>
      <c r="J131" s="58"/>
      <c r="K131" s="58"/>
      <c r="L131" s="57"/>
    </row>
    <row r="132">
      <c r="A132" s="57"/>
      <c r="B132" s="57"/>
      <c r="C132" s="58"/>
      <c r="D132" s="57"/>
      <c r="E132" s="57"/>
      <c r="F132" s="57"/>
      <c r="G132" s="57"/>
      <c r="H132" s="57"/>
      <c r="I132" s="73"/>
      <c r="J132" s="58"/>
      <c r="K132" s="58"/>
      <c r="L132" s="57"/>
    </row>
    <row r="133">
      <c r="A133" s="57"/>
      <c r="B133" s="57"/>
      <c r="C133" s="58"/>
      <c r="D133" s="57"/>
      <c r="E133" s="57"/>
      <c r="F133" s="57"/>
      <c r="G133" s="57"/>
      <c r="H133" s="57"/>
      <c r="I133" s="73"/>
      <c r="J133" s="58"/>
      <c r="K133" s="58"/>
      <c r="L133" s="57"/>
    </row>
  </sheetData>
  <autoFilter ref="$A$9:$L$66"/>
  <mergeCells count="30">
    <mergeCell ref="A1:L1"/>
    <mergeCell ref="A2:L2"/>
    <mergeCell ref="A3:B3"/>
    <mergeCell ref="A4:B4"/>
    <mergeCell ref="C4:D4"/>
    <mergeCell ref="E4:E5"/>
    <mergeCell ref="F4:F5"/>
    <mergeCell ref="A5:B5"/>
    <mergeCell ref="C5:D5"/>
    <mergeCell ref="A6:B6"/>
    <mergeCell ref="C6:I6"/>
    <mergeCell ref="A7:L7"/>
    <mergeCell ref="A8:L8"/>
    <mergeCell ref="A66:L66"/>
    <mergeCell ref="A67:L67"/>
    <mergeCell ref="E68:L68"/>
    <mergeCell ref="A75:L75"/>
    <mergeCell ref="A76:L76"/>
    <mergeCell ref="A77:C77"/>
    <mergeCell ref="I77:L77"/>
    <mergeCell ref="A91:L91"/>
    <mergeCell ref="E110:L110"/>
    <mergeCell ref="I111:J111"/>
    <mergeCell ref="A92:L92"/>
    <mergeCell ref="A93:D93"/>
    <mergeCell ref="E93:I93"/>
    <mergeCell ref="E94:L94"/>
    <mergeCell ref="I95:J95"/>
    <mergeCell ref="E102:L102"/>
    <mergeCell ref="I103:J103"/>
  </mergeCells>
  <conditionalFormatting sqref="H9:H65">
    <cfRule type="containsText" dxfId="0" priority="1" operator="containsText" text="Preparado">
      <formula>NOT(ISERROR(SEARCH(("Preparado"),(H9))))</formula>
    </cfRule>
  </conditionalFormatting>
  <conditionalFormatting sqref="H9:H65">
    <cfRule type="containsText" dxfId="1" priority="2" operator="containsText" text="Pronto">
      <formula>NOT(ISERROR(SEARCH(("Pronto"),(H9))))</formula>
    </cfRule>
  </conditionalFormatting>
  <conditionalFormatting sqref="H9:H65">
    <cfRule type="containsText" dxfId="1" priority="3" operator="containsText" text="Aceito">
      <formula>NOT(ISERROR(SEARCH(("Aceito"),(H9))))</formula>
    </cfRule>
  </conditionalFormatting>
  <conditionalFormatting sqref="H9:H65">
    <cfRule type="containsText" dxfId="1" priority="4" operator="containsText" text="Implantado">
      <formula>NOT(ISERROR(SEARCH(("Implantado"),(H9))))</formula>
    </cfRule>
  </conditionalFormatting>
  <conditionalFormatting sqref="H9:H65">
    <cfRule type="containsText" dxfId="2" priority="5" operator="containsText" text="Novo">
      <formula>NOT(ISERROR(SEARCH(("Novo"),(H9))))</formula>
    </cfRule>
  </conditionalFormatting>
  <conditionalFormatting sqref="H9:H65">
    <cfRule type="containsText" dxfId="2" priority="6" operator="containsText" text="Em refinamento">
      <formula>NOT(ISERROR(SEARCH(("Em refinamento"),(H9))))</formula>
    </cfRule>
  </conditionalFormatting>
  <conditionalFormatting sqref="H9:H65">
    <cfRule type="containsText" dxfId="3" priority="7" operator="containsText" text="Em testes">
      <formula>NOT(ISERROR(SEARCH(("Em testes"),(H9))))</formula>
    </cfRule>
  </conditionalFormatting>
  <conditionalFormatting sqref="H9:H65">
    <cfRule type="containsText" dxfId="3" priority="8" operator="containsText" text="Implementado">
      <formula>NOT(ISERROR(SEARCH(("Implementado"),(H9))))</formula>
    </cfRule>
  </conditionalFormatting>
  <conditionalFormatting sqref="H9:H65">
    <cfRule type="containsText" dxfId="1" priority="9" operator="containsText" text="Entregue">
      <formula>NOT(ISERROR(SEARCH(("Entregue"),(H9))))</formula>
    </cfRule>
  </conditionalFormatting>
  <conditionalFormatting sqref="H9:H65">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9" orientation="portrait"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537</v>
      </c>
    </row>
    <row r="3">
      <c r="A3" s="3" t="s">
        <v>2</v>
      </c>
      <c r="C3" s="4">
        <v>45761.0</v>
      </c>
      <c r="D3" s="4"/>
      <c r="E3" s="4"/>
      <c r="F3" s="4"/>
      <c r="G3" s="4"/>
      <c r="H3" s="4"/>
      <c r="I3" s="5"/>
      <c r="J3" s="6"/>
      <c r="K3" s="6"/>
      <c r="L3" s="7"/>
    </row>
    <row r="4">
      <c r="A4" s="3" t="s">
        <v>3</v>
      </c>
      <c r="C4" s="4">
        <v>45761.0</v>
      </c>
      <c r="E4" s="8">
        <f>NETWORKDAYS(C4, C5, 0)-3</f>
        <v>12</v>
      </c>
      <c r="F4" s="5" t="s">
        <v>4</v>
      </c>
      <c r="G4" s="5"/>
      <c r="H4" s="5"/>
      <c r="I4" s="5"/>
      <c r="J4" s="6"/>
      <c r="K4" s="6"/>
      <c r="L4" s="9"/>
    </row>
    <row r="5">
      <c r="A5" s="3" t="s">
        <v>5</v>
      </c>
      <c r="C5" s="4">
        <v>45779.0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9" t="s">
        <v>21</v>
      </c>
      <c r="B10" s="21" t="s">
        <v>456</v>
      </c>
      <c r="C10" s="22" t="s">
        <v>457</v>
      </c>
      <c r="D10" s="23" t="s">
        <v>24</v>
      </c>
      <c r="E10" s="23">
        <v>8.0</v>
      </c>
      <c r="F10" s="24" t="b">
        <v>1</v>
      </c>
      <c r="G10" s="24" t="b">
        <v>0</v>
      </c>
      <c r="H10" s="80" t="s">
        <v>42</v>
      </c>
      <c r="I10" s="24" t="b">
        <v>0</v>
      </c>
      <c r="J10" s="24" t="b">
        <v>0</v>
      </c>
      <c r="K10" s="27"/>
      <c r="L10" s="28"/>
    </row>
    <row r="11">
      <c r="A11" s="20" t="s">
        <v>21</v>
      </c>
      <c r="B11" s="21" t="s">
        <v>538</v>
      </c>
      <c r="C11" s="22" t="s">
        <v>539</v>
      </c>
      <c r="D11" s="23" t="s">
        <v>24</v>
      </c>
      <c r="E11" s="23">
        <v>8.0</v>
      </c>
      <c r="F11" s="24" t="b">
        <v>0</v>
      </c>
      <c r="G11" s="24" t="b">
        <v>0</v>
      </c>
      <c r="H11" s="80" t="s">
        <v>25</v>
      </c>
      <c r="I11" s="24" t="b">
        <v>0</v>
      </c>
      <c r="J11" s="24" t="b">
        <v>0</v>
      </c>
      <c r="K11" s="27"/>
      <c r="L11" s="28"/>
    </row>
    <row r="12">
      <c r="A12" s="20" t="s">
        <v>21</v>
      </c>
      <c r="B12" s="21" t="s">
        <v>540</v>
      </c>
      <c r="C12" s="22" t="s">
        <v>541</v>
      </c>
      <c r="D12" s="23" t="s">
        <v>24</v>
      </c>
      <c r="E12" s="23">
        <v>8.0</v>
      </c>
      <c r="F12" s="24" t="b">
        <v>0</v>
      </c>
      <c r="G12" s="24" t="b">
        <v>0</v>
      </c>
      <c r="H12" s="80" t="s">
        <v>25</v>
      </c>
      <c r="I12" s="24" t="b">
        <v>0</v>
      </c>
      <c r="J12" s="24" t="b">
        <v>1</v>
      </c>
      <c r="K12" s="27"/>
      <c r="L12" s="28"/>
    </row>
    <row r="13">
      <c r="A13" s="20" t="s">
        <v>21</v>
      </c>
      <c r="B13" s="21" t="s">
        <v>461</v>
      </c>
      <c r="C13" s="22" t="s">
        <v>462</v>
      </c>
      <c r="D13" s="23" t="s">
        <v>24</v>
      </c>
      <c r="E13" s="23">
        <v>3.0</v>
      </c>
      <c r="F13" s="24" t="b">
        <v>0</v>
      </c>
      <c r="G13" s="25" t="b">
        <v>1</v>
      </c>
      <c r="H13" s="80" t="s">
        <v>42</v>
      </c>
      <c r="I13" s="25" t="b">
        <v>0</v>
      </c>
      <c r="J13" s="24" t="b">
        <v>1</v>
      </c>
      <c r="K13" s="27"/>
      <c r="L13" s="38"/>
    </row>
    <row r="14">
      <c r="A14" s="20">
        <v>1.0</v>
      </c>
      <c r="B14" s="21" t="s">
        <v>459</v>
      </c>
      <c r="C14" s="22" t="s">
        <v>460</v>
      </c>
      <c r="D14" s="23" t="s">
        <v>24</v>
      </c>
      <c r="E14" s="23">
        <v>5.0</v>
      </c>
      <c r="F14" s="24" t="b">
        <v>0</v>
      </c>
      <c r="G14" s="25" t="b">
        <v>1</v>
      </c>
      <c r="H14" s="80" t="s">
        <v>178</v>
      </c>
      <c r="I14" s="81"/>
      <c r="J14" s="24" t="b">
        <v>0</v>
      </c>
      <c r="K14" s="27"/>
      <c r="L14" s="28"/>
    </row>
    <row r="15">
      <c r="A15" s="20" t="s">
        <v>21</v>
      </c>
      <c r="B15" s="21" t="s">
        <v>300</v>
      </c>
      <c r="C15" s="22" t="s">
        <v>458</v>
      </c>
      <c r="D15" s="23" t="s">
        <v>24</v>
      </c>
      <c r="E15" s="23" t="s">
        <v>141</v>
      </c>
      <c r="F15" s="24" t="b">
        <v>0</v>
      </c>
      <c r="G15" s="24" t="b">
        <v>1</v>
      </c>
      <c r="H15" s="80" t="s">
        <v>97</v>
      </c>
      <c r="I15" s="81"/>
      <c r="J15" s="24" t="b">
        <v>1</v>
      </c>
      <c r="K15" s="34"/>
      <c r="L15" s="28"/>
    </row>
    <row r="16">
      <c r="A16" s="20" t="s">
        <v>21</v>
      </c>
      <c r="B16" s="21" t="s">
        <v>542</v>
      </c>
      <c r="C16" s="22" t="s">
        <v>543</v>
      </c>
      <c r="D16" s="23" t="s">
        <v>24</v>
      </c>
      <c r="E16" s="23">
        <v>8.0</v>
      </c>
      <c r="F16" s="24" t="b">
        <v>0</v>
      </c>
      <c r="G16" s="25" t="b">
        <v>0</v>
      </c>
      <c r="H16" s="80" t="s">
        <v>25</v>
      </c>
      <c r="I16" s="25" t="b">
        <v>0</v>
      </c>
      <c r="J16" s="24" t="b">
        <v>1</v>
      </c>
      <c r="K16" s="27"/>
      <c r="L16" s="28"/>
    </row>
    <row r="17">
      <c r="A17" s="20" t="s">
        <v>21</v>
      </c>
      <c r="B17" s="21" t="s">
        <v>360</v>
      </c>
      <c r="C17" s="22" t="s">
        <v>361</v>
      </c>
      <c r="D17" s="23" t="s">
        <v>24</v>
      </c>
      <c r="E17" s="23">
        <v>5.0</v>
      </c>
      <c r="F17" s="24" t="b">
        <v>0</v>
      </c>
      <c r="G17" s="24" t="b">
        <v>1</v>
      </c>
      <c r="H17" s="80" t="s">
        <v>42</v>
      </c>
      <c r="I17" s="24" t="b">
        <v>0</v>
      </c>
      <c r="J17" s="24" t="b">
        <v>1</v>
      </c>
      <c r="K17" s="27"/>
      <c r="L17" s="28"/>
    </row>
    <row r="18">
      <c r="A18" s="93" t="s">
        <v>48</v>
      </c>
      <c r="B18" s="21" t="s">
        <v>544</v>
      </c>
      <c r="C18" s="22" t="s">
        <v>545</v>
      </c>
      <c r="D18" s="23" t="s">
        <v>24</v>
      </c>
      <c r="E18" s="23">
        <v>5.0</v>
      </c>
      <c r="F18" s="24" t="b">
        <v>1</v>
      </c>
      <c r="G18" s="24" t="b">
        <v>0</v>
      </c>
      <c r="H18" s="80" t="s">
        <v>25</v>
      </c>
      <c r="I18" s="24" t="b">
        <v>0</v>
      </c>
      <c r="J18" s="24" t="b">
        <v>0</v>
      </c>
      <c r="K18" s="34"/>
      <c r="L18" s="38"/>
    </row>
    <row r="19">
      <c r="A19" s="93" t="s">
        <v>48</v>
      </c>
      <c r="B19" s="21" t="s">
        <v>465</v>
      </c>
      <c r="C19" s="22" t="s">
        <v>546</v>
      </c>
      <c r="D19" s="23" t="s">
        <v>24</v>
      </c>
      <c r="E19" s="23">
        <v>8.0</v>
      </c>
      <c r="F19" s="24" t="b">
        <v>0</v>
      </c>
      <c r="G19" s="24" t="b">
        <v>0</v>
      </c>
      <c r="H19" s="83" t="s">
        <v>97</v>
      </c>
      <c r="I19" s="24" t="b">
        <v>0</v>
      </c>
      <c r="J19" s="24" t="b">
        <v>0</v>
      </c>
      <c r="K19" s="88"/>
      <c r="L19" s="38"/>
    </row>
    <row r="20">
      <c r="A20" s="93" t="s">
        <v>48</v>
      </c>
      <c r="B20" s="21" t="s">
        <v>463</v>
      </c>
      <c r="C20" s="22" t="s">
        <v>547</v>
      </c>
      <c r="D20" s="23" t="s">
        <v>24</v>
      </c>
      <c r="E20" s="23">
        <v>13.0</v>
      </c>
      <c r="F20" s="24" t="b">
        <v>0</v>
      </c>
      <c r="G20" s="24" t="b">
        <v>0</v>
      </c>
      <c r="H20" s="84" t="s">
        <v>97</v>
      </c>
      <c r="I20" s="24" t="b">
        <v>0</v>
      </c>
      <c r="J20" s="24" t="b">
        <v>1</v>
      </c>
      <c r="K20" s="34"/>
      <c r="L20" s="38"/>
    </row>
    <row r="21">
      <c r="A21" s="93" t="s">
        <v>48</v>
      </c>
      <c r="B21" s="21" t="s">
        <v>548</v>
      </c>
      <c r="C21" s="22" t="s">
        <v>549</v>
      </c>
      <c r="D21" s="23" t="s">
        <v>24</v>
      </c>
      <c r="E21" s="23">
        <v>8.0</v>
      </c>
      <c r="F21" s="24" t="b">
        <v>0</v>
      </c>
      <c r="G21" s="24" t="b">
        <v>0</v>
      </c>
      <c r="H21" s="85" t="s">
        <v>25</v>
      </c>
      <c r="I21" s="24" t="b">
        <v>0</v>
      </c>
      <c r="J21" s="24" t="b">
        <v>0</v>
      </c>
      <c r="K21" s="34"/>
      <c r="L21" s="38"/>
    </row>
    <row r="22">
      <c r="A22" s="93" t="s">
        <v>48</v>
      </c>
      <c r="B22" s="21" t="s">
        <v>550</v>
      </c>
      <c r="C22" s="22" t="s">
        <v>551</v>
      </c>
      <c r="D22" s="23" t="s">
        <v>24</v>
      </c>
      <c r="E22" s="23">
        <v>5.0</v>
      </c>
      <c r="F22" s="24" t="b">
        <v>0</v>
      </c>
      <c r="G22" s="24" t="b">
        <v>0</v>
      </c>
      <c r="H22" s="84" t="s">
        <v>25</v>
      </c>
      <c r="I22" s="24" t="b">
        <v>0</v>
      </c>
      <c r="J22" s="24" t="b">
        <v>0</v>
      </c>
      <c r="K22" s="27"/>
      <c r="L22" s="38"/>
    </row>
    <row r="23">
      <c r="A23" s="93" t="s">
        <v>48</v>
      </c>
      <c r="B23" s="21" t="s">
        <v>306</v>
      </c>
      <c r="C23" s="22" t="s">
        <v>552</v>
      </c>
      <c r="D23" s="23" t="s">
        <v>24</v>
      </c>
      <c r="E23" s="23">
        <v>8.0</v>
      </c>
      <c r="F23" s="24" t="b">
        <v>0</v>
      </c>
      <c r="G23" s="24" t="b">
        <v>1</v>
      </c>
      <c r="H23" s="84" t="s">
        <v>178</v>
      </c>
      <c r="I23" s="24" t="b">
        <v>0</v>
      </c>
      <c r="J23" s="24" t="b">
        <v>0</v>
      </c>
      <c r="K23" s="27"/>
      <c r="L23" s="38"/>
    </row>
    <row r="24">
      <c r="A24" s="93" t="s">
        <v>48</v>
      </c>
      <c r="B24" s="21" t="s">
        <v>308</v>
      </c>
      <c r="C24" s="22" t="s">
        <v>553</v>
      </c>
      <c r="D24" s="23" t="s">
        <v>24</v>
      </c>
      <c r="E24" s="23">
        <v>5.0</v>
      </c>
      <c r="F24" s="24" t="b">
        <v>0</v>
      </c>
      <c r="G24" s="24" t="b">
        <v>1</v>
      </c>
      <c r="H24" s="84" t="s">
        <v>178</v>
      </c>
      <c r="I24" s="24" t="b">
        <v>0</v>
      </c>
      <c r="J24" s="24" t="b">
        <v>0</v>
      </c>
      <c r="K24" s="27"/>
      <c r="L24" s="38"/>
    </row>
    <row r="25">
      <c r="A25" s="93" t="s">
        <v>48</v>
      </c>
      <c r="B25" s="21" t="s">
        <v>469</v>
      </c>
      <c r="C25" s="22" t="s">
        <v>554</v>
      </c>
      <c r="D25" s="23" t="s">
        <v>24</v>
      </c>
      <c r="E25" s="23">
        <v>8.0</v>
      </c>
      <c r="F25" s="24" t="b">
        <v>0</v>
      </c>
      <c r="G25" s="24" t="b">
        <v>1</v>
      </c>
      <c r="H25" s="84" t="s">
        <v>178</v>
      </c>
      <c r="I25" s="24" t="b">
        <v>0</v>
      </c>
      <c r="J25" s="24" t="b">
        <v>0</v>
      </c>
      <c r="K25" s="27"/>
      <c r="L25" s="38"/>
    </row>
    <row r="26">
      <c r="A26" s="93" t="s">
        <v>48</v>
      </c>
      <c r="B26" s="21" t="s">
        <v>555</v>
      </c>
      <c r="C26" s="31" t="s">
        <v>556</v>
      </c>
      <c r="D26" s="23" t="s">
        <v>24</v>
      </c>
      <c r="E26" s="32">
        <v>3.0</v>
      </c>
      <c r="F26" s="24" t="b">
        <v>0</v>
      </c>
      <c r="G26" s="25" t="b">
        <v>1</v>
      </c>
      <c r="H26" s="84" t="s">
        <v>25</v>
      </c>
      <c r="I26" s="24" t="b">
        <v>0</v>
      </c>
      <c r="J26" s="24" t="b">
        <v>0</v>
      </c>
      <c r="K26" s="27"/>
      <c r="L26" s="38"/>
    </row>
    <row r="27">
      <c r="A27" s="94" t="s">
        <v>79</v>
      </c>
      <c r="B27" s="21" t="s">
        <v>476</v>
      </c>
      <c r="C27" s="22" t="s">
        <v>557</v>
      </c>
      <c r="D27" s="23" t="s">
        <v>24</v>
      </c>
      <c r="E27" s="23">
        <v>21.0</v>
      </c>
      <c r="F27" s="24" t="b">
        <v>1</v>
      </c>
      <c r="G27" s="24" t="b">
        <v>0</v>
      </c>
      <c r="H27" s="84" t="s">
        <v>42</v>
      </c>
      <c r="I27" s="24" t="b">
        <v>0</v>
      </c>
      <c r="J27" s="24" t="b">
        <v>0</v>
      </c>
      <c r="K27" s="27"/>
      <c r="L27" s="38"/>
    </row>
    <row r="28">
      <c r="A28" s="94" t="s">
        <v>79</v>
      </c>
      <c r="B28" s="21" t="s">
        <v>478</v>
      </c>
      <c r="C28" s="22" t="s">
        <v>479</v>
      </c>
      <c r="D28" s="23" t="s">
        <v>24</v>
      </c>
      <c r="E28" s="23">
        <v>13.0</v>
      </c>
      <c r="F28" s="24" t="b">
        <v>0</v>
      </c>
      <c r="G28" s="24" t="b">
        <v>1</v>
      </c>
      <c r="H28" s="84" t="s">
        <v>178</v>
      </c>
      <c r="I28" s="24" t="b">
        <v>0</v>
      </c>
      <c r="J28" s="24" t="b">
        <v>0</v>
      </c>
      <c r="K28" s="27"/>
      <c r="L28" s="38"/>
    </row>
    <row r="29">
      <c r="A29" s="95" t="s">
        <v>98</v>
      </c>
      <c r="B29" s="21" t="s">
        <v>484</v>
      </c>
      <c r="C29" s="22" t="s">
        <v>485</v>
      </c>
      <c r="D29" s="23" t="s">
        <v>24</v>
      </c>
      <c r="E29" s="23">
        <v>13.0</v>
      </c>
      <c r="F29" s="25" t="b">
        <v>0</v>
      </c>
      <c r="G29" s="24" t="b">
        <v>0</v>
      </c>
      <c r="H29" s="84" t="s">
        <v>42</v>
      </c>
      <c r="I29" s="24" t="b">
        <v>0</v>
      </c>
      <c r="J29" s="24" t="b">
        <v>0</v>
      </c>
      <c r="K29" s="27"/>
      <c r="L29" s="38"/>
    </row>
    <row r="30">
      <c r="A30" s="95" t="s">
        <v>98</v>
      </c>
      <c r="B30" s="21" t="s">
        <v>558</v>
      </c>
      <c r="C30" s="22" t="s">
        <v>559</v>
      </c>
      <c r="D30" s="23" t="s">
        <v>24</v>
      </c>
      <c r="E30" s="23">
        <v>5.0</v>
      </c>
      <c r="F30" s="25" t="b">
        <v>1</v>
      </c>
      <c r="G30" s="24" t="b">
        <v>0</v>
      </c>
      <c r="H30" s="80" t="s">
        <v>25</v>
      </c>
      <c r="I30" s="24" t="b">
        <v>0</v>
      </c>
      <c r="J30" s="24" t="b">
        <v>1</v>
      </c>
      <c r="K30" s="40"/>
      <c r="L30" s="38" t="s">
        <v>560</v>
      </c>
    </row>
    <row r="31">
      <c r="A31" s="95" t="s">
        <v>98</v>
      </c>
      <c r="B31" s="21" t="s">
        <v>488</v>
      </c>
      <c r="C31" s="22" t="s">
        <v>489</v>
      </c>
      <c r="D31" s="23" t="s">
        <v>24</v>
      </c>
      <c r="E31" s="23">
        <v>8.0</v>
      </c>
      <c r="F31" s="24" t="b">
        <v>0</v>
      </c>
      <c r="G31" s="24" t="b">
        <v>0</v>
      </c>
      <c r="H31" s="80" t="s">
        <v>42</v>
      </c>
      <c r="I31" s="25" t="b">
        <v>0</v>
      </c>
      <c r="J31" s="24" t="b">
        <v>0</v>
      </c>
      <c r="K31" s="40"/>
      <c r="L31" s="38"/>
    </row>
    <row r="32" ht="14.25" customHeight="1">
      <c r="A32" s="95" t="s">
        <v>98</v>
      </c>
      <c r="B32" s="21" t="s">
        <v>490</v>
      </c>
      <c r="C32" s="22" t="s">
        <v>491</v>
      </c>
      <c r="D32" s="23" t="s">
        <v>24</v>
      </c>
      <c r="E32" s="23">
        <v>8.0</v>
      </c>
      <c r="F32" s="24" t="b">
        <v>0</v>
      </c>
      <c r="G32" s="24" t="b">
        <v>0</v>
      </c>
      <c r="H32" s="80" t="s">
        <v>42</v>
      </c>
      <c r="I32" s="25" t="b">
        <v>0</v>
      </c>
      <c r="J32" s="24" t="b">
        <v>0</v>
      </c>
      <c r="K32" s="40"/>
      <c r="L32" s="38" t="s">
        <v>561</v>
      </c>
    </row>
    <row r="33">
      <c r="A33" s="95" t="s">
        <v>98</v>
      </c>
      <c r="B33" s="21" t="s">
        <v>562</v>
      </c>
      <c r="C33" s="22" t="s">
        <v>563</v>
      </c>
      <c r="D33" s="23" t="s">
        <v>24</v>
      </c>
      <c r="E33" s="23">
        <v>8.0</v>
      </c>
      <c r="F33" s="24" t="b">
        <v>0</v>
      </c>
      <c r="G33" s="24" t="b">
        <v>0</v>
      </c>
      <c r="H33" s="80" t="s">
        <v>25</v>
      </c>
      <c r="I33" s="24" t="b">
        <v>0</v>
      </c>
      <c r="J33" s="24" t="b">
        <v>0</v>
      </c>
      <c r="K33" s="40"/>
      <c r="L33" s="38"/>
    </row>
    <row r="34">
      <c r="A34" s="95" t="s">
        <v>98</v>
      </c>
      <c r="B34" s="21" t="s">
        <v>564</v>
      </c>
      <c r="C34" s="22" t="s">
        <v>565</v>
      </c>
      <c r="D34" s="23" t="s">
        <v>24</v>
      </c>
      <c r="E34" s="23">
        <v>8.0</v>
      </c>
      <c r="F34" s="24" t="b">
        <v>0</v>
      </c>
      <c r="G34" s="24" t="b">
        <v>0</v>
      </c>
      <c r="H34" s="86" t="s">
        <v>25</v>
      </c>
      <c r="I34" s="24" t="b">
        <v>0</v>
      </c>
      <c r="J34" s="24" t="b">
        <v>0</v>
      </c>
      <c r="K34" s="40"/>
      <c r="L34" s="38"/>
    </row>
    <row r="35">
      <c r="A35" s="95" t="s">
        <v>98</v>
      </c>
      <c r="B35" s="21" t="s">
        <v>566</v>
      </c>
      <c r="C35" s="22" t="s">
        <v>567</v>
      </c>
      <c r="D35" s="23" t="s">
        <v>24</v>
      </c>
      <c r="E35" s="23">
        <v>13.0</v>
      </c>
      <c r="F35" s="24" t="b">
        <v>0</v>
      </c>
      <c r="G35" s="24" t="b">
        <v>0</v>
      </c>
      <c r="H35" s="86" t="s">
        <v>25</v>
      </c>
      <c r="I35" s="24" t="b">
        <v>0</v>
      </c>
      <c r="J35" s="24" t="b">
        <v>1</v>
      </c>
      <c r="K35" s="41"/>
      <c r="L35" s="38"/>
    </row>
    <row r="36" ht="15.0" customHeight="1">
      <c r="A36" s="95" t="s">
        <v>98</v>
      </c>
      <c r="B36" s="21" t="s">
        <v>568</v>
      </c>
      <c r="C36" s="22" t="s">
        <v>569</v>
      </c>
      <c r="D36" s="23" t="s">
        <v>24</v>
      </c>
      <c r="E36" s="23">
        <v>8.0</v>
      </c>
      <c r="F36" s="24" t="b">
        <v>0</v>
      </c>
      <c r="G36" s="24" t="b">
        <v>0</v>
      </c>
      <c r="H36" s="26" t="s">
        <v>25</v>
      </c>
      <c r="I36" s="24" t="b">
        <v>0</v>
      </c>
      <c r="J36" s="24" t="b">
        <v>0</v>
      </c>
      <c r="K36" s="40"/>
      <c r="L36" s="38"/>
    </row>
    <row r="37">
      <c r="A37" s="95" t="s">
        <v>98</v>
      </c>
      <c r="B37" s="21" t="s">
        <v>492</v>
      </c>
      <c r="C37" s="22" t="s">
        <v>493</v>
      </c>
      <c r="D37" s="23" t="s">
        <v>24</v>
      </c>
      <c r="E37" s="23">
        <v>8.0</v>
      </c>
      <c r="F37" s="24" t="b">
        <v>0</v>
      </c>
      <c r="G37" s="24" t="b">
        <v>0</v>
      </c>
      <c r="H37" s="80" t="s">
        <v>42</v>
      </c>
      <c r="I37" s="24" t="b">
        <v>0</v>
      </c>
      <c r="J37" s="24" t="b">
        <v>1</v>
      </c>
      <c r="K37" s="40"/>
      <c r="L37" s="38"/>
    </row>
    <row r="38">
      <c r="A38" s="95" t="s">
        <v>98</v>
      </c>
      <c r="B38" s="21" t="s">
        <v>414</v>
      </c>
      <c r="C38" s="22" t="s">
        <v>415</v>
      </c>
      <c r="D38" s="23" t="s">
        <v>24</v>
      </c>
      <c r="E38" s="23">
        <v>8.0</v>
      </c>
      <c r="F38" s="24" t="b">
        <v>0</v>
      </c>
      <c r="G38" s="24" t="b">
        <v>1</v>
      </c>
      <c r="H38" s="35" t="s">
        <v>178</v>
      </c>
      <c r="I38" s="24" t="b">
        <v>0</v>
      </c>
      <c r="J38" s="24" t="b">
        <v>0</v>
      </c>
      <c r="K38" s="40"/>
      <c r="L38" s="38"/>
    </row>
    <row r="39">
      <c r="A39" s="95" t="s">
        <v>98</v>
      </c>
      <c r="B39" s="21" t="s">
        <v>410</v>
      </c>
      <c r="C39" s="22" t="s">
        <v>411</v>
      </c>
      <c r="D39" s="23" t="s">
        <v>24</v>
      </c>
      <c r="E39" s="23">
        <v>13.0</v>
      </c>
      <c r="F39" s="24" t="b">
        <v>0</v>
      </c>
      <c r="G39" s="24" t="b">
        <v>1</v>
      </c>
      <c r="H39" s="26" t="s">
        <v>178</v>
      </c>
      <c r="I39" s="24" t="b">
        <v>0</v>
      </c>
      <c r="J39" s="24" t="b">
        <v>0</v>
      </c>
      <c r="K39" s="40"/>
      <c r="L39" s="38"/>
    </row>
    <row r="40">
      <c r="A40" s="95" t="s">
        <v>98</v>
      </c>
      <c r="B40" s="21" t="s">
        <v>486</v>
      </c>
      <c r="C40" s="22" t="s">
        <v>487</v>
      </c>
      <c r="D40" s="23" t="s">
        <v>24</v>
      </c>
      <c r="E40" s="32">
        <v>8.0</v>
      </c>
      <c r="F40" s="24" t="b">
        <v>0</v>
      </c>
      <c r="G40" s="25" t="b">
        <v>1</v>
      </c>
      <c r="H40" s="26" t="s">
        <v>97</v>
      </c>
      <c r="I40" s="25" t="b">
        <v>0</v>
      </c>
      <c r="J40" s="24" t="b">
        <v>0</v>
      </c>
      <c r="K40" s="40"/>
      <c r="L40" s="38"/>
    </row>
    <row r="41">
      <c r="A41" s="39" t="s">
        <v>98</v>
      </c>
      <c r="B41" s="21" t="s">
        <v>412</v>
      </c>
      <c r="C41" s="22" t="s">
        <v>413</v>
      </c>
      <c r="D41" s="23" t="s">
        <v>24</v>
      </c>
      <c r="E41" s="32">
        <v>8.0</v>
      </c>
      <c r="F41" s="24" t="b">
        <v>0</v>
      </c>
      <c r="G41" s="25" t="b">
        <v>1</v>
      </c>
      <c r="H41" s="26" t="s">
        <v>97</v>
      </c>
      <c r="I41" s="25" t="b">
        <v>0</v>
      </c>
      <c r="J41" s="24" t="b">
        <v>0</v>
      </c>
      <c r="K41" s="40"/>
      <c r="L41" s="38"/>
    </row>
    <row r="42">
      <c r="A42" s="39" t="s">
        <v>98</v>
      </c>
      <c r="B42" s="30" t="s">
        <v>494</v>
      </c>
      <c r="C42" s="22" t="s">
        <v>495</v>
      </c>
      <c r="D42" s="23" t="s">
        <v>24</v>
      </c>
      <c r="E42" s="32">
        <v>5.0</v>
      </c>
      <c r="F42" s="24" t="b">
        <v>0</v>
      </c>
      <c r="G42" s="25" t="b">
        <v>1</v>
      </c>
      <c r="H42" s="26" t="s">
        <v>42</v>
      </c>
      <c r="I42" s="25" t="b">
        <v>0</v>
      </c>
      <c r="J42" s="24" t="b">
        <v>0</v>
      </c>
      <c r="K42" s="40"/>
      <c r="L42" s="38"/>
    </row>
    <row r="43">
      <c r="A43" s="42" t="s">
        <v>120</v>
      </c>
      <c r="B43" s="30" t="s">
        <v>506</v>
      </c>
      <c r="C43" s="22" t="s">
        <v>507</v>
      </c>
      <c r="D43" s="46" t="s">
        <v>123</v>
      </c>
      <c r="E43" s="32"/>
      <c r="F43" s="24" t="s">
        <v>124</v>
      </c>
      <c r="G43" s="43" t="s">
        <v>124</v>
      </c>
      <c r="H43" s="44" t="s">
        <v>97</v>
      </c>
      <c r="I43" s="25" t="b">
        <v>0</v>
      </c>
      <c r="J43" s="25" t="s">
        <v>124</v>
      </c>
      <c r="K43" s="27"/>
      <c r="L43" s="38"/>
    </row>
    <row r="44">
      <c r="A44" s="42" t="s">
        <v>120</v>
      </c>
      <c r="B44" s="30" t="s">
        <v>204</v>
      </c>
      <c r="C44" s="22" t="s">
        <v>205</v>
      </c>
      <c r="D44" s="96" t="s">
        <v>24</v>
      </c>
      <c r="E44" s="32"/>
      <c r="F44" s="25" t="s">
        <v>124</v>
      </c>
      <c r="G44" s="25" t="s">
        <v>124</v>
      </c>
      <c r="H44" s="44" t="s">
        <v>97</v>
      </c>
      <c r="I44" s="25" t="b">
        <v>1</v>
      </c>
      <c r="J44" s="25" t="s">
        <v>124</v>
      </c>
      <c r="K44" s="27"/>
      <c r="L44" s="38" t="s">
        <v>570</v>
      </c>
    </row>
    <row r="45">
      <c r="A45" s="42" t="s">
        <v>120</v>
      </c>
      <c r="B45" s="30" t="s">
        <v>202</v>
      </c>
      <c r="C45" s="22" t="s">
        <v>203</v>
      </c>
      <c r="D45" s="46" t="s">
        <v>24</v>
      </c>
      <c r="E45" s="32"/>
      <c r="F45" s="24" t="s">
        <v>124</v>
      </c>
      <c r="G45" s="43" t="s">
        <v>124</v>
      </c>
      <c r="H45" s="44" t="s">
        <v>97</v>
      </c>
      <c r="I45" s="25" t="b">
        <v>1</v>
      </c>
      <c r="J45" s="24" t="s">
        <v>124</v>
      </c>
      <c r="K45" s="27"/>
      <c r="L45" s="38" t="s">
        <v>571</v>
      </c>
    </row>
    <row r="46">
      <c r="A46" s="42" t="s">
        <v>120</v>
      </c>
      <c r="B46" s="30" t="s">
        <v>198</v>
      </c>
      <c r="C46" s="22" t="s">
        <v>199</v>
      </c>
      <c r="D46" s="46" t="s">
        <v>24</v>
      </c>
      <c r="E46" s="23"/>
      <c r="F46" s="24" t="s">
        <v>124</v>
      </c>
      <c r="G46" s="43" t="s">
        <v>124</v>
      </c>
      <c r="H46" s="44" t="s">
        <v>97</v>
      </c>
      <c r="I46" s="25" t="b">
        <v>0</v>
      </c>
      <c r="J46" s="24" t="s">
        <v>124</v>
      </c>
      <c r="K46" s="27"/>
      <c r="L46" s="38"/>
    </row>
    <row r="47">
      <c r="A47" s="42" t="s">
        <v>120</v>
      </c>
      <c r="B47" s="30" t="s">
        <v>572</v>
      </c>
      <c r="C47" s="22" t="s">
        <v>573</v>
      </c>
      <c r="D47" s="46" t="s">
        <v>123</v>
      </c>
      <c r="E47" s="23"/>
      <c r="F47" s="24" t="s">
        <v>124</v>
      </c>
      <c r="G47" s="43" t="s">
        <v>124</v>
      </c>
      <c r="H47" s="44" t="s">
        <v>97</v>
      </c>
      <c r="I47" s="25" t="b">
        <v>1</v>
      </c>
      <c r="J47" s="24" t="s">
        <v>124</v>
      </c>
      <c r="K47" s="27"/>
      <c r="L47" s="38" t="s">
        <v>574</v>
      </c>
    </row>
    <row r="48">
      <c r="A48" s="42" t="s">
        <v>120</v>
      </c>
      <c r="B48" s="30" t="s">
        <v>288</v>
      </c>
      <c r="C48" s="22" t="s">
        <v>289</v>
      </c>
      <c r="D48" s="46" t="s">
        <v>123</v>
      </c>
      <c r="E48" s="23"/>
      <c r="F48" s="24" t="s">
        <v>124</v>
      </c>
      <c r="G48" s="43" t="s">
        <v>124</v>
      </c>
      <c r="H48" s="79" t="s">
        <v>25</v>
      </c>
      <c r="I48" s="24" t="b">
        <v>0</v>
      </c>
      <c r="J48" s="24" t="s">
        <v>124</v>
      </c>
      <c r="K48" s="27"/>
      <c r="L48" s="38"/>
    </row>
    <row r="49">
      <c r="A49" s="42" t="s">
        <v>120</v>
      </c>
      <c r="B49" s="30" t="s">
        <v>282</v>
      </c>
      <c r="C49" s="22" t="s">
        <v>283</v>
      </c>
      <c r="D49" s="46" t="s">
        <v>123</v>
      </c>
      <c r="E49" s="23"/>
      <c r="F49" s="24" t="s">
        <v>124</v>
      </c>
      <c r="G49" s="24" t="s">
        <v>124</v>
      </c>
      <c r="H49" s="44" t="s">
        <v>42</v>
      </c>
      <c r="I49" s="25" t="b">
        <v>0</v>
      </c>
      <c r="J49" s="24" t="s">
        <v>124</v>
      </c>
      <c r="K49" s="27"/>
      <c r="L49" s="38"/>
    </row>
    <row r="50">
      <c r="A50" s="42" t="s">
        <v>120</v>
      </c>
      <c r="B50" s="30" t="s">
        <v>200</v>
      </c>
      <c r="C50" s="22" t="s">
        <v>201</v>
      </c>
      <c r="D50" s="46" t="s">
        <v>123</v>
      </c>
      <c r="E50" s="23"/>
      <c r="F50" s="24" t="s">
        <v>124</v>
      </c>
      <c r="G50" s="24" t="s">
        <v>124</v>
      </c>
      <c r="H50" s="44" t="s">
        <v>97</v>
      </c>
      <c r="I50" s="25" t="b">
        <v>0</v>
      </c>
      <c r="J50" s="24" t="s">
        <v>124</v>
      </c>
      <c r="K50" s="27"/>
      <c r="L50" s="38"/>
    </row>
    <row r="51">
      <c r="A51" s="42" t="s">
        <v>120</v>
      </c>
      <c r="B51" s="30" t="s">
        <v>512</v>
      </c>
      <c r="C51" s="22" t="s">
        <v>513</v>
      </c>
      <c r="D51" s="46" t="s">
        <v>123</v>
      </c>
      <c r="E51" s="23"/>
      <c r="F51" s="24" t="s">
        <v>124</v>
      </c>
      <c r="G51" s="24" t="s">
        <v>124</v>
      </c>
      <c r="H51" s="44" t="s">
        <v>97</v>
      </c>
      <c r="I51" s="25" t="b">
        <v>0</v>
      </c>
      <c r="J51" s="24" t="s">
        <v>124</v>
      </c>
      <c r="K51" s="27"/>
      <c r="L51" s="90"/>
    </row>
    <row r="52" ht="15.0" customHeight="1">
      <c r="A52" s="42" t="s">
        <v>120</v>
      </c>
      <c r="B52" s="30" t="s">
        <v>519</v>
      </c>
      <c r="C52" s="22" t="s">
        <v>520</v>
      </c>
      <c r="D52" s="46" t="s">
        <v>123</v>
      </c>
      <c r="E52" s="23"/>
      <c r="F52" s="24" t="s">
        <v>124</v>
      </c>
      <c r="G52" s="24" t="s">
        <v>124</v>
      </c>
      <c r="H52" s="44" t="s">
        <v>97</v>
      </c>
      <c r="I52" s="24" t="b">
        <v>0</v>
      </c>
      <c r="J52" s="24" t="s">
        <v>124</v>
      </c>
      <c r="K52" s="27"/>
      <c r="L52" s="38"/>
    </row>
    <row r="53">
      <c r="A53" s="42" t="s">
        <v>120</v>
      </c>
      <c r="B53" s="30" t="s">
        <v>575</v>
      </c>
      <c r="C53" s="22" t="s">
        <v>576</v>
      </c>
      <c r="D53" s="46" t="s">
        <v>24</v>
      </c>
      <c r="E53" s="23"/>
      <c r="F53" s="24" t="s">
        <v>124</v>
      </c>
      <c r="G53" s="24" t="s">
        <v>124</v>
      </c>
      <c r="H53" s="91" t="s">
        <v>25</v>
      </c>
      <c r="I53" s="25" t="b">
        <v>0</v>
      </c>
      <c r="J53" s="24" t="s">
        <v>124</v>
      </c>
      <c r="K53" s="27"/>
      <c r="L53" s="38"/>
    </row>
    <row r="54">
      <c r="A54" s="42" t="s">
        <v>120</v>
      </c>
      <c r="B54" s="30" t="s">
        <v>425</v>
      </c>
      <c r="C54" s="22" t="s">
        <v>426</v>
      </c>
      <c r="D54" s="46" t="s">
        <v>123</v>
      </c>
      <c r="E54" s="23"/>
      <c r="F54" s="24" t="s">
        <v>124</v>
      </c>
      <c r="G54" s="24" t="s">
        <v>124</v>
      </c>
      <c r="H54" s="91" t="s">
        <v>42</v>
      </c>
      <c r="I54" s="25" t="b">
        <v>0</v>
      </c>
      <c r="J54" s="24" t="s">
        <v>124</v>
      </c>
      <c r="K54" s="27"/>
      <c r="L54" s="38"/>
    </row>
    <row r="55">
      <c r="A55" s="42" t="s">
        <v>120</v>
      </c>
      <c r="B55" s="30" t="s">
        <v>577</v>
      </c>
      <c r="C55" s="22" t="s">
        <v>578</v>
      </c>
      <c r="D55" s="46" t="s">
        <v>123</v>
      </c>
      <c r="E55" s="23"/>
      <c r="F55" s="24" t="s">
        <v>124</v>
      </c>
      <c r="G55" s="24" t="s">
        <v>124</v>
      </c>
      <c r="H55" s="92" t="s">
        <v>579</v>
      </c>
      <c r="I55" s="25" t="b">
        <v>1</v>
      </c>
      <c r="J55" s="24" t="s">
        <v>124</v>
      </c>
      <c r="K55" s="27"/>
      <c r="L55" s="38" t="s">
        <v>580</v>
      </c>
    </row>
    <row r="56">
      <c r="A56" s="42" t="s">
        <v>120</v>
      </c>
      <c r="B56" s="30" t="s">
        <v>581</v>
      </c>
      <c r="C56" s="22" t="s">
        <v>582</v>
      </c>
      <c r="D56" s="46" t="s">
        <v>123</v>
      </c>
      <c r="E56" s="23"/>
      <c r="F56" s="24" t="s">
        <v>124</v>
      </c>
      <c r="G56" s="24" t="s">
        <v>124</v>
      </c>
      <c r="H56" s="91" t="s">
        <v>25</v>
      </c>
      <c r="I56" s="25" t="b">
        <v>0</v>
      </c>
      <c r="J56" s="24" t="s">
        <v>124</v>
      </c>
      <c r="K56" s="27"/>
      <c r="L56" s="38"/>
    </row>
    <row r="57">
      <c r="A57" s="42" t="s">
        <v>120</v>
      </c>
      <c r="B57" s="30" t="s">
        <v>583</v>
      </c>
      <c r="C57" s="22" t="s">
        <v>584</v>
      </c>
      <c r="D57" s="46" t="s">
        <v>123</v>
      </c>
      <c r="E57" s="23"/>
      <c r="F57" s="24" t="s">
        <v>124</v>
      </c>
      <c r="G57" s="24" t="s">
        <v>124</v>
      </c>
      <c r="H57" s="91" t="s">
        <v>25</v>
      </c>
      <c r="I57" s="25" t="b">
        <v>0</v>
      </c>
      <c r="J57" s="24" t="s">
        <v>124</v>
      </c>
      <c r="K57" s="27"/>
      <c r="L57" s="38"/>
    </row>
    <row r="58">
      <c r="A58" s="42" t="s">
        <v>120</v>
      </c>
      <c r="B58" s="30" t="s">
        <v>585</v>
      </c>
      <c r="C58" s="22" t="s">
        <v>586</v>
      </c>
      <c r="D58" s="46" t="s">
        <v>141</v>
      </c>
      <c r="E58" s="23"/>
      <c r="F58" s="24" t="s">
        <v>124</v>
      </c>
      <c r="G58" s="24" t="s">
        <v>124</v>
      </c>
      <c r="H58" s="92" t="s">
        <v>579</v>
      </c>
      <c r="I58" s="25" t="b">
        <v>1</v>
      </c>
      <c r="J58" s="24" t="s">
        <v>124</v>
      </c>
      <c r="K58" s="27"/>
      <c r="L58" s="38" t="s">
        <v>587</v>
      </c>
    </row>
    <row r="59" ht="7.5" customHeight="1">
      <c r="A59" s="12"/>
    </row>
    <row r="60">
      <c r="A60" s="45" t="s">
        <v>132</v>
      </c>
    </row>
    <row r="61">
      <c r="A61" s="14" t="s">
        <v>9</v>
      </c>
      <c r="B61" s="15" t="s">
        <v>10</v>
      </c>
      <c r="C61" s="16" t="s">
        <v>11</v>
      </c>
      <c r="D61" s="17" t="s">
        <v>12</v>
      </c>
      <c r="E61" s="19" t="s">
        <v>20</v>
      </c>
    </row>
    <row r="62">
      <c r="A62" s="20">
        <v>1.0</v>
      </c>
      <c r="B62" s="21" t="s">
        <v>459</v>
      </c>
      <c r="C62" s="22" t="s">
        <v>460</v>
      </c>
      <c r="D62" s="46" t="s">
        <v>24</v>
      </c>
      <c r="E62" s="46"/>
      <c r="F62" s="47"/>
      <c r="G62" s="47"/>
      <c r="H62" s="47"/>
      <c r="I62" s="47"/>
      <c r="J62" s="47"/>
      <c r="K62" s="48"/>
      <c r="L62" s="47"/>
    </row>
    <row r="63">
      <c r="A63" s="29" t="s">
        <v>21</v>
      </c>
      <c r="B63" s="21" t="s">
        <v>360</v>
      </c>
      <c r="C63" s="22" t="s">
        <v>361</v>
      </c>
      <c r="D63" s="23" t="s">
        <v>24</v>
      </c>
      <c r="E63" s="46"/>
      <c r="F63" s="47"/>
      <c r="G63" s="47"/>
      <c r="H63" s="47"/>
      <c r="I63" s="47"/>
      <c r="J63" s="47"/>
      <c r="K63" s="48"/>
      <c r="L63" s="47"/>
    </row>
    <row r="64">
      <c r="A64" s="97" t="s">
        <v>48</v>
      </c>
      <c r="B64" s="21" t="s">
        <v>306</v>
      </c>
      <c r="C64" s="22" t="s">
        <v>552</v>
      </c>
      <c r="D64" s="23" t="s">
        <v>24</v>
      </c>
      <c r="E64" s="46"/>
      <c r="F64" s="47"/>
      <c r="G64" s="47"/>
      <c r="H64" s="47"/>
      <c r="I64" s="47"/>
      <c r="J64" s="47"/>
      <c r="K64" s="48"/>
      <c r="L64" s="47"/>
    </row>
    <row r="65">
      <c r="A65" s="97" t="s">
        <v>48</v>
      </c>
      <c r="B65" s="21" t="s">
        <v>308</v>
      </c>
      <c r="C65" s="22" t="s">
        <v>553</v>
      </c>
      <c r="D65" s="23" t="s">
        <v>24</v>
      </c>
      <c r="E65" s="46"/>
      <c r="F65" s="47"/>
      <c r="G65" s="47"/>
      <c r="H65" s="47"/>
      <c r="I65" s="47"/>
      <c r="J65" s="47"/>
      <c r="K65" s="48"/>
      <c r="L65" s="47"/>
    </row>
    <row r="66">
      <c r="A66" s="97" t="s">
        <v>48</v>
      </c>
      <c r="B66" s="21" t="s">
        <v>469</v>
      </c>
      <c r="C66" s="22" t="s">
        <v>554</v>
      </c>
      <c r="D66" s="23" t="s">
        <v>24</v>
      </c>
      <c r="E66" s="46"/>
      <c r="F66" s="47"/>
      <c r="G66" s="47"/>
      <c r="H66" s="47"/>
      <c r="I66" s="47"/>
      <c r="J66" s="47"/>
      <c r="K66" s="48"/>
      <c r="L66" s="47"/>
    </row>
    <row r="67">
      <c r="A67" s="98" t="s">
        <v>79</v>
      </c>
      <c r="B67" s="21" t="s">
        <v>478</v>
      </c>
      <c r="C67" s="22" t="s">
        <v>479</v>
      </c>
      <c r="D67" s="23" t="s">
        <v>24</v>
      </c>
      <c r="E67" s="46"/>
      <c r="F67" s="47"/>
      <c r="G67" s="47"/>
      <c r="H67" s="47"/>
      <c r="I67" s="47"/>
      <c r="J67" s="47"/>
      <c r="K67" s="48"/>
      <c r="L67" s="47"/>
    </row>
    <row r="68">
      <c r="A68" s="95" t="s">
        <v>98</v>
      </c>
      <c r="B68" s="21" t="s">
        <v>414</v>
      </c>
      <c r="C68" s="22" t="s">
        <v>415</v>
      </c>
      <c r="D68" s="23" t="s">
        <v>24</v>
      </c>
      <c r="E68" s="46"/>
      <c r="F68" s="47"/>
      <c r="G68" s="47"/>
      <c r="H68" s="47"/>
      <c r="I68" s="47"/>
      <c r="J68" s="47"/>
      <c r="K68" s="48"/>
      <c r="L68" s="47"/>
    </row>
    <row r="69">
      <c r="A69" s="95" t="s">
        <v>98</v>
      </c>
      <c r="B69" s="21" t="s">
        <v>410</v>
      </c>
      <c r="C69" s="22" t="s">
        <v>411</v>
      </c>
      <c r="D69" s="23" t="s">
        <v>24</v>
      </c>
      <c r="E69" s="46"/>
      <c r="F69" s="47"/>
      <c r="G69" s="47"/>
      <c r="H69" s="47"/>
      <c r="I69" s="47"/>
      <c r="J69" s="47"/>
      <c r="K69" s="48"/>
      <c r="L69" s="47"/>
    </row>
    <row r="70" ht="7.5" customHeight="1">
      <c r="A70" s="12"/>
    </row>
    <row r="71">
      <c r="A71" s="45" t="s">
        <v>133</v>
      </c>
    </row>
    <row r="72">
      <c r="A72" s="49" t="s">
        <v>134</v>
      </c>
      <c r="D72" s="19" t="s">
        <v>135</v>
      </c>
      <c r="E72" s="19" t="s">
        <v>136</v>
      </c>
      <c r="F72" s="19"/>
      <c r="G72" s="19"/>
      <c r="H72" s="19" t="s">
        <v>137</v>
      </c>
      <c r="I72" s="19" t="s">
        <v>20</v>
      </c>
    </row>
    <row r="73">
      <c r="A73" s="99" t="s">
        <v>588</v>
      </c>
      <c r="B73" s="28"/>
      <c r="C73" s="28"/>
      <c r="D73" s="100" t="s">
        <v>151</v>
      </c>
      <c r="E73" s="100" t="s">
        <v>140</v>
      </c>
      <c r="F73" s="50"/>
      <c r="G73" s="50"/>
      <c r="H73" s="53" t="s">
        <v>143</v>
      </c>
      <c r="I73" s="28"/>
      <c r="J73" s="28"/>
      <c r="K73" s="52"/>
      <c r="L73" s="52"/>
    </row>
    <row r="74">
      <c r="A74" s="99" t="s">
        <v>589</v>
      </c>
      <c r="B74" s="28"/>
      <c r="C74" s="28"/>
      <c r="D74" s="100" t="s">
        <v>146</v>
      </c>
      <c r="E74" s="100" t="s">
        <v>152</v>
      </c>
      <c r="F74" s="50"/>
      <c r="G74" s="50"/>
      <c r="H74" s="53" t="s">
        <v>143</v>
      </c>
      <c r="I74" s="28"/>
      <c r="J74" s="28"/>
      <c r="K74" s="52"/>
      <c r="L74" s="52"/>
    </row>
    <row r="75">
      <c r="A75" s="99" t="s">
        <v>590</v>
      </c>
      <c r="B75" s="28"/>
      <c r="C75" s="28"/>
      <c r="D75" s="100" t="s">
        <v>151</v>
      </c>
      <c r="E75" s="100" t="s">
        <v>144</v>
      </c>
      <c r="F75" s="50"/>
      <c r="G75" s="50"/>
      <c r="H75" s="53" t="s">
        <v>143</v>
      </c>
      <c r="I75" s="28"/>
      <c r="J75" s="28"/>
      <c r="K75" s="52"/>
      <c r="L75" s="52"/>
    </row>
    <row r="76" ht="17.25" customHeight="1">
      <c r="A76" s="99" t="s">
        <v>590</v>
      </c>
      <c r="B76" s="28"/>
      <c r="C76" s="28"/>
      <c r="D76" s="100" t="s">
        <v>151</v>
      </c>
      <c r="E76" s="100" t="s">
        <v>144</v>
      </c>
      <c r="F76" s="50"/>
      <c r="G76" s="50"/>
      <c r="H76" s="53" t="s">
        <v>143</v>
      </c>
      <c r="I76" s="28"/>
      <c r="J76" s="28"/>
      <c r="K76" s="52"/>
      <c r="L76" s="52"/>
    </row>
    <row r="77" ht="17.25" customHeight="1">
      <c r="A77" s="99" t="s">
        <v>591</v>
      </c>
      <c r="B77" s="28"/>
      <c r="C77" s="28"/>
      <c r="D77" s="101" t="s">
        <v>146</v>
      </c>
      <c r="E77" s="100" t="s">
        <v>147</v>
      </c>
      <c r="F77" s="50"/>
      <c r="G77" s="50"/>
      <c r="H77" s="53" t="s">
        <v>143</v>
      </c>
      <c r="I77" s="28"/>
      <c r="J77" s="28"/>
      <c r="K77" s="52"/>
      <c r="L77" s="52"/>
    </row>
    <row r="78" ht="17.25" customHeight="1">
      <c r="A78" s="99" t="s">
        <v>592</v>
      </c>
      <c r="B78" s="28"/>
      <c r="C78" s="28"/>
      <c r="D78" s="100" t="s">
        <v>151</v>
      </c>
      <c r="E78" s="100" t="s">
        <v>140</v>
      </c>
      <c r="F78" s="50"/>
      <c r="G78" s="50"/>
      <c r="H78" s="51" t="s">
        <v>141</v>
      </c>
      <c r="I78" s="28"/>
      <c r="J78" s="28"/>
      <c r="K78" s="52"/>
      <c r="L78" s="52"/>
    </row>
    <row r="79" ht="17.25" customHeight="1">
      <c r="A79" s="99" t="s">
        <v>591</v>
      </c>
      <c r="B79" s="28"/>
      <c r="C79" s="28"/>
      <c r="D79" s="100" t="s">
        <v>146</v>
      </c>
      <c r="E79" s="100" t="s">
        <v>147</v>
      </c>
      <c r="F79" s="50"/>
      <c r="G79" s="50"/>
      <c r="H79" s="53" t="s">
        <v>143</v>
      </c>
      <c r="I79" s="28"/>
      <c r="J79" s="28"/>
      <c r="K79" s="52"/>
      <c r="L79" s="52"/>
    </row>
    <row r="80" ht="17.25" customHeight="1">
      <c r="A80" s="99" t="s">
        <v>593</v>
      </c>
      <c r="B80" s="28"/>
      <c r="C80" s="28"/>
      <c r="D80" s="100" t="s">
        <v>151</v>
      </c>
      <c r="E80" s="100" t="s">
        <v>144</v>
      </c>
      <c r="F80" s="50"/>
      <c r="G80" s="50"/>
      <c r="H80" s="53" t="s">
        <v>143</v>
      </c>
      <c r="I80" s="28"/>
      <c r="J80" s="28"/>
      <c r="K80" s="52"/>
      <c r="L80" s="52"/>
    </row>
    <row r="81" ht="6.0" customHeight="1">
      <c r="A81" s="12"/>
    </row>
    <row r="82">
      <c r="A82" s="45" t="s">
        <v>153</v>
      </c>
    </row>
    <row r="83">
      <c r="A83" s="45" t="s">
        <v>154</v>
      </c>
      <c r="E83" s="45" t="s">
        <v>13</v>
      </c>
      <c r="J83" s="45"/>
      <c r="K83" s="45"/>
      <c r="L83" s="45"/>
    </row>
    <row r="84">
      <c r="A84" s="54"/>
      <c r="B84" s="54"/>
      <c r="C84" s="55"/>
      <c r="D84" s="54"/>
      <c r="E84" s="56" t="s">
        <v>155</v>
      </c>
    </row>
    <row r="85">
      <c r="A85" s="57"/>
      <c r="B85" s="57"/>
      <c r="C85" s="58"/>
      <c r="D85" s="57"/>
      <c r="E85" s="59"/>
      <c r="F85" s="60" t="s">
        <v>155</v>
      </c>
      <c r="G85" s="60" t="s">
        <v>156</v>
      </c>
      <c r="H85" s="60" t="s">
        <v>157</v>
      </c>
      <c r="I85" s="60" t="s">
        <v>158</v>
      </c>
      <c r="K85" s="61"/>
      <c r="L85" s="60"/>
    </row>
    <row r="86">
      <c r="A86" s="57"/>
      <c r="B86" s="57"/>
      <c r="C86" s="58"/>
      <c r="D86" s="57"/>
      <c r="E86" s="57" t="s">
        <v>140</v>
      </c>
      <c r="F86" s="57">
        <f>SUMIFS(E10:E59,G10:G59,"FALSE",A10:A59,1)</f>
        <v>32</v>
      </c>
      <c r="G86" s="57">
        <f>SUMIFS(E10:E59,G10:G59,"FALSE",I10:I59,"TRUE",A10:A59,1)</f>
        <v>0</v>
      </c>
      <c r="H86" s="57">
        <f>SUMIFS(E10:E59,G10:G59,"FALSE",H10:H59,"PRONTO",A10:A59,1)</f>
        <v>24</v>
      </c>
      <c r="I86" s="57"/>
      <c r="J86" s="57" t="str">
        <f>IFERROR(__xludf.DUMMYFUNCTION("SPARKLINE(L86,{""charttype"",""bar"";""color1"",""green"";""max"",1})"),"")</f>
        <v/>
      </c>
      <c r="K86" s="58"/>
      <c r="L86" s="62">
        <f t="shared" ref="L86:L90" si="1">((H86*100)/(F86-G86))/100</f>
        <v>0.75</v>
      </c>
    </row>
    <row r="87">
      <c r="A87" s="57"/>
      <c r="B87" s="57"/>
      <c r="C87" s="58"/>
      <c r="D87" s="57"/>
      <c r="E87" s="57" t="s">
        <v>152</v>
      </c>
      <c r="F87" s="57">
        <f>SUMIFS(E10:E59,G10:G59,"FALSE",A10:A59,2)</f>
        <v>39</v>
      </c>
      <c r="G87" s="57">
        <f>SUMIFS(E10:E59,G10:G59,"FALSE",I10:I59,"TRUE",A10:A59,2)</f>
        <v>0</v>
      </c>
      <c r="H87" s="57">
        <f>SUMIFS(E10:E59,G10:G59,"FALSE",H10:H59,"PRONTO",A10:A59,2)</f>
        <v>18</v>
      </c>
      <c r="J87" s="57" t="str">
        <f>IFERROR(__xludf.DUMMYFUNCTION("SPARKLINE(L87,{""charttype"",""bar"";""color1"",""green"";""max"",1})"),"")</f>
        <v/>
      </c>
      <c r="K87" s="58"/>
      <c r="L87" s="62">
        <f t="shared" si="1"/>
        <v>0.4615384615</v>
      </c>
    </row>
    <row r="88">
      <c r="A88" s="57"/>
      <c r="B88" s="57"/>
      <c r="C88" s="58"/>
      <c r="D88" s="57"/>
      <c r="E88" s="57" t="s">
        <v>142</v>
      </c>
      <c r="F88" s="57">
        <f>SUMIFS(E10:E59,G10:G59,"FALSE",A10:A59,3)</f>
        <v>21</v>
      </c>
      <c r="G88" s="57">
        <f>SUMIFS(E10:E59,G10:G59,"FALSE",I10:I59,"TRUE",A10:A59,3)</f>
        <v>0</v>
      </c>
      <c r="H88" s="57">
        <f>SUMIFS(E10:E59,G10:G59,"FALSE",H10:H59,"PRONTO",A10:A59,3)</f>
        <v>0</v>
      </c>
      <c r="J88" s="57" t="str">
        <f>IFERROR(__xludf.DUMMYFUNCTION("SPARKLINE(L88,{""charttype"",""bar"";""color1"",""green"";""max"",1})"),"")</f>
        <v/>
      </c>
      <c r="K88" s="58"/>
      <c r="L88" s="62">
        <f t="shared" si="1"/>
        <v>0</v>
      </c>
    </row>
    <row r="89">
      <c r="A89" s="57"/>
      <c r="B89" s="57"/>
      <c r="C89" s="58"/>
      <c r="D89" s="57"/>
      <c r="E89" s="57" t="s">
        <v>144</v>
      </c>
      <c r="F89" s="57">
        <f>SUMIFS(E10:E59,G10:G59,"FALSE",A10:A59,4)</f>
        <v>79</v>
      </c>
      <c r="G89" s="57">
        <f>SUMIFS(E10:E59,G10:G59,"FALSE",I10:I59,"TRUE",A10:A59,4)</f>
        <v>0</v>
      </c>
      <c r="H89" s="57">
        <f>SUMIFS(E10:E59,G10:G59,"FALSE",H10:H59,"PRONTO",A10:A59,4)</f>
        <v>42</v>
      </c>
      <c r="J89" s="57" t="str">
        <f>IFERROR(__xludf.DUMMYFUNCTION("SPARKLINE(L89,{""charttype"",""bar"";""color1"",""green"";""max"",1})"),"")</f>
        <v/>
      </c>
      <c r="K89" s="58"/>
      <c r="L89" s="62">
        <f t="shared" si="1"/>
        <v>0.5316455696</v>
      </c>
    </row>
    <row r="90">
      <c r="A90" s="57"/>
      <c r="B90" s="57"/>
      <c r="C90" s="58"/>
      <c r="D90" s="57"/>
      <c r="E90" s="63"/>
      <c r="F90" s="63">
        <f t="shared" ref="F90:H90" si="2">SUM(F86:F89)</f>
        <v>171</v>
      </c>
      <c r="G90" s="63">
        <f t="shared" si="2"/>
        <v>0</v>
      </c>
      <c r="H90" s="63">
        <f t="shared" si="2"/>
        <v>84</v>
      </c>
      <c r="I90" s="63"/>
      <c r="J90" s="63" t="str">
        <f>IFERROR(__xludf.DUMMYFUNCTION("SPARKLINE(L90,{""charttype"",""bar"";""color1"",""green"";""max"",1})"),"")</f>
        <v/>
      </c>
      <c r="K90" s="64"/>
      <c r="L90" s="65">
        <f t="shared" si="1"/>
        <v>0.4912280702</v>
      </c>
    </row>
    <row r="91" ht="4.5" customHeight="1">
      <c r="A91" s="57"/>
      <c r="B91" s="57"/>
      <c r="C91" s="58"/>
      <c r="D91" s="57"/>
      <c r="E91" s="66"/>
      <c r="F91" s="67"/>
      <c r="G91" s="67"/>
      <c r="H91" s="57"/>
      <c r="I91" s="57"/>
      <c r="J91" s="58"/>
      <c r="K91" s="58"/>
      <c r="L91" s="57"/>
    </row>
    <row r="92">
      <c r="A92" s="57"/>
      <c r="B92" s="57"/>
      <c r="C92" s="58"/>
      <c r="D92" s="57"/>
      <c r="E92" s="56" t="s">
        <v>159</v>
      </c>
    </row>
    <row r="93">
      <c r="A93" s="57"/>
      <c r="B93" s="57"/>
      <c r="C93" s="58"/>
      <c r="D93" s="57"/>
      <c r="E93" s="59"/>
      <c r="F93" s="60" t="s">
        <v>160</v>
      </c>
      <c r="G93" s="60" t="s">
        <v>156</v>
      </c>
      <c r="H93" s="60" t="s">
        <v>157</v>
      </c>
      <c r="I93" s="60" t="s">
        <v>161</v>
      </c>
      <c r="K93" s="61"/>
      <c r="L93" s="60"/>
    </row>
    <row r="94">
      <c r="A94" s="57"/>
      <c r="B94" s="57"/>
      <c r="C94" s="58"/>
      <c r="D94" s="57"/>
      <c r="E94" s="57" t="s">
        <v>140</v>
      </c>
      <c r="F94" s="57">
        <f>SUMIFS(E10:E59,G10:G59,"TRUE",A10:A59,1)</f>
        <v>13</v>
      </c>
      <c r="G94" s="57">
        <f>SUMIFS(E10:E59,G10:G59,"TRUE",I10:I59,"TRUE",A10:A59,1)</f>
        <v>0</v>
      </c>
      <c r="H94" s="57">
        <f>SUMIFS(E10:E59,G10:G59,"TRUE",H10:H59,"PRONTO",A10:A59,1)</f>
        <v>0</v>
      </c>
      <c r="I94" s="57"/>
      <c r="J94" s="57" t="str">
        <f>IFERROR(__xludf.DUMMYFUNCTION("SPARKLINE(L94,{""charttype"",""bar"";""color1"",""green"";""max"",1})"),"")</f>
        <v/>
      </c>
      <c r="K94" s="58"/>
      <c r="L94" s="62">
        <f t="shared" ref="L94:L98" si="3">((H94*100)/(F94-G94))/100</f>
        <v>0</v>
      </c>
    </row>
    <row r="95">
      <c r="A95" s="57"/>
      <c r="B95" s="57"/>
      <c r="C95" s="58"/>
      <c r="D95" s="57"/>
      <c r="E95" s="57" t="s">
        <v>152</v>
      </c>
      <c r="F95" s="57">
        <f>SUMIFS(E10:E59,G10:G59,"TRUE",A10:A59,2)</f>
        <v>24</v>
      </c>
      <c r="G95" s="57">
        <f>SUMIFS(E10:E59,G10:G59,"TRUE",I10:I59,"TRUE",A10:A59,2)</f>
        <v>0</v>
      </c>
      <c r="H95" s="57">
        <f>SUMIFS(E10:E59,G10:G59,"TRUE",H10:H59,"PRONTO",A10:A59,2)</f>
        <v>3</v>
      </c>
      <c r="J95" s="57" t="str">
        <f>IFERROR(__xludf.DUMMYFUNCTION("SPARKLINE(L95,{""charttype"",""bar"";""color1"",""green"";""max"",1})"),"")</f>
        <v/>
      </c>
      <c r="K95" s="58"/>
      <c r="L95" s="62">
        <f t="shared" si="3"/>
        <v>0.125</v>
      </c>
    </row>
    <row r="96">
      <c r="A96" s="57"/>
      <c r="B96" s="57"/>
      <c r="C96" s="58"/>
      <c r="D96" s="57"/>
      <c r="E96" s="57" t="s">
        <v>142</v>
      </c>
      <c r="F96" s="57">
        <f>SUMIFS(E10:E59,G10:G59,"TRUE",A10:A59,3)</f>
        <v>13</v>
      </c>
      <c r="G96" s="57">
        <f>SUMIFS(E10:E59,G10:G59,"TRUE",I10:I59,"TRUE",A10:A59,3)</f>
        <v>0</v>
      </c>
      <c r="H96" s="57">
        <f>SUMIFS(E10:E59,G10:G59,"TRUE",H10:H59,"PRONTO",A10:A59,3)</f>
        <v>0</v>
      </c>
      <c r="J96" s="57" t="str">
        <f>IFERROR(__xludf.DUMMYFUNCTION("SPARKLINE(L96,{""charttype"",""bar"";""color1"",""green"";""max"",1})"),"")</f>
        <v/>
      </c>
      <c r="K96" s="58"/>
      <c r="L96" s="62">
        <f t="shared" si="3"/>
        <v>0</v>
      </c>
    </row>
    <row r="97">
      <c r="A97" s="57"/>
      <c r="B97" s="57"/>
      <c r="C97" s="58"/>
      <c r="D97" s="57"/>
      <c r="E97" s="57" t="s">
        <v>144</v>
      </c>
      <c r="F97" s="57">
        <f>SUMIFS(E10:E59,G10:G59,"TRUE",A10:A59,4)</f>
        <v>42</v>
      </c>
      <c r="G97" s="57">
        <f>SUMIFS(E10:E59,G10:G59,"TRUE",I10:I59,"TRUE",A10:A59,4)</f>
        <v>0</v>
      </c>
      <c r="H97" s="57">
        <f>SUMIFS(E10:E59,G10:G59,"TRUE",H10:H59,"PRONTO",A10:A59,4)</f>
        <v>0</v>
      </c>
      <c r="J97" s="57" t="str">
        <f>IFERROR(__xludf.DUMMYFUNCTION("SPARKLINE(L97,{""charttype"",""bar"";""color1"",""green"";""max"",1})"),"")</f>
        <v/>
      </c>
      <c r="K97" s="58"/>
      <c r="L97" s="62">
        <f t="shared" si="3"/>
        <v>0</v>
      </c>
    </row>
    <row r="98">
      <c r="A98" s="57"/>
      <c r="B98" s="57"/>
      <c r="C98" s="58"/>
      <c r="D98" s="57"/>
      <c r="E98" s="63"/>
      <c r="F98" s="63">
        <f t="shared" ref="F98:H98" si="4">SUM(F94:F97)</f>
        <v>92</v>
      </c>
      <c r="G98" s="63">
        <f t="shared" si="4"/>
        <v>0</v>
      </c>
      <c r="H98" s="63">
        <f t="shared" si="4"/>
        <v>3</v>
      </c>
      <c r="I98" s="63"/>
      <c r="J98" s="63" t="str">
        <f>IFERROR(__xludf.DUMMYFUNCTION("SPARKLINE(L98,{""charttype"",""bar"";""color1"",""green"";""max"",1})"),"")</f>
        <v/>
      </c>
      <c r="K98" s="64"/>
      <c r="L98" s="65">
        <f t="shared" si="3"/>
        <v>0.03260869565</v>
      </c>
    </row>
    <row r="99" ht="4.5" customHeight="1">
      <c r="A99" s="57"/>
      <c r="B99" s="57"/>
      <c r="C99" s="58"/>
      <c r="D99" s="57"/>
      <c r="E99" s="66" t="s">
        <v>162</v>
      </c>
      <c r="F99" s="67"/>
      <c r="G99" s="67"/>
      <c r="H99" s="57"/>
      <c r="I99" s="57"/>
      <c r="J99" s="58"/>
      <c r="K99" s="58"/>
      <c r="L99" s="57"/>
    </row>
    <row r="100">
      <c r="A100" s="57"/>
      <c r="B100" s="57"/>
      <c r="C100" s="58"/>
      <c r="D100" s="57"/>
      <c r="E100" s="56" t="s">
        <v>163</v>
      </c>
    </row>
    <row r="101">
      <c r="A101" s="57"/>
      <c r="B101" s="57"/>
      <c r="C101" s="58"/>
      <c r="E101" s="59"/>
      <c r="F101" s="60" t="s">
        <v>164</v>
      </c>
      <c r="G101" s="60" t="s">
        <v>156</v>
      </c>
      <c r="H101" s="60" t="s">
        <v>165</v>
      </c>
      <c r="I101" s="60" t="s">
        <v>166</v>
      </c>
      <c r="K101" s="61"/>
      <c r="L101" s="61"/>
    </row>
    <row r="102">
      <c r="A102" s="57"/>
      <c r="B102" s="57"/>
      <c r="C102" s="58"/>
      <c r="E102" s="57" t="s">
        <v>140</v>
      </c>
      <c r="F102" s="57">
        <f t="shared" ref="F102:H102" si="5">SUM(F86+F94)</f>
        <v>45</v>
      </c>
      <c r="G102" s="57">
        <f t="shared" si="5"/>
        <v>0</v>
      </c>
      <c r="H102" s="57">
        <f t="shared" si="5"/>
        <v>24</v>
      </c>
      <c r="I102" s="57"/>
      <c r="J102" s="57" t="str">
        <f>IFERROR(__xludf.DUMMYFUNCTION("SPARKLINE(L102,{""charttype"",""bar"";""color1"",""green"";""max"",1})"),"")</f>
        <v/>
      </c>
      <c r="K102" s="58"/>
      <c r="L102" s="62">
        <f t="shared" ref="L102:L106" si="7">((H102*100)/(F102-G102))/100</f>
        <v>0.5333333333</v>
      </c>
    </row>
    <row r="103">
      <c r="A103" s="57"/>
      <c r="B103" s="57"/>
      <c r="C103" s="58"/>
      <c r="E103" s="57" t="s">
        <v>152</v>
      </c>
      <c r="F103" s="57">
        <f t="shared" ref="F103:H103" si="6">SUM(F87+F95)</f>
        <v>63</v>
      </c>
      <c r="G103" s="57">
        <f t="shared" si="6"/>
        <v>0</v>
      </c>
      <c r="H103" s="57">
        <f t="shared" si="6"/>
        <v>21</v>
      </c>
      <c r="J103" s="57" t="str">
        <f>IFERROR(__xludf.DUMMYFUNCTION("SPARKLINE(L103,{""charttype"",""bar"";""color1"",""green"";""max"",1})"),"")</f>
        <v/>
      </c>
      <c r="K103" s="58"/>
      <c r="L103" s="62">
        <f t="shared" si="7"/>
        <v>0.3333333333</v>
      </c>
    </row>
    <row r="104">
      <c r="A104" s="57"/>
      <c r="B104" s="57"/>
      <c r="C104" s="58"/>
      <c r="E104" s="57" t="s">
        <v>142</v>
      </c>
      <c r="F104" s="57">
        <f t="shared" ref="F104:H104" si="8">SUM(F88+F96)</f>
        <v>34</v>
      </c>
      <c r="G104" s="57">
        <f t="shared" si="8"/>
        <v>0</v>
      </c>
      <c r="H104" s="57">
        <f t="shared" si="8"/>
        <v>0</v>
      </c>
      <c r="J104" s="57" t="str">
        <f>IFERROR(__xludf.DUMMYFUNCTION("SPARKLINE(L104,{""charttype"",""bar"";""color1"",""green"";""max"",1})"),"")</f>
        <v/>
      </c>
      <c r="K104" s="58"/>
      <c r="L104" s="62">
        <f t="shared" si="7"/>
        <v>0</v>
      </c>
    </row>
    <row r="105">
      <c r="A105" s="57"/>
      <c r="B105" s="57"/>
      <c r="C105" s="58"/>
      <c r="E105" s="57" t="s">
        <v>144</v>
      </c>
      <c r="F105" s="57">
        <f t="shared" ref="F105:H105" si="9">SUM(F89+F97)</f>
        <v>121</v>
      </c>
      <c r="G105" s="57">
        <f t="shared" si="9"/>
        <v>0</v>
      </c>
      <c r="H105" s="57">
        <f t="shared" si="9"/>
        <v>42</v>
      </c>
      <c r="J105" s="57" t="str">
        <f>IFERROR(__xludf.DUMMYFUNCTION("SPARKLINE(L105,{""charttype"",""bar"";""color1"",""green"";""max"",1})"),"")</f>
        <v/>
      </c>
      <c r="K105" s="58"/>
      <c r="L105" s="62">
        <f t="shared" si="7"/>
        <v>0.347107438</v>
      </c>
    </row>
    <row r="106">
      <c r="A106" s="68"/>
      <c r="B106" s="68"/>
      <c r="C106" s="69"/>
      <c r="D106" s="68"/>
      <c r="E106" s="70"/>
      <c r="F106" s="70">
        <f t="shared" ref="F106:H106" si="10">SUM(F102:F105)</f>
        <v>263</v>
      </c>
      <c r="G106" s="70">
        <f t="shared" si="10"/>
        <v>0</v>
      </c>
      <c r="H106" s="70">
        <f t="shared" si="10"/>
        <v>87</v>
      </c>
      <c r="I106" s="70"/>
      <c r="J106" s="70" t="str">
        <f>IFERROR(__xludf.DUMMYFUNCTION("SPARKLINE(L106,{""charttype"",""bar"";""color1"",""green"";""max"",1})"),"")</f>
        <v/>
      </c>
      <c r="K106" s="71"/>
      <c r="L106" s="72">
        <f t="shared" si="7"/>
        <v>0.3307984791</v>
      </c>
    </row>
    <row r="107">
      <c r="A107" s="57"/>
      <c r="B107" s="57"/>
      <c r="C107" s="58"/>
      <c r="D107" s="57"/>
      <c r="E107" s="57"/>
      <c r="F107" s="57"/>
      <c r="G107" s="57"/>
      <c r="H107" s="57"/>
      <c r="I107" s="73"/>
      <c r="J107" s="58"/>
      <c r="K107" s="58"/>
      <c r="L107" s="57"/>
    </row>
    <row r="108">
      <c r="A108" s="57"/>
      <c r="B108" s="57"/>
      <c r="C108" s="58"/>
      <c r="D108" s="57"/>
      <c r="E108" s="57"/>
      <c r="F108" s="57"/>
      <c r="G108" s="57"/>
      <c r="H108" s="57"/>
      <c r="I108" s="73"/>
      <c r="J108" s="58"/>
      <c r="K108" s="58"/>
      <c r="L108" s="57"/>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sheetData>
  <autoFilter ref="$A$9:$L$59"/>
  <mergeCells count="30">
    <mergeCell ref="A1:L1"/>
    <mergeCell ref="A2:L2"/>
    <mergeCell ref="A3:B3"/>
    <mergeCell ref="A4:B4"/>
    <mergeCell ref="C4:D4"/>
    <mergeCell ref="E4:E5"/>
    <mergeCell ref="F4:F5"/>
    <mergeCell ref="A5:B5"/>
    <mergeCell ref="C5:D5"/>
    <mergeCell ref="A6:B6"/>
    <mergeCell ref="C6:I6"/>
    <mergeCell ref="A7:L7"/>
    <mergeCell ref="A8:L8"/>
    <mergeCell ref="A59:L59"/>
    <mergeCell ref="A60:L60"/>
    <mergeCell ref="E61:L61"/>
    <mergeCell ref="A70:L70"/>
    <mergeCell ref="A71:L71"/>
    <mergeCell ref="A72:C72"/>
    <mergeCell ref="I72:L72"/>
    <mergeCell ref="A81:L81"/>
    <mergeCell ref="E100:L100"/>
    <mergeCell ref="I101:J101"/>
    <mergeCell ref="A82:L82"/>
    <mergeCell ref="A83:D83"/>
    <mergeCell ref="E83:I83"/>
    <mergeCell ref="E84:L84"/>
    <mergeCell ref="I85:J85"/>
    <mergeCell ref="E92:L92"/>
    <mergeCell ref="I93:J93"/>
  </mergeCells>
  <conditionalFormatting sqref="H9:H58">
    <cfRule type="containsText" dxfId="0" priority="1" operator="containsText" text="Preparado">
      <formula>NOT(ISERROR(SEARCH(("Preparado"),(H9))))</formula>
    </cfRule>
  </conditionalFormatting>
  <conditionalFormatting sqref="H9:H58">
    <cfRule type="containsText" dxfId="1" priority="2" operator="containsText" text="Pronto">
      <formula>NOT(ISERROR(SEARCH(("Pronto"),(H9))))</formula>
    </cfRule>
  </conditionalFormatting>
  <conditionalFormatting sqref="H9:H58">
    <cfRule type="containsText" dxfId="1" priority="3" operator="containsText" text="Aceito">
      <formula>NOT(ISERROR(SEARCH(("Aceito"),(H9))))</formula>
    </cfRule>
  </conditionalFormatting>
  <conditionalFormatting sqref="H9:H58">
    <cfRule type="containsText" dxfId="1" priority="4" operator="containsText" text="Implantado">
      <formula>NOT(ISERROR(SEARCH(("Implantado"),(H9))))</formula>
    </cfRule>
  </conditionalFormatting>
  <conditionalFormatting sqref="H9:H58">
    <cfRule type="containsText" dxfId="2" priority="5" operator="containsText" text="Novo">
      <formula>NOT(ISERROR(SEARCH(("Novo"),(H9))))</formula>
    </cfRule>
  </conditionalFormatting>
  <conditionalFormatting sqref="H9:H58">
    <cfRule type="containsText" dxfId="2" priority="6" operator="containsText" text="Em refinamento">
      <formula>NOT(ISERROR(SEARCH(("Em refinamento"),(H9))))</formula>
    </cfRule>
  </conditionalFormatting>
  <conditionalFormatting sqref="H9:H58">
    <cfRule type="containsText" dxfId="3" priority="7" operator="containsText" text="Em testes">
      <formula>NOT(ISERROR(SEARCH(("Em testes"),(H9))))</formula>
    </cfRule>
  </conditionalFormatting>
  <conditionalFormatting sqref="H9:H58">
    <cfRule type="containsText" dxfId="3" priority="8" operator="containsText" text="Implementado">
      <formula>NOT(ISERROR(SEARCH(("Implementado"),(H9))))</formula>
    </cfRule>
  </conditionalFormatting>
  <conditionalFormatting sqref="H9:H58">
    <cfRule type="containsText" dxfId="1" priority="9" operator="containsText" text="Entregue">
      <formula>NOT(ISERROR(SEARCH(("Entregue"),(H9))))</formula>
    </cfRule>
  </conditionalFormatting>
  <conditionalFormatting sqref="H9:H58">
    <cfRule type="containsText" dxfId="4" priority="10" operator="containsText" text="Em Desenvolvimento">
      <formula>NOT(ISERROR(SEARCH(("Em Desenvolvimento"),(H9))))</formula>
    </cfRule>
  </conditionalFormatting>
  <printOptions horizontalCentered="1"/>
  <pageMargins bottom="0.06492971101125448" footer="0.0" header="0.0" left="0.7" right="0.7" top="0.10821618501875749"/>
  <pageSetup fitToHeight="0" paperSize="9" orientation="portrait"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594</v>
      </c>
    </row>
    <row r="3">
      <c r="A3" s="3" t="s">
        <v>2</v>
      </c>
      <c r="C3" s="4">
        <v>45740.0</v>
      </c>
      <c r="D3" s="4"/>
      <c r="E3" s="4"/>
      <c r="F3" s="4"/>
      <c r="G3" s="4"/>
      <c r="H3" s="4"/>
      <c r="I3" s="5"/>
      <c r="J3" s="6"/>
      <c r="K3" s="6"/>
      <c r="L3" s="7"/>
    </row>
    <row r="4">
      <c r="A4" s="3" t="s">
        <v>3</v>
      </c>
      <c r="C4" s="4">
        <v>45740.0</v>
      </c>
      <c r="E4" s="8">
        <f>NETWORKDAYS(C4, C5, 0)</f>
        <v>15</v>
      </c>
      <c r="F4" s="5" t="s">
        <v>4</v>
      </c>
      <c r="G4" s="5"/>
      <c r="H4" s="5"/>
      <c r="I4" s="5"/>
      <c r="J4" s="6"/>
      <c r="K4" s="6"/>
      <c r="L4" s="9"/>
    </row>
    <row r="5">
      <c r="A5" s="3" t="s">
        <v>5</v>
      </c>
      <c r="C5" s="4">
        <v>45758.0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595</v>
      </c>
      <c r="C10" s="22" t="s">
        <v>596</v>
      </c>
      <c r="D10" s="23" t="s">
        <v>24</v>
      </c>
      <c r="E10" s="23">
        <v>8.0</v>
      </c>
      <c r="F10" s="24" t="b">
        <v>1</v>
      </c>
      <c r="G10" s="24" t="b">
        <v>0</v>
      </c>
      <c r="H10" s="80" t="s">
        <v>25</v>
      </c>
      <c r="I10" s="25" t="b">
        <v>0</v>
      </c>
      <c r="J10" s="25" t="b">
        <v>1</v>
      </c>
      <c r="K10" s="27"/>
      <c r="L10" s="28"/>
    </row>
    <row r="11">
      <c r="A11" s="20" t="s">
        <v>21</v>
      </c>
      <c r="B11" s="21" t="s">
        <v>597</v>
      </c>
      <c r="C11" s="22" t="s">
        <v>598</v>
      </c>
      <c r="D11" s="23" t="s">
        <v>24</v>
      </c>
      <c r="E11" s="23">
        <v>5.0</v>
      </c>
      <c r="F11" s="24" t="b">
        <v>0</v>
      </c>
      <c r="G11" s="24" t="b">
        <v>0</v>
      </c>
      <c r="H11" s="80" t="s">
        <v>25</v>
      </c>
      <c r="I11" s="24" t="b">
        <v>0</v>
      </c>
      <c r="J11" s="25" t="b">
        <v>1</v>
      </c>
      <c r="K11" s="27"/>
      <c r="L11" s="28"/>
    </row>
    <row r="12">
      <c r="A12" s="20" t="s">
        <v>21</v>
      </c>
      <c r="B12" s="21" t="s">
        <v>599</v>
      </c>
      <c r="C12" s="22" t="s">
        <v>600</v>
      </c>
      <c r="D12" s="23" t="s">
        <v>24</v>
      </c>
      <c r="E12" s="23">
        <v>13.0</v>
      </c>
      <c r="F12" s="24" t="b">
        <v>0</v>
      </c>
      <c r="G12" s="25" t="b">
        <v>0</v>
      </c>
      <c r="H12" s="80" t="s">
        <v>25</v>
      </c>
      <c r="I12" s="102" t="b">
        <v>0</v>
      </c>
      <c r="J12" s="25" t="b">
        <v>0</v>
      </c>
      <c r="K12" s="27"/>
      <c r="L12" s="28"/>
    </row>
    <row r="13">
      <c r="A13" s="20" t="s">
        <v>21</v>
      </c>
      <c r="B13" s="21" t="s">
        <v>601</v>
      </c>
      <c r="C13" s="22" t="s">
        <v>602</v>
      </c>
      <c r="D13" s="23" t="s">
        <v>123</v>
      </c>
      <c r="E13" s="23" t="s">
        <v>124</v>
      </c>
      <c r="F13" s="24" t="b">
        <v>0</v>
      </c>
      <c r="G13" s="25" t="b">
        <v>0</v>
      </c>
      <c r="H13" s="80" t="s">
        <v>25</v>
      </c>
      <c r="I13" s="25" t="b">
        <v>0</v>
      </c>
      <c r="J13" s="25" t="b">
        <v>1</v>
      </c>
      <c r="K13" s="27"/>
      <c r="L13" s="28"/>
    </row>
    <row r="14">
      <c r="A14" s="20" t="s">
        <v>21</v>
      </c>
      <c r="B14" s="21">
        <v>2.2576128E7</v>
      </c>
      <c r="C14" s="22" t="s">
        <v>259</v>
      </c>
      <c r="D14" s="23" t="s">
        <v>24</v>
      </c>
      <c r="E14" s="23">
        <v>13.0</v>
      </c>
      <c r="F14" s="24" t="b">
        <v>0</v>
      </c>
      <c r="G14" s="25" t="b">
        <v>1</v>
      </c>
      <c r="H14" s="80" t="s">
        <v>185</v>
      </c>
      <c r="I14" s="24" t="b">
        <v>0</v>
      </c>
      <c r="J14" s="25" t="b">
        <v>0</v>
      </c>
      <c r="K14" s="27"/>
      <c r="L14" s="28"/>
    </row>
    <row r="15">
      <c r="A15" s="20" t="s">
        <v>21</v>
      </c>
      <c r="B15" s="21" t="s">
        <v>540</v>
      </c>
      <c r="C15" s="22" t="s">
        <v>541</v>
      </c>
      <c r="D15" s="23" t="s">
        <v>24</v>
      </c>
      <c r="E15" s="23">
        <v>13.0</v>
      </c>
      <c r="F15" s="24" t="b">
        <v>0</v>
      </c>
      <c r="G15" s="25" t="b">
        <v>1</v>
      </c>
      <c r="H15" s="80" t="s">
        <v>97</v>
      </c>
      <c r="I15" s="24" t="b">
        <v>0</v>
      </c>
      <c r="J15" s="25" t="b">
        <v>0</v>
      </c>
      <c r="K15" s="34"/>
      <c r="L15" s="28"/>
    </row>
    <row r="16">
      <c r="A16" s="20" t="s">
        <v>21</v>
      </c>
      <c r="B16" s="21" t="s">
        <v>603</v>
      </c>
      <c r="C16" s="22" t="s">
        <v>604</v>
      </c>
      <c r="D16" s="23" t="s">
        <v>24</v>
      </c>
      <c r="E16" s="32">
        <v>3.0</v>
      </c>
      <c r="F16" s="24" t="b">
        <v>0</v>
      </c>
      <c r="G16" s="25" t="b">
        <v>1</v>
      </c>
      <c r="H16" s="80" t="s">
        <v>25</v>
      </c>
      <c r="I16" s="24" t="b">
        <v>0</v>
      </c>
      <c r="J16" s="25" t="b">
        <v>0</v>
      </c>
      <c r="K16" s="27"/>
      <c r="L16" s="28"/>
    </row>
    <row r="17">
      <c r="A17" s="29" t="s">
        <v>21</v>
      </c>
      <c r="B17" s="30" t="s">
        <v>542</v>
      </c>
      <c r="C17" s="31" t="s">
        <v>543</v>
      </c>
      <c r="D17" s="23" t="s">
        <v>24</v>
      </c>
      <c r="E17" s="32">
        <v>8.0</v>
      </c>
      <c r="F17" s="24" t="b">
        <v>0</v>
      </c>
      <c r="G17" s="25" t="b">
        <v>1</v>
      </c>
      <c r="H17" s="80" t="s">
        <v>42</v>
      </c>
      <c r="I17" s="25" t="b">
        <v>1</v>
      </c>
      <c r="J17" s="25" t="b">
        <v>0</v>
      </c>
      <c r="K17" s="27"/>
      <c r="L17" s="28" t="s">
        <v>605</v>
      </c>
    </row>
    <row r="18">
      <c r="A18" s="93" t="s">
        <v>48</v>
      </c>
      <c r="B18" s="21" t="s">
        <v>606</v>
      </c>
      <c r="C18" s="22" t="s">
        <v>607</v>
      </c>
      <c r="D18" s="23" t="s">
        <v>24</v>
      </c>
      <c r="E18" s="82">
        <v>8.0</v>
      </c>
      <c r="F18" s="25" t="b">
        <v>1</v>
      </c>
      <c r="G18" s="25" t="b">
        <v>0</v>
      </c>
      <c r="H18" s="80" t="s">
        <v>25</v>
      </c>
      <c r="I18" s="24" t="b">
        <v>0</v>
      </c>
      <c r="J18" s="25" t="b">
        <v>1</v>
      </c>
      <c r="K18" s="34"/>
      <c r="L18" s="38"/>
    </row>
    <row r="19">
      <c r="A19" s="93" t="s">
        <v>48</v>
      </c>
      <c r="B19" s="21" t="s">
        <v>608</v>
      </c>
      <c r="C19" s="22" t="s">
        <v>609</v>
      </c>
      <c r="D19" s="82" t="s">
        <v>24</v>
      </c>
      <c r="E19" s="82">
        <v>5.0</v>
      </c>
      <c r="F19" s="24" t="b">
        <v>0</v>
      </c>
      <c r="G19" s="25" t="b">
        <v>0</v>
      </c>
      <c r="H19" s="83" t="s">
        <v>25</v>
      </c>
      <c r="I19" s="24" t="b">
        <v>0</v>
      </c>
      <c r="J19" s="25" t="b">
        <v>1</v>
      </c>
      <c r="K19" s="88"/>
      <c r="L19" s="38"/>
    </row>
    <row r="20">
      <c r="A20" s="93" t="s">
        <v>48</v>
      </c>
      <c r="B20" s="21" t="s">
        <v>610</v>
      </c>
      <c r="C20" s="22" t="s">
        <v>611</v>
      </c>
      <c r="D20" s="23" t="s">
        <v>24</v>
      </c>
      <c r="E20" s="82">
        <v>8.0</v>
      </c>
      <c r="F20" s="24" t="b">
        <v>0</v>
      </c>
      <c r="G20" s="25" t="b">
        <v>0</v>
      </c>
      <c r="H20" s="84" t="s">
        <v>25</v>
      </c>
      <c r="I20" s="24" t="b">
        <v>0</v>
      </c>
      <c r="J20" s="25" t="b">
        <v>1</v>
      </c>
      <c r="K20" s="34"/>
      <c r="L20" s="38"/>
    </row>
    <row r="21">
      <c r="A21" s="97" t="s">
        <v>48</v>
      </c>
      <c r="B21" s="21" t="s">
        <v>612</v>
      </c>
      <c r="C21" s="22" t="s">
        <v>613</v>
      </c>
      <c r="D21" s="23" t="s">
        <v>24</v>
      </c>
      <c r="E21" s="23">
        <v>5.0</v>
      </c>
      <c r="F21" s="24" t="b">
        <v>0</v>
      </c>
      <c r="G21" s="25" t="b">
        <v>0</v>
      </c>
      <c r="H21" s="85" t="s">
        <v>25</v>
      </c>
      <c r="I21" s="24" t="b">
        <v>0</v>
      </c>
      <c r="J21" s="25" t="b">
        <v>0</v>
      </c>
      <c r="K21" s="34"/>
      <c r="L21" s="38"/>
    </row>
    <row r="22">
      <c r="A22" s="93" t="s">
        <v>48</v>
      </c>
      <c r="B22" s="21" t="s">
        <v>614</v>
      </c>
      <c r="C22" s="22" t="s">
        <v>615</v>
      </c>
      <c r="D22" s="23" t="s">
        <v>24</v>
      </c>
      <c r="E22" s="82">
        <v>13.0</v>
      </c>
      <c r="F22" s="24" t="b">
        <v>0</v>
      </c>
      <c r="G22" s="25" t="b">
        <v>0</v>
      </c>
      <c r="H22" s="84" t="s">
        <v>25</v>
      </c>
      <c r="I22" s="24" t="b">
        <v>0</v>
      </c>
      <c r="J22" s="25" t="b">
        <v>0</v>
      </c>
      <c r="K22" s="27"/>
      <c r="L22" s="38"/>
    </row>
    <row r="23">
      <c r="A23" s="93" t="s">
        <v>48</v>
      </c>
      <c r="B23" s="21" t="s">
        <v>463</v>
      </c>
      <c r="C23" s="22" t="s">
        <v>616</v>
      </c>
      <c r="D23" s="23" t="s">
        <v>24</v>
      </c>
      <c r="E23" s="82">
        <v>13.0</v>
      </c>
      <c r="F23" s="25" t="b">
        <v>0</v>
      </c>
      <c r="G23" s="25" t="b">
        <v>1</v>
      </c>
      <c r="H23" s="84" t="s">
        <v>42</v>
      </c>
      <c r="I23" s="24" t="b">
        <v>0</v>
      </c>
      <c r="J23" s="25" t="b">
        <v>0</v>
      </c>
      <c r="K23" s="27"/>
      <c r="L23" s="38"/>
    </row>
    <row r="24">
      <c r="A24" s="103" t="s">
        <v>48</v>
      </c>
      <c r="B24" s="104" t="s">
        <v>617</v>
      </c>
      <c r="C24" s="105" t="s">
        <v>618</v>
      </c>
      <c r="D24" s="46" t="s">
        <v>24</v>
      </c>
      <c r="E24" s="46">
        <v>5.0</v>
      </c>
      <c r="F24" s="25" t="b">
        <v>0</v>
      </c>
      <c r="G24" s="25" t="b">
        <v>1</v>
      </c>
      <c r="H24" s="84" t="s">
        <v>25</v>
      </c>
      <c r="I24" s="24" t="b">
        <v>0</v>
      </c>
      <c r="J24" s="25" t="b">
        <v>0</v>
      </c>
      <c r="K24" s="27"/>
      <c r="L24" s="38"/>
    </row>
    <row r="25">
      <c r="A25" s="103" t="s">
        <v>48</v>
      </c>
      <c r="B25" s="21" t="s">
        <v>619</v>
      </c>
      <c r="C25" s="22" t="s">
        <v>620</v>
      </c>
      <c r="D25" s="46" t="s">
        <v>24</v>
      </c>
      <c r="E25" s="46">
        <v>8.0</v>
      </c>
      <c r="F25" s="25" t="b">
        <v>0</v>
      </c>
      <c r="G25" s="25" t="b">
        <v>1</v>
      </c>
      <c r="H25" s="84" t="s">
        <v>25</v>
      </c>
      <c r="I25" s="24" t="b">
        <v>0</v>
      </c>
      <c r="J25" s="25" t="b">
        <v>0</v>
      </c>
      <c r="K25" s="27"/>
      <c r="L25" s="38"/>
    </row>
    <row r="26">
      <c r="A26" s="103" t="s">
        <v>48</v>
      </c>
      <c r="B26" s="21" t="s">
        <v>621</v>
      </c>
      <c r="C26" s="22" t="s">
        <v>622</v>
      </c>
      <c r="D26" s="46" t="s">
        <v>24</v>
      </c>
      <c r="E26" s="46">
        <v>3.0</v>
      </c>
      <c r="F26" s="25" t="b">
        <v>0</v>
      </c>
      <c r="G26" s="25" t="b">
        <v>1</v>
      </c>
      <c r="H26" s="84" t="s">
        <v>25</v>
      </c>
      <c r="I26" s="24" t="b">
        <v>0</v>
      </c>
      <c r="J26" s="25" t="b">
        <v>0</v>
      </c>
      <c r="K26" s="27"/>
      <c r="L26" s="38"/>
    </row>
    <row r="27">
      <c r="A27" s="103" t="s">
        <v>48</v>
      </c>
      <c r="B27" s="106" t="s">
        <v>623</v>
      </c>
      <c r="C27" s="107" t="s">
        <v>624</v>
      </c>
      <c r="D27" s="46" t="s">
        <v>24</v>
      </c>
      <c r="E27" s="46">
        <v>5.0</v>
      </c>
      <c r="F27" s="25" t="b">
        <v>0</v>
      </c>
      <c r="G27" s="25" t="b">
        <v>1</v>
      </c>
      <c r="H27" s="84" t="s">
        <v>25</v>
      </c>
      <c r="I27" s="24" t="b">
        <v>0</v>
      </c>
      <c r="J27" s="25" t="b">
        <v>0</v>
      </c>
      <c r="K27" s="27"/>
      <c r="L27" s="38"/>
    </row>
    <row r="28">
      <c r="A28" s="103" t="s">
        <v>48</v>
      </c>
      <c r="B28" s="21">
        <v>2.3021522E7</v>
      </c>
      <c r="C28" s="22" t="s">
        <v>625</v>
      </c>
      <c r="D28" s="46" t="s">
        <v>24</v>
      </c>
      <c r="E28" s="46">
        <v>3.0</v>
      </c>
      <c r="F28" s="25" t="b">
        <v>0</v>
      </c>
      <c r="G28" s="25" t="b">
        <v>1</v>
      </c>
      <c r="H28" s="84" t="s">
        <v>25</v>
      </c>
      <c r="I28" s="24" t="b">
        <v>0</v>
      </c>
      <c r="J28" s="25" t="b">
        <v>0</v>
      </c>
      <c r="K28" s="27"/>
      <c r="L28" s="38"/>
    </row>
    <row r="29">
      <c r="A29" s="98" t="s">
        <v>79</v>
      </c>
      <c r="B29" s="21" t="s">
        <v>626</v>
      </c>
      <c r="C29" s="22" t="s">
        <v>627</v>
      </c>
      <c r="D29" s="23" t="s">
        <v>24</v>
      </c>
      <c r="E29" s="23">
        <v>13.0</v>
      </c>
      <c r="F29" s="25" t="b">
        <v>1</v>
      </c>
      <c r="G29" s="25" t="b">
        <v>0</v>
      </c>
      <c r="H29" s="80" t="s">
        <v>25</v>
      </c>
      <c r="I29" s="24" t="b">
        <v>0</v>
      </c>
      <c r="J29" s="25" t="b">
        <v>1</v>
      </c>
      <c r="K29" s="40"/>
      <c r="L29" s="38"/>
    </row>
    <row r="30">
      <c r="A30" s="98" t="s">
        <v>79</v>
      </c>
      <c r="B30" s="21" t="s">
        <v>628</v>
      </c>
      <c r="C30" s="22" t="s">
        <v>629</v>
      </c>
      <c r="D30" s="23" t="s">
        <v>24</v>
      </c>
      <c r="E30" s="23">
        <v>13.0</v>
      </c>
      <c r="F30" s="25" t="b">
        <v>0</v>
      </c>
      <c r="G30" s="25" t="b">
        <v>0</v>
      </c>
      <c r="H30" s="80" t="s">
        <v>25</v>
      </c>
      <c r="I30" s="24" t="b">
        <v>0</v>
      </c>
      <c r="J30" s="25" t="b">
        <v>1</v>
      </c>
      <c r="K30" s="40"/>
      <c r="L30" s="38"/>
    </row>
    <row r="31" ht="14.25" customHeight="1">
      <c r="A31" s="98" t="s">
        <v>79</v>
      </c>
      <c r="B31" s="21" t="s">
        <v>630</v>
      </c>
      <c r="C31" s="22" t="s">
        <v>631</v>
      </c>
      <c r="D31" s="23" t="s">
        <v>24</v>
      </c>
      <c r="E31" s="23">
        <v>8.0</v>
      </c>
      <c r="F31" s="25" t="b">
        <v>0</v>
      </c>
      <c r="G31" s="25" t="b">
        <v>1</v>
      </c>
      <c r="H31" s="80" t="s">
        <v>25</v>
      </c>
      <c r="I31" s="25" t="b">
        <v>0</v>
      </c>
      <c r="J31" s="25" t="b">
        <v>0</v>
      </c>
      <c r="K31" s="40"/>
      <c r="L31" s="38"/>
    </row>
    <row r="32">
      <c r="A32" s="98" t="s">
        <v>79</v>
      </c>
      <c r="B32" s="21" t="s">
        <v>632</v>
      </c>
      <c r="C32" s="22" t="s">
        <v>633</v>
      </c>
      <c r="D32" s="23" t="s">
        <v>24</v>
      </c>
      <c r="E32" s="23">
        <v>5.0</v>
      </c>
      <c r="F32" s="25" t="b">
        <v>0</v>
      </c>
      <c r="G32" s="25" t="b">
        <v>1</v>
      </c>
      <c r="H32" s="80" t="s">
        <v>25</v>
      </c>
      <c r="I32" s="24" t="b">
        <v>0</v>
      </c>
      <c r="J32" s="25" t="b">
        <v>0</v>
      </c>
      <c r="K32" s="40"/>
      <c r="L32" s="38"/>
    </row>
    <row r="33">
      <c r="A33" s="108" t="s">
        <v>79</v>
      </c>
      <c r="B33" s="21" t="s">
        <v>634</v>
      </c>
      <c r="C33" s="22" t="s">
        <v>635</v>
      </c>
      <c r="D33" s="23" t="s">
        <v>24</v>
      </c>
      <c r="E33" s="23">
        <v>5.0</v>
      </c>
      <c r="F33" s="25" t="b">
        <v>0</v>
      </c>
      <c r="G33" s="25" t="b">
        <v>1</v>
      </c>
      <c r="H33" s="86" t="s">
        <v>25</v>
      </c>
      <c r="I33" s="24" t="b">
        <v>0</v>
      </c>
      <c r="J33" s="25" t="b">
        <v>0</v>
      </c>
      <c r="K33" s="40"/>
      <c r="L33" s="38"/>
    </row>
    <row r="34">
      <c r="A34" s="108" t="s">
        <v>79</v>
      </c>
      <c r="B34" s="21" t="s">
        <v>636</v>
      </c>
      <c r="C34" s="22" t="s">
        <v>637</v>
      </c>
      <c r="D34" s="23" t="s">
        <v>24</v>
      </c>
      <c r="E34" s="23">
        <v>5.0</v>
      </c>
      <c r="F34" s="25" t="b">
        <v>0</v>
      </c>
      <c r="G34" s="25" t="b">
        <v>1</v>
      </c>
      <c r="H34" s="86" t="s">
        <v>25</v>
      </c>
      <c r="I34" s="24" t="b">
        <v>0</v>
      </c>
      <c r="J34" s="25" t="b">
        <v>0</v>
      </c>
      <c r="K34" s="41"/>
      <c r="L34" s="38"/>
    </row>
    <row r="35" ht="15.0" customHeight="1">
      <c r="A35" s="95" t="s">
        <v>98</v>
      </c>
      <c r="B35" s="21" t="s">
        <v>638</v>
      </c>
      <c r="C35" s="22" t="s">
        <v>639</v>
      </c>
      <c r="D35" s="23" t="s">
        <v>24</v>
      </c>
      <c r="E35" s="23">
        <v>13.0</v>
      </c>
      <c r="F35" s="25" t="b">
        <v>1</v>
      </c>
      <c r="G35" s="25" t="b">
        <v>0</v>
      </c>
      <c r="H35" s="26" t="s">
        <v>25</v>
      </c>
      <c r="I35" s="25" t="b">
        <v>0</v>
      </c>
      <c r="J35" s="24" t="b">
        <v>0</v>
      </c>
      <c r="K35" s="40"/>
      <c r="L35" s="38"/>
    </row>
    <row r="36">
      <c r="A36" s="95" t="s">
        <v>98</v>
      </c>
      <c r="B36" s="21" t="s">
        <v>492</v>
      </c>
      <c r="C36" s="22" t="s">
        <v>493</v>
      </c>
      <c r="D36" s="23" t="s">
        <v>24</v>
      </c>
      <c r="E36" s="23">
        <v>13.0</v>
      </c>
      <c r="F36" s="24" t="b">
        <v>0</v>
      </c>
      <c r="G36" s="25" t="b">
        <v>0</v>
      </c>
      <c r="H36" s="80" t="s">
        <v>42</v>
      </c>
      <c r="I36" s="24" t="b">
        <v>0</v>
      </c>
      <c r="J36" s="24" t="b">
        <v>0</v>
      </c>
      <c r="K36" s="40"/>
      <c r="L36" s="38"/>
    </row>
    <row r="37">
      <c r="A37" s="95" t="s">
        <v>98</v>
      </c>
      <c r="B37" s="21" t="s">
        <v>558</v>
      </c>
      <c r="C37" s="22" t="s">
        <v>640</v>
      </c>
      <c r="D37" s="23" t="s">
        <v>24</v>
      </c>
      <c r="E37" s="23">
        <v>13.0</v>
      </c>
      <c r="F37" s="25" t="b">
        <v>0</v>
      </c>
      <c r="G37" s="25" t="b">
        <v>0</v>
      </c>
      <c r="H37" s="35" t="s">
        <v>97</v>
      </c>
      <c r="I37" s="25" t="b">
        <v>0</v>
      </c>
      <c r="J37" s="25" t="b">
        <v>0</v>
      </c>
      <c r="K37" s="40"/>
      <c r="L37" s="38"/>
    </row>
    <row r="38">
      <c r="A38" s="95" t="s">
        <v>98</v>
      </c>
      <c r="B38" s="21" t="s">
        <v>641</v>
      </c>
      <c r="C38" s="22" t="s">
        <v>642</v>
      </c>
      <c r="D38" s="23" t="s">
        <v>24</v>
      </c>
      <c r="E38" s="23">
        <v>8.0</v>
      </c>
      <c r="F38" s="24" t="b">
        <v>0</v>
      </c>
      <c r="G38" s="25" t="b">
        <v>0</v>
      </c>
      <c r="H38" s="26" t="s">
        <v>25</v>
      </c>
      <c r="I38" s="25" t="b">
        <v>0</v>
      </c>
      <c r="J38" s="25" t="b">
        <v>1</v>
      </c>
      <c r="K38" s="40"/>
      <c r="L38" s="38"/>
    </row>
    <row r="39">
      <c r="A39" s="95" t="s">
        <v>98</v>
      </c>
      <c r="B39" s="21" t="s">
        <v>643</v>
      </c>
      <c r="C39" s="22" t="s">
        <v>644</v>
      </c>
      <c r="D39" s="23" t="s">
        <v>24</v>
      </c>
      <c r="E39" s="23">
        <v>8.0</v>
      </c>
      <c r="F39" s="25" t="b">
        <v>0</v>
      </c>
      <c r="G39" s="25" t="b">
        <v>0</v>
      </c>
      <c r="H39" s="80" t="s">
        <v>25</v>
      </c>
      <c r="I39" s="24" t="b">
        <v>0</v>
      </c>
      <c r="J39" s="25" t="b">
        <v>1</v>
      </c>
      <c r="K39" s="40"/>
      <c r="L39" s="38"/>
    </row>
    <row r="40">
      <c r="A40" s="95" t="s">
        <v>98</v>
      </c>
      <c r="B40" s="21" t="s">
        <v>645</v>
      </c>
      <c r="C40" s="22" t="s">
        <v>646</v>
      </c>
      <c r="D40" s="23" t="s">
        <v>24</v>
      </c>
      <c r="E40" s="23">
        <v>8.0</v>
      </c>
      <c r="F40" s="24" t="b">
        <v>0</v>
      </c>
      <c r="G40" s="25" t="b">
        <v>0</v>
      </c>
      <c r="H40" s="26" t="s">
        <v>25</v>
      </c>
      <c r="I40" s="25" t="b">
        <v>0</v>
      </c>
      <c r="J40" s="25" t="b">
        <v>1</v>
      </c>
      <c r="K40" s="40"/>
      <c r="L40" s="38"/>
    </row>
    <row r="41">
      <c r="A41" s="39" t="s">
        <v>98</v>
      </c>
      <c r="B41" s="104" t="s">
        <v>566</v>
      </c>
      <c r="C41" s="109" t="s">
        <v>647</v>
      </c>
      <c r="D41" s="46" t="s">
        <v>24</v>
      </c>
      <c r="E41" s="46">
        <v>13.0</v>
      </c>
      <c r="F41" s="24" t="b">
        <v>0</v>
      </c>
      <c r="G41" s="25" t="b">
        <v>1</v>
      </c>
      <c r="H41" s="26" t="s">
        <v>42</v>
      </c>
      <c r="I41" s="25" t="b">
        <v>0</v>
      </c>
      <c r="J41" s="25" t="b">
        <v>0</v>
      </c>
      <c r="K41" s="40"/>
      <c r="L41" s="38"/>
    </row>
    <row r="42">
      <c r="A42" s="42" t="s">
        <v>120</v>
      </c>
      <c r="B42" s="21">
        <v>2.2870226E7</v>
      </c>
      <c r="C42" s="109" t="s">
        <v>203</v>
      </c>
      <c r="D42" s="46" t="s">
        <v>24</v>
      </c>
      <c r="E42" s="23"/>
      <c r="F42" s="24" t="s">
        <v>124</v>
      </c>
      <c r="G42" s="43" t="s">
        <v>124</v>
      </c>
      <c r="H42" s="44" t="s">
        <v>97</v>
      </c>
      <c r="I42" s="25" t="b">
        <v>1</v>
      </c>
      <c r="J42" s="24" t="s">
        <v>124</v>
      </c>
      <c r="K42" s="27"/>
      <c r="L42" s="38"/>
    </row>
    <row r="43">
      <c r="A43" s="42" t="s">
        <v>120</v>
      </c>
      <c r="B43" s="21">
        <v>2.297671E7</v>
      </c>
      <c r="C43" s="109" t="s">
        <v>648</v>
      </c>
      <c r="D43" s="46" t="s">
        <v>24</v>
      </c>
      <c r="E43" s="23"/>
      <c r="F43" s="24" t="s">
        <v>124</v>
      </c>
      <c r="G43" s="43" t="s">
        <v>124</v>
      </c>
      <c r="H43" s="44" t="s">
        <v>25</v>
      </c>
      <c r="I43" s="24" t="b">
        <v>0</v>
      </c>
      <c r="J43" s="24" t="s">
        <v>124</v>
      </c>
      <c r="K43" s="27"/>
      <c r="L43" s="38"/>
    </row>
    <row r="44">
      <c r="A44" s="42" t="s">
        <v>120</v>
      </c>
      <c r="B44" s="21">
        <v>2.2988196E7</v>
      </c>
      <c r="C44" s="109" t="s">
        <v>649</v>
      </c>
      <c r="D44" s="46" t="s">
        <v>650</v>
      </c>
      <c r="E44" s="23"/>
      <c r="F44" s="24" t="s">
        <v>124</v>
      </c>
      <c r="G44" s="43" t="s">
        <v>124</v>
      </c>
      <c r="H44" s="44" t="s">
        <v>25</v>
      </c>
      <c r="I44" s="25" t="b">
        <v>0</v>
      </c>
      <c r="J44" s="24" t="s">
        <v>124</v>
      </c>
      <c r="K44" s="27"/>
      <c r="L44" s="38"/>
    </row>
    <row r="45">
      <c r="A45" s="42" t="s">
        <v>120</v>
      </c>
      <c r="B45" s="21">
        <v>2.1979087E7</v>
      </c>
      <c r="C45" s="109" t="s">
        <v>199</v>
      </c>
      <c r="D45" s="46" t="s">
        <v>24</v>
      </c>
      <c r="E45" s="23"/>
      <c r="F45" s="24" t="s">
        <v>124</v>
      </c>
      <c r="G45" s="43" t="s">
        <v>124</v>
      </c>
      <c r="H45" s="79" t="s">
        <v>97</v>
      </c>
      <c r="I45" s="24" t="b">
        <v>0</v>
      </c>
      <c r="J45" s="24" t="s">
        <v>124</v>
      </c>
      <c r="K45" s="27"/>
      <c r="L45" s="38"/>
    </row>
    <row r="46">
      <c r="A46" s="42" t="s">
        <v>120</v>
      </c>
      <c r="B46" s="21">
        <v>2.2644354E7</v>
      </c>
      <c r="C46" s="109" t="s">
        <v>573</v>
      </c>
      <c r="D46" s="46" t="s">
        <v>123</v>
      </c>
      <c r="E46" s="23"/>
      <c r="F46" s="24" t="s">
        <v>124</v>
      </c>
      <c r="G46" s="24" t="s">
        <v>124</v>
      </c>
      <c r="H46" s="44" t="s">
        <v>97</v>
      </c>
      <c r="I46" s="25" t="b">
        <v>1</v>
      </c>
      <c r="J46" s="24" t="s">
        <v>124</v>
      </c>
      <c r="K46" s="27"/>
      <c r="L46" s="38" t="s">
        <v>651</v>
      </c>
    </row>
    <row r="47">
      <c r="A47" s="42" t="s">
        <v>120</v>
      </c>
      <c r="B47" s="21">
        <v>2.2827375E7</v>
      </c>
      <c r="C47" s="109" t="s">
        <v>289</v>
      </c>
      <c r="D47" s="46" t="s">
        <v>123</v>
      </c>
      <c r="E47" s="23"/>
      <c r="F47" s="24" t="s">
        <v>124</v>
      </c>
      <c r="G47" s="24" t="s">
        <v>124</v>
      </c>
      <c r="H47" s="44" t="s">
        <v>42</v>
      </c>
      <c r="I47" s="25" t="b">
        <v>0</v>
      </c>
      <c r="J47" s="24" t="s">
        <v>124</v>
      </c>
      <c r="K47" s="27"/>
      <c r="L47" s="38"/>
    </row>
    <row r="48">
      <c r="A48" s="42" t="s">
        <v>120</v>
      </c>
      <c r="B48" s="21">
        <v>2.2579979E7</v>
      </c>
      <c r="C48" s="109" t="s">
        <v>201</v>
      </c>
      <c r="D48" s="46" t="s">
        <v>123</v>
      </c>
      <c r="E48" s="23"/>
      <c r="F48" s="24" t="s">
        <v>124</v>
      </c>
      <c r="G48" s="24" t="s">
        <v>124</v>
      </c>
      <c r="H48" s="44" t="s">
        <v>97</v>
      </c>
      <c r="I48" s="25" t="b">
        <v>0</v>
      </c>
      <c r="J48" s="24" t="s">
        <v>124</v>
      </c>
      <c r="K48" s="27"/>
      <c r="L48" s="90"/>
    </row>
    <row r="49" ht="15.0" customHeight="1">
      <c r="A49" s="42" t="s">
        <v>120</v>
      </c>
      <c r="B49" s="21">
        <v>2.2411956E7</v>
      </c>
      <c r="C49" s="109" t="s">
        <v>513</v>
      </c>
      <c r="D49" s="46" t="s">
        <v>123</v>
      </c>
      <c r="E49" s="23"/>
      <c r="F49" s="24" t="s">
        <v>124</v>
      </c>
      <c r="G49" s="24" t="s">
        <v>124</v>
      </c>
      <c r="H49" s="44" t="s">
        <v>97</v>
      </c>
      <c r="I49" s="24" t="b">
        <v>0</v>
      </c>
      <c r="J49" s="24" t="s">
        <v>124</v>
      </c>
      <c r="K49" s="27"/>
      <c r="L49" s="38"/>
    </row>
    <row r="50">
      <c r="A50" s="42" t="s">
        <v>120</v>
      </c>
      <c r="B50" s="21">
        <v>2.2576178E7</v>
      </c>
      <c r="C50" s="109" t="s">
        <v>283</v>
      </c>
      <c r="D50" s="46" t="s">
        <v>123</v>
      </c>
      <c r="E50" s="23"/>
      <c r="F50" s="24" t="s">
        <v>124</v>
      </c>
      <c r="G50" s="43"/>
      <c r="H50" s="91" t="s">
        <v>97</v>
      </c>
      <c r="I50" s="25" t="b">
        <v>0</v>
      </c>
      <c r="J50" s="24"/>
      <c r="K50" s="27"/>
      <c r="L50" s="38"/>
    </row>
    <row r="51">
      <c r="A51" s="42" t="s">
        <v>120</v>
      </c>
      <c r="B51" s="21">
        <v>2.2924925E7</v>
      </c>
      <c r="C51" s="109" t="s">
        <v>576</v>
      </c>
      <c r="D51" s="46" t="s">
        <v>24</v>
      </c>
      <c r="E51" s="23"/>
      <c r="F51" s="24" t="s">
        <v>124</v>
      </c>
      <c r="G51" s="43"/>
      <c r="H51" s="91" t="s">
        <v>42</v>
      </c>
      <c r="I51" s="25" t="b">
        <v>0</v>
      </c>
      <c r="J51" s="24"/>
      <c r="K51" s="27"/>
      <c r="L51" s="38"/>
    </row>
    <row r="52">
      <c r="A52" s="42" t="s">
        <v>120</v>
      </c>
      <c r="B52" s="21">
        <v>2.2878476E7</v>
      </c>
      <c r="C52" s="109" t="s">
        <v>293</v>
      </c>
      <c r="D52" s="46" t="s">
        <v>24</v>
      </c>
      <c r="E52" s="23"/>
      <c r="F52" s="24" t="s">
        <v>124</v>
      </c>
      <c r="G52" s="43" t="s">
        <v>124</v>
      </c>
      <c r="H52" s="110" t="s">
        <v>25</v>
      </c>
      <c r="I52" s="25" t="b">
        <v>0</v>
      </c>
      <c r="J52" s="24" t="s">
        <v>124</v>
      </c>
      <c r="K52" s="27"/>
      <c r="L52" s="38"/>
    </row>
    <row r="53" ht="7.5" customHeight="1">
      <c r="A53" s="12"/>
    </row>
    <row r="54">
      <c r="A54" s="45" t="s">
        <v>132</v>
      </c>
    </row>
    <row r="55">
      <c r="A55" s="14" t="s">
        <v>9</v>
      </c>
      <c r="B55" s="15" t="s">
        <v>10</v>
      </c>
      <c r="C55" s="16" t="s">
        <v>11</v>
      </c>
      <c r="D55" s="17" t="s">
        <v>12</v>
      </c>
      <c r="E55" s="19" t="s">
        <v>20</v>
      </c>
    </row>
    <row r="56">
      <c r="A56" s="20" t="s">
        <v>21</v>
      </c>
      <c r="B56" s="21">
        <v>2.2576128E7</v>
      </c>
      <c r="C56" s="22" t="s">
        <v>259</v>
      </c>
      <c r="D56" s="46"/>
      <c r="E56" s="46"/>
      <c r="F56" s="47"/>
      <c r="G56" s="47"/>
      <c r="H56" s="47"/>
      <c r="I56" s="47"/>
      <c r="J56" s="47"/>
      <c r="K56" s="48"/>
      <c r="L56" s="47"/>
    </row>
    <row r="57" ht="7.5" customHeight="1">
      <c r="A57" s="12"/>
    </row>
    <row r="58">
      <c r="A58" s="45" t="s">
        <v>133</v>
      </c>
    </row>
    <row r="59">
      <c r="A59" s="49" t="s">
        <v>134</v>
      </c>
      <c r="D59" s="19" t="s">
        <v>135</v>
      </c>
      <c r="E59" s="19" t="s">
        <v>136</v>
      </c>
      <c r="F59" s="19"/>
      <c r="G59" s="19"/>
      <c r="H59" s="19" t="s">
        <v>137</v>
      </c>
      <c r="I59" s="19" t="s">
        <v>20</v>
      </c>
    </row>
    <row r="60">
      <c r="A60" s="99" t="s">
        <v>652</v>
      </c>
      <c r="B60" s="28"/>
      <c r="C60" s="28"/>
      <c r="D60" s="111" t="s">
        <v>532</v>
      </c>
      <c r="E60" s="111" t="s">
        <v>147</v>
      </c>
      <c r="F60" s="50"/>
      <c r="G60" s="50"/>
      <c r="H60" s="53" t="s">
        <v>143</v>
      </c>
      <c r="I60" s="28"/>
      <c r="J60" s="28"/>
      <c r="K60" s="52"/>
      <c r="L60" s="52"/>
    </row>
    <row r="61">
      <c r="A61" s="99" t="s">
        <v>653</v>
      </c>
      <c r="B61" s="28"/>
      <c r="C61" s="28"/>
      <c r="D61" s="111" t="s">
        <v>527</v>
      </c>
      <c r="E61" s="111" t="s">
        <v>147</v>
      </c>
      <c r="F61" s="50"/>
      <c r="G61" s="50"/>
      <c r="H61" s="53" t="s">
        <v>143</v>
      </c>
      <c r="I61" s="28"/>
      <c r="J61" s="28"/>
      <c r="K61" s="52"/>
      <c r="L61" s="52"/>
    </row>
    <row r="62">
      <c r="A62" s="99" t="s">
        <v>654</v>
      </c>
      <c r="B62" s="28"/>
      <c r="C62" s="28"/>
      <c r="D62" s="111" t="s">
        <v>146</v>
      </c>
      <c r="E62" s="111" t="s">
        <v>147</v>
      </c>
      <c r="F62" s="50"/>
      <c r="G62" s="50"/>
      <c r="H62" s="53" t="s">
        <v>143</v>
      </c>
      <c r="I62" s="28"/>
      <c r="J62" s="28"/>
      <c r="K62" s="52"/>
      <c r="L62" s="52"/>
    </row>
    <row r="63" ht="17.25" customHeight="1">
      <c r="A63" s="99" t="s">
        <v>655</v>
      </c>
      <c r="B63" s="28"/>
      <c r="C63" s="28"/>
      <c r="D63" s="111" t="s">
        <v>138</v>
      </c>
      <c r="E63" s="111" t="s">
        <v>152</v>
      </c>
      <c r="F63" s="50"/>
      <c r="G63" s="50"/>
      <c r="H63" s="53" t="s">
        <v>143</v>
      </c>
      <c r="I63" s="28"/>
      <c r="J63" s="28"/>
      <c r="K63" s="52"/>
      <c r="L63" s="52"/>
    </row>
    <row r="64" ht="17.25" customHeight="1">
      <c r="A64" s="99" t="s">
        <v>656</v>
      </c>
      <c r="B64" s="28"/>
      <c r="C64" s="28"/>
      <c r="D64" s="111" t="s">
        <v>146</v>
      </c>
      <c r="E64" s="111" t="s">
        <v>144</v>
      </c>
      <c r="F64" s="50"/>
      <c r="G64" s="50"/>
      <c r="H64" s="53" t="s">
        <v>143</v>
      </c>
      <c r="I64" s="28"/>
      <c r="J64" s="28"/>
      <c r="K64" s="52"/>
      <c r="L64" s="52"/>
    </row>
    <row r="65" ht="17.25" customHeight="1">
      <c r="A65" s="99" t="s">
        <v>656</v>
      </c>
      <c r="B65" s="28"/>
      <c r="C65" s="28"/>
      <c r="D65" s="111" t="s">
        <v>146</v>
      </c>
      <c r="E65" s="111" t="s">
        <v>152</v>
      </c>
      <c r="F65" s="50"/>
      <c r="G65" s="50"/>
      <c r="H65" s="53" t="s">
        <v>143</v>
      </c>
      <c r="I65" s="28"/>
      <c r="J65" s="28"/>
      <c r="K65" s="52"/>
      <c r="L65" s="52"/>
    </row>
    <row r="66" ht="17.25" customHeight="1">
      <c r="A66" s="99" t="s">
        <v>657</v>
      </c>
      <c r="B66" s="28"/>
      <c r="C66" s="28"/>
      <c r="D66" s="111" t="s">
        <v>658</v>
      </c>
      <c r="E66" s="111" t="s">
        <v>147</v>
      </c>
      <c r="F66" s="50"/>
      <c r="G66" s="50"/>
      <c r="H66" s="53" t="s">
        <v>143</v>
      </c>
      <c r="I66" s="28"/>
      <c r="J66" s="28"/>
      <c r="K66" s="52"/>
      <c r="L66" s="52"/>
    </row>
    <row r="67" ht="17.25" customHeight="1">
      <c r="A67" s="99" t="s">
        <v>659</v>
      </c>
      <c r="B67" s="28"/>
      <c r="C67" s="28"/>
      <c r="D67" s="111" t="s">
        <v>658</v>
      </c>
      <c r="E67" s="111" t="s">
        <v>144</v>
      </c>
      <c r="F67" s="50"/>
      <c r="G67" s="50"/>
      <c r="H67" s="53" t="s">
        <v>143</v>
      </c>
      <c r="I67" s="28"/>
      <c r="J67" s="28"/>
      <c r="K67" s="52"/>
      <c r="L67" s="52"/>
    </row>
    <row r="68" ht="6.0" customHeight="1">
      <c r="A68" s="12"/>
    </row>
    <row r="69">
      <c r="A69" s="45" t="s">
        <v>153</v>
      </c>
    </row>
    <row r="70">
      <c r="A70" s="45" t="s">
        <v>154</v>
      </c>
      <c r="E70" s="45" t="s">
        <v>13</v>
      </c>
      <c r="J70" s="45"/>
      <c r="K70" s="45"/>
      <c r="L70" s="45"/>
    </row>
    <row r="71">
      <c r="A71" s="54"/>
      <c r="B71" s="54"/>
      <c r="C71" s="55"/>
      <c r="D71" s="54"/>
      <c r="E71" s="56" t="s">
        <v>155</v>
      </c>
    </row>
    <row r="72">
      <c r="A72" s="57"/>
      <c r="B72" s="57"/>
      <c r="C72" s="58"/>
      <c r="D72" s="57"/>
      <c r="E72" s="59"/>
      <c r="F72" s="60" t="s">
        <v>155</v>
      </c>
      <c r="G72" s="60" t="s">
        <v>156</v>
      </c>
      <c r="H72" s="60" t="s">
        <v>157</v>
      </c>
      <c r="I72" s="60" t="s">
        <v>158</v>
      </c>
      <c r="K72" s="61"/>
      <c r="L72" s="60"/>
    </row>
    <row r="73">
      <c r="A73" s="57"/>
      <c r="B73" s="57"/>
      <c r="C73" s="58"/>
      <c r="D73" s="57"/>
      <c r="E73" s="57" t="s">
        <v>140</v>
      </c>
      <c r="F73" s="57">
        <f>SUMIFS(E10:E53,G10:G53,"FALSE",A10:A53,1)</f>
        <v>26</v>
      </c>
      <c r="G73" s="57">
        <f>SUMIFS(E10:E53,G10:G53,"FALSE",I10:I53,"TRUE",A10:A53,1)</f>
        <v>0</v>
      </c>
      <c r="H73" s="57">
        <f>SUMIFS(E10:E53,G10:G53,"FALSE",H10:H53,"PRONTO",A10:A53,1)</f>
        <v>26</v>
      </c>
      <c r="I73" s="57"/>
      <c r="J73" s="57" t="str">
        <f>IFERROR(__xludf.DUMMYFUNCTION("SPARKLINE(L73,{""charttype"",""bar"";""color1"",""green"";""max"",1})"),"")</f>
        <v/>
      </c>
      <c r="K73" s="58"/>
      <c r="L73" s="62">
        <f t="shared" ref="L73:L77" si="1">((H73*100)/(F73-G73))/100</f>
        <v>1</v>
      </c>
    </row>
    <row r="74">
      <c r="A74" s="57"/>
      <c r="B74" s="57"/>
      <c r="C74" s="58"/>
      <c r="D74" s="57"/>
      <c r="E74" s="57" t="s">
        <v>152</v>
      </c>
      <c r="F74" s="57">
        <f>SUMIFS(E10:E53,G10:G53,"FALSE",A10:A53,2)</f>
        <v>39</v>
      </c>
      <c r="G74" s="57">
        <f>SUMIFS(E10:E53,G10:G53,"FALSE",I10:I53,"TRUE",A10:A53,2)</f>
        <v>0</v>
      </c>
      <c r="H74" s="57">
        <f>SUMIFS(E10:E53,G10:G53,"FALSE",H10:H53,"PRONTO",A10:A53,2)</f>
        <v>39</v>
      </c>
      <c r="J74" s="57" t="str">
        <f>IFERROR(__xludf.DUMMYFUNCTION("SPARKLINE(L74,{""charttype"",""bar"";""color1"",""green"";""max"",1})"),"")</f>
        <v/>
      </c>
      <c r="K74" s="58"/>
      <c r="L74" s="62">
        <f t="shared" si="1"/>
        <v>1</v>
      </c>
    </row>
    <row r="75">
      <c r="A75" s="57"/>
      <c r="B75" s="57"/>
      <c r="C75" s="58"/>
      <c r="D75" s="57"/>
      <c r="E75" s="57" t="s">
        <v>142</v>
      </c>
      <c r="F75" s="57">
        <f>SUMIFS(E10:E53,G10:G53,"FALSE",A10:A53,3)</f>
        <v>26</v>
      </c>
      <c r="G75" s="57">
        <f>SUMIFS(E10:E53,G10:G53,"FALSE",I10:I53,"TRUE",A10:A53,3)</f>
        <v>0</v>
      </c>
      <c r="H75" s="57">
        <f>SUMIFS(E10:E53,G10:G53,"FALSE",H10:H53,"PRONTO",A10:A53,3)</f>
        <v>26</v>
      </c>
      <c r="J75" s="57" t="str">
        <f>IFERROR(__xludf.DUMMYFUNCTION("SPARKLINE(L75,{""charttype"",""bar"";""color1"",""green"";""max"",1})"),"")</f>
        <v/>
      </c>
      <c r="K75" s="58"/>
      <c r="L75" s="62">
        <f t="shared" si="1"/>
        <v>1</v>
      </c>
    </row>
    <row r="76">
      <c r="A76" s="57"/>
      <c r="B76" s="57"/>
      <c r="C76" s="58"/>
      <c r="D76" s="57"/>
      <c r="E76" s="57" t="s">
        <v>144</v>
      </c>
      <c r="F76" s="57">
        <f>SUMIFS(E10:E53,G10:G53,"FALSE",A10:A53,4)</f>
        <v>63</v>
      </c>
      <c r="G76" s="57">
        <f>SUMIFS(E10:E53,G10:G53,"FALSE",I10:I53,"TRUE",A10:A53,4)</f>
        <v>0</v>
      </c>
      <c r="H76" s="57">
        <f>SUMIFS(E10:E53,G10:G53,"FALSE",H10:H53,"PRONTO",A10:A53,4)</f>
        <v>37</v>
      </c>
      <c r="J76" s="57" t="str">
        <f>IFERROR(__xludf.DUMMYFUNCTION("SPARKLINE(L76,{""charttype"",""bar"";""color1"",""green"";""max"",1})"),"")</f>
        <v/>
      </c>
      <c r="K76" s="58"/>
      <c r="L76" s="62">
        <f t="shared" si="1"/>
        <v>0.5873015873</v>
      </c>
    </row>
    <row r="77">
      <c r="A77" s="57"/>
      <c r="B77" s="57"/>
      <c r="C77" s="58"/>
      <c r="D77" s="57"/>
      <c r="E77" s="63"/>
      <c r="F77" s="63">
        <f t="shared" ref="F77:H77" si="2">SUM(F73:F76)</f>
        <v>154</v>
      </c>
      <c r="G77" s="63">
        <f t="shared" si="2"/>
        <v>0</v>
      </c>
      <c r="H77" s="63">
        <f t="shared" si="2"/>
        <v>128</v>
      </c>
      <c r="I77" s="63"/>
      <c r="J77" s="63" t="str">
        <f>IFERROR(__xludf.DUMMYFUNCTION("SPARKLINE(L77,{""charttype"",""bar"";""color1"",""green"";""max"",1})"),"")</f>
        <v/>
      </c>
      <c r="K77" s="64"/>
      <c r="L77" s="65">
        <f t="shared" si="1"/>
        <v>0.8311688312</v>
      </c>
    </row>
    <row r="78" ht="4.5" customHeight="1">
      <c r="A78" s="57"/>
      <c r="B78" s="57"/>
      <c r="C78" s="58"/>
      <c r="D78" s="57"/>
      <c r="E78" s="66"/>
      <c r="F78" s="67"/>
      <c r="G78" s="67"/>
      <c r="H78" s="57"/>
      <c r="I78" s="57"/>
      <c r="J78" s="58"/>
      <c r="K78" s="58"/>
      <c r="L78" s="57"/>
    </row>
    <row r="79">
      <c r="A79" s="57"/>
      <c r="B79" s="57"/>
      <c r="C79" s="58"/>
      <c r="D79" s="57"/>
      <c r="E79" s="56" t="s">
        <v>159</v>
      </c>
    </row>
    <row r="80">
      <c r="A80" s="57"/>
      <c r="B80" s="57"/>
      <c r="C80" s="58"/>
      <c r="D80" s="57"/>
      <c r="E80" s="59"/>
      <c r="F80" s="60" t="s">
        <v>160</v>
      </c>
      <c r="G80" s="60" t="s">
        <v>156</v>
      </c>
      <c r="H80" s="60" t="s">
        <v>157</v>
      </c>
      <c r="I80" s="60" t="s">
        <v>161</v>
      </c>
      <c r="K80" s="61"/>
      <c r="L80" s="60"/>
    </row>
    <row r="81">
      <c r="A81" s="57"/>
      <c r="B81" s="57"/>
      <c r="C81" s="58"/>
      <c r="D81" s="57"/>
      <c r="E81" s="57" t="s">
        <v>140</v>
      </c>
      <c r="F81" s="57">
        <f>SUMIFS(E10:E53,G10:G53,"TRUE",A10:A53,1)</f>
        <v>37</v>
      </c>
      <c r="G81" s="57">
        <f>SUMIFS(E10:E53,G10:G53,"TRUE",I10:I53,"TRUE",A10:A53,1)</f>
        <v>8</v>
      </c>
      <c r="H81" s="57">
        <f>SUMIFS(E10:E53,G10:G53,"TRUE",H10:H53,"PRONTO",A10:A53,1)</f>
        <v>3</v>
      </c>
      <c r="I81" s="57"/>
      <c r="J81" s="57" t="str">
        <f>IFERROR(__xludf.DUMMYFUNCTION("SPARKLINE(L81,{""charttype"",""bar"";""color1"",""green"";""max"",1})"),"")</f>
        <v/>
      </c>
      <c r="K81" s="58"/>
      <c r="L81" s="62">
        <f t="shared" ref="L81:L85" si="3">((H81*100)/(F81-G81))/100</f>
        <v>0.1034482759</v>
      </c>
    </row>
    <row r="82">
      <c r="A82" s="57"/>
      <c r="B82" s="57"/>
      <c r="C82" s="58"/>
      <c r="D82" s="57"/>
      <c r="E82" s="57" t="s">
        <v>152</v>
      </c>
      <c r="F82" s="57">
        <f>SUMIFS(E10:E53,G10:G53,"TRUE",A10:A53,2)</f>
        <v>37</v>
      </c>
      <c r="G82" s="57">
        <f>SUMIFS(E10:E53,G10:G53,"TRUE",I10:I53,"TRUE",A10:A53,2)</f>
        <v>0</v>
      </c>
      <c r="H82" s="57">
        <f>SUMIFS(E10:E53,G10:G53,"TRUE",H10:H53,"PRONTO",A10:A53,2)</f>
        <v>24</v>
      </c>
      <c r="J82" s="57" t="str">
        <f>IFERROR(__xludf.DUMMYFUNCTION("SPARKLINE(L82,{""charttype"",""bar"";""color1"",""green"";""max"",1})"),"")</f>
        <v/>
      </c>
      <c r="K82" s="58"/>
      <c r="L82" s="62">
        <f t="shared" si="3"/>
        <v>0.6486486486</v>
      </c>
    </row>
    <row r="83">
      <c r="A83" s="57"/>
      <c r="B83" s="57"/>
      <c r="C83" s="58"/>
      <c r="D83" s="57"/>
      <c r="E83" s="57" t="s">
        <v>142</v>
      </c>
      <c r="F83" s="57">
        <f>SUMIFS(E10:E53,G10:G53,"TRUE",A10:A53,3)</f>
        <v>23</v>
      </c>
      <c r="G83" s="57">
        <f>SUMIFS(E10:E53,G10:G53,"TRUE",I10:I53,"TRUE",A10:A53,3)</f>
        <v>0</v>
      </c>
      <c r="H83" s="57">
        <f>SUMIFS(E10:E53,G10:G53,"TRUE",H10:H53,"PRONTO",A10:A53,3)</f>
        <v>23</v>
      </c>
      <c r="J83" s="57" t="str">
        <f>IFERROR(__xludf.DUMMYFUNCTION("SPARKLINE(L83,{""charttype"",""bar"";""color1"",""green"";""max"",1})"),"")</f>
        <v/>
      </c>
      <c r="K83" s="58"/>
      <c r="L83" s="62">
        <f t="shared" si="3"/>
        <v>1</v>
      </c>
    </row>
    <row r="84">
      <c r="A84" s="57"/>
      <c r="B84" s="57"/>
      <c r="C84" s="58"/>
      <c r="D84" s="57"/>
      <c r="E84" s="57" t="s">
        <v>144</v>
      </c>
      <c r="F84" s="57">
        <f>SUMIFS(E10:E53,G10:G53,"TRUE",A10:A53,4)</f>
        <v>13</v>
      </c>
      <c r="G84" s="57">
        <f>SUMIFS(E10:E53,G10:G53,"TRUE",I10:I53,"TRUE",A10:A53,4)</f>
        <v>0</v>
      </c>
      <c r="H84" s="57">
        <f>SUMIFS(E10:E53,G10:G53,"TRUE",H10:H53,"PRONTO",A10:A53,4)</f>
        <v>0</v>
      </c>
      <c r="J84" s="57" t="str">
        <f>IFERROR(__xludf.DUMMYFUNCTION("SPARKLINE(L84,{""charttype"",""bar"";""color1"",""green"";""max"",1})"),"")</f>
        <v/>
      </c>
      <c r="K84" s="58"/>
      <c r="L84" s="62">
        <f t="shared" si="3"/>
        <v>0</v>
      </c>
    </row>
    <row r="85">
      <c r="A85" s="57"/>
      <c r="B85" s="57"/>
      <c r="C85" s="58"/>
      <c r="D85" s="57"/>
      <c r="E85" s="63"/>
      <c r="F85" s="63">
        <f t="shared" ref="F85:H85" si="4">SUM(F81:F84)</f>
        <v>110</v>
      </c>
      <c r="G85" s="63">
        <f t="shared" si="4"/>
        <v>8</v>
      </c>
      <c r="H85" s="63">
        <f t="shared" si="4"/>
        <v>50</v>
      </c>
      <c r="I85" s="63"/>
      <c r="J85" s="63" t="str">
        <f>IFERROR(__xludf.DUMMYFUNCTION("SPARKLINE(L85,{""charttype"",""bar"";""color1"",""green"";""max"",1})"),"")</f>
        <v/>
      </c>
      <c r="K85" s="64"/>
      <c r="L85" s="65">
        <f t="shared" si="3"/>
        <v>0.4901960784</v>
      </c>
    </row>
    <row r="86" ht="4.5" customHeight="1">
      <c r="A86" s="57"/>
      <c r="B86" s="57"/>
      <c r="C86" s="58"/>
      <c r="D86" s="57"/>
      <c r="E86" s="66" t="s">
        <v>162</v>
      </c>
      <c r="F86" s="67"/>
      <c r="G86" s="67"/>
      <c r="H86" s="57"/>
      <c r="I86" s="57"/>
      <c r="J86" s="58"/>
      <c r="K86" s="58"/>
      <c r="L86" s="57"/>
    </row>
    <row r="87">
      <c r="A87" s="57"/>
      <c r="B87" s="57"/>
      <c r="C87" s="58"/>
      <c r="D87" s="57"/>
      <c r="E87" s="56" t="s">
        <v>163</v>
      </c>
    </row>
    <row r="88">
      <c r="A88" s="57"/>
      <c r="B88" s="57"/>
      <c r="C88" s="58"/>
      <c r="E88" s="59"/>
      <c r="F88" s="60" t="s">
        <v>164</v>
      </c>
      <c r="G88" s="60" t="s">
        <v>156</v>
      </c>
      <c r="H88" s="60" t="s">
        <v>165</v>
      </c>
      <c r="I88" s="60" t="s">
        <v>166</v>
      </c>
      <c r="K88" s="61"/>
      <c r="L88" s="61"/>
    </row>
    <row r="89">
      <c r="A89" s="57"/>
      <c r="B89" s="57"/>
      <c r="C89" s="58"/>
      <c r="E89" s="57" t="s">
        <v>140</v>
      </c>
      <c r="F89" s="57">
        <f t="shared" ref="F89:H89" si="5">SUM(F73+F81)</f>
        <v>63</v>
      </c>
      <c r="G89" s="57">
        <f t="shared" si="5"/>
        <v>8</v>
      </c>
      <c r="H89" s="57">
        <f t="shared" si="5"/>
        <v>29</v>
      </c>
      <c r="I89" s="57"/>
      <c r="J89" s="57" t="str">
        <f>IFERROR(__xludf.DUMMYFUNCTION("SPARKLINE(L89,{""charttype"",""bar"";""color1"",""green"";""max"",1})"),"")</f>
        <v/>
      </c>
      <c r="K89" s="58"/>
      <c r="L89" s="62">
        <f t="shared" ref="L89:L93" si="7">((H89*100)/(F89-G89))/100</f>
        <v>0.5272727273</v>
      </c>
    </row>
    <row r="90">
      <c r="A90" s="57"/>
      <c r="B90" s="57"/>
      <c r="C90" s="58"/>
      <c r="E90" s="57" t="s">
        <v>152</v>
      </c>
      <c r="F90" s="57">
        <f t="shared" ref="F90:H90" si="6">SUM(F74+F82)</f>
        <v>76</v>
      </c>
      <c r="G90" s="57">
        <f t="shared" si="6"/>
        <v>0</v>
      </c>
      <c r="H90" s="57">
        <f t="shared" si="6"/>
        <v>63</v>
      </c>
      <c r="J90" s="57" t="str">
        <f>IFERROR(__xludf.DUMMYFUNCTION("SPARKLINE(L90,{""charttype"",""bar"";""color1"",""green"";""max"",1})"),"")</f>
        <v/>
      </c>
      <c r="K90" s="58"/>
      <c r="L90" s="62">
        <f t="shared" si="7"/>
        <v>0.8289473684</v>
      </c>
    </row>
    <row r="91">
      <c r="A91" s="57"/>
      <c r="B91" s="57"/>
      <c r="C91" s="58"/>
      <c r="E91" s="57" t="s">
        <v>142</v>
      </c>
      <c r="F91" s="57">
        <f t="shared" ref="F91:H91" si="8">SUM(F75+F83)</f>
        <v>49</v>
      </c>
      <c r="G91" s="57">
        <f t="shared" si="8"/>
        <v>0</v>
      </c>
      <c r="H91" s="57">
        <f t="shared" si="8"/>
        <v>49</v>
      </c>
      <c r="J91" s="57" t="str">
        <f>IFERROR(__xludf.DUMMYFUNCTION("SPARKLINE(L91,{""charttype"",""bar"";""color1"",""green"";""max"",1})"),"")</f>
        <v/>
      </c>
      <c r="K91" s="58"/>
      <c r="L91" s="62">
        <f t="shared" si="7"/>
        <v>1</v>
      </c>
    </row>
    <row r="92">
      <c r="A92" s="57"/>
      <c r="B92" s="57"/>
      <c r="C92" s="58"/>
      <c r="E92" s="57" t="s">
        <v>144</v>
      </c>
      <c r="F92" s="57">
        <f t="shared" ref="F92:H92" si="9">SUM(F76+F84)</f>
        <v>76</v>
      </c>
      <c r="G92" s="57">
        <f t="shared" si="9"/>
        <v>0</v>
      </c>
      <c r="H92" s="57">
        <f t="shared" si="9"/>
        <v>37</v>
      </c>
      <c r="J92" s="57" t="str">
        <f>IFERROR(__xludf.DUMMYFUNCTION("SPARKLINE(L92,{""charttype"",""bar"";""color1"",""green"";""max"",1})"),"")</f>
        <v/>
      </c>
      <c r="K92" s="58"/>
      <c r="L92" s="62">
        <f t="shared" si="7"/>
        <v>0.4868421053</v>
      </c>
    </row>
    <row r="93">
      <c r="A93" s="68"/>
      <c r="B93" s="68"/>
      <c r="C93" s="69"/>
      <c r="D93" s="68"/>
      <c r="E93" s="70"/>
      <c r="F93" s="70">
        <f t="shared" ref="F93:H93" si="10">SUM(F89:F92)</f>
        <v>264</v>
      </c>
      <c r="G93" s="70">
        <f t="shared" si="10"/>
        <v>8</v>
      </c>
      <c r="H93" s="70">
        <f t="shared" si="10"/>
        <v>178</v>
      </c>
      <c r="I93" s="70"/>
      <c r="J93" s="70" t="str">
        <f>IFERROR(__xludf.DUMMYFUNCTION("SPARKLINE(L93,{""charttype"",""bar"";""color1"",""green"";""max"",1})"),"")</f>
        <v/>
      </c>
      <c r="K93" s="71"/>
      <c r="L93" s="72">
        <f t="shared" si="7"/>
        <v>0.6953125</v>
      </c>
    </row>
    <row r="94">
      <c r="A94" s="57"/>
      <c r="B94" s="57"/>
      <c r="C94" s="58"/>
      <c r="D94" s="57"/>
      <c r="E94" s="57"/>
      <c r="F94" s="57"/>
      <c r="G94" s="57"/>
      <c r="H94" s="57"/>
      <c r="I94" s="73"/>
      <c r="J94" s="58"/>
      <c r="K94" s="58"/>
      <c r="L94" s="57"/>
    </row>
    <row r="95">
      <c r="A95" s="57"/>
      <c r="B95" s="57"/>
      <c r="C95" s="58"/>
      <c r="D95" s="57"/>
      <c r="E95" s="57"/>
      <c r="F95" s="57"/>
      <c r="G95" s="57"/>
      <c r="H95" s="57"/>
      <c r="I95" s="73"/>
      <c r="J95" s="58"/>
      <c r="K95" s="58"/>
      <c r="L95" s="57"/>
    </row>
    <row r="96">
      <c r="A96" s="57"/>
      <c r="B96" s="57"/>
      <c r="C96" s="58"/>
      <c r="D96" s="57"/>
      <c r="E96" s="57"/>
      <c r="F96" s="57"/>
      <c r="G96" s="57"/>
      <c r="H96" s="57"/>
      <c r="I96" s="73"/>
      <c r="J96" s="58"/>
      <c r="K96" s="58"/>
      <c r="L96" s="57"/>
    </row>
    <row r="97">
      <c r="A97" s="57"/>
      <c r="B97" s="57"/>
      <c r="C97" s="58"/>
      <c r="D97" s="57"/>
      <c r="E97" s="57"/>
      <c r="F97" s="57"/>
      <c r="G97" s="57"/>
      <c r="H97" s="57"/>
      <c r="I97" s="73"/>
      <c r="J97" s="58"/>
      <c r="K97" s="58"/>
      <c r="L97" s="57"/>
    </row>
    <row r="98">
      <c r="A98" s="57"/>
      <c r="B98" s="57"/>
      <c r="C98" s="58"/>
      <c r="D98" s="57"/>
      <c r="E98" s="57"/>
      <c r="F98" s="57"/>
      <c r="G98" s="57"/>
      <c r="H98" s="57"/>
      <c r="I98" s="73"/>
      <c r="J98" s="58"/>
      <c r="K98" s="58"/>
      <c r="L98" s="57"/>
    </row>
    <row r="99">
      <c r="A99" s="57"/>
      <c r="B99" s="57"/>
      <c r="C99" s="58"/>
      <c r="D99" s="57"/>
      <c r="E99" s="57"/>
      <c r="F99" s="57"/>
      <c r="G99" s="57"/>
      <c r="H99" s="57"/>
      <c r="I99" s="73"/>
      <c r="J99" s="58"/>
      <c r="K99" s="58"/>
      <c r="L99" s="57"/>
    </row>
    <row r="100">
      <c r="A100" s="57"/>
      <c r="B100" s="57"/>
      <c r="C100" s="58"/>
      <c r="D100" s="57"/>
      <c r="E100" s="57"/>
      <c r="F100" s="57"/>
      <c r="G100" s="57"/>
      <c r="H100" s="57"/>
      <c r="I100" s="73"/>
      <c r="J100" s="58"/>
      <c r="K100" s="58"/>
      <c r="L100" s="57"/>
    </row>
    <row r="101">
      <c r="A101" s="57"/>
      <c r="B101" s="57"/>
      <c r="C101" s="58"/>
      <c r="D101" s="57"/>
      <c r="E101" s="57"/>
      <c r="F101" s="57"/>
      <c r="G101" s="57"/>
      <c r="H101" s="57"/>
      <c r="I101" s="73"/>
      <c r="J101" s="58"/>
      <c r="K101" s="58"/>
      <c r="L101" s="57"/>
    </row>
    <row r="102">
      <c r="A102" s="57"/>
      <c r="B102" s="57"/>
      <c r="C102" s="58"/>
      <c r="D102" s="57"/>
      <c r="E102" s="57"/>
      <c r="F102" s="57"/>
      <c r="G102" s="57"/>
      <c r="H102" s="57"/>
      <c r="I102" s="73"/>
      <c r="J102" s="58"/>
      <c r="K102" s="58"/>
      <c r="L102" s="57"/>
    </row>
    <row r="103">
      <c r="A103" s="57"/>
      <c r="B103" s="57"/>
      <c r="C103" s="58"/>
      <c r="D103" s="57"/>
      <c r="E103" s="57"/>
      <c r="F103" s="57"/>
      <c r="G103" s="57"/>
      <c r="H103" s="57"/>
      <c r="I103" s="73"/>
      <c r="J103" s="58"/>
      <c r="K103" s="58"/>
      <c r="L103" s="57"/>
    </row>
    <row r="104">
      <c r="A104" s="57"/>
      <c r="B104" s="57"/>
      <c r="C104" s="58"/>
      <c r="D104" s="57"/>
      <c r="E104" s="57"/>
      <c r="F104" s="57"/>
      <c r="G104" s="57"/>
      <c r="H104" s="57"/>
      <c r="I104" s="73"/>
      <c r="J104" s="58"/>
      <c r="K104" s="58"/>
      <c r="L104" s="57"/>
    </row>
    <row r="105">
      <c r="A105" s="57"/>
      <c r="B105" s="57"/>
      <c r="C105" s="58"/>
      <c r="D105" s="57"/>
      <c r="E105" s="57"/>
      <c r="F105" s="57"/>
      <c r="G105" s="57"/>
      <c r="H105" s="57"/>
      <c r="I105" s="73"/>
      <c r="J105" s="58"/>
      <c r="K105" s="58"/>
      <c r="L105" s="57"/>
    </row>
    <row r="106">
      <c r="A106" s="57"/>
      <c r="B106" s="57"/>
      <c r="C106" s="58"/>
      <c r="D106" s="57"/>
      <c r="E106" s="57"/>
      <c r="F106" s="57"/>
      <c r="G106" s="57"/>
      <c r="H106" s="57"/>
      <c r="I106" s="73"/>
      <c r="J106" s="58"/>
      <c r="K106" s="58"/>
      <c r="L106" s="57"/>
    </row>
    <row r="107">
      <c r="A107" s="57"/>
      <c r="B107" s="57"/>
      <c r="C107" s="58"/>
      <c r="D107" s="57"/>
      <c r="E107" s="57"/>
      <c r="F107" s="57"/>
      <c r="G107" s="57"/>
      <c r="H107" s="57"/>
      <c r="I107" s="73"/>
      <c r="J107" s="58"/>
      <c r="K107" s="58"/>
      <c r="L107" s="57"/>
    </row>
    <row r="108">
      <c r="A108" s="57"/>
      <c r="B108" s="57"/>
      <c r="C108" s="58"/>
      <c r="D108" s="57"/>
      <c r="E108" s="57"/>
      <c r="F108" s="57"/>
      <c r="G108" s="57"/>
      <c r="H108" s="57"/>
      <c r="I108" s="73"/>
      <c r="J108" s="58"/>
      <c r="K108" s="58"/>
      <c r="L108" s="57"/>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sheetData>
  <autoFilter ref="$A$9:$L$53"/>
  <mergeCells count="30">
    <mergeCell ref="A1:L1"/>
    <mergeCell ref="A2:L2"/>
    <mergeCell ref="A3:B3"/>
    <mergeCell ref="A4:B4"/>
    <mergeCell ref="C4:D4"/>
    <mergeCell ref="E4:E5"/>
    <mergeCell ref="F4:F5"/>
    <mergeCell ref="A5:B5"/>
    <mergeCell ref="C5:D5"/>
    <mergeCell ref="A6:B6"/>
    <mergeCell ref="C6:I6"/>
    <mergeCell ref="A7:L7"/>
    <mergeCell ref="A8:L8"/>
    <mergeCell ref="A53:L53"/>
    <mergeCell ref="A54:L54"/>
    <mergeCell ref="E55:L55"/>
    <mergeCell ref="A57:L57"/>
    <mergeCell ref="A58:L58"/>
    <mergeCell ref="A59:C59"/>
    <mergeCell ref="I59:L59"/>
    <mergeCell ref="A68:L68"/>
    <mergeCell ref="E87:L87"/>
    <mergeCell ref="I88:J88"/>
    <mergeCell ref="A69:L69"/>
    <mergeCell ref="A70:D70"/>
    <mergeCell ref="E70:I70"/>
    <mergeCell ref="E71:L71"/>
    <mergeCell ref="I72:J72"/>
    <mergeCell ref="E79:L79"/>
    <mergeCell ref="I80:J80"/>
  </mergeCells>
  <conditionalFormatting sqref="H9:H52">
    <cfRule type="containsText" dxfId="0" priority="1" operator="containsText" text="Preparado">
      <formula>NOT(ISERROR(SEARCH(("Preparado"),(H9))))</formula>
    </cfRule>
  </conditionalFormatting>
  <conditionalFormatting sqref="H9:H52">
    <cfRule type="containsText" dxfId="1" priority="2" operator="containsText" text="Pronto">
      <formula>NOT(ISERROR(SEARCH(("Pronto"),(H9))))</formula>
    </cfRule>
  </conditionalFormatting>
  <conditionalFormatting sqref="H9:H52">
    <cfRule type="containsText" dxfId="1" priority="3" operator="containsText" text="Aceito">
      <formula>NOT(ISERROR(SEARCH(("Aceito"),(H9))))</formula>
    </cfRule>
  </conditionalFormatting>
  <conditionalFormatting sqref="H9:H52">
    <cfRule type="containsText" dxfId="1" priority="4" operator="containsText" text="Implantado">
      <formula>NOT(ISERROR(SEARCH(("Implantado"),(H9))))</formula>
    </cfRule>
  </conditionalFormatting>
  <conditionalFormatting sqref="H9:H52">
    <cfRule type="containsText" dxfId="2" priority="5" operator="containsText" text="Novo">
      <formula>NOT(ISERROR(SEARCH(("Novo"),(H9))))</formula>
    </cfRule>
  </conditionalFormatting>
  <conditionalFormatting sqref="H9:H52">
    <cfRule type="containsText" dxfId="2" priority="6" operator="containsText" text="Em refinamento">
      <formula>NOT(ISERROR(SEARCH(("Em refinamento"),(H9))))</formula>
    </cfRule>
  </conditionalFormatting>
  <conditionalFormatting sqref="H9:H52">
    <cfRule type="containsText" dxfId="3" priority="7" operator="containsText" text="Em testes">
      <formula>NOT(ISERROR(SEARCH(("Em testes"),(H9))))</formula>
    </cfRule>
  </conditionalFormatting>
  <conditionalFormatting sqref="H9:H52">
    <cfRule type="containsText" dxfId="3" priority="8" operator="containsText" text="Implementado">
      <formula>NOT(ISERROR(SEARCH(("Implementado"),(H9))))</formula>
    </cfRule>
  </conditionalFormatting>
  <conditionalFormatting sqref="H9:H52">
    <cfRule type="containsText" dxfId="1" priority="9" operator="containsText" text="Entregue">
      <formula>NOT(ISERROR(SEARCH(("Entregue"),(H9))))</formula>
    </cfRule>
  </conditionalFormatting>
  <conditionalFormatting sqref="H9:H52">
    <cfRule type="containsText" dxfId="4" priority="10" operator="containsText" text="Em Desenvolvimento">
      <formula>NOT(ISERROR(SEARCH(("Em Desenvolvimento"),(H9))))</formula>
    </cfRule>
  </conditionalFormatting>
  <printOptions horizontalCentered="1"/>
  <pageMargins bottom="0.75" footer="0.0" header="0.0" left="0.7" right="0.7" top="0.75"/>
  <pageSetup fitToHeight="0" paperSize="9" orientation="portrait"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0" width="12.38"/>
    <col customWidth="1" min="11" max="11" width="11.5"/>
    <col customWidth="1" min="12" max="12" width="42.75"/>
  </cols>
  <sheetData>
    <row r="1" ht="57.0" customHeight="1">
      <c r="A1" s="1" t="s">
        <v>0</v>
      </c>
    </row>
    <row r="2">
      <c r="A2" s="2" t="s">
        <v>660</v>
      </c>
    </row>
    <row r="3">
      <c r="A3" s="3" t="s">
        <v>2</v>
      </c>
      <c r="C3" s="4">
        <v>45716.0</v>
      </c>
      <c r="D3" s="4"/>
      <c r="E3" s="4"/>
      <c r="F3" s="4"/>
      <c r="G3" s="4"/>
      <c r="H3" s="4"/>
      <c r="I3" s="5"/>
      <c r="J3" s="6"/>
      <c r="K3" s="6"/>
      <c r="L3" s="7"/>
    </row>
    <row r="4">
      <c r="A4" s="3" t="s">
        <v>3</v>
      </c>
      <c r="C4" s="4">
        <v>45721.0</v>
      </c>
      <c r="E4" s="8">
        <f>NETWORKDAYS(C4, C5, 0)</f>
        <v>13</v>
      </c>
      <c r="F4" s="5" t="s">
        <v>4</v>
      </c>
      <c r="G4" s="5"/>
      <c r="H4" s="5"/>
      <c r="I4" s="5"/>
      <c r="J4" s="6"/>
      <c r="K4" s="6"/>
      <c r="L4" s="9"/>
    </row>
    <row r="5">
      <c r="A5" s="3" t="s">
        <v>5</v>
      </c>
      <c r="C5" s="4">
        <v>45737.0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661</v>
      </c>
      <c r="C10" s="22" t="s">
        <v>662</v>
      </c>
      <c r="D10" s="23" t="s">
        <v>24</v>
      </c>
      <c r="E10" s="23">
        <v>5.0</v>
      </c>
      <c r="F10" s="24" t="b">
        <v>1</v>
      </c>
      <c r="G10" s="24" t="b">
        <v>0</v>
      </c>
      <c r="H10" s="80" t="s">
        <v>25</v>
      </c>
      <c r="I10" s="25" t="b">
        <v>0</v>
      </c>
      <c r="J10" s="25" t="b">
        <v>1</v>
      </c>
      <c r="K10" s="27"/>
      <c r="L10" s="28"/>
    </row>
    <row r="11">
      <c r="A11" s="20" t="s">
        <v>21</v>
      </c>
      <c r="B11" s="21" t="s">
        <v>663</v>
      </c>
      <c r="C11" s="22" t="s">
        <v>664</v>
      </c>
      <c r="D11" s="23" t="s">
        <v>24</v>
      </c>
      <c r="E11" s="23">
        <v>8.0</v>
      </c>
      <c r="F11" s="24" t="b">
        <v>0</v>
      </c>
      <c r="G11" s="24" t="b">
        <v>0</v>
      </c>
      <c r="H11" s="80" t="s">
        <v>25</v>
      </c>
      <c r="I11" s="24" t="b">
        <v>0</v>
      </c>
      <c r="J11" s="25" t="b">
        <v>0</v>
      </c>
      <c r="K11" s="27"/>
      <c r="L11" s="28"/>
    </row>
    <row r="12">
      <c r="A12" s="20" t="s">
        <v>21</v>
      </c>
      <c r="B12" s="21" t="s">
        <v>665</v>
      </c>
      <c r="C12" s="22" t="s">
        <v>666</v>
      </c>
      <c r="D12" s="23" t="s">
        <v>24</v>
      </c>
      <c r="E12" s="23">
        <v>8.0</v>
      </c>
      <c r="F12" s="24" t="b">
        <v>0</v>
      </c>
      <c r="G12" s="25" t="b">
        <v>0</v>
      </c>
      <c r="H12" s="80" t="s">
        <v>25</v>
      </c>
      <c r="I12" s="102" t="b">
        <v>0</v>
      </c>
      <c r="J12" s="25" t="b">
        <v>0</v>
      </c>
      <c r="K12" s="27"/>
      <c r="L12" s="28"/>
    </row>
    <row r="13">
      <c r="A13" s="20" t="s">
        <v>21</v>
      </c>
      <c r="B13" s="21" t="s">
        <v>667</v>
      </c>
      <c r="C13" s="22" t="s">
        <v>668</v>
      </c>
      <c r="D13" s="23" t="s">
        <v>24</v>
      </c>
      <c r="E13" s="23">
        <v>13.0</v>
      </c>
      <c r="F13" s="24" t="b">
        <v>0</v>
      </c>
      <c r="G13" s="25" t="b">
        <v>0</v>
      </c>
      <c r="H13" s="80" t="s">
        <v>25</v>
      </c>
      <c r="I13" s="25" t="b">
        <v>0</v>
      </c>
      <c r="J13" s="25" t="b">
        <v>1</v>
      </c>
      <c r="K13" s="27"/>
      <c r="L13" s="28"/>
    </row>
    <row r="14">
      <c r="A14" s="20" t="s">
        <v>21</v>
      </c>
      <c r="B14" s="21" t="s">
        <v>601</v>
      </c>
      <c r="C14" s="22" t="s">
        <v>602</v>
      </c>
      <c r="D14" s="23" t="s">
        <v>24</v>
      </c>
      <c r="E14" s="23" t="s">
        <v>141</v>
      </c>
      <c r="F14" s="24" t="b">
        <v>0</v>
      </c>
      <c r="G14" s="25" t="b">
        <v>1</v>
      </c>
      <c r="H14" s="80" t="s">
        <v>97</v>
      </c>
      <c r="I14" s="24" t="b">
        <v>0</v>
      </c>
      <c r="J14" s="25" t="b">
        <v>0</v>
      </c>
      <c r="K14" s="34"/>
      <c r="L14" s="28"/>
    </row>
    <row r="15">
      <c r="A15" s="20" t="s">
        <v>21</v>
      </c>
      <c r="B15" s="21" t="s">
        <v>599</v>
      </c>
      <c r="C15" s="22" t="s">
        <v>600</v>
      </c>
      <c r="D15" s="23" t="s">
        <v>24</v>
      </c>
      <c r="E15" s="23">
        <v>13.0</v>
      </c>
      <c r="F15" s="24" t="b">
        <v>0</v>
      </c>
      <c r="G15" s="25" t="b">
        <v>1</v>
      </c>
      <c r="H15" s="80" t="s">
        <v>185</v>
      </c>
      <c r="I15" s="24" t="b">
        <v>0</v>
      </c>
      <c r="J15" s="25" t="b">
        <v>1</v>
      </c>
      <c r="K15" s="34"/>
      <c r="L15" s="28"/>
    </row>
    <row r="16">
      <c r="A16" s="20" t="s">
        <v>21</v>
      </c>
      <c r="B16" s="21" t="s">
        <v>595</v>
      </c>
      <c r="C16" s="22" t="s">
        <v>596</v>
      </c>
      <c r="D16" s="23" t="s">
        <v>24</v>
      </c>
      <c r="E16" s="23">
        <v>8.0</v>
      </c>
      <c r="F16" s="24" t="b">
        <v>0</v>
      </c>
      <c r="G16" s="25" t="b">
        <v>1</v>
      </c>
      <c r="H16" s="80" t="s">
        <v>97</v>
      </c>
      <c r="I16" s="24" t="b">
        <v>0</v>
      </c>
      <c r="J16" s="25" t="b">
        <v>0</v>
      </c>
      <c r="K16" s="34"/>
      <c r="L16" s="28"/>
    </row>
    <row r="17">
      <c r="A17" s="20" t="s">
        <v>21</v>
      </c>
      <c r="B17" s="21" t="s">
        <v>669</v>
      </c>
      <c r="C17" s="22" t="s">
        <v>670</v>
      </c>
      <c r="D17" s="23" t="s">
        <v>24</v>
      </c>
      <c r="E17" s="23">
        <v>13.0</v>
      </c>
      <c r="F17" s="24" t="b">
        <v>0</v>
      </c>
      <c r="G17" s="25" t="b">
        <v>1</v>
      </c>
      <c r="H17" s="80" t="s">
        <v>185</v>
      </c>
      <c r="I17" s="24" t="b">
        <v>0</v>
      </c>
      <c r="J17" s="25" t="b">
        <v>0</v>
      </c>
      <c r="K17" s="34"/>
      <c r="L17" s="28"/>
    </row>
    <row r="18">
      <c r="A18" s="20" t="s">
        <v>21</v>
      </c>
      <c r="B18" s="21" t="s">
        <v>671</v>
      </c>
      <c r="C18" s="22" t="s">
        <v>672</v>
      </c>
      <c r="D18" s="23" t="s">
        <v>24</v>
      </c>
      <c r="E18" s="23">
        <v>5.0</v>
      </c>
      <c r="F18" s="24" t="b">
        <v>0</v>
      </c>
      <c r="G18" s="25" t="b">
        <v>1</v>
      </c>
      <c r="H18" s="80" t="s">
        <v>42</v>
      </c>
      <c r="I18" s="24" t="b">
        <v>0</v>
      </c>
      <c r="J18" s="25" t="b">
        <v>1</v>
      </c>
      <c r="K18" s="34"/>
      <c r="L18" s="28"/>
    </row>
    <row r="19">
      <c r="A19" s="20" t="s">
        <v>21</v>
      </c>
      <c r="B19" s="21" t="s">
        <v>461</v>
      </c>
      <c r="C19" s="22" t="s">
        <v>462</v>
      </c>
      <c r="D19" s="23" t="s">
        <v>24</v>
      </c>
      <c r="E19" s="23">
        <v>5.0</v>
      </c>
      <c r="F19" s="24" t="b">
        <v>0</v>
      </c>
      <c r="G19" s="25" t="b">
        <v>1</v>
      </c>
      <c r="H19" s="80" t="s">
        <v>42</v>
      </c>
      <c r="I19" s="24" t="b">
        <v>0</v>
      </c>
      <c r="J19" s="25" t="b">
        <v>1</v>
      </c>
      <c r="K19" s="34"/>
      <c r="L19" s="28"/>
    </row>
    <row r="20">
      <c r="A20" s="20" t="s">
        <v>21</v>
      </c>
      <c r="B20" s="21" t="s">
        <v>360</v>
      </c>
      <c r="C20" s="22" t="s">
        <v>361</v>
      </c>
      <c r="D20" s="23" t="s">
        <v>24</v>
      </c>
      <c r="E20" s="23">
        <v>5.0</v>
      </c>
      <c r="F20" s="24" t="b">
        <v>0</v>
      </c>
      <c r="G20" s="25" t="b">
        <v>1</v>
      </c>
      <c r="H20" s="80" t="s">
        <v>42</v>
      </c>
      <c r="I20" s="24" t="b">
        <v>0</v>
      </c>
      <c r="J20" s="43" t="b">
        <v>1</v>
      </c>
      <c r="K20" s="34"/>
      <c r="L20" s="28"/>
    </row>
    <row r="21">
      <c r="A21" s="93" t="s">
        <v>48</v>
      </c>
      <c r="B21" s="21" t="s">
        <v>606</v>
      </c>
      <c r="C21" s="22" t="s">
        <v>607</v>
      </c>
      <c r="D21" s="23" t="s">
        <v>24</v>
      </c>
      <c r="E21" s="23">
        <v>13.0</v>
      </c>
      <c r="F21" s="25" t="b">
        <v>1</v>
      </c>
      <c r="G21" s="25" t="b">
        <v>0</v>
      </c>
      <c r="H21" s="80" t="s">
        <v>97</v>
      </c>
      <c r="I21" s="24" t="b">
        <v>0</v>
      </c>
      <c r="J21" s="25" t="b">
        <v>1</v>
      </c>
      <c r="K21" s="34"/>
      <c r="L21" s="38"/>
    </row>
    <row r="22">
      <c r="A22" s="93" t="s">
        <v>48</v>
      </c>
      <c r="B22" s="21" t="s">
        <v>608</v>
      </c>
      <c r="C22" s="22" t="s">
        <v>609</v>
      </c>
      <c r="D22" s="23" t="s">
        <v>24</v>
      </c>
      <c r="E22" s="23">
        <v>8.0</v>
      </c>
      <c r="F22" s="24" t="b">
        <v>0</v>
      </c>
      <c r="G22" s="25" t="b">
        <v>0</v>
      </c>
      <c r="H22" s="83" t="s">
        <v>178</v>
      </c>
      <c r="I22" s="24" t="b">
        <v>0</v>
      </c>
      <c r="J22" s="43" t="b">
        <v>0</v>
      </c>
      <c r="K22" s="88"/>
      <c r="L22" s="38"/>
    </row>
    <row r="23">
      <c r="A23" s="93" t="s">
        <v>48</v>
      </c>
      <c r="B23" s="21" t="s">
        <v>673</v>
      </c>
      <c r="C23" s="22" t="s">
        <v>674</v>
      </c>
      <c r="D23" s="23" t="s">
        <v>24</v>
      </c>
      <c r="E23" s="23">
        <v>5.0</v>
      </c>
      <c r="F23" s="24" t="b">
        <v>0</v>
      </c>
      <c r="G23" s="25" t="b">
        <v>0</v>
      </c>
      <c r="H23" s="84" t="s">
        <v>25</v>
      </c>
      <c r="I23" s="24" t="b">
        <v>0</v>
      </c>
      <c r="J23" s="25" t="b">
        <v>1</v>
      </c>
      <c r="K23" s="34"/>
      <c r="L23" s="38"/>
    </row>
    <row r="24">
      <c r="A24" s="97" t="s">
        <v>48</v>
      </c>
      <c r="B24" s="21" t="s">
        <v>675</v>
      </c>
      <c r="C24" s="22" t="s">
        <v>676</v>
      </c>
      <c r="D24" s="23" t="s">
        <v>24</v>
      </c>
      <c r="E24" s="23">
        <v>3.0</v>
      </c>
      <c r="F24" s="24" t="b">
        <v>0</v>
      </c>
      <c r="G24" s="25" t="b">
        <v>0</v>
      </c>
      <c r="H24" s="85" t="s">
        <v>25</v>
      </c>
      <c r="I24" s="24" t="b">
        <v>0</v>
      </c>
      <c r="J24" s="25" t="b">
        <v>1</v>
      </c>
      <c r="K24" s="34"/>
      <c r="L24" s="38"/>
    </row>
    <row r="25">
      <c r="A25" s="93" t="s">
        <v>48</v>
      </c>
      <c r="B25" s="21" t="s">
        <v>677</v>
      </c>
      <c r="C25" s="22" t="s">
        <v>678</v>
      </c>
      <c r="D25" s="23" t="s">
        <v>24</v>
      </c>
      <c r="E25" s="23">
        <v>5.0</v>
      </c>
      <c r="F25" s="24" t="b">
        <v>0</v>
      </c>
      <c r="G25" s="25" t="b">
        <v>0</v>
      </c>
      <c r="H25" s="84" t="s">
        <v>25</v>
      </c>
      <c r="I25" s="24" t="b">
        <v>0</v>
      </c>
      <c r="J25" s="24" t="b">
        <v>1</v>
      </c>
      <c r="K25" s="27"/>
      <c r="L25" s="38"/>
    </row>
    <row r="26">
      <c r="A26" s="93" t="s">
        <v>48</v>
      </c>
      <c r="B26" s="21" t="s">
        <v>679</v>
      </c>
      <c r="C26" s="22" t="s">
        <v>680</v>
      </c>
      <c r="D26" s="23" t="s">
        <v>24</v>
      </c>
      <c r="E26" s="23">
        <v>5.0</v>
      </c>
      <c r="F26" s="24" t="b">
        <v>0</v>
      </c>
      <c r="G26" s="25" t="b">
        <v>0</v>
      </c>
      <c r="H26" s="84" t="s">
        <v>25</v>
      </c>
      <c r="I26" s="24" t="b">
        <v>0</v>
      </c>
      <c r="J26" s="24" t="b">
        <v>1</v>
      </c>
      <c r="K26" s="27"/>
      <c r="L26" s="38"/>
    </row>
    <row r="27">
      <c r="A27" s="93" t="s">
        <v>48</v>
      </c>
      <c r="B27" s="21" t="s">
        <v>681</v>
      </c>
      <c r="C27" s="31" t="s">
        <v>682</v>
      </c>
      <c r="D27" s="23" t="s">
        <v>24</v>
      </c>
      <c r="E27" s="32">
        <v>8.0</v>
      </c>
      <c r="F27" s="24" t="b">
        <v>0</v>
      </c>
      <c r="G27" s="25" t="b">
        <v>0</v>
      </c>
      <c r="H27" s="83" t="s">
        <v>25</v>
      </c>
      <c r="I27" s="24" t="b">
        <v>0</v>
      </c>
      <c r="J27" s="25" t="b">
        <v>0</v>
      </c>
      <c r="K27" s="27"/>
      <c r="L27" s="38"/>
    </row>
    <row r="28">
      <c r="A28" s="93" t="s">
        <v>48</v>
      </c>
      <c r="B28" s="21" t="s">
        <v>683</v>
      </c>
      <c r="C28" s="22" t="s">
        <v>684</v>
      </c>
      <c r="D28" s="23" t="s">
        <v>24</v>
      </c>
      <c r="E28" s="32">
        <v>5.0</v>
      </c>
      <c r="F28" s="24" t="b">
        <v>0</v>
      </c>
      <c r="G28" s="25" t="b">
        <v>1</v>
      </c>
      <c r="H28" s="83" t="s">
        <v>25</v>
      </c>
      <c r="I28" s="24" t="b">
        <v>0</v>
      </c>
      <c r="J28" s="24" t="b">
        <v>0</v>
      </c>
      <c r="K28" s="27"/>
      <c r="L28" s="38"/>
    </row>
    <row r="29">
      <c r="A29" s="93" t="s">
        <v>48</v>
      </c>
      <c r="B29" s="21" t="s">
        <v>610</v>
      </c>
      <c r="C29" s="22" t="s">
        <v>611</v>
      </c>
      <c r="D29" s="23" t="s">
        <v>24</v>
      </c>
      <c r="E29" s="32">
        <v>8.0</v>
      </c>
      <c r="F29" s="24" t="b">
        <v>0</v>
      </c>
      <c r="G29" s="25" t="b">
        <v>1</v>
      </c>
      <c r="H29" s="83" t="s">
        <v>97</v>
      </c>
      <c r="I29" s="24" t="b">
        <v>0</v>
      </c>
      <c r="J29" s="24" t="b">
        <v>0</v>
      </c>
      <c r="K29" s="27"/>
      <c r="L29" s="38"/>
    </row>
    <row r="30">
      <c r="A30" s="93" t="s">
        <v>48</v>
      </c>
      <c r="B30" s="21" t="s">
        <v>685</v>
      </c>
      <c r="C30" s="22" t="s">
        <v>686</v>
      </c>
      <c r="D30" s="23" t="s">
        <v>24</v>
      </c>
      <c r="E30" s="32">
        <v>5.0</v>
      </c>
      <c r="F30" s="24" t="b">
        <v>0</v>
      </c>
      <c r="G30" s="25" t="b">
        <v>1</v>
      </c>
      <c r="H30" s="83" t="s">
        <v>25</v>
      </c>
      <c r="I30" s="24" t="b">
        <v>0</v>
      </c>
      <c r="J30" s="24" t="b">
        <v>0</v>
      </c>
      <c r="K30" s="27"/>
      <c r="L30" s="38"/>
    </row>
    <row r="31">
      <c r="A31" s="98" t="s">
        <v>79</v>
      </c>
      <c r="B31" s="21" t="s">
        <v>687</v>
      </c>
      <c r="C31" s="22" t="s">
        <v>688</v>
      </c>
      <c r="D31" s="23" t="s">
        <v>24</v>
      </c>
      <c r="E31" s="23">
        <v>21.0</v>
      </c>
      <c r="F31" s="25" t="b">
        <v>1</v>
      </c>
      <c r="G31" s="25" t="b">
        <v>0</v>
      </c>
      <c r="H31" s="80" t="s">
        <v>25</v>
      </c>
      <c r="I31" s="24" t="b">
        <v>0</v>
      </c>
      <c r="J31" s="25" t="b">
        <v>1</v>
      </c>
      <c r="K31" s="40"/>
      <c r="L31" s="38"/>
    </row>
    <row r="32">
      <c r="A32" s="98" t="s">
        <v>79</v>
      </c>
      <c r="B32" s="21" t="s">
        <v>689</v>
      </c>
      <c r="C32" s="22" t="s">
        <v>690</v>
      </c>
      <c r="D32" s="23" t="s">
        <v>24</v>
      </c>
      <c r="E32" s="32">
        <v>13.0</v>
      </c>
      <c r="F32" s="25" t="b">
        <v>0</v>
      </c>
      <c r="G32" s="25" t="b">
        <v>1</v>
      </c>
      <c r="H32" s="80" t="s">
        <v>25</v>
      </c>
      <c r="I32" s="24" t="b">
        <v>0</v>
      </c>
      <c r="J32" s="25" t="b">
        <v>0</v>
      </c>
      <c r="K32" s="40"/>
      <c r="L32" s="38"/>
    </row>
    <row r="33" ht="14.25" customHeight="1">
      <c r="A33" s="98" t="s">
        <v>79</v>
      </c>
      <c r="B33" s="21" t="s">
        <v>626</v>
      </c>
      <c r="C33" s="22" t="s">
        <v>627</v>
      </c>
      <c r="D33" s="23" t="s">
        <v>24</v>
      </c>
      <c r="E33" s="23" t="s">
        <v>141</v>
      </c>
      <c r="F33" s="25" t="b">
        <v>0</v>
      </c>
      <c r="G33" s="25" t="b">
        <v>1</v>
      </c>
      <c r="H33" s="80" t="s">
        <v>185</v>
      </c>
      <c r="I33" s="25" t="b">
        <v>0</v>
      </c>
      <c r="J33" s="25" t="b">
        <v>0</v>
      </c>
      <c r="K33" s="40"/>
      <c r="L33" s="38"/>
    </row>
    <row r="34">
      <c r="A34" s="98" t="s">
        <v>79</v>
      </c>
      <c r="B34" s="21" t="s">
        <v>628</v>
      </c>
      <c r="C34" s="22" t="s">
        <v>629</v>
      </c>
      <c r="D34" s="23" t="s">
        <v>24</v>
      </c>
      <c r="E34" s="23" t="s">
        <v>141</v>
      </c>
      <c r="F34" s="25" t="b">
        <v>0</v>
      </c>
      <c r="G34" s="25" t="b">
        <v>1</v>
      </c>
      <c r="H34" s="80" t="s">
        <v>185</v>
      </c>
      <c r="I34" s="24" t="b">
        <v>0</v>
      </c>
      <c r="J34" s="25" t="b">
        <v>0</v>
      </c>
      <c r="K34" s="40"/>
      <c r="L34" s="38"/>
    </row>
    <row r="35" ht="15.0" customHeight="1">
      <c r="A35" s="95" t="s">
        <v>98</v>
      </c>
      <c r="B35" s="21" t="s">
        <v>691</v>
      </c>
      <c r="C35" s="22" t="s">
        <v>692</v>
      </c>
      <c r="D35" s="23" t="s">
        <v>24</v>
      </c>
      <c r="E35" s="23">
        <v>8.0</v>
      </c>
      <c r="F35" s="25" t="b">
        <v>1</v>
      </c>
      <c r="G35" s="25" t="b">
        <v>0</v>
      </c>
      <c r="H35" s="26" t="s">
        <v>25</v>
      </c>
      <c r="I35" s="25" t="b">
        <v>0</v>
      </c>
      <c r="J35" s="24" t="b">
        <v>0</v>
      </c>
      <c r="K35" s="40"/>
      <c r="L35" s="38"/>
    </row>
    <row r="36">
      <c r="A36" s="95" t="s">
        <v>98</v>
      </c>
      <c r="B36" s="21" t="s">
        <v>641</v>
      </c>
      <c r="C36" s="22" t="s">
        <v>642</v>
      </c>
      <c r="D36" s="23" t="s">
        <v>24</v>
      </c>
      <c r="E36" s="23">
        <v>8.0</v>
      </c>
      <c r="F36" s="24" t="b">
        <v>0</v>
      </c>
      <c r="G36" s="25" t="b">
        <v>0</v>
      </c>
      <c r="H36" s="80" t="s">
        <v>97</v>
      </c>
      <c r="I36" s="24" t="b">
        <v>0</v>
      </c>
      <c r="J36" s="24" t="b">
        <v>0</v>
      </c>
      <c r="K36" s="40"/>
      <c r="L36" s="38"/>
    </row>
    <row r="37">
      <c r="A37" s="95" t="s">
        <v>98</v>
      </c>
      <c r="B37" s="21" t="s">
        <v>643</v>
      </c>
      <c r="C37" s="22" t="s">
        <v>644</v>
      </c>
      <c r="D37" s="23" t="s">
        <v>24</v>
      </c>
      <c r="E37" s="23">
        <v>13.0</v>
      </c>
      <c r="F37" s="25" t="b">
        <v>0</v>
      </c>
      <c r="G37" s="25" t="b">
        <v>0</v>
      </c>
      <c r="H37" s="35" t="s">
        <v>97</v>
      </c>
      <c r="I37" s="25" t="b">
        <v>0</v>
      </c>
      <c r="J37" s="25" t="b">
        <v>0</v>
      </c>
      <c r="K37" s="40"/>
      <c r="L37" s="38"/>
    </row>
    <row r="38">
      <c r="A38" s="95" t="s">
        <v>98</v>
      </c>
      <c r="B38" s="21" t="s">
        <v>645</v>
      </c>
      <c r="C38" s="22" t="s">
        <v>646</v>
      </c>
      <c r="D38" s="23" t="s">
        <v>24</v>
      </c>
      <c r="E38" s="23">
        <v>13.0</v>
      </c>
      <c r="F38" s="24" t="b">
        <v>0</v>
      </c>
      <c r="G38" s="25" t="b">
        <v>0</v>
      </c>
      <c r="H38" s="26" t="s">
        <v>42</v>
      </c>
      <c r="I38" s="25" t="b">
        <v>0</v>
      </c>
      <c r="J38" s="25" t="b">
        <v>0</v>
      </c>
      <c r="K38" s="40"/>
      <c r="L38" s="38"/>
    </row>
    <row r="39">
      <c r="A39" s="95" t="s">
        <v>98</v>
      </c>
      <c r="B39" s="21" t="s">
        <v>693</v>
      </c>
      <c r="C39" s="22" t="s">
        <v>694</v>
      </c>
      <c r="D39" s="23" t="s">
        <v>24</v>
      </c>
      <c r="E39" s="23">
        <v>13.0</v>
      </c>
      <c r="F39" s="25" t="b">
        <v>0</v>
      </c>
      <c r="G39" s="25" t="b">
        <v>0</v>
      </c>
      <c r="H39" s="80" t="s">
        <v>25</v>
      </c>
      <c r="I39" s="24" t="b">
        <v>0</v>
      </c>
      <c r="J39" s="25" t="b">
        <v>1</v>
      </c>
      <c r="K39" s="40"/>
      <c r="L39" s="38"/>
    </row>
    <row r="40">
      <c r="A40" s="95" t="s">
        <v>98</v>
      </c>
      <c r="B40" s="21" t="s">
        <v>410</v>
      </c>
      <c r="C40" s="22" t="s">
        <v>411</v>
      </c>
      <c r="D40" s="23" t="s">
        <v>24</v>
      </c>
      <c r="E40" s="23">
        <v>13.0</v>
      </c>
      <c r="F40" s="24" t="b">
        <v>0</v>
      </c>
      <c r="G40" s="25" t="b">
        <v>1</v>
      </c>
      <c r="H40" s="26" t="s">
        <v>178</v>
      </c>
      <c r="I40" s="25" t="b">
        <v>0</v>
      </c>
      <c r="J40" s="24" t="b">
        <v>0</v>
      </c>
      <c r="K40" s="40"/>
      <c r="L40" s="38"/>
    </row>
    <row r="41">
      <c r="A41" s="95" t="s">
        <v>98</v>
      </c>
      <c r="B41" s="21" t="s">
        <v>103</v>
      </c>
      <c r="C41" s="22" t="s">
        <v>326</v>
      </c>
      <c r="D41" s="23" t="s">
        <v>24</v>
      </c>
      <c r="E41" s="23">
        <v>13.0</v>
      </c>
      <c r="F41" s="24" t="b">
        <v>0</v>
      </c>
      <c r="G41" s="25" t="b">
        <v>1</v>
      </c>
      <c r="H41" s="35" t="s">
        <v>178</v>
      </c>
      <c r="I41" s="25" t="b">
        <v>0</v>
      </c>
      <c r="J41" s="43" t="b">
        <v>0</v>
      </c>
      <c r="K41" s="40"/>
      <c r="L41" s="38"/>
    </row>
    <row r="42">
      <c r="A42" s="95" t="s">
        <v>98</v>
      </c>
      <c r="B42" s="21" t="s">
        <v>695</v>
      </c>
      <c r="C42" s="22" t="s">
        <v>696</v>
      </c>
      <c r="D42" s="23" t="s">
        <v>24</v>
      </c>
      <c r="E42" s="23">
        <v>8.0</v>
      </c>
      <c r="F42" s="24" t="b">
        <v>0</v>
      </c>
      <c r="G42" s="25" t="b">
        <v>1</v>
      </c>
      <c r="H42" s="35" t="s">
        <v>97</v>
      </c>
      <c r="I42" s="25" t="b">
        <v>0</v>
      </c>
      <c r="J42" s="25" t="b">
        <v>1</v>
      </c>
      <c r="K42" s="40"/>
      <c r="L42" s="38"/>
    </row>
    <row r="43">
      <c r="A43" s="95" t="s">
        <v>98</v>
      </c>
      <c r="B43" s="21" t="s">
        <v>300</v>
      </c>
      <c r="C43" s="22" t="s">
        <v>458</v>
      </c>
      <c r="D43" s="23" t="s">
        <v>24</v>
      </c>
      <c r="E43" s="23">
        <v>7.0</v>
      </c>
      <c r="F43" s="24" t="b">
        <v>0</v>
      </c>
      <c r="G43" s="25" t="b">
        <v>1</v>
      </c>
      <c r="H43" s="35" t="s">
        <v>97</v>
      </c>
      <c r="I43" s="25" t="b">
        <v>1</v>
      </c>
      <c r="J43" s="25" t="b">
        <v>1</v>
      </c>
      <c r="K43" s="40"/>
      <c r="L43" s="38"/>
    </row>
    <row r="44">
      <c r="A44" s="95" t="s">
        <v>98</v>
      </c>
      <c r="B44" s="21" t="s">
        <v>697</v>
      </c>
      <c r="C44" s="22" t="s">
        <v>698</v>
      </c>
      <c r="D44" s="23" t="s">
        <v>24</v>
      </c>
      <c r="E44" s="23">
        <v>8.0</v>
      </c>
      <c r="F44" s="24" t="b">
        <v>0</v>
      </c>
      <c r="G44" s="25" t="b">
        <v>0</v>
      </c>
      <c r="H44" s="26" t="s">
        <v>25</v>
      </c>
      <c r="I44" s="25" t="b">
        <v>0</v>
      </c>
      <c r="J44" s="25" t="b">
        <v>1</v>
      </c>
      <c r="K44" s="40"/>
      <c r="L44" s="38"/>
    </row>
    <row r="45">
      <c r="A45" s="42" t="s">
        <v>120</v>
      </c>
      <c r="B45" s="21" t="s">
        <v>290</v>
      </c>
      <c r="C45" s="22" t="s">
        <v>291</v>
      </c>
      <c r="D45" s="23" t="s">
        <v>123</v>
      </c>
      <c r="E45" s="23"/>
      <c r="F45" s="24" t="s">
        <v>124</v>
      </c>
      <c r="G45" s="43" t="s">
        <v>124</v>
      </c>
      <c r="H45" s="44" t="s">
        <v>25</v>
      </c>
      <c r="I45" s="24" t="b">
        <v>0</v>
      </c>
      <c r="J45" s="24" t="s">
        <v>124</v>
      </c>
      <c r="K45" s="27"/>
      <c r="L45" s="38"/>
    </row>
    <row r="46">
      <c r="A46" s="42" t="s">
        <v>120</v>
      </c>
      <c r="B46" s="21" t="s">
        <v>699</v>
      </c>
      <c r="C46" s="22" t="s">
        <v>700</v>
      </c>
      <c r="D46" s="23" t="s">
        <v>123</v>
      </c>
      <c r="E46" s="23"/>
      <c r="F46" s="24" t="s">
        <v>124</v>
      </c>
      <c r="G46" s="43" t="s">
        <v>124</v>
      </c>
      <c r="H46" s="44" t="s">
        <v>25</v>
      </c>
      <c r="I46" s="24" t="b">
        <v>0</v>
      </c>
      <c r="J46" s="24" t="s">
        <v>124</v>
      </c>
      <c r="K46" s="27"/>
      <c r="L46" s="38"/>
    </row>
    <row r="47">
      <c r="A47" s="42" t="s">
        <v>120</v>
      </c>
      <c r="B47" s="21" t="s">
        <v>288</v>
      </c>
      <c r="C47" s="22" t="s">
        <v>289</v>
      </c>
      <c r="D47" s="23" t="s">
        <v>123</v>
      </c>
      <c r="E47" s="23"/>
      <c r="F47" s="24" t="s">
        <v>124</v>
      </c>
      <c r="G47" s="43" t="s">
        <v>124</v>
      </c>
      <c r="H47" s="44" t="s">
        <v>42</v>
      </c>
      <c r="I47" s="25" t="b">
        <v>0</v>
      </c>
      <c r="J47" s="24" t="s">
        <v>124</v>
      </c>
      <c r="K47" s="27"/>
      <c r="L47" s="38"/>
    </row>
    <row r="48">
      <c r="A48" s="42" t="s">
        <v>120</v>
      </c>
      <c r="B48" s="21" t="s">
        <v>701</v>
      </c>
      <c r="C48" s="22" t="s">
        <v>702</v>
      </c>
      <c r="D48" s="23" t="s">
        <v>123</v>
      </c>
      <c r="E48" s="23"/>
      <c r="F48" s="24" t="s">
        <v>124</v>
      </c>
      <c r="G48" s="43" t="s">
        <v>124</v>
      </c>
      <c r="H48" s="79" t="s">
        <v>25</v>
      </c>
      <c r="I48" s="24" t="b">
        <v>0</v>
      </c>
      <c r="J48" s="24" t="s">
        <v>124</v>
      </c>
      <c r="K48" s="27"/>
      <c r="L48" s="38"/>
    </row>
    <row r="49">
      <c r="A49" s="42" t="s">
        <v>120</v>
      </c>
      <c r="B49" s="21" t="s">
        <v>703</v>
      </c>
      <c r="C49" s="22" t="s">
        <v>704</v>
      </c>
      <c r="D49" s="23" t="s">
        <v>123</v>
      </c>
      <c r="E49" s="23"/>
      <c r="F49" s="24" t="s">
        <v>124</v>
      </c>
      <c r="G49" s="24" t="s">
        <v>124</v>
      </c>
      <c r="H49" s="44" t="s">
        <v>25</v>
      </c>
      <c r="I49" s="24" t="b">
        <v>0</v>
      </c>
      <c r="J49" s="24" t="s">
        <v>124</v>
      </c>
      <c r="K49" s="27"/>
      <c r="L49" s="38"/>
    </row>
    <row r="50">
      <c r="A50" s="42" t="s">
        <v>120</v>
      </c>
      <c r="B50" s="21" t="s">
        <v>705</v>
      </c>
      <c r="C50" s="22" t="s">
        <v>706</v>
      </c>
      <c r="D50" s="23" t="s">
        <v>123</v>
      </c>
      <c r="E50" s="23"/>
      <c r="F50" s="24" t="s">
        <v>124</v>
      </c>
      <c r="G50" s="24" t="s">
        <v>124</v>
      </c>
      <c r="H50" s="44" t="s">
        <v>25</v>
      </c>
      <c r="I50" s="24" t="b">
        <v>0</v>
      </c>
      <c r="J50" s="24" t="s">
        <v>124</v>
      </c>
      <c r="K50" s="27"/>
      <c r="L50" s="38"/>
    </row>
    <row r="51" ht="15.0" customHeight="1">
      <c r="A51" s="42" t="s">
        <v>120</v>
      </c>
      <c r="B51" s="21" t="s">
        <v>572</v>
      </c>
      <c r="C51" s="22" t="s">
        <v>573</v>
      </c>
      <c r="D51" s="23" t="s">
        <v>123</v>
      </c>
      <c r="E51" s="23"/>
      <c r="F51" s="24" t="s">
        <v>124</v>
      </c>
      <c r="G51" s="24" t="s">
        <v>124</v>
      </c>
      <c r="H51" s="44" t="s">
        <v>97</v>
      </c>
      <c r="I51" s="25" t="b">
        <v>0</v>
      </c>
      <c r="J51" s="24" t="s">
        <v>124</v>
      </c>
      <c r="K51" s="27"/>
      <c r="L51" s="90"/>
    </row>
    <row r="52">
      <c r="A52" s="42" t="s">
        <v>120</v>
      </c>
      <c r="B52" s="21" t="s">
        <v>707</v>
      </c>
      <c r="C52" s="22" t="s">
        <v>708</v>
      </c>
      <c r="D52" s="23" t="s">
        <v>24</v>
      </c>
      <c r="E52" s="23"/>
      <c r="F52" s="24" t="s">
        <v>124</v>
      </c>
      <c r="G52" s="24" t="s">
        <v>124</v>
      </c>
      <c r="H52" s="44" t="s">
        <v>25</v>
      </c>
      <c r="I52" s="24" t="b">
        <v>0</v>
      </c>
      <c r="J52" s="24" t="s">
        <v>124</v>
      </c>
      <c r="K52" s="27"/>
      <c r="L52" s="38"/>
    </row>
    <row r="53">
      <c r="A53" s="42" t="s">
        <v>120</v>
      </c>
      <c r="B53" s="21" t="s">
        <v>709</v>
      </c>
      <c r="C53" s="22" t="s">
        <v>710</v>
      </c>
      <c r="D53" s="23" t="s">
        <v>24</v>
      </c>
      <c r="E53" s="23"/>
      <c r="F53" s="24" t="s">
        <v>124</v>
      </c>
      <c r="G53" s="43" t="s">
        <v>124</v>
      </c>
      <c r="H53" s="110" t="s">
        <v>25</v>
      </c>
      <c r="I53" s="24" t="b">
        <v>0</v>
      </c>
      <c r="J53" s="24" t="s">
        <v>124</v>
      </c>
      <c r="K53" s="27"/>
      <c r="L53" s="38"/>
    </row>
    <row r="54">
      <c r="A54" s="42" t="s">
        <v>120</v>
      </c>
      <c r="B54" s="21" t="s">
        <v>711</v>
      </c>
      <c r="C54" s="22" t="s">
        <v>712</v>
      </c>
      <c r="D54" s="23" t="s">
        <v>24</v>
      </c>
      <c r="E54" s="23"/>
      <c r="F54" s="24" t="s">
        <v>124</v>
      </c>
      <c r="G54" s="24" t="s">
        <v>124</v>
      </c>
      <c r="H54" s="110" t="s">
        <v>25</v>
      </c>
      <c r="I54" s="24" t="b">
        <v>0</v>
      </c>
      <c r="J54" s="24" t="s">
        <v>124</v>
      </c>
      <c r="K54" s="40"/>
      <c r="L54" s="38"/>
    </row>
    <row r="55">
      <c r="A55" s="42" t="s">
        <v>120</v>
      </c>
      <c r="B55" s="21" t="s">
        <v>713</v>
      </c>
      <c r="C55" s="22" t="s">
        <v>714</v>
      </c>
      <c r="D55" s="23" t="s">
        <v>24</v>
      </c>
      <c r="E55" s="23"/>
      <c r="F55" s="24" t="s">
        <v>124</v>
      </c>
      <c r="G55" s="24" t="s">
        <v>124</v>
      </c>
      <c r="H55" s="110" t="s">
        <v>25</v>
      </c>
      <c r="I55" s="24" t="b">
        <v>0</v>
      </c>
      <c r="J55" s="24" t="s">
        <v>124</v>
      </c>
      <c r="K55" s="27"/>
      <c r="L55" s="38"/>
    </row>
    <row r="56">
      <c r="A56" s="42" t="s">
        <v>120</v>
      </c>
      <c r="B56" s="21" t="s">
        <v>715</v>
      </c>
      <c r="C56" s="22" t="s">
        <v>716</v>
      </c>
      <c r="D56" s="23" t="s">
        <v>123</v>
      </c>
      <c r="E56" s="23"/>
      <c r="F56" s="24"/>
      <c r="G56" s="43"/>
      <c r="H56" s="110" t="s">
        <v>25</v>
      </c>
      <c r="I56" s="24" t="b">
        <v>0</v>
      </c>
      <c r="J56" s="43"/>
      <c r="K56" s="24"/>
      <c r="L56" s="38"/>
    </row>
    <row r="57">
      <c r="A57" s="42" t="s">
        <v>120</v>
      </c>
      <c r="B57" s="21" t="s">
        <v>200</v>
      </c>
      <c r="C57" s="22" t="s">
        <v>201</v>
      </c>
      <c r="D57" s="23" t="s">
        <v>123</v>
      </c>
      <c r="E57" s="23"/>
      <c r="F57" s="24" t="s">
        <v>124</v>
      </c>
      <c r="G57" s="43" t="s">
        <v>124</v>
      </c>
      <c r="H57" s="110" t="s">
        <v>97</v>
      </c>
      <c r="I57" s="24" t="b">
        <v>0</v>
      </c>
      <c r="J57" s="43" t="s">
        <v>124</v>
      </c>
      <c r="K57" s="112"/>
      <c r="L57" s="38"/>
    </row>
    <row r="58">
      <c r="A58" s="42" t="s">
        <v>120</v>
      </c>
      <c r="B58" s="21" t="s">
        <v>512</v>
      </c>
      <c r="C58" s="22" t="s">
        <v>513</v>
      </c>
      <c r="D58" s="23" t="s">
        <v>123</v>
      </c>
      <c r="E58" s="23"/>
      <c r="F58" s="24" t="s">
        <v>124</v>
      </c>
      <c r="G58" s="24" t="s">
        <v>124</v>
      </c>
      <c r="H58" s="110" t="s">
        <v>97</v>
      </c>
      <c r="I58" s="25" t="b">
        <v>0</v>
      </c>
      <c r="J58" s="24" t="s">
        <v>124</v>
      </c>
      <c r="K58" s="27"/>
      <c r="L58" s="38"/>
    </row>
    <row r="59">
      <c r="A59" s="42" t="s">
        <v>120</v>
      </c>
      <c r="B59" s="21" t="s">
        <v>282</v>
      </c>
      <c r="C59" s="22" t="s">
        <v>283</v>
      </c>
      <c r="D59" s="23" t="s">
        <v>123</v>
      </c>
      <c r="E59" s="23"/>
      <c r="F59" s="24" t="s">
        <v>124</v>
      </c>
      <c r="G59" s="24" t="s">
        <v>124</v>
      </c>
      <c r="H59" s="79" t="s">
        <v>97</v>
      </c>
      <c r="I59" s="24" t="b">
        <v>0</v>
      </c>
      <c r="J59" s="24" t="s">
        <v>124</v>
      </c>
      <c r="K59" s="112"/>
      <c r="L59" s="38"/>
    </row>
    <row r="60">
      <c r="A60" s="42" t="s">
        <v>120</v>
      </c>
      <c r="B60" s="21" t="s">
        <v>577</v>
      </c>
      <c r="C60" s="22" t="s">
        <v>578</v>
      </c>
      <c r="D60" s="23" t="s">
        <v>123</v>
      </c>
      <c r="E60" s="23"/>
      <c r="F60" s="24" t="s">
        <v>124</v>
      </c>
      <c r="G60" s="24" t="s">
        <v>124</v>
      </c>
      <c r="H60" s="79" t="s">
        <v>97</v>
      </c>
      <c r="I60" s="25" t="b">
        <v>1</v>
      </c>
      <c r="J60" s="24" t="s">
        <v>124</v>
      </c>
      <c r="K60" s="27"/>
      <c r="L60" s="38" t="s">
        <v>717</v>
      </c>
    </row>
    <row r="61" ht="16.5" customHeight="1">
      <c r="A61" s="42" t="s">
        <v>120</v>
      </c>
      <c r="B61" s="21" t="s">
        <v>718</v>
      </c>
      <c r="C61" s="22" t="s">
        <v>719</v>
      </c>
      <c r="D61" s="23" t="s">
        <v>123</v>
      </c>
      <c r="E61" s="23"/>
      <c r="F61" s="24" t="s">
        <v>124</v>
      </c>
      <c r="G61" s="24" t="s">
        <v>124</v>
      </c>
      <c r="H61" s="79" t="s">
        <v>25</v>
      </c>
      <c r="I61" s="25" t="b">
        <v>0</v>
      </c>
      <c r="J61" s="24" t="s">
        <v>124</v>
      </c>
      <c r="K61" s="27"/>
      <c r="L61" s="38"/>
    </row>
    <row r="62" ht="16.5" customHeight="1">
      <c r="A62" s="42" t="s">
        <v>120</v>
      </c>
      <c r="B62" s="30" t="s">
        <v>583</v>
      </c>
      <c r="C62" s="22" t="s">
        <v>584</v>
      </c>
      <c r="D62" s="23" t="s">
        <v>123</v>
      </c>
      <c r="E62" s="23"/>
      <c r="F62" s="24" t="s">
        <v>124</v>
      </c>
      <c r="G62" s="24" t="s">
        <v>124</v>
      </c>
      <c r="H62" s="79" t="s">
        <v>42</v>
      </c>
      <c r="I62" s="25" t="b">
        <v>0</v>
      </c>
      <c r="J62" s="24"/>
      <c r="K62" s="27"/>
      <c r="L62" s="38"/>
    </row>
    <row r="63" ht="7.5" customHeight="1">
      <c r="A63" s="12"/>
    </row>
    <row r="64">
      <c r="A64" s="45" t="s">
        <v>132</v>
      </c>
    </row>
    <row r="65">
      <c r="A65" s="14" t="s">
        <v>9</v>
      </c>
      <c r="B65" s="15" t="s">
        <v>10</v>
      </c>
      <c r="C65" s="16" t="s">
        <v>11</v>
      </c>
      <c r="D65" s="17" t="s">
        <v>12</v>
      </c>
      <c r="E65" s="19" t="s">
        <v>20</v>
      </c>
    </row>
    <row r="66">
      <c r="A66" s="113" t="s">
        <v>21</v>
      </c>
      <c r="B66" s="21" t="s">
        <v>601</v>
      </c>
      <c r="C66" s="105" t="s">
        <v>602</v>
      </c>
      <c r="D66" s="46" t="s">
        <v>24</v>
      </c>
      <c r="E66" s="46"/>
      <c r="F66" s="47"/>
      <c r="G66" s="47"/>
      <c r="H66" s="47"/>
      <c r="I66" s="47"/>
      <c r="J66" s="47"/>
      <c r="K66" s="48"/>
      <c r="L66" s="47"/>
    </row>
    <row r="67">
      <c r="A67" s="113" t="s">
        <v>21</v>
      </c>
      <c r="B67" s="21" t="s">
        <v>599</v>
      </c>
      <c r="C67" s="105" t="s">
        <v>600</v>
      </c>
      <c r="D67" s="46" t="s">
        <v>24</v>
      </c>
      <c r="E67" s="46"/>
      <c r="F67" s="47"/>
      <c r="G67" s="47"/>
      <c r="H67" s="47"/>
      <c r="I67" s="47"/>
      <c r="J67" s="47"/>
      <c r="K67" s="48"/>
      <c r="L67" s="47"/>
    </row>
    <row r="68">
      <c r="A68" s="113" t="s">
        <v>21</v>
      </c>
      <c r="B68" s="21" t="s">
        <v>669</v>
      </c>
      <c r="C68" s="105" t="s">
        <v>670</v>
      </c>
      <c r="D68" s="46" t="s">
        <v>24</v>
      </c>
      <c r="E68" s="46"/>
      <c r="F68" s="47"/>
      <c r="G68" s="47"/>
      <c r="H68" s="47"/>
      <c r="I68" s="47"/>
      <c r="J68" s="47"/>
      <c r="K68" s="48"/>
      <c r="L68" s="47"/>
    </row>
    <row r="69">
      <c r="A69" s="113" t="s">
        <v>21</v>
      </c>
      <c r="B69" s="21" t="s">
        <v>671</v>
      </c>
      <c r="C69" s="105" t="s">
        <v>672</v>
      </c>
      <c r="D69" s="46" t="s">
        <v>24</v>
      </c>
      <c r="E69" s="46"/>
      <c r="F69" s="47"/>
      <c r="G69" s="47"/>
      <c r="H69" s="47"/>
      <c r="I69" s="47"/>
      <c r="J69" s="47"/>
      <c r="K69" s="48"/>
      <c r="L69" s="47"/>
    </row>
    <row r="70">
      <c r="A70" s="113" t="s">
        <v>21</v>
      </c>
      <c r="B70" s="21" t="s">
        <v>461</v>
      </c>
      <c r="C70" s="105" t="s">
        <v>462</v>
      </c>
      <c r="D70" s="46" t="s">
        <v>24</v>
      </c>
      <c r="E70" s="46"/>
      <c r="F70" s="47"/>
      <c r="G70" s="47"/>
      <c r="H70" s="47"/>
      <c r="I70" s="47"/>
      <c r="J70" s="47"/>
      <c r="K70" s="48"/>
      <c r="L70" s="47"/>
    </row>
    <row r="71">
      <c r="A71" s="113" t="s">
        <v>21</v>
      </c>
      <c r="B71" s="21" t="s">
        <v>360</v>
      </c>
      <c r="C71" s="105" t="s">
        <v>361</v>
      </c>
      <c r="D71" s="46" t="s">
        <v>24</v>
      </c>
      <c r="E71" s="46"/>
      <c r="F71" s="47"/>
      <c r="G71" s="47"/>
      <c r="H71" s="47"/>
      <c r="I71" s="47"/>
      <c r="J71" s="47"/>
      <c r="K71" s="48"/>
      <c r="L71" s="47"/>
    </row>
    <row r="72">
      <c r="A72" s="114" t="s">
        <v>79</v>
      </c>
      <c r="B72" s="21" t="s">
        <v>626</v>
      </c>
      <c r="C72" s="105" t="s">
        <v>627</v>
      </c>
      <c r="D72" s="46" t="s">
        <v>24</v>
      </c>
      <c r="E72" s="46"/>
      <c r="F72" s="47"/>
      <c r="G72" s="47"/>
      <c r="H72" s="47"/>
      <c r="I72" s="47"/>
      <c r="J72" s="47"/>
      <c r="K72" s="48"/>
      <c r="L72" s="47"/>
    </row>
    <row r="73">
      <c r="A73" s="114" t="s">
        <v>79</v>
      </c>
      <c r="B73" s="21" t="s">
        <v>628</v>
      </c>
      <c r="C73" s="105" t="s">
        <v>629</v>
      </c>
      <c r="D73" s="46" t="s">
        <v>24</v>
      </c>
      <c r="E73" s="46"/>
      <c r="F73" s="47"/>
      <c r="G73" s="47"/>
      <c r="H73" s="47"/>
      <c r="I73" s="47"/>
      <c r="J73" s="47"/>
      <c r="K73" s="48"/>
      <c r="L73" s="47"/>
    </row>
    <row r="74">
      <c r="A74" s="115" t="s">
        <v>98</v>
      </c>
      <c r="B74" s="21" t="s">
        <v>410</v>
      </c>
      <c r="C74" s="105" t="s">
        <v>411</v>
      </c>
      <c r="D74" s="46" t="s">
        <v>24</v>
      </c>
      <c r="E74" s="46"/>
      <c r="F74" s="47"/>
      <c r="G74" s="47"/>
      <c r="H74" s="47"/>
      <c r="I74" s="47"/>
      <c r="J74" s="47"/>
      <c r="K74" s="48"/>
      <c r="L74" s="47"/>
    </row>
    <row r="75">
      <c r="A75" s="115" t="s">
        <v>98</v>
      </c>
      <c r="B75" s="21" t="s">
        <v>103</v>
      </c>
      <c r="C75" s="105" t="s">
        <v>326</v>
      </c>
      <c r="D75" s="46" t="s">
        <v>24</v>
      </c>
      <c r="E75" s="46"/>
      <c r="F75" s="47"/>
      <c r="G75" s="47"/>
      <c r="H75" s="47"/>
      <c r="I75" s="47"/>
      <c r="J75" s="47"/>
      <c r="K75" s="48"/>
      <c r="L75" s="47"/>
    </row>
    <row r="76">
      <c r="A76" s="115" t="s">
        <v>98</v>
      </c>
      <c r="B76" s="21" t="s">
        <v>695</v>
      </c>
      <c r="C76" s="105" t="s">
        <v>696</v>
      </c>
      <c r="D76" s="46" t="s">
        <v>24</v>
      </c>
      <c r="E76" s="46"/>
      <c r="F76" s="47"/>
      <c r="G76" s="47"/>
      <c r="H76" s="47"/>
      <c r="I76" s="47"/>
      <c r="J76" s="47"/>
      <c r="K76" s="48"/>
      <c r="L76" s="47"/>
    </row>
    <row r="77">
      <c r="A77" s="115" t="s">
        <v>98</v>
      </c>
      <c r="B77" s="21" t="s">
        <v>300</v>
      </c>
      <c r="C77" s="105" t="s">
        <v>458</v>
      </c>
      <c r="D77" s="46" t="s">
        <v>24</v>
      </c>
      <c r="E77" s="46"/>
      <c r="F77" s="47"/>
      <c r="G77" s="47"/>
      <c r="H77" s="47"/>
      <c r="I77" s="47"/>
      <c r="J77" s="47"/>
      <c r="K77" s="48"/>
      <c r="L77" s="47"/>
    </row>
    <row r="78" ht="7.5" customHeight="1">
      <c r="A78" s="12"/>
    </row>
    <row r="79">
      <c r="A79" s="45" t="s">
        <v>133</v>
      </c>
    </row>
    <row r="80">
      <c r="A80" s="49" t="s">
        <v>134</v>
      </c>
      <c r="D80" s="19" t="s">
        <v>135</v>
      </c>
      <c r="E80" s="19" t="s">
        <v>136</v>
      </c>
      <c r="F80" s="19"/>
      <c r="G80" s="19"/>
      <c r="H80" s="19" t="s">
        <v>137</v>
      </c>
      <c r="I80" s="19" t="s">
        <v>20</v>
      </c>
    </row>
    <row r="81">
      <c r="A81" s="99" t="s">
        <v>720</v>
      </c>
      <c r="B81" s="28"/>
      <c r="C81" s="28"/>
      <c r="D81" s="111" t="s">
        <v>721</v>
      </c>
      <c r="E81" s="111" t="s">
        <v>144</v>
      </c>
      <c r="F81" s="50"/>
      <c r="G81" s="50"/>
      <c r="H81" s="53" t="s">
        <v>143</v>
      </c>
      <c r="I81" s="28"/>
      <c r="J81" s="28"/>
      <c r="K81" s="52"/>
      <c r="L81" s="52"/>
    </row>
    <row r="82">
      <c r="A82" s="99" t="s">
        <v>722</v>
      </c>
      <c r="B82" s="28"/>
      <c r="C82" s="28"/>
      <c r="D82" s="111" t="s">
        <v>532</v>
      </c>
      <c r="E82" s="111" t="s">
        <v>147</v>
      </c>
      <c r="F82" s="50"/>
      <c r="G82" s="50"/>
      <c r="H82" s="53" t="s">
        <v>143</v>
      </c>
      <c r="I82" s="28"/>
      <c r="J82" s="28"/>
      <c r="K82" s="52"/>
      <c r="L82" s="52"/>
    </row>
    <row r="83">
      <c r="A83" s="111" t="s">
        <v>723</v>
      </c>
      <c r="B83" s="28"/>
      <c r="C83" s="28"/>
      <c r="D83" s="111" t="s">
        <v>151</v>
      </c>
      <c r="E83" s="111" t="s">
        <v>144</v>
      </c>
      <c r="F83" s="50"/>
      <c r="G83" s="50"/>
      <c r="H83" s="53" t="s">
        <v>143</v>
      </c>
      <c r="I83" s="28"/>
      <c r="J83" s="28"/>
      <c r="K83" s="52"/>
      <c r="L83" s="52"/>
    </row>
    <row r="84" ht="17.25" customHeight="1">
      <c r="A84" s="99" t="s">
        <v>724</v>
      </c>
      <c r="B84" s="28"/>
      <c r="C84" s="28"/>
      <c r="D84" s="111" t="s">
        <v>138</v>
      </c>
      <c r="E84" s="111" t="s">
        <v>140</v>
      </c>
      <c r="F84" s="50"/>
      <c r="G84" s="50"/>
      <c r="H84" s="53" t="s">
        <v>143</v>
      </c>
      <c r="I84" s="28"/>
      <c r="J84" s="28"/>
      <c r="K84" s="52"/>
      <c r="L84" s="52"/>
    </row>
    <row r="85" ht="6.0" customHeight="1">
      <c r="A85" s="12"/>
    </row>
    <row r="86">
      <c r="A86" s="45" t="s">
        <v>153</v>
      </c>
    </row>
    <row r="87">
      <c r="A87" s="45" t="s">
        <v>154</v>
      </c>
      <c r="E87" s="45" t="s">
        <v>13</v>
      </c>
      <c r="J87" s="45"/>
      <c r="K87" s="45"/>
      <c r="L87" s="45"/>
    </row>
    <row r="88">
      <c r="A88" s="54"/>
      <c r="B88" s="54"/>
      <c r="C88" s="55"/>
      <c r="D88" s="54"/>
      <c r="E88" s="56" t="s">
        <v>155</v>
      </c>
    </row>
    <row r="89">
      <c r="A89" s="57"/>
      <c r="B89" s="57"/>
      <c r="C89" s="58"/>
      <c r="D89" s="57"/>
      <c r="E89" s="59"/>
      <c r="F89" s="60" t="s">
        <v>155</v>
      </c>
      <c r="G89" s="60" t="s">
        <v>156</v>
      </c>
      <c r="H89" s="60" t="s">
        <v>157</v>
      </c>
      <c r="I89" s="60" t="s">
        <v>158</v>
      </c>
      <c r="K89" s="61"/>
      <c r="L89" s="60"/>
    </row>
    <row r="90">
      <c r="A90" s="57"/>
      <c r="B90" s="57"/>
      <c r="C90" s="58"/>
      <c r="D90" s="57"/>
      <c r="E90" s="57" t="s">
        <v>140</v>
      </c>
      <c r="F90" s="57">
        <f>SUMIFS(E10:E63,G10:G63,"FALSE",A10:A63,1)</f>
        <v>34</v>
      </c>
      <c r="G90" s="57">
        <f>SUMIFS(E10:E63,G10:G63,"FALSE",I10:I63,"TRUE",A10:A63,1)</f>
        <v>0</v>
      </c>
      <c r="H90" s="57">
        <f>SUMIFS(E10:E63,G10:G63,"FALSE",H10:H63,"PRONTO",A10:A63,1)</f>
        <v>34</v>
      </c>
      <c r="I90" s="57"/>
      <c r="J90" s="57" t="str">
        <f>IFERROR(__xludf.DUMMYFUNCTION("SPARKLINE(L90,{""charttype"",""bar"";""color1"",""green"";""max"",1})"),"")</f>
        <v/>
      </c>
      <c r="K90" s="58"/>
      <c r="L90" s="62">
        <f t="shared" ref="L90:L94" si="1">((H90*100)/(F90-G90))/100</f>
        <v>1</v>
      </c>
    </row>
    <row r="91">
      <c r="A91" s="57"/>
      <c r="B91" s="57"/>
      <c r="C91" s="58"/>
      <c r="D91" s="57"/>
      <c r="E91" s="57" t="s">
        <v>152</v>
      </c>
      <c r="F91" s="57">
        <f>SUMIFS(E10:E63,G10:G63,"FALSE",A10:A63,2)</f>
        <v>47</v>
      </c>
      <c r="G91" s="57">
        <f>SUMIFS(E10:E63,G10:G63,"FALSE",I10:I63,"TRUE",A10:A63,2)</f>
        <v>0</v>
      </c>
      <c r="H91" s="57">
        <f>SUMIFS(E10:E63,G10:G63,"FALSE",H10:H63,"PRONTO",A10:A63,2)</f>
        <v>26</v>
      </c>
      <c r="J91" s="57" t="str">
        <f>IFERROR(__xludf.DUMMYFUNCTION("SPARKLINE(L91,{""charttype"",""bar"";""color1"",""green"";""max"",1})"),"")</f>
        <v/>
      </c>
      <c r="K91" s="58"/>
      <c r="L91" s="62">
        <f t="shared" si="1"/>
        <v>0.5531914894</v>
      </c>
    </row>
    <row r="92">
      <c r="A92" s="57"/>
      <c r="B92" s="57"/>
      <c r="C92" s="58"/>
      <c r="D92" s="57"/>
      <c r="E92" s="57" t="s">
        <v>142</v>
      </c>
      <c r="F92" s="57">
        <f>SUMIFS(E10:E63,G10:G63,"FALSE",A10:A63,3)</f>
        <v>21</v>
      </c>
      <c r="G92" s="57">
        <f>SUMIFS(E10:E63,G10:G63,"FALSE",I10:I63,"TRUE",A10:A63,3)</f>
        <v>0</v>
      </c>
      <c r="H92" s="57">
        <f>SUMIFS(E10:E63,G10:G63,"FALSE",H10:H63,"PRONTO",A10:A63,3)</f>
        <v>21</v>
      </c>
      <c r="J92" s="57" t="str">
        <f>IFERROR(__xludf.DUMMYFUNCTION("SPARKLINE(L92,{""charttype"",""bar"";""color1"",""green"";""max"",1})"),"")</f>
        <v/>
      </c>
      <c r="K92" s="58"/>
      <c r="L92" s="62">
        <f t="shared" si="1"/>
        <v>1</v>
      </c>
    </row>
    <row r="93">
      <c r="A93" s="57"/>
      <c r="B93" s="57"/>
      <c r="C93" s="58"/>
      <c r="D93" s="57"/>
      <c r="E93" s="57" t="s">
        <v>144</v>
      </c>
      <c r="F93" s="57">
        <f>SUMIFS(E10:E63,G10:G63,"FALSE",A10:A63,4)</f>
        <v>63</v>
      </c>
      <c r="G93" s="57">
        <f>SUMIFS(E10:E63,G10:G63,"FALSE",I10:I63,"TRUE",A10:A63,4)</f>
        <v>0</v>
      </c>
      <c r="H93" s="57">
        <f>SUMIFS(E10:E63,G10:G63,"FALSE",H10:H63,"PRONTO",A10:A63,4)</f>
        <v>29</v>
      </c>
      <c r="J93" s="57" t="str">
        <f>IFERROR(__xludf.DUMMYFUNCTION("SPARKLINE(L93,{""charttype"",""bar"";""color1"",""green"";""max"",1})"),"")</f>
        <v/>
      </c>
      <c r="K93" s="58"/>
      <c r="L93" s="62">
        <f t="shared" si="1"/>
        <v>0.4603174603</v>
      </c>
    </row>
    <row r="94">
      <c r="A94" s="57"/>
      <c r="B94" s="57"/>
      <c r="C94" s="58"/>
      <c r="D94" s="57"/>
      <c r="E94" s="63"/>
      <c r="F94" s="63">
        <f t="shared" ref="F94:H94" si="2">SUM(F90:F93)</f>
        <v>165</v>
      </c>
      <c r="G94" s="63">
        <f t="shared" si="2"/>
        <v>0</v>
      </c>
      <c r="H94" s="63">
        <f t="shared" si="2"/>
        <v>110</v>
      </c>
      <c r="I94" s="63"/>
      <c r="J94" s="63" t="str">
        <f>IFERROR(__xludf.DUMMYFUNCTION("SPARKLINE(L94,{""charttype"",""bar"";""color1"",""green"";""max"",1})"),"")</f>
        <v/>
      </c>
      <c r="K94" s="64"/>
      <c r="L94" s="65">
        <f t="shared" si="1"/>
        <v>0.6666666667</v>
      </c>
    </row>
    <row r="95" ht="4.5" customHeight="1">
      <c r="A95" s="57"/>
      <c r="B95" s="57"/>
      <c r="C95" s="58"/>
      <c r="D95" s="57"/>
      <c r="E95" s="66"/>
      <c r="F95" s="67"/>
      <c r="G95" s="67"/>
      <c r="H95" s="57"/>
      <c r="I95" s="57"/>
      <c r="J95" s="58"/>
      <c r="K95" s="58"/>
      <c r="L95" s="57"/>
    </row>
    <row r="96">
      <c r="A96" s="57"/>
      <c r="B96" s="57"/>
      <c r="C96" s="58"/>
      <c r="D96" s="57"/>
      <c r="E96" s="56" t="s">
        <v>159</v>
      </c>
    </row>
    <row r="97">
      <c r="A97" s="57"/>
      <c r="B97" s="57"/>
      <c r="C97" s="58"/>
      <c r="D97" s="57"/>
      <c r="E97" s="59"/>
      <c r="F97" s="60" t="s">
        <v>160</v>
      </c>
      <c r="G97" s="60" t="s">
        <v>156</v>
      </c>
      <c r="H97" s="60" t="s">
        <v>157</v>
      </c>
      <c r="I97" s="60" t="s">
        <v>161</v>
      </c>
      <c r="K97" s="61"/>
      <c r="L97" s="60"/>
    </row>
    <row r="98">
      <c r="A98" s="57"/>
      <c r="B98" s="57"/>
      <c r="C98" s="58"/>
      <c r="D98" s="57"/>
      <c r="E98" s="57" t="s">
        <v>140</v>
      </c>
      <c r="F98" s="57">
        <f>SUMIFS(E10:E63,G10:G63,"TRUE",A10:A63,1)</f>
        <v>49</v>
      </c>
      <c r="G98" s="57">
        <f>SUMIFS(E10:E63,G10:G63,"TRUE",I10:I63,"TRUE",A10:A63,1)</f>
        <v>0</v>
      </c>
      <c r="H98" s="57">
        <f>SUMIFS(E10:E63,G10:G63,"TRUE",H10:H63,"PRONTO",A10:A63,1)</f>
        <v>0</v>
      </c>
      <c r="I98" s="57"/>
      <c r="J98" s="57" t="str">
        <f>IFERROR(__xludf.DUMMYFUNCTION("SPARKLINE(L98,{""charttype"",""bar"";""color1"",""green"";""max"",1})"),"")</f>
        <v/>
      </c>
      <c r="K98" s="58"/>
      <c r="L98" s="62">
        <f t="shared" ref="L98:L102" si="3">((H98*100)/(F98-G98))/100</f>
        <v>0</v>
      </c>
    </row>
    <row r="99">
      <c r="A99" s="57"/>
      <c r="B99" s="57"/>
      <c r="C99" s="58"/>
      <c r="D99" s="57"/>
      <c r="E99" s="57" t="s">
        <v>152</v>
      </c>
      <c r="F99" s="57">
        <f>SUMIFS(E10:E63,G10:G63,"TRUE",A10:A63,2)</f>
        <v>18</v>
      </c>
      <c r="G99" s="57">
        <f>SUMIFS(E10:E63,G10:G63,"TRUE",I10:I63,"TRUE",A10:A63,2)</f>
        <v>0</v>
      </c>
      <c r="H99" s="57">
        <f>SUMIFS(E10:E63,G10:G63,"TRUE",H10:H63,"PRONTO",A10:A63,2)</f>
        <v>10</v>
      </c>
      <c r="J99" s="57" t="str">
        <f>IFERROR(__xludf.DUMMYFUNCTION("SPARKLINE(L99,{""charttype"",""bar"";""color1"",""green"";""max"",1})"),"")</f>
        <v/>
      </c>
      <c r="K99" s="58"/>
      <c r="L99" s="62">
        <f t="shared" si="3"/>
        <v>0.5555555556</v>
      </c>
    </row>
    <row r="100">
      <c r="A100" s="57"/>
      <c r="B100" s="57"/>
      <c r="C100" s="58"/>
      <c r="D100" s="57"/>
      <c r="E100" s="57" t="s">
        <v>142</v>
      </c>
      <c r="F100" s="57">
        <f>SUMIFS(E10:E63,G10:G63,"TRUE",A10:A63,3)</f>
        <v>13</v>
      </c>
      <c r="G100" s="57">
        <f>SUMIFS(E10:E63,G10:G63,"TRUE",I10:I63,"TRUE",A10:A63,3)</f>
        <v>0</v>
      </c>
      <c r="H100" s="57">
        <f>SUMIFS(E10:E63,G10:G63,"TRUE",H10:H63,"PRONTO",A10:A63,3)</f>
        <v>13</v>
      </c>
      <c r="J100" s="57" t="str">
        <f>IFERROR(__xludf.DUMMYFUNCTION("SPARKLINE(L100,{""charttype"",""bar"";""color1"",""green"";""max"",1})"),"")</f>
        <v/>
      </c>
      <c r="K100" s="58"/>
      <c r="L100" s="62">
        <f t="shared" si="3"/>
        <v>1</v>
      </c>
    </row>
    <row r="101">
      <c r="A101" s="57"/>
      <c r="B101" s="57"/>
      <c r="C101" s="58"/>
      <c r="D101" s="57"/>
      <c r="E101" s="57" t="s">
        <v>144</v>
      </c>
      <c r="F101" s="57">
        <f>SUMIFS(E10:E63,G10:G63,"TRUE",A10:A63,4)</f>
        <v>41</v>
      </c>
      <c r="G101" s="57">
        <f>SUMIFS(E10:E63,G10:G63,"TRUE",I10:I63,"TRUE",A10:A63,4)</f>
        <v>7</v>
      </c>
      <c r="H101" s="57">
        <f>SUMIFS(E10:E63,G10:G63,"TRUE",H10:H63,"PRONTO",A10:A63,4)</f>
        <v>0</v>
      </c>
      <c r="J101" s="57" t="str">
        <f>IFERROR(__xludf.DUMMYFUNCTION("SPARKLINE(L101,{""charttype"",""bar"";""color1"",""green"";""max"",1})"),"")</f>
        <v/>
      </c>
      <c r="K101" s="58"/>
      <c r="L101" s="62">
        <f t="shared" si="3"/>
        <v>0</v>
      </c>
    </row>
    <row r="102">
      <c r="A102" s="57"/>
      <c r="B102" s="57"/>
      <c r="C102" s="58"/>
      <c r="D102" s="57"/>
      <c r="E102" s="63"/>
      <c r="F102" s="63">
        <f t="shared" ref="F102:H102" si="4">SUM(F98:F101)</f>
        <v>121</v>
      </c>
      <c r="G102" s="63">
        <f t="shared" si="4"/>
        <v>7</v>
      </c>
      <c r="H102" s="63">
        <f t="shared" si="4"/>
        <v>23</v>
      </c>
      <c r="I102" s="63"/>
      <c r="J102" s="63" t="str">
        <f>IFERROR(__xludf.DUMMYFUNCTION("SPARKLINE(L102,{""charttype"",""bar"";""color1"",""green"";""max"",1})"),"")</f>
        <v/>
      </c>
      <c r="K102" s="64"/>
      <c r="L102" s="65">
        <f t="shared" si="3"/>
        <v>0.201754386</v>
      </c>
    </row>
    <row r="103" ht="4.5" customHeight="1">
      <c r="A103" s="57"/>
      <c r="B103" s="57"/>
      <c r="C103" s="58"/>
      <c r="D103" s="57"/>
      <c r="E103" s="66" t="s">
        <v>162</v>
      </c>
      <c r="F103" s="67"/>
      <c r="G103" s="67"/>
      <c r="H103" s="57"/>
      <c r="I103" s="57"/>
      <c r="J103" s="58"/>
      <c r="K103" s="58"/>
      <c r="L103" s="57"/>
    </row>
    <row r="104">
      <c r="A104" s="57"/>
      <c r="B104" s="57"/>
      <c r="C104" s="58"/>
      <c r="D104" s="57"/>
      <c r="E104" s="56" t="s">
        <v>163</v>
      </c>
    </row>
    <row r="105">
      <c r="A105" s="57"/>
      <c r="B105" s="57"/>
      <c r="C105" s="58"/>
      <c r="E105" s="59"/>
      <c r="F105" s="60" t="s">
        <v>164</v>
      </c>
      <c r="G105" s="60" t="s">
        <v>156</v>
      </c>
      <c r="H105" s="60" t="s">
        <v>165</v>
      </c>
      <c r="I105" s="60" t="s">
        <v>166</v>
      </c>
      <c r="K105" s="61"/>
      <c r="L105" s="61"/>
    </row>
    <row r="106">
      <c r="A106" s="57"/>
      <c r="B106" s="57"/>
      <c r="C106" s="58"/>
      <c r="E106" s="57" t="s">
        <v>140</v>
      </c>
      <c r="F106" s="57">
        <f t="shared" ref="F106:H106" si="5">SUM(F90+F98)</f>
        <v>83</v>
      </c>
      <c r="G106" s="57">
        <f t="shared" si="5"/>
        <v>0</v>
      </c>
      <c r="H106" s="57">
        <f t="shared" si="5"/>
        <v>34</v>
      </c>
      <c r="I106" s="57"/>
      <c r="J106" s="57" t="str">
        <f>IFERROR(__xludf.DUMMYFUNCTION("SPARKLINE(L106,{""charttype"",""bar"";""color1"",""green"";""max"",1})"),"")</f>
        <v/>
      </c>
      <c r="K106" s="58"/>
      <c r="L106" s="62">
        <f t="shared" ref="L106:L110" si="7">((H106*100)/(F106-G106))/100</f>
        <v>0.4096385542</v>
      </c>
    </row>
    <row r="107">
      <c r="A107" s="57"/>
      <c r="B107" s="57"/>
      <c r="C107" s="58"/>
      <c r="E107" s="57" t="s">
        <v>152</v>
      </c>
      <c r="F107" s="57">
        <f t="shared" ref="F107:H107" si="6">SUM(F91+F99)</f>
        <v>65</v>
      </c>
      <c r="G107" s="57">
        <f t="shared" si="6"/>
        <v>0</v>
      </c>
      <c r="H107" s="57">
        <f t="shared" si="6"/>
        <v>36</v>
      </c>
      <c r="J107" s="57" t="str">
        <f>IFERROR(__xludf.DUMMYFUNCTION("SPARKLINE(L107,{""charttype"",""bar"";""color1"",""green"";""max"",1})"),"")</f>
        <v/>
      </c>
      <c r="K107" s="58"/>
      <c r="L107" s="62">
        <f t="shared" si="7"/>
        <v>0.5538461538</v>
      </c>
    </row>
    <row r="108">
      <c r="A108" s="57"/>
      <c r="B108" s="57"/>
      <c r="C108" s="58"/>
      <c r="E108" s="57" t="s">
        <v>142</v>
      </c>
      <c r="F108" s="57">
        <f t="shared" ref="F108:H108" si="8">SUM(F92+F100)</f>
        <v>34</v>
      </c>
      <c r="G108" s="57">
        <f t="shared" si="8"/>
        <v>0</v>
      </c>
      <c r="H108" s="57">
        <f t="shared" si="8"/>
        <v>34</v>
      </c>
      <c r="J108" s="57" t="str">
        <f>IFERROR(__xludf.DUMMYFUNCTION("SPARKLINE(L108,{""charttype"",""bar"";""color1"",""green"";""max"",1})"),"")</f>
        <v/>
      </c>
      <c r="K108" s="58"/>
      <c r="L108" s="62">
        <f t="shared" si="7"/>
        <v>1</v>
      </c>
    </row>
    <row r="109">
      <c r="A109" s="57"/>
      <c r="B109" s="57"/>
      <c r="C109" s="58"/>
      <c r="E109" s="57" t="s">
        <v>144</v>
      </c>
      <c r="F109" s="57">
        <f t="shared" ref="F109:H109" si="9">SUM(F93+F101)</f>
        <v>104</v>
      </c>
      <c r="G109" s="57">
        <f t="shared" si="9"/>
        <v>7</v>
      </c>
      <c r="H109" s="57">
        <f t="shared" si="9"/>
        <v>29</v>
      </c>
      <c r="J109" s="57" t="str">
        <f>IFERROR(__xludf.DUMMYFUNCTION("SPARKLINE(L109,{""charttype"",""bar"";""color1"",""green"";""max"",1})"),"")</f>
        <v/>
      </c>
      <c r="K109" s="58"/>
      <c r="L109" s="62">
        <f t="shared" si="7"/>
        <v>0.2989690722</v>
      </c>
    </row>
    <row r="110">
      <c r="A110" s="68"/>
      <c r="B110" s="68"/>
      <c r="C110" s="69"/>
      <c r="D110" s="68"/>
      <c r="E110" s="70"/>
      <c r="F110" s="70">
        <f t="shared" ref="F110:H110" si="10">SUM(F106:F109)</f>
        <v>286</v>
      </c>
      <c r="G110" s="70">
        <f t="shared" si="10"/>
        <v>7</v>
      </c>
      <c r="H110" s="70">
        <f t="shared" si="10"/>
        <v>133</v>
      </c>
      <c r="I110" s="70"/>
      <c r="J110" s="70" t="str">
        <f>IFERROR(__xludf.DUMMYFUNCTION("SPARKLINE(L110,{""charttype"",""bar"";""color1"",""green"";""max"",1})"),"")</f>
        <v/>
      </c>
      <c r="K110" s="71"/>
      <c r="L110" s="72">
        <f t="shared" si="7"/>
        <v>0.476702509</v>
      </c>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row r="126">
      <c r="A126" s="57"/>
      <c r="B126" s="57"/>
      <c r="C126" s="58"/>
      <c r="D126" s="57"/>
      <c r="E126" s="57"/>
      <c r="F126" s="57"/>
      <c r="G126" s="57"/>
      <c r="H126" s="57"/>
      <c r="I126" s="73"/>
      <c r="J126" s="58"/>
      <c r="K126" s="58"/>
      <c r="L126" s="57"/>
    </row>
    <row r="127">
      <c r="A127" s="57"/>
      <c r="B127" s="57"/>
      <c r="C127" s="58"/>
      <c r="D127" s="57"/>
      <c r="E127" s="57"/>
      <c r="F127" s="57"/>
      <c r="G127" s="57"/>
      <c r="H127" s="57"/>
      <c r="I127" s="73"/>
      <c r="J127" s="58"/>
      <c r="K127" s="58"/>
      <c r="L127" s="57"/>
    </row>
  </sheetData>
  <autoFilter ref="$A$9:$L$63"/>
  <mergeCells count="30">
    <mergeCell ref="A1:L1"/>
    <mergeCell ref="A2:L2"/>
    <mergeCell ref="A3:B3"/>
    <mergeCell ref="A4:B4"/>
    <mergeCell ref="C4:D4"/>
    <mergeCell ref="E4:E5"/>
    <mergeCell ref="F4:F5"/>
    <mergeCell ref="A5:B5"/>
    <mergeCell ref="C5:D5"/>
    <mergeCell ref="A6:B6"/>
    <mergeCell ref="C6:I6"/>
    <mergeCell ref="A7:L7"/>
    <mergeCell ref="A8:L8"/>
    <mergeCell ref="A63:L63"/>
    <mergeCell ref="A64:L64"/>
    <mergeCell ref="E65:L65"/>
    <mergeCell ref="A78:L78"/>
    <mergeCell ref="A79:L79"/>
    <mergeCell ref="A80:C80"/>
    <mergeCell ref="I80:L80"/>
    <mergeCell ref="A85:L85"/>
    <mergeCell ref="E104:L104"/>
    <mergeCell ref="I105:J105"/>
    <mergeCell ref="A86:L86"/>
    <mergeCell ref="A87:D87"/>
    <mergeCell ref="E87:I87"/>
    <mergeCell ref="E88:L88"/>
    <mergeCell ref="I89:J89"/>
    <mergeCell ref="E96:L96"/>
    <mergeCell ref="I97:J97"/>
  </mergeCells>
  <conditionalFormatting sqref="H9:H62">
    <cfRule type="containsText" dxfId="0" priority="1" operator="containsText" text="Preparado">
      <formula>NOT(ISERROR(SEARCH(("Preparado"),(H9))))</formula>
    </cfRule>
  </conditionalFormatting>
  <conditionalFormatting sqref="H9:H62">
    <cfRule type="containsText" dxfId="1" priority="2" operator="containsText" text="Pronto">
      <formula>NOT(ISERROR(SEARCH(("Pronto"),(H9))))</formula>
    </cfRule>
  </conditionalFormatting>
  <conditionalFormatting sqref="H9:H62">
    <cfRule type="containsText" dxfId="1" priority="3" operator="containsText" text="Aceito">
      <formula>NOT(ISERROR(SEARCH(("Aceito"),(H9))))</formula>
    </cfRule>
  </conditionalFormatting>
  <conditionalFormatting sqref="H9:H62">
    <cfRule type="containsText" dxfId="1" priority="4" operator="containsText" text="Implantado">
      <formula>NOT(ISERROR(SEARCH(("Implantado"),(H9))))</formula>
    </cfRule>
  </conditionalFormatting>
  <conditionalFormatting sqref="H9:H62">
    <cfRule type="containsText" dxfId="2" priority="5" operator="containsText" text="Novo">
      <formula>NOT(ISERROR(SEARCH(("Novo"),(H9))))</formula>
    </cfRule>
  </conditionalFormatting>
  <conditionalFormatting sqref="H9:H62">
    <cfRule type="containsText" dxfId="2" priority="6" operator="containsText" text="Em refinamento">
      <formula>NOT(ISERROR(SEARCH(("Em refinamento"),(H9))))</formula>
    </cfRule>
  </conditionalFormatting>
  <conditionalFormatting sqref="H9:H62">
    <cfRule type="containsText" dxfId="3" priority="7" operator="containsText" text="Em testes">
      <formula>NOT(ISERROR(SEARCH(("Em testes"),(H9))))</formula>
    </cfRule>
  </conditionalFormatting>
  <conditionalFormatting sqref="H9:H62">
    <cfRule type="containsText" dxfId="3" priority="8" operator="containsText" text="Implementado">
      <formula>NOT(ISERROR(SEARCH(("Implementado"),(H9))))</formula>
    </cfRule>
  </conditionalFormatting>
  <conditionalFormatting sqref="H9:H62">
    <cfRule type="containsText" dxfId="1" priority="9" operator="containsText" text="Entregue">
      <formula>NOT(ISERROR(SEARCH(("Entregue"),(H9))))</formula>
    </cfRule>
  </conditionalFormatting>
  <conditionalFormatting sqref="H9:H62">
    <cfRule type="containsText" dxfId="4" priority="10" operator="containsText" text="Em Desenvolvimento">
      <formula>NOT(ISERROR(SEARCH(("Em Desenvolvimento"),(H9))))</formula>
    </cfRule>
  </conditionalFormatting>
  <printOptions horizontalCentered="1"/>
  <pageMargins bottom="0.75" footer="0.0" header="0.0" left="0.7" right="0.7" top="0.75"/>
  <pageSetup fitToHeight="0" paperSize="9" orientation="portrait"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725</v>
      </c>
    </row>
    <row r="3">
      <c r="A3" s="3" t="s">
        <v>2</v>
      </c>
      <c r="C3" s="4">
        <v>45698.0</v>
      </c>
      <c r="D3" s="4"/>
      <c r="E3" s="4"/>
      <c r="F3" s="4"/>
      <c r="G3" s="4"/>
      <c r="H3" s="4"/>
      <c r="I3" s="5"/>
      <c r="J3" s="6"/>
      <c r="K3" s="6"/>
      <c r="L3" s="7"/>
    </row>
    <row r="4">
      <c r="A4" s="3" t="s">
        <v>3</v>
      </c>
      <c r="C4" s="4">
        <v>45698.0</v>
      </c>
      <c r="E4" s="8">
        <f>NETWORKDAYS(C4, C5, 0)</f>
        <v>14</v>
      </c>
      <c r="F4" s="5" t="s">
        <v>4</v>
      </c>
      <c r="G4" s="5"/>
      <c r="H4" s="5"/>
      <c r="I4" s="5"/>
      <c r="J4" s="6"/>
      <c r="K4" s="6"/>
      <c r="L4" s="9"/>
    </row>
    <row r="5">
      <c r="A5" s="3" t="s">
        <v>5</v>
      </c>
      <c r="C5" s="4">
        <v>45715.0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726</v>
      </c>
      <c r="C10" s="22" t="s">
        <v>727</v>
      </c>
      <c r="D10" s="23" t="s">
        <v>24</v>
      </c>
      <c r="E10" s="23">
        <v>8.0</v>
      </c>
      <c r="F10" s="24" t="b">
        <v>1</v>
      </c>
      <c r="G10" s="24" t="b">
        <v>0</v>
      </c>
      <c r="H10" s="80" t="s">
        <v>25</v>
      </c>
      <c r="I10" s="25" t="b">
        <v>0</v>
      </c>
      <c r="J10" s="24" t="b">
        <v>0</v>
      </c>
      <c r="K10" s="27"/>
      <c r="L10" s="28"/>
    </row>
    <row r="11">
      <c r="A11" s="20" t="s">
        <v>21</v>
      </c>
      <c r="B11" s="21" t="s">
        <v>728</v>
      </c>
      <c r="C11" s="22" t="s">
        <v>729</v>
      </c>
      <c r="D11" s="23" t="s">
        <v>24</v>
      </c>
      <c r="E11" s="23">
        <v>8.0</v>
      </c>
      <c r="F11" s="24" t="b">
        <v>0</v>
      </c>
      <c r="G11" s="24" t="b">
        <v>0</v>
      </c>
      <c r="H11" s="80" t="s">
        <v>25</v>
      </c>
      <c r="I11" s="24" t="b">
        <v>0</v>
      </c>
      <c r="J11" s="24" t="b">
        <v>1</v>
      </c>
      <c r="K11" s="27"/>
      <c r="L11" s="28"/>
    </row>
    <row r="12">
      <c r="A12" s="20" t="s">
        <v>21</v>
      </c>
      <c r="B12" s="21" t="s">
        <v>730</v>
      </c>
      <c r="C12" s="22" t="s">
        <v>731</v>
      </c>
      <c r="D12" s="23" t="s">
        <v>24</v>
      </c>
      <c r="E12" s="23">
        <v>13.0</v>
      </c>
      <c r="F12" s="24" t="b">
        <v>0</v>
      </c>
      <c r="G12" s="25" t="b">
        <v>0</v>
      </c>
      <c r="H12" s="80" t="s">
        <v>25</v>
      </c>
      <c r="I12" s="102" t="b">
        <v>0</v>
      </c>
      <c r="J12" s="24" t="b">
        <v>1</v>
      </c>
      <c r="K12" s="27"/>
      <c r="L12" s="28"/>
    </row>
    <row r="13">
      <c r="A13" s="20" t="s">
        <v>21</v>
      </c>
      <c r="B13" s="21" t="s">
        <v>732</v>
      </c>
      <c r="C13" s="22" t="s">
        <v>733</v>
      </c>
      <c r="D13" s="23" t="s">
        <v>24</v>
      </c>
      <c r="E13" s="23">
        <v>8.0</v>
      </c>
      <c r="F13" s="24" t="b">
        <v>0</v>
      </c>
      <c r="G13" s="25" t="b">
        <v>0</v>
      </c>
      <c r="H13" s="80" t="s">
        <v>25</v>
      </c>
      <c r="I13" s="25" t="b">
        <v>0</v>
      </c>
      <c r="J13" s="24" t="b">
        <v>0</v>
      </c>
      <c r="K13" s="27"/>
      <c r="L13" s="28"/>
    </row>
    <row r="14">
      <c r="A14" s="20" t="s">
        <v>21</v>
      </c>
      <c r="B14" s="21" t="s">
        <v>734</v>
      </c>
      <c r="C14" s="22" t="s">
        <v>735</v>
      </c>
      <c r="D14" s="23" t="s">
        <v>24</v>
      </c>
      <c r="E14" s="23">
        <v>13.0</v>
      </c>
      <c r="F14" s="24" t="b">
        <v>0</v>
      </c>
      <c r="G14" s="25" t="b">
        <v>1</v>
      </c>
      <c r="H14" s="80" t="s">
        <v>25</v>
      </c>
      <c r="I14" s="24" t="b">
        <v>0</v>
      </c>
      <c r="J14" s="24" t="b">
        <v>1</v>
      </c>
      <c r="K14" s="34"/>
      <c r="L14" s="28"/>
    </row>
    <row r="15">
      <c r="A15" s="20" t="s">
        <v>21</v>
      </c>
      <c r="B15" s="21" t="s">
        <v>661</v>
      </c>
      <c r="C15" s="22" t="s">
        <v>662</v>
      </c>
      <c r="D15" s="23" t="s">
        <v>24</v>
      </c>
      <c r="E15" s="32">
        <v>5.0</v>
      </c>
      <c r="F15" s="24" t="b">
        <v>0</v>
      </c>
      <c r="G15" s="25" t="b">
        <v>1</v>
      </c>
      <c r="H15" s="80" t="s">
        <v>42</v>
      </c>
      <c r="I15" s="24" t="b">
        <v>0</v>
      </c>
      <c r="J15" s="43" t="b">
        <v>1</v>
      </c>
      <c r="K15" s="34"/>
      <c r="L15" s="28"/>
    </row>
    <row r="16">
      <c r="A16" s="20" t="s">
        <v>21</v>
      </c>
      <c r="B16" s="21" t="s">
        <v>461</v>
      </c>
      <c r="C16" s="22" t="s">
        <v>462</v>
      </c>
      <c r="D16" s="23" t="s">
        <v>24</v>
      </c>
      <c r="E16" s="23">
        <v>5.0</v>
      </c>
      <c r="F16" s="24" t="b">
        <v>0</v>
      </c>
      <c r="G16" s="25" t="b">
        <v>1</v>
      </c>
      <c r="H16" s="80" t="s">
        <v>42</v>
      </c>
      <c r="I16" s="24" t="b">
        <v>0</v>
      </c>
      <c r="J16" s="24" t="b">
        <v>0</v>
      </c>
      <c r="K16" s="34"/>
      <c r="L16" s="28"/>
    </row>
    <row r="17">
      <c r="A17" s="20" t="s">
        <v>21</v>
      </c>
      <c r="B17" s="21" t="s">
        <v>360</v>
      </c>
      <c r="C17" s="22" t="s">
        <v>361</v>
      </c>
      <c r="D17" s="23" t="s">
        <v>24</v>
      </c>
      <c r="E17" s="23">
        <v>5.0</v>
      </c>
      <c r="F17" s="24" t="b">
        <v>0</v>
      </c>
      <c r="G17" s="25" t="b">
        <v>1</v>
      </c>
      <c r="H17" s="80" t="s">
        <v>42</v>
      </c>
      <c r="I17" s="24" t="b">
        <v>0</v>
      </c>
      <c r="J17" s="43" t="b">
        <v>1</v>
      </c>
      <c r="K17" s="34"/>
      <c r="L17" s="28"/>
    </row>
    <row r="18">
      <c r="A18" s="20" t="s">
        <v>21</v>
      </c>
      <c r="B18" s="21" t="s">
        <v>671</v>
      </c>
      <c r="C18" s="22" t="s">
        <v>672</v>
      </c>
      <c r="D18" s="23" t="s">
        <v>24</v>
      </c>
      <c r="E18" s="23">
        <v>5.0</v>
      </c>
      <c r="F18" s="24" t="b">
        <v>0</v>
      </c>
      <c r="G18" s="25" t="b">
        <v>1</v>
      </c>
      <c r="H18" s="80" t="s">
        <v>42</v>
      </c>
      <c r="I18" s="24" t="b">
        <v>0</v>
      </c>
      <c r="J18" s="43" t="b">
        <v>1</v>
      </c>
      <c r="K18" s="34"/>
      <c r="L18" s="28"/>
    </row>
    <row r="19">
      <c r="A19" s="20" t="s">
        <v>21</v>
      </c>
      <c r="B19" s="21" t="s">
        <v>667</v>
      </c>
      <c r="C19" s="22" t="s">
        <v>668</v>
      </c>
      <c r="D19" s="23" t="s">
        <v>24</v>
      </c>
      <c r="E19" s="23">
        <v>13.0</v>
      </c>
      <c r="F19" s="24" t="b">
        <v>0</v>
      </c>
      <c r="G19" s="25" t="b">
        <v>1</v>
      </c>
      <c r="H19" s="80" t="s">
        <v>178</v>
      </c>
      <c r="I19" s="24" t="b">
        <v>0</v>
      </c>
      <c r="J19" s="24" t="b">
        <v>0</v>
      </c>
      <c r="K19" s="34"/>
      <c r="L19" s="28"/>
    </row>
    <row r="20">
      <c r="A20" s="20" t="s">
        <v>21</v>
      </c>
      <c r="B20" s="21" t="s">
        <v>599</v>
      </c>
      <c r="C20" s="22" t="s">
        <v>600</v>
      </c>
      <c r="D20" s="23" t="s">
        <v>24</v>
      </c>
      <c r="E20" s="32" t="s">
        <v>141</v>
      </c>
      <c r="F20" s="24" t="b">
        <v>0</v>
      </c>
      <c r="G20" s="25" t="b">
        <v>1</v>
      </c>
      <c r="H20" s="80" t="s">
        <v>185</v>
      </c>
      <c r="I20" s="24" t="b">
        <v>0</v>
      </c>
      <c r="J20" s="43" t="b">
        <v>1</v>
      </c>
      <c r="K20" s="34"/>
      <c r="L20" s="28"/>
    </row>
    <row r="21" ht="15.75" customHeight="1">
      <c r="A21" s="20" t="s">
        <v>21</v>
      </c>
      <c r="B21" s="21" t="s">
        <v>736</v>
      </c>
      <c r="C21" s="22" t="s">
        <v>737</v>
      </c>
      <c r="D21" s="23" t="s">
        <v>24</v>
      </c>
      <c r="E21" s="23" t="s">
        <v>141</v>
      </c>
      <c r="F21" s="24" t="b">
        <v>0</v>
      </c>
      <c r="G21" s="25" t="b">
        <v>1</v>
      </c>
      <c r="H21" s="80" t="s">
        <v>738</v>
      </c>
      <c r="I21" s="25" t="b">
        <v>0</v>
      </c>
      <c r="J21" s="24" t="b">
        <v>0</v>
      </c>
      <c r="K21" s="34"/>
      <c r="L21" s="38"/>
    </row>
    <row r="22">
      <c r="A22" s="93" t="s">
        <v>48</v>
      </c>
      <c r="B22" s="21" t="s">
        <v>739</v>
      </c>
      <c r="C22" s="22" t="s">
        <v>740</v>
      </c>
      <c r="D22" s="23" t="s">
        <v>24</v>
      </c>
      <c r="E22" s="23">
        <v>8.0</v>
      </c>
      <c r="F22" s="25" t="b">
        <v>1</v>
      </c>
      <c r="G22" s="25" t="b">
        <v>0</v>
      </c>
      <c r="H22" s="80" t="s">
        <v>25</v>
      </c>
      <c r="I22" s="24" t="b">
        <v>0</v>
      </c>
      <c r="J22" s="24" t="b">
        <v>0</v>
      </c>
      <c r="K22" s="34"/>
      <c r="L22" s="38"/>
    </row>
    <row r="23">
      <c r="A23" s="93" t="s">
        <v>48</v>
      </c>
      <c r="B23" s="21" t="s">
        <v>741</v>
      </c>
      <c r="C23" s="22" t="s">
        <v>742</v>
      </c>
      <c r="D23" s="23" t="s">
        <v>24</v>
      </c>
      <c r="E23" s="23">
        <v>5.0</v>
      </c>
      <c r="F23" s="24" t="b">
        <v>0</v>
      </c>
      <c r="G23" s="25" t="b">
        <v>0</v>
      </c>
      <c r="H23" s="83" t="s">
        <v>25</v>
      </c>
      <c r="I23" s="24" t="b">
        <v>0</v>
      </c>
      <c r="J23" s="43" t="b">
        <v>0</v>
      </c>
      <c r="K23" s="88"/>
      <c r="L23" s="38"/>
    </row>
    <row r="24">
      <c r="A24" s="93" t="s">
        <v>48</v>
      </c>
      <c r="B24" s="21" t="s">
        <v>743</v>
      </c>
      <c r="C24" s="22" t="s">
        <v>744</v>
      </c>
      <c r="D24" s="23" t="s">
        <v>24</v>
      </c>
      <c r="E24" s="23">
        <v>8.0</v>
      </c>
      <c r="F24" s="24" t="b">
        <v>0</v>
      </c>
      <c r="G24" s="25" t="b">
        <v>0</v>
      </c>
      <c r="H24" s="84" t="s">
        <v>25</v>
      </c>
      <c r="I24" s="24" t="b">
        <v>0</v>
      </c>
      <c r="J24" s="24" t="b">
        <v>0</v>
      </c>
      <c r="K24" s="34"/>
      <c r="L24" s="38"/>
    </row>
    <row r="25">
      <c r="A25" s="116" t="s">
        <v>48</v>
      </c>
      <c r="B25" s="21" t="s">
        <v>745</v>
      </c>
      <c r="C25" s="22" t="s">
        <v>746</v>
      </c>
      <c r="D25" s="23" t="s">
        <v>24</v>
      </c>
      <c r="E25" s="23">
        <v>3.0</v>
      </c>
      <c r="F25" s="24" t="b">
        <v>0</v>
      </c>
      <c r="G25" s="25" t="b">
        <v>0</v>
      </c>
      <c r="H25" s="85" t="s">
        <v>25</v>
      </c>
      <c r="I25" s="24" t="b">
        <v>0</v>
      </c>
      <c r="J25" s="24" t="b">
        <v>1</v>
      </c>
      <c r="K25" s="34"/>
      <c r="L25" s="38"/>
    </row>
    <row r="26">
      <c r="A26" s="93" t="s">
        <v>48</v>
      </c>
      <c r="B26" s="21" t="s">
        <v>747</v>
      </c>
      <c r="C26" s="22" t="s">
        <v>748</v>
      </c>
      <c r="D26" s="23" t="s">
        <v>24</v>
      </c>
      <c r="E26" s="23">
        <v>5.0</v>
      </c>
      <c r="F26" s="24" t="b">
        <v>0</v>
      </c>
      <c r="G26" s="25" t="b">
        <v>0</v>
      </c>
      <c r="H26" s="84" t="s">
        <v>25</v>
      </c>
      <c r="I26" s="24" t="b">
        <v>0</v>
      </c>
      <c r="J26" s="24" t="b">
        <v>1</v>
      </c>
      <c r="K26" s="27"/>
      <c r="L26" s="38"/>
    </row>
    <row r="27">
      <c r="A27" s="93" t="s">
        <v>48</v>
      </c>
      <c r="B27" s="21" t="s">
        <v>749</v>
      </c>
      <c r="C27" s="22" t="s">
        <v>750</v>
      </c>
      <c r="D27" s="23" t="s">
        <v>24</v>
      </c>
      <c r="E27" s="23">
        <v>13.0</v>
      </c>
      <c r="F27" s="24" t="b">
        <v>0</v>
      </c>
      <c r="G27" s="25" t="b">
        <v>0</v>
      </c>
      <c r="H27" s="84" t="s">
        <v>25</v>
      </c>
      <c r="I27" s="24" t="b">
        <v>0</v>
      </c>
      <c r="J27" s="24" t="b">
        <v>1</v>
      </c>
      <c r="K27" s="27"/>
      <c r="L27" s="38"/>
    </row>
    <row r="28">
      <c r="A28" s="103" t="s">
        <v>48</v>
      </c>
      <c r="B28" s="21" t="s">
        <v>673</v>
      </c>
      <c r="C28" s="22" t="s">
        <v>751</v>
      </c>
      <c r="D28" s="23" t="s">
        <v>24</v>
      </c>
      <c r="E28" s="23">
        <v>5.0</v>
      </c>
      <c r="F28" s="24" t="b">
        <v>0</v>
      </c>
      <c r="G28" s="25" t="b">
        <v>1</v>
      </c>
      <c r="H28" s="83" t="s">
        <v>178</v>
      </c>
      <c r="I28" s="24" t="b">
        <v>0</v>
      </c>
      <c r="J28" s="24" t="b">
        <v>1</v>
      </c>
      <c r="K28" s="27"/>
      <c r="L28" s="38"/>
    </row>
    <row r="29">
      <c r="A29" s="103" t="s">
        <v>48</v>
      </c>
      <c r="B29" s="21" t="s">
        <v>675</v>
      </c>
      <c r="C29" s="22" t="s">
        <v>752</v>
      </c>
      <c r="D29" s="23" t="s">
        <v>24</v>
      </c>
      <c r="E29" s="32">
        <v>3.0</v>
      </c>
      <c r="F29" s="24" t="b">
        <v>0</v>
      </c>
      <c r="G29" s="25" t="b">
        <v>1</v>
      </c>
      <c r="H29" s="83" t="s">
        <v>42</v>
      </c>
      <c r="I29" s="24" t="b">
        <v>0</v>
      </c>
      <c r="J29" s="24" t="b">
        <v>0</v>
      </c>
      <c r="K29" s="27"/>
      <c r="L29" s="38"/>
    </row>
    <row r="30">
      <c r="A30" s="103" t="s">
        <v>48</v>
      </c>
      <c r="B30" s="21" t="s">
        <v>677</v>
      </c>
      <c r="C30" s="22" t="s">
        <v>678</v>
      </c>
      <c r="D30" s="23" t="s">
        <v>24</v>
      </c>
      <c r="E30" s="23">
        <v>5.0</v>
      </c>
      <c r="F30" s="24" t="b">
        <v>0</v>
      </c>
      <c r="G30" s="25" t="b">
        <v>1</v>
      </c>
      <c r="H30" s="83" t="s">
        <v>178</v>
      </c>
      <c r="I30" s="24" t="b">
        <v>0</v>
      </c>
      <c r="J30" s="24" t="b">
        <v>0</v>
      </c>
      <c r="K30" s="27"/>
      <c r="L30" s="38"/>
    </row>
    <row r="31">
      <c r="A31" s="103" t="s">
        <v>48</v>
      </c>
      <c r="B31" s="30" t="s">
        <v>679</v>
      </c>
      <c r="C31" s="22" t="s">
        <v>680</v>
      </c>
      <c r="D31" s="23" t="s">
        <v>24</v>
      </c>
      <c r="E31" s="23">
        <v>5.0</v>
      </c>
      <c r="F31" s="24" t="b">
        <v>0</v>
      </c>
      <c r="G31" s="25" t="b">
        <v>1</v>
      </c>
      <c r="H31" s="83" t="s">
        <v>178</v>
      </c>
      <c r="I31" s="24" t="b">
        <v>0</v>
      </c>
      <c r="J31" s="24" t="b">
        <v>0</v>
      </c>
      <c r="K31" s="27"/>
      <c r="L31" s="38"/>
    </row>
    <row r="32">
      <c r="A32" s="103" t="s">
        <v>48</v>
      </c>
      <c r="B32" s="21" t="s">
        <v>606</v>
      </c>
      <c r="C32" s="22" t="s">
        <v>753</v>
      </c>
      <c r="D32" s="23" t="s">
        <v>24</v>
      </c>
      <c r="E32" s="32">
        <v>13.0</v>
      </c>
      <c r="F32" s="24" t="b">
        <v>0</v>
      </c>
      <c r="G32" s="25" t="b">
        <v>1</v>
      </c>
      <c r="H32" s="83" t="s">
        <v>178</v>
      </c>
      <c r="I32" s="24" t="b">
        <v>0</v>
      </c>
      <c r="J32" s="24" t="b">
        <v>0</v>
      </c>
      <c r="K32" s="27"/>
      <c r="L32" s="38"/>
    </row>
    <row r="33">
      <c r="A33" s="103" t="s">
        <v>48</v>
      </c>
      <c r="B33" s="21" t="s">
        <v>754</v>
      </c>
      <c r="C33" s="22" t="s">
        <v>755</v>
      </c>
      <c r="D33" s="23" t="s">
        <v>24</v>
      </c>
      <c r="E33" s="23">
        <v>5.0</v>
      </c>
      <c r="F33" s="24" t="b">
        <v>0</v>
      </c>
      <c r="G33" s="25" t="b">
        <v>1</v>
      </c>
      <c r="H33" s="84" t="s">
        <v>25</v>
      </c>
      <c r="I33" s="24" t="b">
        <v>0</v>
      </c>
      <c r="J33" s="24" t="b">
        <v>0</v>
      </c>
      <c r="K33" s="27"/>
      <c r="L33" s="38"/>
    </row>
    <row r="34">
      <c r="A34" s="98" t="s">
        <v>79</v>
      </c>
      <c r="B34" s="21" t="s">
        <v>756</v>
      </c>
      <c r="C34" s="22" t="s">
        <v>757</v>
      </c>
      <c r="D34" s="23" t="s">
        <v>24</v>
      </c>
      <c r="E34" s="23">
        <v>21.0</v>
      </c>
      <c r="F34" s="25" t="b">
        <v>1</v>
      </c>
      <c r="G34" s="25" t="b">
        <v>0</v>
      </c>
      <c r="H34" s="80" t="s">
        <v>25</v>
      </c>
      <c r="I34" s="24" t="b">
        <v>0</v>
      </c>
      <c r="J34" s="25" t="b">
        <v>0</v>
      </c>
      <c r="K34" s="40"/>
      <c r="L34" s="38"/>
    </row>
    <row r="35">
      <c r="A35" s="108" t="s">
        <v>79</v>
      </c>
      <c r="B35" s="30" t="s">
        <v>758</v>
      </c>
      <c r="C35" s="31" t="s">
        <v>759</v>
      </c>
      <c r="D35" s="23" t="s">
        <v>24</v>
      </c>
      <c r="E35" s="32">
        <v>8.0</v>
      </c>
      <c r="F35" s="25" t="b">
        <v>0</v>
      </c>
      <c r="G35" s="25" t="b">
        <v>0</v>
      </c>
      <c r="H35" s="80" t="s">
        <v>25</v>
      </c>
      <c r="I35" s="24" t="b">
        <v>0</v>
      </c>
      <c r="J35" s="25" t="b">
        <v>1</v>
      </c>
      <c r="K35" s="40"/>
      <c r="L35" s="38"/>
    </row>
    <row r="36" ht="14.25" customHeight="1">
      <c r="A36" s="98" t="s">
        <v>79</v>
      </c>
      <c r="B36" s="30" t="s">
        <v>760</v>
      </c>
      <c r="C36" s="22" t="s">
        <v>761</v>
      </c>
      <c r="D36" s="23" t="s">
        <v>24</v>
      </c>
      <c r="E36" s="23">
        <v>13.0</v>
      </c>
      <c r="F36" s="25" t="b">
        <v>0</v>
      </c>
      <c r="G36" s="25" t="b">
        <v>0</v>
      </c>
      <c r="H36" s="80" t="s">
        <v>25</v>
      </c>
      <c r="I36" s="25" t="b">
        <v>0</v>
      </c>
      <c r="J36" s="25" t="b">
        <v>0</v>
      </c>
      <c r="K36" s="40"/>
      <c r="L36" s="38"/>
    </row>
    <row r="37">
      <c r="A37" s="98" t="s">
        <v>79</v>
      </c>
      <c r="B37" s="21" t="s">
        <v>762</v>
      </c>
      <c r="C37" s="22" t="s">
        <v>763</v>
      </c>
      <c r="D37" s="23" t="s">
        <v>24</v>
      </c>
      <c r="E37" s="32">
        <v>8.0</v>
      </c>
      <c r="F37" s="25" t="b">
        <v>0</v>
      </c>
      <c r="G37" s="25" t="b">
        <v>1</v>
      </c>
      <c r="H37" s="80" t="s">
        <v>25</v>
      </c>
      <c r="I37" s="24" t="b">
        <v>0</v>
      </c>
      <c r="J37" s="25" t="b">
        <v>1</v>
      </c>
      <c r="K37" s="40"/>
      <c r="L37" s="38"/>
    </row>
    <row r="38">
      <c r="A38" s="98" t="s">
        <v>79</v>
      </c>
      <c r="B38" s="21" t="s">
        <v>764</v>
      </c>
      <c r="C38" s="22" t="s">
        <v>765</v>
      </c>
      <c r="D38" s="23" t="s">
        <v>24</v>
      </c>
      <c r="E38" s="32">
        <v>8.0</v>
      </c>
      <c r="F38" s="25" t="b">
        <v>0</v>
      </c>
      <c r="G38" s="25" t="b">
        <v>1</v>
      </c>
      <c r="H38" s="80" t="s">
        <v>25</v>
      </c>
      <c r="I38" s="25" t="b">
        <v>0</v>
      </c>
      <c r="J38" s="25" t="b">
        <v>1</v>
      </c>
      <c r="K38" s="40"/>
      <c r="L38" s="38"/>
    </row>
    <row r="39">
      <c r="A39" s="98" t="s">
        <v>79</v>
      </c>
      <c r="B39" s="21" t="s">
        <v>687</v>
      </c>
      <c r="C39" s="22" t="s">
        <v>688</v>
      </c>
      <c r="D39" s="23" t="s">
        <v>24</v>
      </c>
      <c r="E39" s="23">
        <v>21.0</v>
      </c>
      <c r="F39" s="25" t="b">
        <v>0</v>
      </c>
      <c r="G39" s="25" t="b">
        <v>1</v>
      </c>
      <c r="H39" s="86" t="s">
        <v>185</v>
      </c>
      <c r="I39" s="25" t="b">
        <v>0</v>
      </c>
      <c r="J39" s="25" t="b">
        <v>0</v>
      </c>
      <c r="K39" s="40"/>
      <c r="L39" s="38"/>
    </row>
    <row r="40" ht="15.0" customHeight="1">
      <c r="A40" s="95" t="s">
        <v>98</v>
      </c>
      <c r="B40" s="21" t="s">
        <v>697</v>
      </c>
      <c r="C40" s="22" t="s">
        <v>698</v>
      </c>
      <c r="D40" s="23" t="s">
        <v>24</v>
      </c>
      <c r="E40" s="23">
        <v>8.0</v>
      </c>
      <c r="F40" s="25" t="b">
        <v>1</v>
      </c>
      <c r="G40" s="25" t="b">
        <v>0</v>
      </c>
      <c r="H40" s="26" t="s">
        <v>42</v>
      </c>
      <c r="I40" s="25" t="b">
        <v>0</v>
      </c>
      <c r="J40" s="24" t="b">
        <v>0</v>
      </c>
      <c r="K40" s="40"/>
      <c r="L40" s="38"/>
    </row>
    <row r="41">
      <c r="A41" s="95" t="s">
        <v>98</v>
      </c>
      <c r="B41" s="117" t="s">
        <v>766</v>
      </c>
      <c r="C41" s="22" t="s">
        <v>767</v>
      </c>
      <c r="D41" s="82" t="s">
        <v>24</v>
      </c>
      <c r="E41" s="118">
        <v>8.0</v>
      </c>
      <c r="F41" s="24" t="b">
        <v>0</v>
      </c>
      <c r="G41" s="25" t="b">
        <v>0</v>
      </c>
      <c r="H41" s="80" t="s">
        <v>25</v>
      </c>
      <c r="I41" s="24" t="b">
        <v>0</v>
      </c>
      <c r="J41" s="24" t="b">
        <v>0</v>
      </c>
      <c r="K41" s="40"/>
      <c r="L41" s="38"/>
    </row>
    <row r="42">
      <c r="A42" s="95" t="s">
        <v>98</v>
      </c>
      <c r="B42" s="21" t="s">
        <v>768</v>
      </c>
      <c r="C42" s="22" t="s">
        <v>769</v>
      </c>
      <c r="D42" s="82" t="s">
        <v>24</v>
      </c>
      <c r="E42" s="23">
        <v>5.0</v>
      </c>
      <c r="F42" s="25" t="b">
        <v>0</v>
      </c>
      <c r="G42" s="25" t="b">
        <v>0</v>
      </c>
      <c r="H42" s="35" t="s">
        <v>25</v>
      </c>
      <c r="I42" s="25" t="b">
        <v>0</v>
      </c>
      <c r="J42" s="24" t="b">
        <v>1</v>
      </c>
      <c r="K42" s="40"/>
      <c r="L42" s="38"/>
    </row>
    <row r="43">
      <c r="A43" s="95" t="s">
        <v>98</v>
      </c>
      <c r="B43" s="21" t="s">
        <v>770</v>
      </c>
      <c r="C43" s="22" t="s">
        <v>771</v>
      </c>
      <c r="D43" s="23" t="s">
        <v>24</v>
      </c>
      <c r="E43" s="23">
        <v>8.0</v>
      </c>
      <c r="F43" s="24" t="b">
        <v>0</v>
      </c>
      <c r="G43" s="25" t="b">
        <v>0</v>
      </c>
      <c r="H43" s="26" t="s">
        <v>97</v>
      </c>
      <c r="I43" s="25" t="b">
        <v>1</v>
      </c>
      <c r="J43" s="24" t="b">
        <v>1</v>
      </c>
      <c r="K43" s="40"/>
      <c r="L43" s="38" t="s">
        <v>772</v>
      </c>
    </row>
    <row r="44">
      <c r="A44" s="95" t="s">
        <v>98</v>
      </c>
      <c r="B44" s="21" t="s">
        <v>773</v>
      </c>
      <c r="C44" s="22" t="s">
        <v>774</v>
      </c>
      <c r="D44" s="23" t="s">
        <v>24</v>
      </c>
      <c r="E44" s="23">
        <v>8.0</v>
      </c>
      <c r="F44" s="25" t="b">
        <v>0</v>
      </c>
      <c r="G44" s="25" t="b">
        <v>1</v>
      </c>
      <c r="H44" s="80" t="s">
        <v>178</v>
      </c>
      <c r="I44" s="24" t="b">
        <v>0</v>
      </c>
      <c r="J44" s="43" t="b">
        <v>0</v>
      </c>
      <c r="K44" s="40"/>
      <c r="L44" s="38"/>
    </row>
    <row r="45">
      <c r="A45" s="95" t="s">
        <v>98</v>
      </c>
      <c r="B45" s="21" t="s">
        <v>695</v>
      </c>
      <c r="C45" s="22" t="s">
        <v>696</v>
      </c>
      <c r="D45" s="23" t="s">
        <v>24</v>
      </c>
      <c r="E45" s="23">
        <v>8.0</v>
      </c>
      <c r="F45" s="24" t="b">
        <v>0</v>
      </c>
      <c r="G45" s="25" t="b">
        <v>1</v>
      </c>
      <c r="H45" s="26" t="s">
        <v>97</v>
      </c>
      <c r="I45" s="25" t="b">
        <v>0</v>
      </c>
      <c r="J45" s="24" t="b">
        <v>0</v>
      </c>
      <c r="K45" s="40"/>
      <c r="L45" s="38"/>
    </row>
    <row r="46">
      <c r="A46" s="95" t="s">
        <v>98</v>
      </c>
      <c r="B46" s="21" t="s">
        <v>300</v>
      </c>
      <c r="C46" s="22" t="s">
        <v>458</v>
      </c>
      <c r="D46" s="23" t="s">
        <v>24</v>
      </c>
      <c r="E46" s="23">
        <v>8.0</v>
      </c>
      <c r="F46" s="24" t="b">
        <v>0</v>
      </c>
      <c r="G46" s="25" t="b">
        <v>1</v>
      </c>
      <c r="H46" s="35" t="s">
        <v>97</v>
      </c>
      <c r="I46" s="25" t="b">
        <v>1</v>
      </c>
      <c r="J46" s="43" t="b">
        <v>1</v>
      </c>
      <c r="K46" s="40"/>
      <c r="L46" s="38" t="s">
        <v>775</v>
      </c>
    </row>
    <row r="47">
      <c r="A47" s="39" t="s">
        <v>98</v>
      </c>
      <c r="B47" s="21" t="s">
        <v>693</v>
      </c>
      <c r="C47" s="22" t="s">
        <v>694</v>
      </c>
      <c r="D47" s="23" t="s">
        <v>24</v>
      </c>
      <c r="E47" s="23">
        <v>13.0</v>
      </c>
      <c r="F47" s="24" t="b">
        <v>0</v>
      </c>
      <c r="G47" s="25" t="b">
        <v>1</v>
      </c>
      <c r="H47" s="26" t="s">
        <v>42</v>
      </c>
      <c r="I47" s="25" t="b">
        <v>0</v>
      </c>
      <c r="J47" s="43" t="b">
        <v>0</v>
      </c>
      <c r="K47" s="40"/>
      <c r="L47" s="38"/>
    </row>
    <row r="48">
      <c r="A48" s="42" t="s">
        <v>120</v>
      </c>
      <c r="B48" s="21" t="s">
        <v>776</v>
      </c>
      <c r="C48" s="22" t="s">
        <v>777</v>
      </c>
      <c r="D48" s="23" t="s">
        <v>123</v>
      </c>
      <c r="E48" s="119"/>
      <c r="F48" s="24" t="s">
        <v>124</v>
      </c>
      <c r="G48" s="43" t="s">
        <v>124</v>
      </c>
      <c r="H48" s="44" t="s">
        <v>25</v>
      </c>
      <c r="I48" s="24" t="b">
        <v>0</v>
      </c>
      <c r="J48" s="24" t="s">
        <v>124</v>
      </c>
      <c r="K48" s="27"/>
      <c r="L48" s="38"/>
    </row>
    <row r="49">
      <c r="A49" s="42" t="s">
        <v>120</v>
      </c>
      <c r="B49" s="21" t="s">
        <v>294</v>
      </c>
      <c r="C49" s="22" t="s">
        <v>295</v>
      </c>
      <c r="D49" s="23" t="s">
        <v>778</v>
      </c>
      <c r="E49" s="119"/>
      <c r="F49" s="24" t="s">
        <v>124</v>
      </c>
      <c r="G49" s="43" t="s">
        <v>124</v>
      </c>
      <c r="H49" s="44" t="s">
        <v>25</v>
      </c>
      <c r="I49" s="24" t="b">
        <v>0</v>
      </c>
      <c r="J49" s="24" t="s">
        <v>124</v>
      </c>
      <c r="K49" s="27"/>
      <c r="L49" s="38"/>
    </row>
    <row r="50">
      <c r="A50" s="42" t="s">
        <v>120</v>
      </c>
      <c r="B50" s="21" t="s">
        <v>572</v>
      </c>
      <c r="C50" s="22" t="s">
        <v>573</v>
      </c>
      <c r="D50" s="23" t="s">
        <v>123</v>
      </c>
      <c r="E50" s="119"/>
      <c r="F50" s="24" t="s">
        <v>124</v>
      </c>
      <c r="G50" s="43" t="s">
        <v>124</v>
      </c>
      <c r="H50" s="44" t="s">
        <v>97</v>
      </c>
      <c r="I50" s="25" t="b">
        <v>0</v>
      </c>
      <c r="J50" s="24" t="s">
        <v>124</v>
      </c>
      <c r="K50" s="27"/>
      <c r="L50" s="38"/>
    </row>
    <row r="51">
      <c r="A51" s="42" t="s">
        <v>120</v>
      </c>
      <c r="B51" s="21" t="s">
        <v>514</v>
      </c>
      <c r="C51" s="22" t="s">
        <v>515</v>
      </c>
      <c r="D51" s="23" t="s">
        <v>123</v>
      </c>
      <c r="E51" s="120"/>
      <c r="F51" s="24" t="s">
        <v>124</v>
      </c>
      <c r="G51" s="43" t="s">
        <v>124</v>
      </c>
      <c r="H51" s="79" t="s">
        <v>97</v>
      </c>
      <c r="I51" s="24" t="b">
        <v>0</v>
      </c>
      <c r="J51" s="24" t="s">
        <v>124</v>
      </c>
      <c r="K51" s="27"/>
      <c r="L51" s="38"/>
    </row>
    <row r="52">
      <c r="A52" s="42" t="s">
        <v>120</v>
      </c>
      <c r="B52" s="21" t="s">
        <v>779</v>
      </c>
      <c r="C52" s="22" t="s">
        <v>780</v>
      </c>
      <c r="D52" s="23" t="s">
        <v>123</v>
      </c>
      <c r="E52" s="120"/>
      <c r="F52" s="24" t="s">
        <v>124</v>
      </c>
      <c r="G52" s="24" t="s">
        <v>124</v>
      </c>
      <c r="H52" s="44" t="s">
        <v>25</v>
      </c>
      <c r="I52" s="24" t="b">
        <v>0</v>
      </c>
      <c r="J52" s="24" t="s">
        <v>124</v>
      </c>
      <c r="K52" s="27"/>
      <c r="L52" s="38"/>
    </row>
    <row r="53">
      <c r="A53" s="42" t="s">
        <v>120</v>
      </c>
      <c r="B53" s="21" t="s">
        <v>781</v>
      </c>
      <c r="C53" s="22" t="s">
        <v>782</v>
      </c>
      <c r="D53" s="23" t="s">
        <v>123</v>
      </c>
      <c r="E53" s="120"/>
      <c r="F53" s="24" t="s">
        <v>124</v>
      </c>
      <c r="G53" s="24" t="s">
        <v>124</v>
      </c>
      <c r="H53" s="44" t="s">
        <v>42</v>
      </c>
      <c r="I53" s="24" t="b">
        <v>0</v>
      </c>
      <c r="J53" s="24" t="s">
        <v>124</v>
      </c>
      <c r="K53" s="27"/>
      <c r="L53" s="38"/>
    </row>
    <row r="54" ht="15.0" customHeight="1">
      <c r="A54" s="42" t="s">
        <v>120</v>
      </c>
      <c r="B54" s="21" t="s">
        <v>783</v>
      </c>
      <c r="C54" s="22" t="s">
        <v>784</v>
      </c>
      <c r="D54" s="23" t="s">
        <v>123</v>
      </c>
      <c r="E54" s="120"/>
      <c r="F54" s="24" t="s">
        <v>124</v>
      </c>
      <c r="G54" s="24" t="s">
        <v>124</v>
      </c>
      <c r="H54" s="44" t="s">
        <v>25</v>
      </c>
      <c r="I54" s="25" t="b">
        <v>0</v>
      </c>
      <c r="J54" s="24" t="s">
        <v>124</v>
      </c>
      <c r="K54" s="27"/>
      <c r="L54" s="90"/>
    </row>
    <row r="55">
      <c r="A55" s="42" t="s">
        <v>120</v>
      </c>
      <c r="B55" s="21" t="s">
        <v>785</v>
      </c>
      <c r="C55" s="22" t="s">
        <v>786</v>
      </c>
      <c r="D55" s="23" t="s">
        <v>123</v>
      </c>
      <c r="E55" s="120"/>
      <c r="F55" s="24" t="s">
        <v>124</v>
      </c>
      <c r="G55" s="24" t="s">
        <v>124</v>
      </c>
      <c r="H55" s="44" t="s">
        <v>25</v>
      </c>
      <c r="I55" s="24" t="b">
        <v>0</v>
      </c>
      <c r="J55" s="24" t="s">
        <v>124</v>
      </c>
      <c r="K55" s="27"/>
      <c r="L55" s="38"/>
    </row>
    <row r="56">
      <c r="A56" s="42" t="s">
        <v>120</v>
      </c>
      <c r="B56" s="21" t="s">
        <v>787</v>
      </c>
      <c r="C56" s="22" t="s">
        <v>788</v>
      </c>
      <c r="D56" s="32" t="s">
        <v>778</v>
      </c>
      <c r="E56" s="119"/>
      <c r="F56" s="24" t="s">
        <v>124</v>
      </c>
      <c r="G56" s="43" t="s">
        <v>124</v>
      </c>
      <c r="H56" s="110" t="s">
        <v>25</v>
      </c>
      <c r="I56" s="24" t="b">
        <v>0</v>
      </c>
      <c r="J56" s="24" t="s">
        <v>124</v>
      </c>
      <c r="K56" s="27"/>
      <c r="L56" s="38"/>
    </row>
    <row r="57">
      <c r="A57" s="42" t="s">
        <v>120</v>
      </c>
      <c r="B57" s="21" t="s">
        <v>789</v>
      </c>
      <c r="C57" s="22" t="s">
        <v>790</v>
      </c>
      <c r="D57" s="23" t="s">
        <v>24</v>
      </c>
      <c r="E57" s="119"/>
      <c r="F57" s="24" t="s">
        <v>124</v>
      </c>
      <c r="G57" s="24" t="s">
        <v>124</v>
      </c>
      <c r="H57" s="110" t="s">
        <v>25</v>
      </c>
      <c r="I57" s="24" t="b">
        <v>0</v>
      </c>
      <c r="J57" s="24" t="s">
        <v>124</v>
      </c>
      <c r="K57" s="40"/>
      <c r="L57" s="38"/>
    </row>
    <row r="58">
      <c r="A58" s="42" t="s">
        <v>120</v>
      </c>
      <c r="B58" s="21" t="s">
        <v>791</v>
      </c>
      <c r="C58" s="22" t="s">
        <v>792</v>
      </c>
      <c r="D58" s="23" t="s">
        <v>778</v>
      </c>
      <c r="E58" s="119"/>
      <c r="F58" s="24" t="s">
        <v>124</v>
      </c>
      <c r="G58" s="24" t="s">
        <v>124</v>
      </c>
      <c r="H58" s="110" t="s">
        <v>25</v>
      </c>
      <c r="I58" s="24" t="b">
        <v>0</v>
      </c>
      <c r="J58" s="24" t="s">
        <v>124</v>
      </c>
      <c r="K58" s="27"/>
      <c r="L58" s="38"/>
    </row>
    <row r="59">
      <c r="A59" s="42" t="s">
        <v>120</v>
      </c>
      <c r="B59" s="21" t="s">
        <v>200</v>
      </c>
      <c r="C59" s="22" t="s">
        <v>201</v>
      </c>
      <c r="D59" s="23" t="s">
        <v>123</v>
      </c>
      <c r="E59" s="119"/>
      <c r="F59" s="24" t="s">
        <v>124</v>
      </c>
      <c r="G59" s="43" t="s">
        <v>124</v>
      </c>
      <c r="H59" s="110" t="s">
        <v>97</v>
      </c>
      <c r="I59" s="24" t="b">
        <v>0</v>
      </c>
      <c r="J59" s="43" t="s">
        <v>124</v>
      </c>
      <c r="K59" s="24"/>
      <c r="L59" s="38"/>
    </row>
    <row r="60">
      <c r="A60" s="42" t="s">
        <v>120</v>
      </c>
      <c r="B60" s="21" t="s">
        <v>512</v>
      </c>
      <c r="C60" s="22" t="s">
        <v>513</v>
      </c>
      <c r="D60" s="23" t="s">
        <v>123</v>
      </c>
      <c r="E60" s="119"/>
      <c r="F60" s="24" t="s">
        <v>124</v>
      </c>
      <c r="G60" s="24" t="s">
        <v>124</v>
      </c>
      <c r="H60" s="110" t="s">
        <v>97</v>
      </c>
      <c r="I60" s="25" t="b">
        <v>0</v>
      </c>
      <c r="J60" s="24" t="s">
        <v>124</v>
      </c>
      <c r="K60" s="27"/>
      <c r="L60" s="38"/>
    </row>
    <row r="61">
      <c r="A61" s="42" t="s">
        <v>120</v>
      </c>
      <c r="B61" s="21" t="s">
        <v>282</v>
      </c>
      <c r="C61" s="22" t="s">
        <v>283</v>
      </c>
      <c r="D61" s="23" t="s">
        <v>123</v>
      </c>
      <c r="E61" s="119"/>
      <c r="F61" s="24" t="s">
        <v>124</v>
      </c>
      <c r="G61" s="24" t="s">
        <v>124</v>
      </c>
      <c r="H61" s="79" t="s">
        <v>97</v>
      </c>
      <c r="I61" s="24" t="b">
        <v>0</v>
      </c>
      <c r="J61" s="24" t="s">
        <v>124</v>
      </c>
      <c r="K61" s="24"/>
      <c r="L61" s="38"/>
    </row>
    <row r="62">
      <c r="A62" s="42" t="s">
        <v>120</v>
      </c>
      <c r="B62" s="21" t="s">
        <v>577</v>
      </c>
      <c r="C62" s="22" t="s">
        <v>578</v>
      </c>
      <c r="D62" s="23" t="s">
        <v>123</v>
      </c>
      <c r="E62" s="119"/>
      <c r="F62" s="24" t="s">
        <v>124</v>
      </c>
      <c r="G62" s="24" t="s">
        <v>124</v>
      </c>
      <c r="H62" s="79" t="s">
        <v>97</v>
      </c>
      <c r="I62" s="24" t="b">
        <v>0</v>
      </c>
      <c r="J62" s="24" t="s">
        <v>124</v>
      </c>
      <c r="K62" s="27"/>
      <c r="L62" s="38"/>
    </row>
    <row r="63">
      <c r="A63" s="42" t="s">
        <v>120</v>
      </c>
      <c r="B63" s="21" t="s">
        <v>793</v>
      </c>
      <c r="C63" s="22" t="s">
        <v>794</v>
      </c>
      <c r="D63" s="32" t="s">
        <v>123</v>
      </c>
      <c r="E63" s="119"/>
      <c r="F63" s="24" t="s">
        <v>124</v>
      </c>
      <c r="G63" s="24" t="s">
        <v>124</v>
      </c>
      <c r="H63" s="79" t="s">
        <v>178</v>
      </c>
      <c r="I63" s="24" t="b">
        <v>0</v>
      </c>
      <c r="J63" s="24" t="s">
        <v>124</v>
      </c>
      <c r="K63" s="24"/>
      <c r="L63" s="38"/>
    </row>
    <row r="64" ht="7.5" customHeight="1">
      <c r="A64" s="12"/>
    </row>
    <row r="65">
      <c r="A65" s="45" t="s">
        <v>132</v>
      </c>
    </row>
    <row r="66">
      <c r="A66" s="14" t="s">
        <v>9</v>
      </c>
      <c r="B66" s="15" t="s">
        <v>10</v>
      </c>
      <c r="C66" s="16" t="s">
        <v>11</v>
      </c>
      <c r="D66" s="17" t="s">
        <v>12</v>
      </c>
      <c r="E66" s="19" t="s">
        <v>20</v>
      </c>
    </row>
    <row r="67">
      <c r="A67" s="113" t="s">
        <v>21</v>
      </c>
      <c r="B67" s="21" t="s">
        <v>599</v>
      </c>
      <c r="C67" s="22" t="s">
        <v>600</v>
      </c>
      <c r="D67" s="23" t="s">
        <v>24</v>
      </c>
      <c r="E67" s="46"/>
      <c r="F67" s="47"/>
      <c r="G67" s="47"/>
      <c r="H67" s="47"/>
      <c r="I67" s="47"/>
      <c r="J67" s="47"/>
      <c r="K67" s="48"/>
      <c r="L67" s="47"/>
    </row>
    <row r="68">
      <c r="A68" s="113" t="s">
        <v>21</v>
      </c>
      <c r="B68" s="21" t="s">
        <v>736</v>
      </c>
      <c r="C68" s="22" t="s">
        <v>737</v>
      </c>
      <c r="D68" s="23" t="s">
        <v>24</v>
      </c>
      <c r="E68" s="46"/>
      <c r="F68" s="47"/>
      <c r="G68" s="47"/>
      <c r="H68" s="47"/>
      <c r="I68" s="47"/>
      <c r="J68" s="47"/>
      <c r="K68" s="48"/>
      <c r="L68" s="47"/>
    </row>
    <row r="69">
      <c r="A69" s="113" t="s">
        <v>21</v>
      </c>
      <c r="B69" s="21" t="s">
        <v>360</v>
      </c>
      <c r="C69" s="22" t="s">
        <v>361</v>
      </c>
      <c r="D69" s="23" t="s">
        <v>24</v>
      </c>
      <c r="E69" s="46"/>
      <c r="F69" s="47"/>
      <c r="G69" s="47"/>
      <c r="H69" s="47"/>
      <c r="I69" s="47"/>
      <c r="J69" s="47"/>
      <c r="K69" s="48"/>
      <c r="L69" s="47"/>
    </row>
    <row r="70">
      <c r="A70" s="121" t="s">
        <v>48</v>
      </c>
      <c r="B70" s="21" t="s">
        <v>677</v>
      </c>
      <c r="C70" s="22" t="s">
        <v>678</v>
      </c>
      <c r="D70" s="23" t="s">
        <v>24</v>
      </c>
      <c r="E70" s="46"/>
      <c r="F70" s="47"/>
      <c r="G70" s="47"/>
      <c r="H70" s="47"/>
      <c r="I70" s="47"/>
      <c r="J70" s="47"/>
      <c r="K70" s="48"/>
      <c r="L70" s="47"/>
    </row>
    <row r="71">
      <c r="A71" s="121" t="s">
        <v>48</v>
      </c>
      <c r="B71" s="30" t="s">
        <v>679</v>
      </c>
      <c r="C71" s="22" t="s">
        <v>680</v>
      </c>
      <c r="D71" s="23" t="s">
        <v>24</v>
      </c>
      <c r="E71" s="46"/>
      <c r="F71" s="47"/>
      <c r="G71" s="47"/>
      <c r="H71" s="47"/>
      <c r="I71" s="47"/>
      <c r="J71" s="47"/>
      <c r="K71" s="48"/>
      <c r="L71" s="47"/>
    </row>
    <row r="72">
      <c r="A72" s="121" t="s">
        <v>48</v>
      </c>
      <c r="B72" s="21" t="s">
        <v>606</v>
      </c>
      <c r="C72" s="22" t="s">
        <v>753</v>
      </c>
      <c r="D72" s="23" t="s">
        <v>24</v>
      </c>
      <c r="E72" s="46"/>
      <c r="F72" s="47"/>
      <c r="G72" s="47"/>
      <c r="H72" s="47"/>
      <c r="I72" s="47"/>
      <c r="J72" s="47"/>
      <c r="K72" s="48"/>
      <c r="L72" s="47"/>
    </row>
    <row r="73">
      <c r="A73" s="114" t="s">
        <v>79</v>
      </c>
      <c r="B73" s="21" t="s">
        <v>687</v>
      </c>
      <c r="C73" s="22" t="s">
        <v>688</v>
      </c>
      <c r="D73" s="23" t="s">
        <v>24</v>
      </c>
      <c r="E73" s="46"/>
      <c r="F73" s="47"/>
      <c r="G73" s="47"/>
      <c r="H73" s="47"/>
      <c r="I73" s="47"/>
      <c r="J73" s="47"/>
      <c r="K73" s="48"/>
      <c r="L73" s="47"/>
    </row>
    <row r="74">
      <c r="A74" s="115" t="s">
        <v>98</v>
      </c>
      <c r="B74" s="21" t="s">
        <v>773</v>
      </c>
      <c r="C74" s="22" t="s">
        <v>774</v>
      </c>
      <c r="D74" s="23" t="s">
        <v>24</v>
      </c>
      <c r="E74" s="46"/>
      <c r="F74" s="47"/>
      <c r="G74" s="47"/>
      <c r="H74" s="47"/>
      <c r="I74" s="47"/>
      <c r="J74" s="47"/>
      <c r="K74" s="48"/>
      <c r="L74" s="47"/>
    </row>
    <row r="75" ht="7.5" customHeight="1">
      <c r="A75" s="12"/>
    </row>
    <row r="76">
      <c r="A76" s="45" t="s">
        <v>133</v>
      </c>
    </row>
    <row r="77">
      <c r="A77" s="49" t="s">
        <v>134</v>
      </c>
      <c r="D77" s="19" t="s">
        <v>135</v>
      </c>
      <c r="E77" s="19" t="s">
        <v>136</v>
      </c>
      <c r="F77" s="19"/>
      <c r="G77" s="19"/>
      <c r="H77" s="19" t="s">
        <v>137</v>
      </c>
      <c r="I77" s="19" t="s">
        <v>20</v>
      </c>
    </row>
    <row r="78">
      <c r="A78" s="28" t="s">
        <v>795</v>
      </c>
      <c r="B78" s="28"/>
      <c r="C78" s="28"/>
      <c r="D78" s="122" t="s">
        <v>138</v>
      </c>
      <c r="E78" s="50" t="s">
        <v>144</v>
      </c>
      <c r="F78" s="50"/>
      <c r="G78" s="50"/>
      <c r="H78" s="53" t="s">
        <v>143</v>
      </c>
      <c r="I78" s="28"/>
      <c r="J78" s="28"/>
      <c r="K78" s="52"/>
      <c r="L78" s="52"/>
    </row>
    <row r="79">
      <c r="A79" s="28" t="s">
        <v>796</v>
      </c>
      <c r="B79" s="28"/>
      <c r="C79" s="28"/>
      <c r="D79" s="122" t="s">
        <v>138</v>
      </c>
      <c r="E79" s="50" t="s">
        <v>144</v>
      </c>
      <c r="F79" s="50"/>
      <c r="G79" s="50"/>
      <c r="H79" s="51" t="s">
        <v>141</v>
      </c>
      <c r="I79" s="28"/>
      <c r="J79" s="28"/>
      <c r="K79" s="52"/>
      <c r="L79" s="52"/>
    </row>
    <row r="80">
      <c r="A80" s="28" t="s">
        <v>797</v>
      </c>
      <c r="B80" s="28"/>
      <c r="C80" s="28"/>
      <c r="D80" s="122" t="s">
        <v>138</v>
      </c>
      <c r="E80" s="50" t="s">
        <v>144</v>
      </c>
      <c r="F80" s="50"/>
      <c r="G80" s="50"/>
      <c r="H80" s="53" t="s">
        <v>143</v>
      </c>
      <c r="I80" s="28"/>
      <c r="J80" s="28"/>
      <c r="K80" s="52"/>
      <c r="L80" s="52"/>
    </row>
    <row r="81" ht="17.25" customHeight="1">
      <c r="A81" s="28" t="s">
        <v>798</v>
      </c>
      <c r="B81" s="28"/>
      <c r="C81" s="28"/>
      <c r="D81" s="122" t="s">
        <v>138</v>
      </c>
      <c r="E81" s="50" t="s">
        <v>144</v>
      </c>
      <c r="F81" s="50"/>
      <c r="G81" s="50"/>
      <c r="H81" s="53" t="s">
        <v>143</v>
      </c>
      <c r="I81" s="28"/>
      <c r="J81" s="28"/>
      <c r="K81" s="52"/>
      <c r="L81" s="52"/>
    </row>
    <row r="82">
      <c r="A82" s="28" t="s">
        <v>799</v>
      </c>
      <c r="B82" s="28"/>
      <c r="C82" s="28"/>
      <c r="D82" s="122" t="s">
        <v>532</v>
      </c>
      <c r="E82" s="50" t="s">
        <v>140</v>
      </c>
      <c r="F82" s="50"/>
      <c r="G82" s="50"/>
      <c r="H82" s="53" t="s">
        <v>143</v>
      </c>
      <c r="I82" s="28"/>
      <c r="J82" s="28"/>
      <c r="K82" s="52"/>
      <c r="L82" s="52"/>
    </row>
    <row r="83" ht="6.0" customHeight="1">
      <c r="A83" s="12"/>
    </row>
    <row r="84">
      <c r="A84" s="45" t="s">
        <v>153</v>
      </c>
    </row>
    <row r="85">
      <c r="A85" s="45" t="s">
        <v>154</v>
      </c>
      <c r="E85" s="45" t="s">
        <v>13</v>
      </c>
      <c r="J85" s="45"/>
      <c r="K85" s="45"/>
      <c r="L85" s="45"/>
    </row>
    <row r="86">
      <c r="A86" s="54"/>
      <c r="B86" s="54"/>
      <c r="C86" s="55"/>
      <c r="D86" s="54"/>
      <c r="E86" s="56" t="s">
        <v>155</v>
      </c>
    </row>
    <row r="87">
      <c r="A87" s="57"/>
      <c r="B87" s="57"/>
      <c r="C87" s="58"/>
      <c r="D87" s="57"/>
      <c r="E87" s="59"/>
      <c r="F87" s="60" t="s">
        <v>155</v>
      </c>
      <c r="G87" s="60" t="s">
        <v>156</v>
      </c>
      <c r="H87" s="60" t="s">
        <v>157</v>
      </c>
      <c r="I87" s="60" t="s">
        <v>158</v>
      </c>
      <c r="K87" s="61"/>
      <c r="L87" s="60"/>
    </row>
    <row r="88">
      <c r="A88" s="57"/>
      <c r="B88" s="57"/>
      <c r="C88" s="58"/>
      <c r="D88" s="57"/>
      <c r="E88" s="57" t="s">
        <v>140</v>
      </c>
      <c r="F88" s="57">
        <f>SUMIFS(E10:E64,G10:G64,"FALSE",A10:A64,1)</f>
        <v>37</v>
      </c>
      <c r="G88" s="57">
        <f>SUMIFS(E10:E64,G10:G64,"FALSE",I10:I64,"TRUE",A10:A64,1)</f>
        <v>0</v>
      </c>
      <c r="H88" s="57">
        <f>SUMIFS(E10:E64,G10:G64,"FALSE",H10:H64,"PRONTO",A10:A64,1)</f>
        <v>37</v>
      </c>
      <c r="I88" s="57"/>
      <c r="J88" s="57" t="str">
        <f>IFERROR(__xludf.DUMMYFUNCTION("SPARKLINE(L88,{""charttype"",""bar"";""color1"",""green"";""max"",1})"),"")</f>
        <v/>
      </c>
      <c r="K88" s="58"/>
      <c r="L88" s="62">
        <f t="shared" ref="L88:L92" si="1">((H88*100)/(F88-G88))/100</f>
        <v>1</v>
      </c>
    </row>
    <row r="89">
      <c r="A89" s="57"/>
      <c r="B89" s="57"/>
      <c r="C89" s="58"/>
      <c r="D89" s="57"/>
      <c r="E89" s="57" t="s">
        <v>152</v>
      </c>
      <c r="F89" s="57">
        <f>SUMIFS(E10:E64,G10:G64,"FALSE",A10:A64,2)</f>
        <v>42</v>
      </c>
      <c r="G89" s="57">
        <f>SUMIFS(E10:E64,G10:G64,"FALSE",I10:I64,"TRUE",A10:A64,2)</f>
        <v>0</v>
      </c>
      <c r="H89" s="57">
        <f>SUMIFS(E10:E64,G10:G64,"FALSE",H10:H64,"PRONTO",A10:A64,2)</f>
        <v>42</v>
      </c>
      <c r="J89" s="57" t="str">
        <f>IFERROR(__xludf.DUMMYFUNCTION("SPARKLINE(L89,{""charttype"",""bar"";""color1"",""green"";""max"",1})"),"")</f>
        <v/>
      </c>
      <c r="K89" s="58"/>
      <c r="L89" s="62">
        <f t="shared" si="1"/>
        <v>1</v>
      </c>
    </row>
    <row r="90">
      <c r="A90" s="57"/>
      <c r="B90" s="57"/>
      <c r="C90" s="58"/>
      <c r="D90" s="57"/>
      <c r="E90" s="57" t="s">
        <v>142</v>
      </c>
      <c r="F90" s="57">
        <f>SUMIFS(E10:E64,G10:G64,"FALSE",A10:A64,3)</f>
        <v>42</v>
      </c>
      <c r="G90" s="57">
        <f>SUMIFS(E10:E64,G10:G64,"FALSE",I10:I64,"TRUE",A10:A64,3)</f>
        <v>0</v>
      </c>
      <c r="H90" s="57">
        <f>SUMIFS(E10:E64,G10:G64,"FALSE",H10:H64,"PRONTO",A10:A64,3)</f>
        <v>42</v>
      </c>
      <c r="J90" s="57" t="str">
        <f>IFERROR(__xludf.DUMMYFUNCTION("SPARKLINE(L90,{""charttype"",""bar"";""color1"",""green"";""max"",1})"),"")</f>
        <v/>
      </c>
      <c r="K90" s="58"/>
      <c r="L90" s="62">
        <f t="shared" si="1"/>
        <v>1</v>
      </c>
    </row>
    <row r="91">
      <c r="A91" s="57"/>
      <c r="B91" s="57"/>
      <c r="C91" s="58"/>
      <c r="D91" s="57"/>
      <c r="E91" s="57" t="s">
        <v>144</v>
      </c>
      <c r="F91" s="57">
        <f>SUMIFS(E10:E64,G10:G64,"FALSE",A10:A64,4)</f>
        <v>29</v>
      </c>
      <c r="G91" s="57">
        <f>SUMIFS(E10:E64,G10:G64,"FALSE",I10:I64,"TRUE",A10:A64,4)</f>
        <v>8</v>
      </c>
      <c r="H91" s="57">
        <f>SUMIFS(E10:E64,G10:G64,"FALSE",H10:H64,"PRONTO",A10:A64,4)</f>
        <v>13</v>
      </c>
      <c r="J91" s="57" t="str">
        <f>IFERROR(__xludf.DUMMYFUNCTION("SPARKLINE(L91,{""charttype"",""bar"";""color1"",""green"";""max"",1})"),"")</f>
        <v/>
      </c>
      <c r="K91" s="58"/>
      <c r="L91" s="62">
        <f t="shared" si="1"/>
        <v>0.619047619</v>
      </c>
    </row>
    <row r="92">
      <c r="A92" s="57"/>
      <c r="B92" s="57"/>
      <c r="C92" s="58"/>
      <c r="D92" s="57"/>
      <c r="E92" s="63"/>
      <c r="F92" s="63">
        <f t="shared" ref="F92:H92" si="2">SUM(F88:F91)</f>
        <v>150</v>
      </c>
      <c r="G92" s="63">
        <f t="shared" si="2"/>
        <v>8</v>
      </c>
      <c r="H92" s="63">
        <f t="shared" si="2"/>
        <v>134</v>
      </c>
      <c r="I92" s="63"/>
      <c r="J92" s="63" t="str">
        <f>IFERROR(__xludf.DUMMYFUNCTION("SPARKLINE(L92,{""charttype"",""bar"";""color1"",""green"";""max"",1})"),"")</f>
        <v/>
      </c>
      <c r="K92" s="64"/>
      <c r="L92" s="65">
        <f t="shared" si="1"/>
        <v>0.9436619718</v>
      </c>
    </row>
    <row r="93" ht="4.5" customHeight="1">
      <c r="A93" s="57"/>
      <c r="B93" s="57"/>
      <c r="C93" s="58"/>
      <c r="D93" s="57"/>
      <c r="E93" s="66"/>
      <c r="F93" s="67"/>
      <c r="G93" s="67"/>
      <c r="H93" s="57"/>
      <c r="I93" s="57"/>
      <c r="J93" s="58"/>
      <c r="K93" s="58"/>
      <c r="L93" s="57"/>
    </row>
    <row r="94">
      <c r="A94" s="57"/>
      <c r="B94" s="57"/>
      <c r="C94" s="58"/>
      <c r="D94" s="57"/>
      <c r="E94" s="56" t="s">
        <v>159</v>
      </c>
    </row>
    <row r="95">
      <c r="A95" s="57"/>
      <c r="B95" s="57"/>
      <c r="C95" s="58"/>
      <c r="D95" s="57"/>
      <c r="E95" s="59"/>
      <c r="F95" s="60" t="s">
        <v>160</v>
      </c>
      <c r="G95" s="60" t="s">
        <v>156</v>
      </c>
      <c r="H95" s="60" t="s">
        <v>157</v>
      </c>
      <c r="I95" s="60" t="s">
        <v>161</v>
      </c>
      <c r="K95" s="61"/>
      <c r="L95" s="60"/>
    </row>
    <row r="96">
      <c r="A96" s="57"/>
      <c r="B96" s="57"/>
      <c r="C96" s="58"/>
      <c r="D96" s="57"/>
      <c r="E96" s="57" t="s">
        <v>140</v>
      </c>
      <c r="F96" s="57">
        <f>SUMIFS(E10:E64,G10:G64,"TRUE",A10:A64,1)</f>
        <v>46</v>
      </c>
      <c r="G96" s="57">
        <f>SUMIFS(E10:E64,G10:G64,"TRUE",I10:I64,"TRUE",A10:A64,1)</f>
        <v>0</v>
      </c>
      <c r="H96" s="57">
        <f>SUMIFS(E10:E64,G10:G64,"TRUE",H10:H64,"PRONTO",A10:A64,1)</f>
        <v>13</v>
      </c>
      <c r="I96" s="57"/>
      <c r="J96" s="57" t="str">
        <f>IFERROR(__xludf.DUMMYFUNCTION("SPARKLINE(L96,{""charttype"",""bar"";""color1"",""green"";""max"",1})"),"")</f>
        <v/>
      </c>
      <c r="K96" s="58"/>
      <c r="L96" s="62">
        <f t="shared" ref="L96:L100" si="3">((H96*100)/(F96-G96))/100</f>
        <v>0.2826086957</v>
      </c>
    </row>
    <row r="97">
      <c r="A97" s="57"/>
      <c r="B97" s="57"/>
      <c r="C97" s="58"/>
      <c r="D97" s="57"/>
      <c r="E97" s="57" t="s">
        <v>152</v>
      </c>
      <c r="F97" s="57">
        <f>SUMIFS(E10:E64,G10:G64,"TRUE",A10:A64,2)</f>
        <v>36</v>
      </c>
      <c r="G97" s="57">
        <f>SUMIFS(E10:E64,G10:G64,"TRUE",I10:I64,"TRUE",A10:A64,2)</f>
        <v>0</v>
      </c>
      <c r="H97" s="57">
        <f>SUMIFS(E10:E64,G10:G64,"TRUE",H10:H64,"PRONTO",A10:A64,2)</f>
        <v>5</v>
      </c>
      <c r="J97" s="57" t="str">
        <f>IFERROR(__xludf.DUMMYFUNCTION("SPARKLINE(L97,{""charttype"",""bar"";""color1"",""green"";""max"",1})"),"")</f>
        <v/>
      </c>
      <c r="K97" s="58"/>
      <c r="L97" s="62">
        <f t="shared" si="3"/>
        <v>0.1388888889</v>
      </c>
    </row>
    <row r="98">
      <c r="A98" s="57"/>
      <c r="B98" s="57"/>
      <c r="C98" s="58"/>
      <c r="D98" s="57"/>
      <c r="E98" s="57" t="s">
        <v>142</v>
      </c>
      <c r="F98" s="57">
        <f>SUMIFS(E10:E64,G10:G64,"TRUE",A10:A64,3)</f>
        <v>37</v>
      </c>
      <c r="G98" s="57">
        <f>SUMIFS(E10:E64,G10:G64,"TRUE",I10:I64,"TRUE",A10:A64,3)</f>
        <v>0</v>
      </c>
      <c r="H98" s="57">
        <f>SUMIFS(E10:E64,G10:G64,"TRUE",H10:H64,"PRONTO",A10:A64,3)</f>
        <v>16</v>
      </c>
      <c r="J98" s="57" t="str">
        <f>IFERROR(__xludf.DUMMYFUNCTION("SPARKLINE(L98,{""charttype"",""bar"";""color1"",""green"";""max"",1})"),"")</f>
        <v/>
      </c>
      <c r="K98" s="58"/>
      <c r="L98" s="62">
        <f t="shared" si="3"/>
        <v>0.4324324324</v>
      </c>
    </row>
    <row r="99">
      <c r="A99" s="57"/>
      <c r="B99" s="57"/>
      <c r="C99" s="58"/>
      <c r="D99" s="57"/>
      <c r="E99" s="57" t="s">
        <v>144</v>
      </c>
      <c r="F99" s="57">
        <f>SUMIFS(E10:E64,G10:G64,"TRUE",A10:A64,4)</f>
        <v>37</v>
      </c>
      <c r="G99" s="57">
        <f>SUMIFS(E10:E64,G10:G64,"TRUE",I10:I64,"TRUE",A10:A64,4)</f>
        <v>8</v>
      </c>
      <c r="H99" s="57">
        <f>SUMIFS(E10:E64,G10:G64,"TRUE",H10:H64,"PRONTO",A10:A64,4)</f>
        <v>0</v>
      </c>
      <c r="J99" s="57" t="str">
        <f>IFERROR(__xludf.DUMMYFUNCTION("SPARKLINE(L99,{""charttype"",""bar"";""color1"",""green"";""max"",1})"),"")</f>
        <v/>
      </c>
      <c r="K99" s="58"/>
      <c r="L99" s="62">
        <f t="shared" si="3"/>
        <v>0</v>
      </c>
    </row>
    <row r="100">
      <c r="A100" s="57"/>
      <c r="B100" s="57"/>
      <c r="C100" s="58"/>
      <c r="D100" s="57"/>
      <c r="E100" s="63"/>
      <c r="F100" s="63">
        <f t="shared" ref="F100:H100" si="4">SUM(F96:F99)</f>
        <v>156</v>
      </c>
      <c r="G100" s="63">
        <f t="shared" si="4"/>
        <v>8</v>
      </c>
      <c r="H100" s="63">
        <f t="shared" si="4"/>
        <v>34</v>
      </c>
      <c r="I100" s="63"/>
      <c r="J100" s="63" t="str">
        <f>IFERROR(__xludf.DUMMYFUNCTION("SPARKLINE(L100,{""charttype"",""bar"";""color1"",""green"";""max"",1})"),"")</f>
        <v/>
      </c>
      <c r="K100" s="64"/>
      <c r="L100" s="65">
        <f t="shared" si="3"/>
        <v>0.2297297297</v>
      </c>
    </row>
    <row r="101" ht="4.5" customHeight="1">
      <c r="A101" s="57"/>
      <c r="B101" s="57"/>
      <c r="C101" s="58"/>
      <c r="D101" s="57"/>
      <c r="E101" s="66" t="s">
        <v>162</v>
      </c>
      <c r="F101" s="67"/>
      <c r="G101" s="67"/>
      <c r="H101" s="57"/>
      <c r="I101" s="57"/>
      <c r="J101" s="58"/>
      <c r="K101" s="58"/>
      <c r="L101" s="57"/>
    </row>
    <row r="102">
      <c r="A102" s="57"/>
      <c r="B102" s="57"/>
      <c r="C102" s="58"/>
      <c r="D102" s="57"/>
      <c r="E102" s="56" t="s">
        <v>163</v>
      </c>
    </row>
    <row r="103">
      <c r="A103" s="57"/>
      <c r="B103" s="57"/>
      <c r="C103" s="58"/>
      <c r="E103" s="59"/>
      <c r="F103" s="60" t="s">
        <v>164</v>
      </c>
      <c r="G103" s="60" t="s">
        <v>156</v>
      </c>
      <c r="H103" s="60" t="s">
        <v>165</v>
      </c>
      <c r="I103" s="60" t="s">
        <v>166</v>
      </c>
      <c r="K103" s="61"/>
      <c r="L103" s="61"/>
    </row>
    <row r="104">
      <c r="A104" s="57"/>
      <c r="B104" s="57"/>
      <c r="C104" s="58"/>
      <c r="E104" s="57" t="s">
        <v>140</v>
      </c>
      <c r="F104" s="57">
        <f t="shared" ref="F104:H104" si="5">SUM(F88+F96)</f>
        <v>83</v>
      </c>
      <c r="G104" s="57">
        <f t="shared" si="5"/>
        <v>0</v>
      </c>
      <c r="H104" s="57">
        <f t="shared" si="5"/>
        <v>50</v>
      </c>
      <c r="I104" s="57"/>
      <c r="J104" s="57" t="str">
        <f>IFERROR(__xludf.DUMMYFUNCTION("SPARKLINE(L104,{""charttype"",""bar"";""color1"",""green"";""max"",1})"),"")</f>
        <v/>
      </c>
      <c r="K104" s="58"/>
      <c r="L104" s="62">
        <f t="shared" ref="L104:L108" si="7">((H104*100)/(F104-G104))/100</f>
        <v>0.6024096386</v>
      </c>
    </row>
    <row r="105">
      <c r="A105" s="57"/>
      <c r="B105" s="57"/>
      <c r="C105" s="58"/>
      <c r="E105" s="57" t="s">
        <v>152</v>
      </c>
      <c r="F105" s="57">
        <f t="shared" ref="F105:H105" si="6">SUM(F89+F97)</f>
        <v>78</v>
      </c>
      <c r="G105" s="57">
        <f t="shared" si="6"/>
        <v>0</v>
      </c>
      <c r="H105" s="57">
        <f t="shared" si="6"/>
        <v>47</v>
      </c>
      <c r="J105" s="57" t="str">
        <f>IFERROR(__xludf.DUMMYFUNCTION("SPARKLINE(L105,{""charttype"",""bar"";""color1"",""green"";""max"",1})"),"")</f>
        <v/>
      </c>
      <c r="K105" s="58"/>
      <c r="L105" s="62">
        <f t="shared" si="7"/>
        <v>0.6025641026</v>
      </c>
    </row>
    <row r="106">
      <c r="A106" s="57"/>
      <c r="B106" s="57"/>
      <c r="C106" s="58"/>
      <c r="E106" s="57" t="s">
        <v>142</v>
      </c>
      <c r="F106" s="57">
        <f t="shared" ref="F106:H106" si="8">SUM(F90+F98)</f>
        <v>79</v>
      </c>
      <c r="G106" s="57">
        <f t="shared" si="8"/>
        <v>0</v>
      </c>
      <c r="H106" s="57">
        <f t="shared" si="8"/>
        <v>58</v>
      </c>
      <c r="J106" s="57" t="str">
        <f>IFERROR(__xludf.DUMMYFUNCTION("SPARKLINE(L106,{""charttype"",""bar"";""color1"",""green"";""max"",1})"),"")</f>
        <v/>
      </c>
      <c r="K106" s="58"/>
      <c r="L106" s="62">
        <f t="shared" si="7"/>
        <v>0.7341772152</v>
      </c>
    </row>
    <row r="107">
      <c r="A107" s="57"/>
      <c r="B107" s="57"/>
      <c r="C107" s="58"/>
      <c r="E107" s="57" t="s">
        <v>144</v>
      </c>
      <c r="F107" s="57">
        <f t="shared" ref="F107:H107" si="9">SUM(F91+F99)</f>
        <v>66</v>
      </c>
      <c r="G107" s="57">
        <f t="shared" si="9"/>
        <v>16</v>
      </c>
      <c r="H107" s="57">
        <f t="shared" si="9"/>
        <v>13</v>
      </c>
      <c r="J107" s="57" t="str">
        <f>IFERROR(__xludf.DUMMYFUNCTION("SPARKLINE(L107,{""charttype"",""bar"";""color1"",""green"";""max"",1})"),"")</f>
        <v/>
      </c>
      <c r="K107" s="58"/>
      <c r="L107" s="62">
        <f t="shared" si="7"/>
        <v>0.26</v>
      </c>
    </row>
    <row r="108">
      <c r="A108" s="68"/>
      <c r="B108" s="68"/>
      <c r="C108" s="69"/>
      <c r="D108" s="68"/>
      <c r="E108" s="70"/>
      <c r="F108" s="70">
        <f t="shared" ref="F108:H108" si="10">SUM(F104:F107)</f>
        <v>306</v>
      </c>
      <c r="G108" s="70">
        <f t="shared" si="10"/>
        <v>16</v>
      </c>
      <c r="H108" s="70">
        <f t="shared" si="10"/>
        <v>168</v>
      </c>
      <c r="I108" s="70"/>
      <c r="J108" s="70" t="str">
        <f>IFERROR(__xludf.DUMMYFUNCTION("SPARKLINE(L108,{""charttype"",""bar"";""color1"",""green"";""max"",1})"),"")</f>
        <v/>
      </c>
      <c r="K108" s="71"/>
      <c r="L108" s="72">
        <f t="shared" si="7"/>
        <v>0.5793103448</v>
      </c>
    </row>
    <row r="109">
      <c r="A109" s="57"/>
      <c r="B109" s="57"/>
      <c r="C109" s="58"/>
      <c r="D109" s="57"/>
      <c r="E109" s="57"/>
      <c r="F109" s="57"/>
      <c r="G109" s="57"/>
      <c r="H109" s="57"/>
      <c r="I109" s="73"/>
      <c r="J109" s="58"/>
      <c r="K109" s="58"/>
      <c r="L109" s="57"/>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sheetData>
  <autoFilter ref="$A$9:$L$64"/>
  <mergeCells count="30">
    <mergeCell ref="A1:L1"/>
    <mergeCell ref="A2:L2"/>
    <mergeCell ref="A3:B3"/>
    <mergeCell ref="A4:B4"/>
    <mergeCell ref="C4:D4"/>
    <mergeCell ref="E4:E5"/>
    <mergeCell ref="F4:F5"/>
    <mergeCell ref="A5:B5"/>
    <mergeCell ref="C5:D5"/>
    <mergeCell ref="A6:B6"/>
    <mergeCell ref="C6:I6"/>
    <mergeCell ref="A7:L7"/>
    <mergeCell ref="A8:L8"/>
    <mergeCell ref="A64:L64"/>
    <mergeCell ref="A65:L65"/>
    <mergeCell ref="E66:L66"/>
    <mergeCell ref="A75:L75"/>
    <mergeCell ref="A76:L76"/>
    <mergeCell ref="A77:C77"/>
    <mergeCell ref="I77:L77"/>
    <mergeCell ref="A83:L83"/>
    <mergeCell ref="E102:L102"/>
    <mergeCell ref="I103:J103"/>
    <mergeCell ref="A84:L84"/>
    <mergeCell ref="A85:D85"/>
    <mergeCell ref="E85:I85"/>
    <mergeCell ref="E86:L86"/>
    <mergeCell ref="I87:J87"/>
    <mergeCell ref="E94:L94"/>
    <mergeCell ref="I95:J95"/>
  </mergeCells>
  <conditionalFormatting sqref="H9:H63">
    <cfRule type="containsText" dxfId="0" priority="1" operator="containsText" text="Preparado">
      <formula>NOT(ISERROR(SEARCH(("Preparado"),(H9))))</formula>
    </cfRule>
  </conditionalFormatting>
  <conditionalFormatting sqref="H9:H63">
    <cfRule type="containsText" dxfId="1" priority="2" operator="containsText" text="Pronto">
      <formula>NOT(ISERROR(SEARCH(("Pronto"),(H9))))</formula>
    </cfRule>
  </conditionalFormatting>
  <conditionalFormatting sqref="H9:H63">
    <cfRule type="containsText" dxfId="1" priority="3" operator="containsText" text="Aceito">
      <formula>NOT(ISERROR(SEARCH(("Aceito"),(H9))))</formula>
    </cfRule>
  </conditionalFormatting>
  <conditionalFormatting sqref="H9:H63">
    <cfRule type="containsText" dxfId="1" priority="4" operator="containsText" text="Implantado">
      <formula>NOT(ISERROR(SEARCH(("Implantado"),(H9))))</formula>
    </cfRule>
  </conditionalFormatting>
  <conditionalFormatting sqref="H9:H63">
    <cfRule type="containsText" dxfId="2" priority="5" operator="containsText" text="Novo">
      <formula>NOT(ISERROR(SEARCH(("Novo"),(H9))))</formula>
    </cfRule>
  </conditionalFormatting>
  <conditionalFormatting sqref="H9:H63">
    <cfRule type="containsText" dxfId="2" priority="6" operator="containsText" text="Em refinamento">
      <formula>NOT(ISERROR(SEARCH(("Em refinamento"),(H9))))</formula>
    </cfRule>
  </conditionalFormatting>
  <conditionalFormatting sqref="H9:H63">
    <cfRule type="containsText" dxfId="3" priority="7" operator="containsText" text="Em testes">
      <formula>NOT(ISERROR(SEARCH(("Em testes"),(H9))))</formula>
    </cfRule>
  </conditionalFormatting>
  <conditionalFormatting sqref="H9:H63">
    <cfRule type="containsText" dxfId="3" priority="8" operator="containsText" text="Implementado">
      <formula>NOT(ISERROR(SEARCH(("Implementado"),(H9))))</formula>
    </cfRule>
  </conditionalFormatting>
  <conditionalFormatting sqref="H9:H63">
    <cfRule type="containsText" dxfId="1" priority="9" operator="containsText" text="Entregue">
      <formula>NOT(ISERROR(SEARCH(("Entregue"),(H9))))</formula>
    </cfRule>
  </conditionalFormatting>
  <conditionalFormatting sqref="H9:H63">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9"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800</v>
      </c>
    </row>
    <row r="3">
      <c r="A3" s="3" t="s">
        <v>2</v>
      </c>
      <c r="C3" s="4">
        <v>45677.0</v>
      </c>
      <c r="D3" s="4"/>
      <c r="E3" s="4"/>
      <c r="F3" s="4"/>
      <c r="G3" s="4"/>
      <c r="H3" s="4"/>
      <c r="I3" s="5"/>
      <c r="J3" s="6"/>
      <c r="K3" s="6"/>
      <c r="L3" s="7"/>
    </row>
    <row r="4">
      <c r="A4" s="3" t="s">
        <v>3</v>
      </c>
      <c r="C4" s="4">
        <v>45677.0</v>
      </c>
      <c r="E4" s="8">
        <f>NETWORKDAYS(C4, C5, 0)</f>
        <v>15</v>
      </c>
      <c r="F4" s="5" t="s">
        <v>4</v>
      </c>
      <c r="G4" s="5"/>
      <c r="H4" s="5"/>
      <c r="I4" s="5"/>
      <c r="J4" s="6"/>
      <c r="K4" s="6"/>
      <c r="L4" s="9"/>
    </row>
    <row r="5">
      <c r="A5" s="3" t="s">
        <v>5</v>
      </c>
      <c r="C5" s="4">
        <v>45695.0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801</v>
      </c>
      <c r="C10" s="22" t="s">
        <v>802</v>
      </c>
      <c r="D10" s="23" t="s">
        <v>24</v>
      </c>
      <c r="E10" s="23">
        <v>5.0</v>
      </c>
      <c r="F10" s="24" t="b">
        <v>1</v>
      </c>
      <c r="G10" s="24" t="b">
        <v>0</v>
      </c>
      <c r="H10" s="80" t="s">
        <v>25</v>
      </c>
      <c r="I10" s="25" t="b">
        <v>0</v>
      </c>
      <c r="J10" s="43" t="b">
        <v>1</v>
      </c>
      <c r="K10" s="27"/>
      <c r="L10" s="28"/>
    </row>
    <row r="11">
      <c r="A11" s="20" t="s">
        <v>21</v>
      </c>
      <c r="B11" s="21" t="s">
        <v>803</v>
      </c>
      <c r="C11" s="22" t="s">
        <v>804</v>
      </c>
      <c r="D11" s="23" t="s">
        <v>24</v>
      </c>
      <c r="E11" s="23">
        <v>5.0</v>
      </c>
      <c r="F11" s="24" t="b">
        <v>0</v>
      </c>
      <c r="G11" s="24" t="b">
        <v>0</v>
      </c>
      <c r="H11" s="80" t="s">
        <v>25</v>
      </c>
      <c r="I11" s="24" t="b">
        <v>0</v>
      </c>
      <c r="J11" s="25" t="b">
        <v>0</v>
      </c>
      <c r="K11" s="27"/>
      <c r="L11" s="28"/>
    </row>
    <row r="12">
      <c r="A12" s="20" t="s">
        <v>21</v>
      </c>
      <c r="B12" s="21" t="s">
        <v>805</v>
      </c>
      <c r="C12" s="22" t="s">
        <v>806</v>
      </c>
      <c r="D12" s="23" t="s">
        <v>24</v>
      </c>
      <c r="E12" s="23">
        <v>13.0</v>
      </c>
      <c r="F12" s="24" t="b">
        <v>0</v>
      </c>
      <c r="G12" s="25" t="b">
        <v>0</v>
      </c>
      <c r="H12" s="80" t="s">
        <v>25</v>
      </c>
      <c r="I12" s="102" t="b">
        <v>0</v>
      </c>
      <c r="J12" s="25" t="b">
        <v>1</v>
      </c>
      <c r="K12" s="27"/>
      <c r="L12" s="28"/>
    </row>
    <row r="13">
      <c r="A13" s="20" t="s">
        <v>21</v>
      </c>
      <c r="B13" s="21" t="s">
        <v>597</v>
      </c>
      <c r="C13" s="22" t="s">
        <v>807</v>
      </c>
      <c r="D13" s="23" t="s">
        <v>24</v>
      </c>
      <c r="E13" s="23">
        <v>5.0</v>
      </c>
      <c r="F13" s="24" t="b">
        <v>0</v>
      </c>
      <c r="G13" s="25" t="b">
        <v>0</v>
      </c>
      <c r="H13" s="80" t="s">
        <v>42</v>
      </c>
      <c r="I13" s="25" t="b">
        <v>1</v>
      </c>
      <c r="J13" s="25" t="b">
        <v>1</v>
      </c>
      <c r="K13" s="27"/>
      <c r="L13" s="28" t="s">
        <v>808</v>
      </c>
    </row>
    <row r="14">
      <c r="A14" s="20" t="s">
        <v>21</v>
      </c>
      <c r="B14" s="21" t="s">
        <v>809</v>
      </c>
      <c r="C14" s="22" t="s">
        <v>810</v>
      </c>
      <c r="D14" s="23" t="s">
        <v>24</v>
      </c>
      <c r="E14" s="23">
        <v>13.0</v>
      </c>
      <c r="F14" s="24" t="b">
        <v>0</v>
      </c>
      <c r="G14" s="25" t="b">
        <v>0</v>
      </c>
      <c r="H14" s="80" t="s">
        <v>25</v>
      </c>
      <c r="I14" s="24" t="b">
        <v>0</v>
      </c>
      <c r="J14" s="25" t="b">
        <v>0</v>
      </c>
      <c r="K14" s="34"/>
      <c r="L14" s="28"/>
    </row>
    <row r="15">
      <c r="A15" s="20" t="s">
        <v>21</v>
      </c>
      <c r="B15" s="21" t="s">
        <v>811</v>
      </c>
      <c r="C15" s="22" t="s">
        <v>812</v>
      </c>
      <c r="D15" s="23" t="s">
        <v>24</v>
      </c>
      <c r="E15" s="23">
        <v>8.0</v>
      </c>
      <c r="F15" s="24" t="b">
        <v>0</v>
      </c>
      <c r="G15" s="25" t="b">
        <v>0</v>
      </c>
      <c r="H15" s="80" t="s">
        <v>25</v>
      </c>
      <c r="I15" s="24" t="b">
        <v>0</v>
      </c>
      <c r="J15" s="43" t="b">
        <v>0</v>
      </c>
      <c r="K15" s="34"/>
      <c r="L15" s="28"/>
    </row>
    <row r="16">
      <c r="A16" s="20" t="s">
        <v>21</v>
      </c>
      <c r="B16" s="21" t="s">
        <v>813</v>
      </c>
      <c r="C16" s="22" t="s">
        <v>814</v>
      </c>
      <c r="D16" s="23" t="s">
        <v>24</v>
      </c>
      <c r="E16" s="23">
        <v>5.0</v>
      </c>
      <c r="F16" s="24" t="b">
        <v>0</v>
      </c>
      <c r="G16" s="25" t="b">
        <v>1</v>
      </c>
      <c r="H16" s="80" t="s">
        <v>25</v>
      </c>
      <c r="I16" s="24" t="b">
        <v>0</v>
      </c>
      <c r="J16" s="43" t="b">
        <v>0</v>
      </c>
      <c r="K16" s="34"/>
      <c r="L16" s="28"/>
    </row>
    <row r="17">
      <c r="A17" s="20" t="s">
        <v>21</v>
      </c>
      <c r="B17" s="21" t="s">
        <v>661</v>
      </c>
      <c r="C17" s="22" t="s">
        <v>662</v>
      </c>
      <c r="D17" s="23" t="s">
        <v>24</v>
      </c>
      <c r="E17" s="23">
        <v>8.0</v>
      </c>
      <c r="F17" s="24" t="b">
        <v>0</v>
      </c>
      <c r="G17" s="25" t="b">
        <v>1</v>
      </c>
      <c r="H17" s="80" t="s">
        <v>97</v>
      </c>
      <c r="I17" s="24" t="b">
        <v>0</v>
      </c>
      <c r="J17" s="25" t="b">
        <v>1</v>
      </c>
      <c r="K17" s="34"/>
      <c r="L17" s="28"/>
    </row>
    <row r="18">
      <c r="A18" s="20" t="s">
        <v>21</v>
      </c>
      <c r="B18" s="21" t="s">
        <v>728</v>
      </c>
      <c r="C18" s="22" t="s">
        <v>815</v>
      </c>
      <c r="D18" s="23" t="s">
        <v>24</v>
      </c>
      <c r="E18" s="23">
        <v>8.0</v>
      </c>
      <c r="F18" s="24" t="b">
        <v>0</v>
      </c>
      <c r="G18" s="25" t="b">
        <v>1</v>
      </c>
      <c r="H18" s="80" t="s">
        <v>42</v>
      </c>
      <c r="I18" s="24" t="b">
        <v>0</v>
      </c>
      <c r="J18" s="25" t="b">
        <v>1</v>
      </c>
      <c r="K18" s="34"/>
      <c r="L18" s="28"/>
    </row>
    <row r="19">
      <c r="A19" s="20" t="s">
        <v>21</v>
      </c>
      <c r="B19" s="21" t="s">
        <v>726</v>
      </c>
      <c r="C19" s="22" t="s">
        <v>727</v>
      </c>
      <c r="D19" s="23" t="s">
        <v>24</v>
      </c>
      <c r="E19" s="32" t="s">
        <v>141</v>
      </c>
      <c r="F19" s="24" t="b">
        <v>0</v>
      </c>
      <c r="G19" s="25" t="b">
        <v>1</v>
      </c>
      <c r="H19" s="80" t="s">
        <v>97</v>
      </c>
      <c r="I19" s="24" t="b">
        <v>0</v>
      </c>
      <c r="J19" s="43" t="b">
        <v>0</v>
      </c>
      <c r="K19" s="34"/>
      <c r="L19" s="28"/>
    </row>
    <row r="20" ht="15.75" customHeight="1">
      <c r="A20" s="20" t="s">
        <v>21</v>
      </c>
      <c r="B20" s="21" t="s">
        <v>542</v>
      </c>
      <c r="C20" s="22" t="s">
        <v>543</v>
      </c>
      <c r="D20" s="23" t="s">
        <v>24</v>
      </c>
      <c r="E20" s="23">
        <v>8.0</v>
      </c>
      <c r="F20" s="24" t="b">
        <v>0</v>
      </c>
      <c r="G20" s="25" t="b">
        <v>0</v>
      </c>
      <c r="H20" s="80" t="s">
        <v>42</v>
      </c>
      <c r="I20" s="25" t="b">
        <v>1</v>
      </c>
      <c r="J20" s="25" t="b">
        <v>1</v>
      </c>
      <c r="K20" s="34"/>
      <c r="L20" s="38" t="s">
        <v>816</v>
      </c>
    </row>
    <row r="21">
      <c r="A21" s="20" t="s">
        <v>21</v>
      </c>
      <c r="B21" s="21" t="s">
        <v>730</v>
      </c>
      <c r="C21" s="22" t="s">
        <v>731</v>
      </c>
      <c r="D21" s="23" t="s">
        <v>24</v>
      </c>
      <c r="E21" s="23">
        <v>13.0</v>
      </c>
      <c r="F21" s="24" t="b">
        <v>0</v>
      </c>
      <c r="G21" s="25" t="b">
        <v>1</v>
      </c>
      <c r="H21" s="80" t="s">
        <v>185</v>
      </c>
      <c r="I21" s="24" t="b">
        <v>0</v>
      </c>
      <c r="J21" s="43" t="b">
        <v>0</v>
      </c>
      <c r="K21" s="34"/>
      <c r="L21" s="28"/>
    </row>
    <row r="22">
      <c r="A22" s="20" t="s">
        <v>21</v>
      </c>
      <c r="B22" s="21" t="s">
        <v>734</v>
      </c>
      <c r="C22" s="22" t="s">
        <v>735</v>
      </c>
      <c r="D22" s="23" t="s">
        <v>24</v>
      </c>
      <c r="E22" s="23">
        <v>13.0</v>
      </c>
      <c r="F22" s="24" t="b">
        <v>0</v>
      </c>
      <c r="G22" s="25" t="b">
        <v>1</v>
      </c>
      <c r="H22" s="80" t="s">
        <v>185</v>
      </c>
      <c r="I22" s="24" t="b">
        <v>0</v>
      </c>
      <c r="J22" s="43" t="b">
        <v>0</v>
      </c>
      <c r="K22" s="34"/>
      <c r="L22" s="28"/>
    </row>
    <row r="23">
      <c r="A23" s="20" t="s">
        <v>21</v>
      </c>
      <c r="B23" s="21" t="s">
        <v>360</v>
      </c>
      <c r="C23" s="22" t="s">
        <v>361</v>
      </c>
      <c r="D23" s="23" t="s">
        <v>24</v>
      </c>
      <c r="E23" s="23">
        <v>5.0</v>
      </c>
      <c r="F23" s="24" t="b">
        <v>0</v>
      </c>
      <c r="G23" s="25" t="b">
        <v>1</v>
      </c>
      <c r="H23" s="80" t="s">
        <v>185</v>
      </c>
      <c r="I23" s="24" t="b">
        <v>0</v>
      </c>
      <c r="J23" s="43" t="b">
        <v>0</v>
      </c>
      <c r="K23" s="34"/>
      <c r="L23" s="28"/>
    </row>
    <row r="24">
      <c r="A24" s="20" t="s">
        <v>21</v>
      </c>
      <c r="B24" s="21" t="s">
        <v>671</v>
      </c>
      <c r="C24" s="22" t="s">
        <v>672</v>
      </c>
      <c r="D24" s="23" t="s">
        <v>24</v>
      </c>
      <c r="E24" s="23">
        <v>5.0</v>
      </c>
      <c r="F24" s="24" t="b">
        <v>0</v>
      </c>
      <c r="G24" s="25" t="b">
        <v>1</v>
      </c>
      <c r="H24" s="80" t="s">
        <v>42</v>
      </c>
      <c r="I24" s="24" t="b">
        <v>0</v>
      </c>
      <c r="J24" s="25" t="b">
        <v>1</v>
      </c>
      <c r="K24" s="34"/>
      <c r="L24" s="28"/>
    </row>
    <row r="25">
      <c r="A25" s="93" t="s">
        <v>48</v>
      </c>
      <c r="B25" s="21" t="s">
        <v>817</v>
      </c>
      <c r="C25" s="22" t="s">
        <v>818</v>
      </c>
      <c r="D25" s="23" t="s">
        <v>24</v>
      </c>
      <c r="E25" s="23">
        <v>8.0</v>
      </c>
      <c r="F25" s="25" t="b">
        <v>1</v>
      </c>
      <c r="G25" s="25" t="b">
        <v>0</v>
      </c>
      <c r="H25" s="80" t="s">
        <v>25</v>
      </c>
      <c r="I25" s="24" t="b">
        <v>0</v>
      </c>
      <c r="J25" s="25" t="b">
        <v>0</v>
      </c>
      <c r="K25" s="34"/>
      <c r="L25" s="38"/>
    </row>
    <row r="26">
      <c r="A26" s="93" t="s">
        <v>48</v>
      </c>
      <c r="B26" s="21" t="s">
        <v>819</v>
      </c>
      <c r="C26" s="22" t="s">
        <v>820</v>
      </c>
      <c r="D26" s="23" t="s">
        <v>24</v>
      </c>
      <c r="E26" s="23">
        <v>8.0</v>
      </c>
      <c r="F26" s="24" t="b">
        <v>0</v>
      </c>
      <c r="G26" s="25" t="b">
        <v>0</v>
      </c>
      <c r="H26" s="83" t="s">
        <v>25</v>
      </c>
      <c r="I26" s="24" t="b">
        <v>0</v>
      </c>
      <c r="J26" s="43" t="b">
        <v>0</v>
      </c>
      <c r="K26" s="88"/>
      <c r="L26" s="38"/>
    </row>
    <row r="27">
      <c r="A27" s="93" t="s">
        <v>48</v>
      </c>
      <c r="B27" s="21" t="s">
        <v>821</v>
      </c>
      <c r="C27" s="22" t="s">
        <v>822</v>
      </c>
      <c r="D27" s="23" t="s">
        <v>24</v>
      </c>
      <c r="E27" s="23">
        <v>13.0</v>
      </c>
      <c r="F27" s="24" t="b">
        <v>0</v>
      </c>
      <c r="G27" s="25" t="b">
        <v>0</v>
      </c>
      <c r="H27" s="84" t="s">
        <v>25</v>
      </c>
      <c r="I27" s="24" t="b">
        <v>0</v>
      </c>
      <c r="J27" s="25" t="b">
        <v>0</v>
      </c>
      <c r="K27" s="34"/>
      <c r="L27" s="38"/>
    </row>
    <row r="28">
      <c r="A28" s="116" t="s">
        <v>48</v>
      </c>
      <c r="B28" s="21" t="s">
        <v>823</v>
      </c>
      <c r="C28" s="22" t="s">
        <v>824</v>
      </c>
      <c r="D28" s="23" t="s">
        <v>24</v>
      </c>
      <c r="E28" s="23">
        <v>8.0</v>
      </c>
      <c r="F28" s="24" t="b">
        <v>0</v>
      </c>
      <c r="G28" s="25" t="b">
        <v>0</v>
      </c>
      <c r="H28" s="85" t="s">
        <v>25</v>
      </c>
      <c r="I28" s="24" t="b">
        <v>0</v>
      </c>
      <c r="J28" s="25" t="b">
        <v>0</v>
      </c>
      <c r="K28" s="34"/>
      <c r="L28" s="38"/>
    </row>
    <row r="29">
      <c r="A29" s="93" t="s">
        <v>48</v>
      </c>
      <c r="B29" s="21" t="s">
        <v>825</v>
      </c>
      <c r="C29" s="22" t="s">
        <v>826</v>
      </c>
      <c r="D29" s="23" t="s">
        <v>24</v>
      </c>
      <c r="E29" s="23">
        <v>5.0</v>
      </c>
      <c r="F29" s="24" t="b">
        <v>0</v>
      </c>
      <c r="G29" s="25" t="b">
        <v>0</v>
      </c>
      <c r="H29" s="84" t="s">
        <v>25</v>
      </c>
      <c r="I29" s="24" t="b">
        <v>0</v>
      </c>
      <c r="J29" s="25" t="b">
        <v>0</v>
      </c>
      <c r="K29" s="27"/>
      <c r="L29" s="38"/>
    </row>
    <row r="30">
      <c r="A30" s="93" t="s">
        <v>48</v>
      </c>
      <c r="B30" s="21" t="s">
        <v>827</v>
      </c>
      <c r="C30" s="22" t="s">
        <v>828</v>
      </c>
      <c r="D30" s="23" t="s">
        <v>24</v>
      </c>
      <c r="E30" s="23">
        <v>13.0</v>
      </c>
      <c r="F30" s="24" t="b">
        <v>0</v>
      </c>
      <c r="G30" s="25" t="b">
        <v>1</v>
      </c>
      <c r="H30" s="84" t="s">
        <v>25</v>
      </c>
      <c r="I30" s="24" t="b">
        <v>0</v>
      </c>
      <c r="J30" s="25" t="b">
        <v>1</v>
      </c>
      <c r="K30" s="27"/>
      <c r="L30" s="38"/>
    </row>
    <row r="31">
      <c r="A31" s="103" t="s">
        <v>48</v>
      </c>
      <c r="B31" s="21" t="s">
        <v>745</v>
      </c>
      <c r="C31" s="22" t="s">
        <v>746</v>
      </c>
      <c r="D31" s="23" t="s">
        <v>24</v>
      </c>
      <c r="E31" s="23">
        <v>8.0</v>
      </c>
      <c r="F31" s="24" t="b">
        <v>0</v>
      </c>
      <c r="G31" s="25" t="b">
        <v>1</v>
      </c>
      <c r="H31" s="83" t="s">
        <v>42</v>
      </c>
      <c r="I31" s="24" t="b">
        <v>0</v>
      </c>
      <c r="J31" s="25" t="b">
        <v>1</v>
      </c>
      <c r="K31" s="27"/>
      <c r="L31" s="38"/>
    </row>
    <row r="32">
      <c r="A32" s="103" t="s">
        <v>48</v>
      </c>
      <c r="B32" s="21" t="s">
        <v>829</v>
      </c>
      <c r="C32" s="22" t="s">
        <v>830</v>
      </c>
      <c r="D32" s="23" t="s">
        <v>24</v>
      </c>
      <c r="E32" s="23">
        <v>3.0</v>
      </c>
      <c r="F32" s="24" t="b">
        <v>0</v>
      </c>
      <c r="G32" s="25" t="b">
        <v>1</v>
      </c>
      <c r="H32" s="83" t="s">
        <v>25</v>
      </c>
      <c r="I32" s="24" t="b">
        <v>0</v>
      </c>
      <c r="J32" s="25" t="b">
        <v>0</v>
      </c>
      <c r="K32" s="27"/>
      <c r="L32" s="38"/>
    </row>
    <row r="33">
      <c r="A33" s="103" t="s">
        <v>48</v>
      </c>
      <c r="B33" s="21" t="s">
        <v>831</v>
      </c>
      <c r="C33" s="22" t="s">
        <v>832</v>
      </c>
      <c r="D33" s="23" t="s">
        <v>24</v>
      </c>
      <c r="E33" s="23">
        <v>3.0</v>
      </c>
      <c r="F33" s="24" t="b">
        <v>0</v>
      </c>
      <c r="G33" s="25" t="b">
        <v>1</v>
      </c>
      <c r="H33" s="83" t="s">
        <v>25</v>
      </c>
      <c r="I33" s="24" t="b">
        <v>0</v>
      </c>
      <c r="J33" s="25" t="b">
        <v>0</v>
      </c>
      <c r="K33" s="27"/>
      <c r="L33" s="38"/>
    </row>
    <row r="34">
      <c r="A34" s="103" t="s">
        <v>48</v>
      </c>
      <c r="B34" s="21" t="s">
        <v>833</v>
      </c>
      <c r="C34" s="22" t="s">
        <v>834</v>
      </c>
      <c r="D34" s="23" t="s">
        <v>24</v>
      </c>
      <c r="E34" s="23">
        <v>5.0</v>
      </c>
      <c r="F34" s="24" t="b">
        <v>0</v>
      </c>
      <c r="G34" s="25" t="b">
        <v>1</v>
      </c>
      <c r="H34" s="83" t="s">
        <v>25</v>
      </c>
      <c r="I34" s="24" t="b">
        <v>0</v>
      </c>
      <c r="J34" s="25" t="b">
        <v>0</v>
      </c>
      <c r="K34" s="27"/>
      <c r="L34" s="38"/>
    </row>
    <row r="35">
      <c r="A35" s="103" t="s">
        <v>48</v>
      </c>
      <c r="B35" s="21" t="s">
        <v>741</v>
      </c>
      <c r="C35" s="22" t="s">
        <v>835</v>
      </c>
      <c r="D35" s="23" t="s">
        <v>24</v>
      </c>
      <c r="E35" s="23">
        <v>5.0</v>
      </c>
      <c r="F35" s="24" t="b">
        <v>0</v>
      </c>
      <c r="G35" s="25" t="b">
        <v>1</v>
      </c>
      <c r="H35" s="83" t="s">
        <v>97</v>
      </c>
      <c r="I35" s="24" t="b">
        <v>0</v>
      </c>
      <c r="J35" s="25" t="b">
        <v>0</v>
      </c>
      <c r="K35" s="27"/>
      <c r="L35" s="38"/>
    </row>
    <row r="36">
      <c r="A36" s="103" t="s">
        <v>48</v>
      </c>
      <c r="B36" s="21" t="s">
        <v>673</v>
      </c>
      <c r="C36" s="22" t="s">
        <v>751</v>
      </c>
      <c r="D36" s="23" t="s">
        <v>24</v>
      </c>
      <c r="E36" s="23">
        <v>5.0</v>
      </c>
      <c r="F36" s="24" t="b">
        <v>0</v>
      </c>
      <c r="G36" s="25" t="b">
        <v>1</v>
      </c>
      <c r="H36" s="83" t="s">
        <v>185</v>
      </c>
      <c r="I36" s="24" t="b">
        <v>0</v>
      </c>
      <c r="J36" s="25" t="b">
        <v>0</v>
      </c>
      <c r="K36" s="27"/>
      <c r="L36" s="38"/>
    </row>
    <row r="37">
      <c r="A37" s="103" t="s">
        <v>48</v>
      </c>
      <c r="B37" s="21" t="s">
        <v>747</v>
      </c>
      <c r="C37" s="22" t="s">
        <v>748</v>
      </c>
      <c r="D37" s="23" t="s">
        <v>24</v>
      </c>
      <c r="E37" s="23">
        <v>5.0</v>
      </c>
      <c r="F37" s="24" t="b">
        <v>0</v>
      </c>
      <c r="G37" s="25" t="b">
        <v>1</v>
      </c>
      <c r="H37" s="83" t="s">
        <v>178</v>
      </c>
      <c r="I37" s="24" t="b">
        <v>0</v>
      </c>
      <c r="J37" s="25" t="b">
        <v>0</v>
      </c>
      <c r="K37" s="27"/>
      <c r="L37" s="38"/>
    </row>
    <row r="38">
      <c r="A38" s="103" t="s">
        <v>48</v>
      </c>
      <c r="B38" s="21" t="s">
        <v>677</v>
      </c>
      <c r="C38" s="22" t="s">
        <v>836</v>
      </c>
      <c r="D38" s="23" t="s">
        <v>24</v>
      </c>
      <c r="E38" s="23" t="s">
        <v>141</v>
      </c>
      <c r="F38" s="24" t="b">
        <v>0</v>
      </c>
      <c r="G38" s="25" t="b">
        <v>1</v>
      </c>
      <c r="H38" s="83" t="s">
        <v>185</v>
      </c>
      <c r="I38" s="24" t="b">
        <v>0</v>
      </c>
      <c r="J38" s="25" t="b">
        <v>0</v>
      </c>
      <c r="K38" s="27"/>
      <c r="L38" s="38"/>
    </row>
    <row r="39">
      <c r="A39" s="98" t="s">
        <v>79</v>
      </c>
      <c r="B39" s="21" t="s">
        <v>837</v>
      </c>
      <c r="C39" s="22" t="s">
        <v>838</v>
      </c>
      <c r="D39" s="82" t="s">
        <v>24</v>
      </c>
      <c r="E39" s="23">
        <v>13.0</v>
      </c>
      <c r="F39" s="25" t="b">
        <v>1</v>
      </c>
      <c r="G39" s="25" t="b">
        <v>0</v>
      </c>
      <c r="H39" s="80" t="s">
        <v>25</v>
      </c>
      <c r="I39" s="24" t="b">
        <v>0</v>
      </c>
      <c r="J39" s="25" t="b">
        <v>1</v>
      </c>
      <c r="K39" s="40"/>
      <c r="L39" s="38"/>
    </row>
    <row r="40" ht="14.25" customHeight="1">
      <c r="A40" s="98" t="s">
        <v>79</v>
      </c>
      <c r="B40" s="21" t="s">
        <v>839</v>
      </c>
      <c r="C40" s="22" t="s">
        <v>840</v>
      </c>
      <c r="D40" s="82" t="s">
        <v>24</v>
      </c>
      <c r="E40" s="23">
        <v>3.0</v>
      </c>
      <c r="F40" s="25" t="b">
        <v>0</v>
      </c>
      <c r="G40" s="25" t="b">
        <v>0</v>
      </c>
      <c r="H40" s="80" t="s">
        <v>25</v>
      </c>
      <c r="I40" s="25" t="b">
        <v>0</v>
      </c>
      <c r="J40" s="25" t="b">
        <v>1</v>
      </c>
      <c r="K40" s="40"/>
      <c r="L40" s="38"/>
    </row>
    <row r="41">
      <c r="A41" s="98" t="s">
        <v>79</v>
      </c>
      <c r="B41" s="21" t="s">
        <v>841</v>
      </c>
      <c r="C41" s="22" t="s">
        <v>842</v>
      </c>
      <c r="D41" s="82" t="s">
        <v>24</v>
      </c>
      <c r="E41" s="23">
        <v>3.0</v>
      </c>
      <c r="F41" s="25" t="b">
        <v>0</v>
      </c>
      <c r="G41" s="25" t="b">
        <v>0</v>
      </c>
      <c r="H41" s="80" t="s">
        <v>25</v>
      </c>
      <c r="I41" s="24" t="b">
        <v>0</v>
      </c>
      <c r="J41" s="25" t="b">
        <v>1</v>
      </c>
      <c r="K41" s="40"/>
      <c r="L41" s="38"/>
    </row>
    <row r="42">
      <c r="A42" s="98" t="s">
        <v>79</v>
      </c>
      <c r="B42" s="21" t="s">
        <v>843</v>
      </c>
      <c r="C42" s="22" t="s">
        <v>844</v>
      </c>
      <c r="D42" s="82" t="s">
        <v>24</v>
      </c>
      <c r="E42" s="23">
        <v>5.0</v>
      </c>
      <c r="F42" s="25" t="b">
        <v>0</v>
      </c>
      <c r="G42" s="25" t="b">
        <v>0</v>
      </c>
      <c r="H42" s="80" t="s">
        <v>25</v>
      </c>
      <c r="I42" s="25" t="b">
        <v>0</v>
      </c>
      <c r="J42" s="25" t="b">
        <v>1</v>
      </c>
      <c r="K42" s="40"/>
      <c r="L42" s="38"/>
    </row>
    <row r="43">
      <c r="A43" s="98" t="s">
        <v>79</v>
      </c>
      <c r="B43" s="21" t="s">
        <v>845</v>
      </c>
      <c r="C43" s="22" t="s">
        <v>846</v>
      </c>
      <c r="D43" s="82" t="s">
        <v>24</v>
      </c>
      <c r="E43" s="23">
        <v>5.0</v>
      </c>
      <c r="F43" s="25" t="b">
        <v>0</v>
      </c>
      <c r="G43" s="25" t="b">
        <v>0</v>
      </c>
      <c r="H43" s="86" t="s">
        <v>25</v>
      </c>
      <c r="I43" s="25" t="b">
        <v>0</v>
      </c>
      <c r="J43" s="25" t="b">
        <v>1</v>
      </c>
      <c r="K43" s="40"/>
      <c r="L43" s="38"/>
    </row>
    <row r="44">
      <c r="A44" s="108" t="s">
        <v>79</v>
      </c>
      <c r="B44" s="21" t="s">
        <v>847</v>
      </c>
      <c r="C44" s="22" t="s">
        <v>848</v>
      </c>
      <c r="D44" s="82" t="s">
        <v>24</v>
      </c>
      <c r="E44" s="23">
        <v>8.0</v>
      </c>
      <c r="F44" s="25" t="b">
        <v>0</v>
      </c>
      <c r="G44" s="25" t="b">
        <v>0</v>
      </c>
      <c r="H44" s="86" t="s">
        <v>25</v>
      </c>
      <c r="I44" s="25" t="b">
        <v>0</v>
      </c>
      <c r="J44" s="25" t="b">
        <v>1</v>
      </c>
      <c r="K44" s="40"/>
      <c r="L44" s="38"/>
    </row>
    <row r="45">
      <c r="A45" s="108" t="s">
        <v>79</v>
      </c>
      <c r="B45" s="21" t="s">
        <v>849</v>
      </c>
      <c r="C45" s="22" t="s">
        <v>850</v>
      </c>
      <c r="D45" s="82" t="s">
        <v>24</v>
      </c>
      <c r="E45" s="23">
        <v>5.0</v>
      </c>
      <c r="F45" s="25" t="b">
        <v>0</v>
      </c>
      <c r="G45" s="25" t="b">
        <v>0</v>
      </c>
      <c r="H45" s="86" t="s">
        <v>25</v>
      </c>
      <c r="I45" s="25" t="b">
        <v>0</v>
      </c>
      <c r="J45" s="25" t="b">
        <v>1</v>
      </c>
      <c r="K45" s="40"/>
      <c r="L45" s="38"/>
    </row>
    <row r="46">
      <c r="A46" s="108" t="s">
        <v>79</v>
      </c>
      <c r="B46" s="21" t="s">
        <v>851</v>
      </c>
      <c r="C46" s="22" t="s">
        <v>852</v>
      </c>
      <c r="D46" s="82" t="s">
        <v>24</v>
      </c>
      <c r="E46" s="23">
        <v>8.0</v>
      </c>
      <c r="F46" s="25" t="b">
        <v>0</v>
      </c>
      <c r="G46" s="25" t="b">
        <v>1</v>
      </c>
      <c r="H46" s="86" t="s">
        <v>25</v>
      </c>
      <c r="I46" s="25" t="b">
        <v>0</v>
      </c>
      <c r="J46" s="25" t="b">
        <v>0</v>
      </c>
      <c r="K46" s="40"/>
      <c r="L46" s="38"/>
    </row>
    <row r="47">
      <c r="A47" s="108" t="s">
        <v>79</v>
      </c>
      <c r="B47" s="30" t="s">
        <v>758</v>
      </c>
      <c r="C47" s="31" t="s">
        <v>853</v>
      </c>
      <c r="D47" s="82" t="s">
        <v>24</v>
      </c>
      <c r="E47" s="23">
        <v>8.0</v>
      </c>
      <c r="F47" s="25" t="b">
        <v>0</v>
      </c>
      <c r="G47" s="25" t="b">
        <v>1</v>
      </c>
      <c r="H47" s="86" t="s">
        <v>42</v>
      </c>
      <c r="I47" s="25" t="b">
        <v>0</v>
      </c>
      <c r="J47" s="25" t="b">
        <v>0</v>
      </c>
      <c r="K47" s="40"/>
      <c r="L47" s="38"/>
    </row>
    <row r="48">
      <c r="A48" s="108" t="s">
        <v>79</v>
      </c>
      <c r="B48" s="21" t="s">
        <v>854</v>
      </c>
      <c r="C48" s="22" t="s">
        <v>855</v>
      </c>
      <c r="D48" s="82" t="s">
        <v>24</v>
      </c>
      <c r="E48" s="23">
        <v>8.0</v>
      </c>
      <c r="F48" s="25" t="b">
        <v>0</v>
      </c>
      <c r="G48" s="25" t="b">
        <v>1</v>
      </c>
      <c r="H48" s="86" t="s">
        <v>42</v>
      </c>
      <c r="I48" s="25" t="b">
        <v>0</v>
      </c>
      <c r="J48" s="25" t="b">
        <v>1</v>
      </c>
      <c r="K48" s="40"/>
      <c r="L48" s="38"/>
    </row>
    <row r="49" ht="15.0" customHeight="1">
      <c r="A49" s="95" t="s">
        <v>98</v>
      </c>
      <c r="B49" s="21" t="s">
        <v>856</v>
      </c>
      <c r="C49" s="22" t="s">
        <v>857</v>
      </c>
      <c r="D49" s="82" t="s">
        <v>24</v>
      </c>
      <c r="E49" s="23">
        <v>8.0</v>
      </c>
      <c r="F49" s="25" t="b">
        <v>1</v>
      </c>
      <c r="G49" s="25" t="b">
        <v>0</v>
      </c>
      <c r="H49" s="26" t="s">
        <v>25</v>
      </c>
      <c r="I49" s="25" t="b">
        <v>0</v>
      </c>
      <c r="J49" s="25" t="b">
        <v>1</v>
      </c>
      <c r="K49" s="40"/>
      <c r="L49" s="38"/>
    </row>
    <row r="50">
      <c r="A50" s="95" t="s">
        <v>98</v>
      </c>
      <c r="B50" s="21" t="s">
        <v>858</v>
      </c>
      <c r="C50" s="22" t="s">
        <v>859</v>
      </c>
      <c r="D50" s="82" t="s">
        <v>24</v>
      </c>
      <c r="E50" s="23">
        <v>13.0</v>
      </c>
      <c r="F50" s="24" t="b">
        <v>0</v>
      </c>
      <c r="G50" s="25" t="b">
        <v>0</v>
      </c>
      <c r="H50" s="80" t="s">
        <v>25</v>
      </c>
      <c r="I50" s="24" t="b">
        <v>0</v>
      </c>
      <c r="J50" s="25" t="b">
        <v>1</v>
      </c>
      <c r="K50" s="40"/>
      <c r="L50" s="38"/>
    </row>
    <row r="51">
      <c r="A51" s="95" t="s">
        <v>98</v>
      </c>
      <c r="B51" s="21" t="s">
        <v>860</v>
      </c>
      <c r="C51" s="22" t="s">
        <v>861</v>
      </c>
      <c r="D51" s="23" t="s">
        <v>24</v>
      </c>
      <c r="E51" s="23">
        <v>8.0</v>
      </c>
      <c r="F51" s="25" t="b">
        <v>0</v>
      </c>
      <c r="G51" s="25" t="b">
        <v>0</v>
      </c>
      <c r="H51" s="35" t="s">
        <v>25</v>
      </c>
      <c r="I51" s="25" t="b">
        <v>0</v>
      </c>
      <c r="J51" s="25" t="b">
        <v>1</v>
      </c>
      <c r="K51" s="40"/>
      <c r="L51" s="38"/>
    </row>
    <row r="52">
      <c r="A52" s="95" t="s">
        <v>98</v>
      </c>
      <c r="B52" s="21" t="s">
        <v>198</v>
      </c>
      <c r="C52" s="22" t="s">
        <v>199</v>
      </c>
      <c r="D52" s="23" t="s">
        <v>24</v>
      </c>
      <c r="E52" s="23">
        <v>5.0</v>
      </c>
      <c r="F52" s="24" t="b">
        <v>0</v>
      </c>
      <c r="G52" s="25" t="b">
        <v>0</v>
      </c>
      <c r="H52" s="26" t="s">
        <v>25</v>
      </c>
      <c r="I52" s="25" t="b">
        <v>0</v>
      </c>
      <c r="J52" s="25" t="b">
        <v>1</v>
      </c>
      <c r="K52" s="40"/>
      <c r="L52" s="38"/>
    </row>
    <row r="53">
      <c r="A53" s="95" t="s">
        <v>98</v>
      </c>
      <c r="B53" s="21" t="s">
        <v>862</v>
      </c>
      <c r="C53" s="22" t="s">
        <v>863</v>
      </c>
      <c r="D53" s="23" t="s">
        <v>24</v>
      </c>
      <c r="E53" s="23">
        <v>8.0</v>
      </c>
      <c r="F53" s="25" t="b">
        <v>0</v>
      </c>
      <c r="G53" s="25" t="b">
        <v>1</v>
      </c>
      <c r="H53" s="80" t="s">
        <v>25</v>
      </c>
      <c r="I53" s="24" t="b">
        <v>0</v>
      </c>
      <c r="J53" s="43" t="b">
        <v>0</v>
      </c>
      <c r="K53" s="40"/>
      <c r="L53" s="38"/>
    </row>
    <row r="54">
      <c r="A54" s="95" t="s">
        <v>98</v>
      </c>
      <c r="B54" s="21" t="s">
        <v>770</v>
      </c>
      <c r="C54" s="22" t="s">
        <v>771</v>
      </c>
      <c r="D54" s="23" t="s">
        <v>24</v>
      </c>
      <c r="E54" s="23">
        <v>8.0</v>
      </c>
      <c r="F54" s="24" t="b">
        <v>0</v>
      </c>
      <c r="G54" s="25" t="b">
        <v>1</v>
      </c>
      <c r="H54" s="26" t="s">
        <v>97</v>
      </c>
      <c r="I54" s="25" t="b">
        <v>0</v>
      </c>
      <c r="J54" s="25" t="b">
        <v>1</v>
      </c>
      <c r="K54" s="40"/>
      <c r="L54" s="38"/>
    </row>
    <row r="55">
      <c r="A55" s="95" t="s">
        <v>98</v>
      </c>
      <c r="B55" s="21" t="s">
        <v>768</v>
      </c>
      <c r="C55" s="22" t="s">
        <v>769</v>
      </c>
      <c r="D55" s="23" t="s">
        <v>24</v>
      </c>
      <c r="E55" s="23">
        <v>5.0</v>
      </c>
      <c r="F55" s="24" t="b">
        <v>0</v>
      </c>
      <c r="G55" s="25" t="b">
        <v>1</v>
      </c>
      <c r="H55" s="35" t="s">
        <v>42</v>
      </c>
      <c r="I55" s="25" t="b">
        <v>0</v>
      </c>
      <c r="J55" s="43" t="b">
        <v>0</v>
      </c>
      <c r="K55" s="40"/>
      <c r="L55" s="38"/>
    </row>
    <row r="56">
      <c r="A56" s="95" t="s">
        <v>98</v>
      </c>
      <c r="B56" s="21" t="s">
        <v>300</v>
      </c>
      <c r="C56" s="22" t="s">
        <v>458</v>
      </c>
      <c r="D56" s="23" t="s">
        <v>24</v>
      </c>
      <c r="E56" s="23">
        <v>8.0</v>
      </c>
      <c r="F56" s="25" t="b">
        <v>0</v>
      </c>
      <c r="G56" s="25" t="b">
        <v>1</v>
      </c>
      <c r="H56" s="80" t="s">
        <v>97</v>
      </c>
      <c r="I56" s="25" t="b">
        <v>1</v>
      </c>
      <c r="J56" s="43" t="b">
        <v>1</v>
      </c>
      <c r="K56" s="40"/>
      <c r="L56" s="38" t="s">
        <v>864</v>
      </c>
    </row>
    <row r="57">
      <c r="A57" s="39" t="s">
        <v>98</v>
      </c>
      <c r="B57" s="21" t="s">
        <v>693</v>
      </c>
      <c r="C57" s="22" t="s">
        <v>694</v>
      </c>
      <c r="D57" s="23" t="s">
        <v>24</v>
      </c>
      <c r="E57" s="23">
        <v>8.0</v>
      </c>
      <c r="F57" s="25" t="b">
        <v>0</v>
      </c>
      <c r="G57" s="25" t="b">
        <v>1</v>
      </c>
      <c r="H57" s="80" t="s">
        <v>42</v>
      </c>
      <c r="I57" s="25" t="b">
        <v>1</v>
      </c>
      <c r="J57" s="43" t="b">
        <v>0</v>
      </c>
      <c r="K57" s="40"/>
      <c r="L57" s="28" t="s">
        <v>865</v>
      </c>
    </row>
    <row r="58">
      <c r="A58" s="42" t="s">
        <v>120</v>
      </c>
      <c r="B58" s="21" t="s">
        <v>512</v>
      </c>
      <c r="C58" s="22" t="s">
        <v>513</v>
      </c>
      <c r="D58" s="23" t="s">
        <v>123</v>
      </c>
      <c r="E58" s="119"/>
      <c r="F58" s="24" t="s">
        <v>124</v>
      </c>
      <c r="G58" s="43" t="s">
        <v>124</v>
      </c>
      <c r="H58" s="123" t="s">
        <v>97</v>
      </c>
      <c r="I58" s="24" t="b">
        <v>0</v>
      </c>
      <c r="J58" s="24" t="s">
        <v>124</v>
      </c>
      <c r="K58" s="27"/>
      <c r="L58" s="38"/>
    </row>
    <row r="59">
      <c r="A59" s="42" t="s">
        <v>120</v>
      </c>
      <c r="B59" s="21" t="s">
        <v>866</v>
      </c>
      <c r="C59" s="22" t="s">
        <v>867</v>
      </c>
      <c r="D59" s="23" t="s">
        <v>123</v>
      </c>
      <c r="E59" s="119"/>
      <c r="F59" s="24" t="s">
        <v>124</v>
      </c>
      <c r="G59" s="43" t="s">
        <v>124</v>
      </c>
      <c r="H59" s="44" t="s">
        <v>25</v>
      </c>
      <c r="I59" s="24" t="b">
        <v>0</v>
      </c>
      <c r="J59" s="24" t="s">
        <v>124</v>
      </c>
      <c r="K59" s="27"/>
      <c r="L59" s="38"/>
    </row>
    <row r="60">
      <c r="A60" s="42" t="s">
        <v>120</v>
      </c>
      <c r="B60" s="21" t="s">
        <v>779</v>
      </c>
      <c r="C60" s="22" t="s">
        <v>780</v>
      </c>
      <c r="D60" s="23" t="s">
        <v>123</v>
      </c>
      <c r="E60" s="119"/>
      <c r="F60" s="24" t="s">
        <v>124</v>
      </c>
      <c r="G60" s="43" t="s">
        <v>124</v>
      </c>
      <c r="H60" s="44" t="s">
        <v>42</v>
      </c>
      <c r="I60" s="25" t="b">
        <v>0</v>
      </c>
      <c r="J60" s="24" t="s">
        <v>124</v>
      </c>
      <c r="K60" s="27"/>
      <c r="L60" s="38"/>
    </row>
    <row r="61">
      <c r="A61" s="42" t="s">
        <v>120</v>
      </c>
      <c r="B61" s="21" t="s">
        <v>868</v>
      </c>
      <c r="C61" s="22" t="s">
        <v>869</v>
      </c>
      <c r="D61" s="23" t="s">
        <v>123</v>
      </c>
      <c r="E61" s="120"/>
      <c r="F61" s="24" t="s">
        <v>124</v>
      </c>
      <c r="G61" s="43" t="s">
        <v>124</v>
      </c>
      <c r="H61" s="79" t="s">
        <v>25</v>
      </c>
      <c r="I61" s="24" t="b">
        <v>0</v>
      </c>
      <c r="J61" s="24" t="s">
        <v>124</v>
      </c>
      <c r="K61" s="27"/>
      <c r="L61" s="38"/>
    </row>
    <row r="62">
      <c r="A62" s="42" t="s">
        <v>120</v>
      </c>
      <c r="B62" s="21" t="s">
        <v>793</v>
      </c>
      <c r="C62" s="22" t="s">
        <v>794</v>
      </c>
      <c r="D62" s="23" t="s">
        <v>123</v>
      </c>
      <c r="E62" s="120"/>
      <c r="F62" s="24" t="s">
        <v>124</v>
      </c>
      <c r="G62" s="24" t="s">
        <v>124</v>
      </c>
      <c r="H62" s="44" t="s">
        <v>178</v>
      </c>
      <c r="I62" s="24" t="b">
        <v>0</v>
      </c>
      <c r="J62" s="24" t="s">
        <v>124</v>
      </c>
      <c r="K62" s="27"/>
      <c r="L62" s="38"/>
    </row>
    <row r="63">
      <c r="A63" s="42" t="s">
        <v>120</v>
      </c>
      <c r="B63" s="21" t="s">
        <v>200</v>
      </c>
      <c r="C63" s="22" t="s">
        <v>201</v>
      </c>
      <c r="D63" s="23" t="s">
        <v>870</v>
      </c>
      <c r="E63" s="120"/>
      <c r="F63" s="24" t="s">
        <v>124</v>
      </c>
      <c r="G63" s="24" t="s">
        <v>124</v>
      </c>
      <c r="H63" s="44" t="s">
        <v>97</v>
      </c>
      <c r="I63" s="24" t="b">
        <v>0</v>
      </c>
      <c r="J63" s="24" t="s">
        <v>124</v>
      </c>
      <c r="K63" s="27"/>
      <c r="L63" s="38"/>
    </row>
    <row r="64" ht="15.0" customHeight="1">
      <c r="A64" s="42" t="s">
        <v>120</v>
      </c>
      <c r="B64" s="21" t="s">
        <v>791</v>
      </c>
      <c r="C64" s="22" t="s">
        <v>792</v>
      </c>
      <c r="D64" s="23" t="s">
        <v>870</v>
      </c>
      <c r="E64" s="120"/>
      <c r="F64" s="24" t="s">
        <v>124</v>
      </c>
      <c r="G64" s="24" t="s">
        <v>124</v>
      </c>
      <c r="H64" s="44" t="s">
        <v>97</v>
      </c>
      <c r="I64" s="25" t="b">
        <v>1</v>
      </c>
      <c r="J64" s="24" t="s">
        <v>124</v>
      </c>
      <c r="K64" s="27"/>
      <c r="L64" s="90" t="s">
        <v>871</v>
      </c>
    </row>
    <row r="65">
      <c r="A65" s="42" t="s">
        <v>120</v>
      </c>
      <c r="B65" s="21" t="s">
        <v>572</v>
      </c>
      <c r="C65" s="22" t="s">
        <v>573</v>
      </c>
      <c r="D65" s="23" t="s">
        <v>870</v>
      </c>
      <c r="E65" s="120"/>
      <c r="F65" s="24" t="s">
        <v>124</v>
      </c>
      <c r="G65" s="24" t="s">
        <v>124</v>
      </c>
      <c r="H65" s="44" t="s">
        <v>97</v>
      </c>
      <c r="I65" s="24" t="b">
        <v>0</v>
      </c>
      <c r="J65" s="24" t="s">
        <v>124</v>
      </c>
      <c r="K65" s="27"/>
      <c r="L65" s="38"/>
    </row>
    <row r="66">
      <c r="A66" s="42" t="s">
        <v>120</v>
      </c>
      <c r="B66" s="21" t="s">
        <v>872</v>
      </c>
      <c r="C66" s="22" t="s">
        <v>873</v>
      </c>
      <c r="D66" s="23" t="s">
        <v>870</v>
      </c>
      <c r="E66" s="119"/>
      <c r="F66" s="24" t="s">
        <v>124</v>
      </c>
      <c r="G66" s="43" t="s">
        <v>124</v>
      </c>
      <c r="H66" s="110" t="s">
        <v>25</v>
      </c>
      <c r="I66" s="24" t="b">
        <v>0</v>
      </c>
      <c r="J66" s="24" t="s">
        <v>124</v>
      </c>
      <c r="K66" s="27"/>
      <c r="L66" s="38"/>
    </row>
    <row r="67">
      <c r="A67" s="42" t="s">
        <v>120</v>
      </c>
      <c r="B67" s="21" t="s">
        <v>705</v>
      </c>
      <c r="C67" s="22" t="s">
        <v>706</v>
      </c>
      <c r="D67" s="23" t="s">
        <v>778</v>
      </c>
      <c r="E67" s="119"/>
      <c r="F67" s="24" t="s">
        <v>124</v>
      </c>
      <c r="G67" s="24" t="s">
        <v>124</v>
      </c>
      <c r="H67" s="110" t="s">
        <v>25</v>
      </c>
      <c r="I67" s="24" t="b">
        <v>0</v>
      </c>
      <c r="J67" s="24" t="s">
        <v>124</v>
      </c>
      <c r="K67" s="40"/>
      <c r="L67" s="38"/>
    </row>
    <row r="68">
      <c r="A68" s="42" t="s">
        <v>120</v>
      </c>
      <c r="B68" s="21" t="s">
        <v>874</v>
      </c>
      <c r="C68" s="22" t="s">
        <v>875</v>
      </c>
      <c r="D68" s="23" t="s">
        <v>778</v>
      </c>
      <c r="E68" s="119"/>
      <c r="F68" s="24" t="s">
        <v>124</v>
      </c>
      <c r="G68" s="24" t="s">
        <v>124</v>
      </c>
      <c r="H68" s="110" t="s">
        <v>25</v>
      </c>
      <c r="I68" s="24" t="b">
        <v>0</v>
      </c>
      <c r="J68" s="24" t="s">
        <v>124</v>
      </c>
      <c r="K68" s="27"/>
      <c r="L68" s="38"/>
    </row>
    <row r="69">
      <c r="A69" s="42" t="s">
        <v>120</v>
      </c>
      <c r="B69" s="21" t="s">
        <v>876</v>
      </c>
      <c r="C69" s="22" t="s">
        <v>877</v>
      </c>
      <c r="D69" s="23" t="s">
        <v>878</v>
      </c>
      <c r="E69" s="119"/>
      <c r="F69" s="24" t="s">
        <v>124</v>
      </c>
      <c r="G69" s="43" t="s">
        <v>124</v>
      </c>
      <c r="H69" s="110" t="s">
        <v>25</v>
      </c>
      <c r="I69" s="24" t="b">
        <v>0</v>
      </c>
      <c r="J69" s="43" t="s">
        <v>124</v>
      </c>
      <c r="K69" s="24"/>
      <c r="L69" s="38"/>
    </row>
    <row r="70">
      <c r="A70" s="42" t="s">
        <v>120</v>
      </c>
      <c r="B70" s="21" t="s">
        <v>577</v>
      </c>
      <c r="C70" s="22" t="s">
        <v>578</v>
      </c>
      <c r="D70" s="23" t="s">
        <v>878</v>
      </c>
      <c r="E70" s="119"/>
      <c r="F70" s="24" t="s">
        <v>124</v>
      </c>
      <c r="G70" s="24" t="s">
        <v>124</v>
      </c>
      <c r="H70" s="110" t="s">
        <v>97</v>
      </c>
      <c r="I70" s="25" t="b">
        <v>0</v>
      </c>
      <c r="J70" s="24" t="s">
        <v>124</v>
      </c>
      <c r="K70" s="27"/>
      <c r="L70" s="38"/>
    </row>
    <row r="71">
      <c r="A71" s="42" t="s">
        <v>120</v>
      </c>
      <c r="B71" s="21" t="s">
        <v>282</v>
      </c>
      <c r="C71" s="22" t="s">
        <v>283</v>
      </c>
      <c r="D71" s="23" t="s">
        <v>878</v>
      </c>
      <c r="E71" s="119"/>
      <c r="F71" s="24" t="s">
        <v>124</v>
      </c>
      <c r="G71" s="24" t="s">
        <v>124</v>
      </c>
      <c r="H71" s="79" t="s">
        <v>97</v>
      </c>
      <c r="I71" s="24" t="b">
        <v>0</v>
      </c>
      <c r="J71" s="24" t="s">
        <v>124</v>
      </c>
      <c r="K71" s="24"/>
      <c r="L71" s="38"/>
    </row>
    <row r="72">
      <c r="A72" s="42" t="s">
        <v>120</v>
      </c>
      <c r="B72" s="21" t="s">
        <v>879</v>
      </c>
      <c r="C72" s="22" t="s">
        <v>880</v>
      </c>
      <c r="D72" s="23" t="s">
        <v>24</v>
      </c>
      <c r="E72" s="119"/>
      <c r="F72" s="24" t="s">
        <v>124</v>
      </c>
      <c r="G72" s="24" t="s">
        <v>124</v>
      </c>
      <c r="H72" s="79" t="s">
        <v>25</v>
      </c>
      <c r="I72" s="24" t="b">
        <v>0</v>
      </c>
      <c r="J72" s="24" t="s">
        <v>124</v>
      </c>
      <c r="K72" s="27"/>
      <c r="L72" s="38"/>
    </row>
    <row r="73">
      <c r="A73" s="42" t="s">
        <v>120</v>
      </c>
      <c r="B73" s="21" t="s">
        <v>881</v>
      </c>
      <c r="C73" s="22" t="s">
        <v>882</v>
      </c>
      <c r="D73" s="23" t="s">
        <v>878</v>
      </c>
      <c r="E73" s="119"/>
      <c r="F73" s="24" t="s">
        <v>124</v>
      </c>
      <c r="G73" s="24" t="s">
        <v>124</v>
      </c>
      <c r="H73" s="79" t="s">
        <v>25</v>
      </c>
      <c r="I73" s="24" t="b">
        <v>0</v>
      </c>
      <c r="J73" s="24" t="s">
        <v>124</v>
      </c>
      <c r="K73" s="24"/>
      <c r="L73" s="38"/>
    </row>
    <row r="74">
      <c r="A74" s="42" t="s">
        <v>120</v>
      </c>
      <c r="B74" s="21" t="s">
        <v>883</v>
      </c>
      <c r="C74" s="22" t="s">
        <v>884</v>
      </c>
      <c r="D74" s="23" t="s">
        <v>870</v>
      </c>
      <c r="E74" s="119"/>
      <c r="F74" s="24" t="s">
        <v>124</v>
      </c>
      <c r="G74" s="24" t="s">
        <v>124</v>
      </c>
      <c r="H74" s="79" t="s">
        <v>25</v>
      </c>
      <c r="I74" s="24" t="b">
        <v>0</v>
      </c>
      <c r="J74" s="24" t="s">
        <v>124</v>
      </c>
      <c r="K74" s="24"/>
      <c r="L74" s="38"/>
    </row>
    <row r="75">
      <c r="A75" s="42" t="s">
        <v>120</v>
      </c>
      <c r="B75" s="21" t="s">
        <v>885</v>
      </c>
      <c r="C75" s="22" t="s">
        <v>886</v>
      </c>
      <c r="D75" s="23" t="s">
        <v>123</v>
      </c>
      <c r="E75" s="119"/>
      <c r="F75" s="24" t="s">
        <v>124</v>
      </c>
      <c r="G75" s="24" t="s">
        <v>124</v>
      </c>
      <c r="H75" s="79" t="s">
        <v>25</v>
      </c>
      <c r="I75" s="24" t="b">
        <v>0</v>
      </c>
      <c r="J75" s="24" t="s">
        <v>124</v>
      </c>
      <c r="K75" s="24"/>
      <c r="L75" s="38"/>
    </row>
    <row r="76">
      <c r="A76" s="42" t="s">
        <v>120</v>
      </c>
      <c r="B76" s="21" t="s">
        <v>887</v>
      </c>
      <c r="C76" s="22" t="s">
        <v>888</v>
      </c>
      <c r="D76" s="23" t="s">
        <v>870</v>
      </c>
      <c r="E76" s="119"/>
      <c r="F76" s="24" t="s">
        <v>124</v>
      </c>
      <c r="G76" s="24" t="s">
        <v>124</v>
      </c>
      <c r="H76" s="79" t="s">
        <v>25</v>
      </c>
      <c r="I76" s="24" t="b">
        <v>0</v>
      </c>
      <c r="J76" s="24" t="s">
        <v>124</v>
      </c>
      <c r="K76" s="24"/>
      <c r="L76" s="38"/>
    </row>
    <row r="77">
      <c r="A77" s="42" t="s">
        <v>120</v>
      </c>
      <c r="B77" s="21" t="s">
        <v>889</v>
      </c>
      <c r="C77" s="22" t="s">
        <v>890</v>
      </c>
      <c r="D77" s="23" t="s">
        <v>891</v>
      </c>
      <c r="E77" s="119"/>
      <c r="F77" s="24" t="s">
        <v>124</v>
      </c>
      <c r="G77" s="24" t="s">
        <v>124</v>
      </c>
      <c r="H77" s="79" t="s">
        <v>25</v>
      </c>
      <c r="I77" s="24" t="b">
        <v>0</v>
      </c>
      <c r="J77" s="24" t="s">
        <v>124</v>
      </c>
      <c r="K77" s="24"/>
      <c r="L77" s="38"/>
    </row>
    <row r="78" ht="7.5" customHeight="1">
      <c r="A78" s="12"/>
    </row>
    <row r="79">
      <c r="A79" s="45" t="s">
        <v>132</v>
      </c>
    </row>
    <row r="80">
      <c r="A80" s="14" t="s">
        <v>9</v>
      </c>
      <c r="B80" s="15" t="s">
        <v>10</v>
      </c>
      <c r="C80" s="16" t="s">
        <v>11</v>
      </c>
      <c r="D80" s="17" t="s">
        <v>12</v>
      </c>
      <c r="E80" s="19" t="s">
        <v>20</v>
      </c>
    </row>
    <row r="81">
      <c r="A81" s="113" t="s">
        <v>21</v>
      </c>
      <c r="B81" s="104" t="s">
        <v>542</v>
      </c>
      <c r="C81" s="105" t="s">
        <v>543</v>
      </c>
      <c r="D81" s="46" t="s">
        <v>24</v>
      </c>
      <c r="E81" s="46"/>
      <c r="F81" s="47"/>
      <c r="G81" s="47"/>
      <c r="H81" s="47"/>
      <c r="I81" s="47"/>
      <c r="J81" s="47"/>
      <c r="K81" s="48"/>
      <c r="L81" s="47"/>
    </row>
    <row r="82">
      <c r="A82" s="113" t="s">
        <v>21</v>
      </c>
      <c r="B82" s="104" t="s">
        <v>730</v>
      </c>
      <c r="C82" s="105" t="s">
        <v>731</v>
      </c>
      <c r="D82" s="46" t="s">
        <v>24</v>
      </c>
      <c r="E82" s="46"/>
      <c r="F82" s="47"/>
      <c r="G82" s="47"/>
      <c r="H82" s="47"/>
      <c r="I82" s="47"/>
      <c r="J82" s="47"/>
      <c r="K82" s="48"/>
      <c r="L82" s="47"/>
    </row>
    <row r="83">
      <c r="A83" s="113" t="s">
        <v>21</v>
      </c>
      <c r="B83" s="104" t="s">
        <v>734</v>
      </c>
      <c r="C83" s="105" t="s">
        <v>735</v>
      </c>
      <c r="D83" s="46" t="s">
        <v>24</v>
      </c>
      <c r="E83" s="46"/>
      <c r="F83" s="47"/>
      <c r="G83" s="47"/>
      <c r="H83" s="47"/>
      <c r="I83" s="47"/>
      <c r="J83" s="47"/>
      <c r="K83" s="48"/>
      <c r="L83" s="47"/>
    </row>
    <row r="84">
      <c r="A84" s="113" t="s">
        <v>21</v>
      </c>
      <c r="B84" s="104" t="s">
        <v>360</v>
      </c>
      <c r="C84" s="105" t="s">
        <v>361</v>
      </c>
      <c r="D84" s="46" t="s">
        <v>24</v>
      </c>
      <c r="E84" s="46"/>
      <c r="F84" s="47"/>
      <c r="G84" s="47"/>
      <c r="H84" s="47"/>
      <c r="I84" s="47"/>
      <c r="J84" s="47"/>
      <c r="K84" s="48"/>
      <c r="L84" s="47"/>
    </row>
    <row r="85">
      <c r="A85" s="113" t="s">
        <v>21</v>
      </c>
      <c r="B85" s="104" t="s">
        <v>671</v>
      </c>
      <c r="C85" s="105" t="s">
        <v>672</v>
      </c>
      <c r="D85" s="46" t="s">
        <v>24</v>
      </c>
      <c r="E85" s="46"/>
      <c r="F85" s="47"/>
      <c r="G85" s="47"/>
      <c r="H85" s="47"/>
      <c r="I85" s="47"/>
      <c r="J85" s="47"/>
      <c r="K85" s="48"/>
      <c r="L85" s="47"/>
    </row>
    <row r="86">
      <c r="A86" s="121" t="s">
        <v>48</v>
      </c>
      <c r="B86" s="104" t="s">
        <v>673</v>
      </c>
      <c r="C86" s="105" t="s">
        <v>751</v>
      </c>
      <c r="D86" s="46" t="s">
        <v>24</v>
      </c>
      <c r="E86" s="46"/>
      <c r="F86" s="47"/>
      <c r="G86" s="47"/>
      <c r="H86" s="47"/>
      <c r="I86" s="47"/>
      <c r="J86" s="47"/>
      <c r="K86" s="48"/>
      <c r="L86" s="47"/>
    </row>
    <row r="87">
      <c r="A87" s="121" t="s">
        <v>48</v>
      </c>
      <c r="B87" s="104" t="s">
        <v>747</v>
      </c>
      <c r="C87" s="105" t="s">
        <v>748</v>
      </c>
      <c r="D87" s="46" t="s">
        <v>24</v>
      </c>
      <c r="E87" s="46"/>
      <c r="F87" s="47"/>
      <c r="G87" s="47"/>
      <c r="H87" s="47"/>
      <c r="I87" s="47"/>
      <c r="J87" s="47"/>
      <c r="K87" s="48"/>
      <c r="L87" s="47"/>
    </row>
    <row r="88">
      <c r="A88" s="121" t="s">
        <v>48</v>
      </c>
      <c r="B88" s="104" t="s">
        <v>677</v>
      </c>
      <c r="C88" s="105" t="s">
        <v>836</v>
      </c>
      <c r="D88" s="46" t="s">
        <v>24</v>
      </c>
      <c r="E88" s="46"/>
      <c r="F88" s="47"/>
      <c r="G88" s="47"/>
      <c r="H88" s="47"/>
      <c r="I88" s="47"/>
      <c r="J88" s="47"/>
      <c r="K88" s="48"/>
      <c r="L88" s="47"/>
    </row>
    <row r="89">
      <c r="A89" s="114" t="s">
        <v>79</v>
      </c>
      <c r="B89" s="104" t="s">
        <v>854</v>
      </c>
      <c r="C89" s="105" t="s">
        <v>855</v>
      </c>
      <c r="D89" s="46" t="s">
        <v>24</v>
      </c>
      <c r="E89" s="46"/>
      <c r="F89" s="47"/>
      <c r="G89" s="47"/>
      <c r="H89" s="47"/>
      <c r="I89" s="47"/>
      <c r="J89" s="47"/>
      <c r="K89" s="48"/>
      <c r="L89" s="47"/>
    </row>
    <row r="90">
      <c r="A90" s="115" t="s">
        <v>98</v>
      </c>
      <c r="B90" s="104" t="s">
        <v>693</v>
      </c>
      <c r="C90" s="105" t="s">
        <v>694</v>
      </c>
      <c r="D90" s="46" t="s">
        <v>24</v>
      </c>
      <c r="E90" s="46"/>
      <c r="F90" s="47"/>
      <c r="G90" s="47"/>
      <c r="H90" s="47"/>
      <c r="I90" s="47"/>
      <c r="J90" s="47"/>
      <c r="K90" s="48"/>
      <c r="L90" s="47"/>
    </row>
    <row r="91" ht="7.5" customHeight="1">
      <c r="A91" s="12"/>
    </row>
    <row r="92">
      <c r="A92" s="45" t="s">
        <v>133</v>
      </c>
    </row>
    <row r="93">
      <c r="A93" s="49" t="s">
        <v>134</v>
      </c>
      <c r="D93" s="19" t="s">
        <v>135</v>
      </c>
      <c r="E93" s="19" t="s">
        <v>136</v>
      </c>
      <c r="F93" s="19"/>
      <c r="G93" s="19"/>
      <c r="H93" s="19" t="s">
        <v>137</v>
      </c>
      <c r="I93" s="19" t="s">
        <v>20</v>
      </c>
    </row>
    <row r="94">
      <c r="A94" s="28" t="s">
        <v>892</v>
      </c>
      <c r="B94" s="28"/>
      <c r="C94" s="28"/>
      <c r="D94" s="122" t="s">
        <v>721</v>
      </c>
      <c r="E94" s="50" t="s">
        <v>144</v>
      </c>
      <c r="F94" s="50"/>
      <c r="G94" s="50"/>
      <c r="H94" s="51" t="s">
        <v>141</v>
      </c>
      <c r="I94" s="28"/>
      <c r="J94" s="28"/>
      <c r="K94" s="52"/>
      <c r="L94" s="52"/>
    </row>
    <row r="95">
      <c r="A95" s="28" t="s">
        <v>893</v>
      </c>
      <c r="B95" s="28"/>
      <c r="C95" s="28"/>
      <c r="D95" s="122" t="s">
        <v>138</v>
      </c>
      <c r="E95" s="50" t="s">
        <v>140</v>
      </c>
      <c r="F95" s="50"/>
      <c r="G95" s="50"/>
      <c r="H95" s="51" t="s">
        <v>141</v>
      </c>
      <c r="I95" s="28"/>
      <c r="J95" s="28"/>
      <c r="K95" s="52"/>
      <c r="L95" s="52"/>
    </row>
    <row r="96">
      <c r="A96" s="28" t="s">
        <v>894</v>
      </c>
      <c r="B96" s="28"/>
      <c r="C96" s="28"/>
      <c r="D96" s="122" t="s">
        <v>532</v>
      </c>
      <c r="E96" s="50" t="s">
        <v>147</v>
      </c>
      <c r="F96" s="50"/>
      <c r="G96" s="50"/>
      <c r="H96" s="53" t="s">
        <v>143</v>
      </c>
      <c r="I96" s="28"/>
      <c r="J96" s="28"/>
      <c r="K96" s="52"/>
      <c r="L96" s="52"/>
    </row>
    <row r="97" ht="17.25" customHeight="1">
      <c r="A97" s="28" t="s">
        <v>895</v>
      </c>
      <c r="B97" s="28"/>
      <c r="C97" s="28"/>
      <c r="D97" s="122" t="s">
        <v>721</v>
      </c>
      <c r="E97" s="50" t="s">
        <v>144</v>
      </c>
      <c r="F97" s="50"/>
      <c r="G97" s="50"/>
      <c r="H97" s="53" t="s">
        <v>143</v>
      </c>
      <c r="I97" s="28"/>
      <c r="J97" s="28"/>
      <c r="K97" s="52"/>
      <c r="L97" s="52"/>
    </row>
    <row r="98">
      <c r="A98" s="28" t="s">
        <v>896</v>
      </c>
      <c r="B98" s="28"/>
      <c r="C98" s="28"/>
      <c r="D98" s="122" t="s">
        <v>151</v>
      </c>
      <c r="E98" s="50" t="s">
        <v>140</v>
      </c>
      <c r="F98" s="50"/>
      <c r="G98" s="50"/>
      <c r="H98" s="53" t="s">
        <v>143</v>
      </c>
      <c r="I98" s="28"/>
      <c r="J98" s="28"/>
      <c r="K98" s="52"/>
      <c r="L98" s="52"/>
    </row>
    <row r="99">
      <c r="A99" s="28" t="s">
        <v>897</v>
      </c>
      <c r="B99" s="28"/>
      <c r="C99" s="28"/>
      <c r="D99" s="122" t="s">
        <v>151</v>
      </c>
      <c r="E99" s="50" t="s">
        <v>144</v>
      </c>
      <c r="F99" s="50"/>
      <c r="G99" s="50"/>
      <c r="H99" s="53" t="s">
        <v>143</v>
      </c>
      <c r="I99" s="28"/>
      <c r="J99" s="52"/>
      <c r="K99" s="52"/>
      <c r="L99" s="52"/>
    </row>
    <row r="100" ht="18.0" customHeight="1">
      <c r="A100" s="12"/>
    </row>
    <row r="101">
      <c r="A101" s="45" t="s">
        <v>153</v>
      </c>
    </row>
    <row r="102">
      <c r="A102" s="45" t="s">
        <v>154</v>
      </c>
      <c r="E102" s="45" t="s">
        <v>13</v>
      </c>
      <c r="J102" s="45"/>
      <c r="K102" s="45"/>
      <c r="L102" s="45"/>
    </row>
    <row r="103">
      <c r="A103" s="54"/>
      <c r="B103" s="54"/>
      <c r="C103" s="55"/>
      <c r="D103" s="54"/>
      <c r="E103" s="56" t="s">
        <v>155</v>
      </c>
    </row>
    <row r="104">
      <c r="A104" s="57"/>
      <c r="B104" s="57"/>
      <c r="C104" s="58"/>
      <c r="D104" s="57"/>
      <c r="E104" s="59"/>
      <c r="F104" s="60" t="s">
        <v>155</v>
      </c>
      <c r="G104" s="60" t="s">
        <v>156</v>
      </c>
      <c r="H104" s="60" t="s">
        <v>157</v>
      </c>
      <c r="I104" s="60" t="s">
        <v>158</v>
      </c>
      <c r="K104" s="61"/>
      <c r="L104" s="60"/>
    </row>
    <row r="105">
      <c r="A105" s="57"/>
      <c r="B105" s="57"/>
      <c r="C105" s="58"/>
      <c r="D105" s="57"/>
      <c r="E105" s="57" t="s">
        <v>140</v>
      </c>
      <c r="F105" s="57">
        <f>SUMIFS(E10:E78,G10:G78,"FALSE",A10:A78,1)</f>
        <v>57</v>
      </c>
      <c r="G105" s="57">
        <f>SUMIFS(E10:E78,G10:G78,"FALSE",I10:I78,"TRUE",A10:A78,1)</f>
        <v>13</v>
      </c>
      <c r="H105" s="57">
        <f>SUMIFS(E10:E78,G10:G78,"FALSE",H10:H78,"PRONTO",A10:A78,1)</f>
        <v>44</v>
      </c>
      <c r="I105" s="57"/>
      <c r="J105" s="57" t="str">
        <f>IFERROR(__xludf.DUMMYFUNCTION("SPARKLINE(L105,{""charttype"",""bar"";""color1"",""green"";""max"",1})"),"")</f>
        <v/>
      </c>
      <c r="K105" s="58"/>
      <c r="L105" s="62">
        <f t="shared" ref="L105:L109" si="1">((H105*100)/(F105-G105))/100</f>
        <v>1</v>
      </c>
    </row>
    <row r="106">
      <c r="A106" s="57"/>
      <c r="B106" s="57"/>
      <c r="C106" s="58"/>
      <c r="D106" s="57"/>
      <c r="E106" s="57" t="s">
        <v>152</v>
      </c>
      <c r="F106" s="57">
        <f>SUMIFS(E10:E78,G10:G78,"FALSE",A10:A78,2)</f>
        <v>42</v>
      </c>
      <c r="G106" s="57">
        <f>SUMIFS(E10:E78,G10:G78,"FALSE",I10:I78,"TRUE",A10:A78,2)</f>
        <v>0</v>
      </c>
      <c r="H106" s="57">
        <f>SUMIFS(E10:E78,G10:G78,"FALSE",H10:H78,"PRONTO",A10:A78,2)</f>
        <v>42</v>
      </c>
      <c r="J106" s="57" t="str">
        <f>IFERROR(__xludf.DUMMYFUNCTION("SPARKLINE(L106,{""charttype"",""bar"";""color1"",""green"";""max"",1})"),"")</f>
        <v/>
      </c>
      <c r="K106" s="58"/>
      <c r="L106" s="62">
        <f t="shared" si="1"/>
        <v>1</v>
      </c>
    </row>
    <row r="107">
      <c r="A107" s="57"/>
      <c r="B107" s="57"/>
      <c r="C107" s="58"/>
      <c r="D107" s="57"/>
      <c r="E107" s="57" t="s">
        <v>142</v>
      </c>
      <c r="F107" s="57">
        <f>SUMIFS(E10:E78,G10:G78,"FALSE",A10:A78,3)</f>
        <v>42</v>
      </c>
      <c r="G107" s="57">
        <f>SUMIFS(E10:E78,G10:G78,"FALSE",I10:I78,"TRUE",A10:A78,3)</f>
        <v>0</v>
      </c>
      <c r="H107" s="57">
        <f>SUMIFS(E10:E78,G10:G78,"FALSE",H10:H78,"PRONTO",A10:A78,3)</f>
        <v>42</v>
      </c>
      <c r="J107" s="57" t="str">
        <f>IFERROR(__xludf.DUMMYFUNCTION("SPARKLINE(L107,{""charttype"",""bar"";""color1"",""green"";""max"",1})"),"")</f>
        <v/>
      </c>
      <c r="K107" s="58"/>
      <c r="L107" s="62">
        <f t="shared" si="1"/>
        <v>1</v>
      </c>
    </row>
    <row r="108">
      <c r="A108" s="57"/>
      <c r="B108" s="57"/>
      <c r="C108" s="58"/>
      <c r="D108" s="57"/>
      <c r="E108" s="57" t="s">
        <v>144</v>
      </c>
      <c r="F108" s="57">
        <f>SUMIFS(E10:E78,G10:G78,"FALSE",A10:A78,4)</f>
        <v>34</v>
      </c>
      <c r="G108" s="57">
        <f>SUMIFS(E10:E78,G10:G78,"FALSE",I10:I78,"TRUE",A10:A78,4)</f>
        <v>0</v>
      </c>
      <c r="H108" s="57">
        <f>SUMIFS(E10:E78,G10:G78,"FALSE",H10:H78,"PRONTO",A10:A78,4)</f>
        <v>34</v>
      </c>
      <c r="J108" s="57" t="str">
        <f>IFERROR(__xludf.DUMMYFUNCTION("SPARKLINE(L108,{""charttype"",""bar"";""color1"",""green"";""max"",1})"),"")</f>
        <v/>
      </c>
      <c r="K108" s="58"/>
      <c r="L108" s="62">
        <f t="shared" si="1"/>
        <v>1</v>
      </c>
    </row>
    <row r="109">
      <c r="A109" s="57"/>
      <c r="B109" s="57"/>
      <c r="C109" s="58"/>
      <c r="D109" s="57"/>
      <c r="E109" s="63"/>
      <c r="F109" s="63">
        <f t="shared" ref="F109:H109" si="2">SUM(F105:F108)</f>
        <v>175</v>
      </c>
      <c r="G109" s="63">
        <f t="shared" si="2"/>
        <v>13</v>
      </c>
      <c r="H109" s="63">
        <f t="shared" si="2"/>
        <v>162</v>
      </c>
      <c r="I109" s="63"/>
      <c r="J109" s="63" t="str">
        <f>IFERROR(__xludf.DUMMYFUNCTION("SPARKLINE(L109,{""charttype"",""bar"";""color1"",""green"";""max"",1})"),"")</f>
        <v/>
      </c>
      <c r="K109" s="64"/>
      <c r="L109" s="65">
        <f t="shared" si="1"/>
        <v>1</v>
      </c>
    </row>
    <row r="110" ht="4.5" customHeight="1">
      <c r="A110" s="57"/>
      <c r="B110" s="57"/>
      <c r="C110" s="58"/>
      <c r="D110" s="57"/>
      <c r="E110" s="66"/>
      <c r="F110" s="67"/>
      <c r="G110" s="67"/>
      <c r="H110" s="57"/>
      <c r="I110" s="57"/>
      <c r="J110" s="58"/>
      <c r="K110" s="58"/>
      <c r="L110" s="57"/>
    </row>
    <row r="111">
      <c r="A111" s="57"/>
      <c r="B111" s="57"/>
      <c r="C111" s="58"/>
      <c r="D111" s="57"/>
      <c r="E111" s="56" t="s">
        <v>159</v>
      </c>
    </row>
    <row r="112">
      <c r="A112" s="57"/>
      <c r="B112" s="57"/>
      <c r="C112" s="58"/>
      <c r="D112" s="57"/>
      <c r="E112" s="59"/>
      <c r="F112" s="60" t="s">
        <v>160</v>
      </c>
      <c r="G112" s="60" t="s">
        <v>156</v>
      </c>
      <c r="H112" s="60" t="s">
        <v>157</v>
      </c>
      <c r="I112" s="60" t="s">
        <v>161</v>
      </c>
      <c r="K112" s="61"/>
      <c r="L112" s="60"/>
    </row>
    <row r="113">
      <c r="A113" s="57"/>
      <c r="B113" s="57"/>
      <c r="C113" s="58"/>
      <c r="D113" s="57"/>
      <c r="E113" s="57" t="s">
        <v>140</v>
      </c>
      <c r="F113" s="57">
        <f>SUMIFS(E10:E78,G10:G78,"TRUE",A10:A78,1)</f>
        <v>57</v>
      </c>
      <c r="G113" s="57">
        <f>SUMIFS(E10:E78,G10:G78,"TRUE",I10:I78,"TRUE",A10:A78,1)</f>
        <v>0</v>
      </c>
      <c r="H113" s="57">
        <f>SUMIFS(E10:E78,G10:G78,"TRUE",H10:H78,"PRONTO",A10:A78,1)</f>
        <v>5</v>
      </c>
      <c r="I113" s="57"/>
      <c r="J113" s="57" t="str">
        <f>IFERROR(__xludf.DUMMYFUNCTION("SPARKLINE(L113,{""charttype"",""bar"";""color1"",""green"";""max"",1})"),"")</f>
        <v/>
      </c>
      <c r="K113" s="58"/>
      <c r="L113" s="62">
        <f t="shared" ref="L113:L117" si="3">((H113*100)/(F113-G113))/100</f>
        <v>0.08771929825</v>
      </c>
    </row>
    <row r="114">
      <c r="A114" s="57"/>
      <c r="B114" s="57"/>
      <c r="C114" s="58"/>
      <c r="D114" s="57"/>
      <c r="E114" s="57" t="s">
        <v>152</v>
      </c>
      <c r="F114" s="57">
        <f>SUMIFS(E10:E78,G10:G78,"TRUE",A10:A78,2)</f>
        <v>47</v>
      </c>
      <c r="G114" s="57">
        <f>SUMIFS(E10:E78,G10:G78,"TRUE",I10:I78,"TRUE",A10:A78,2)</f>
        <v>0</v>
      </c>
      <c r="H114" s="57">
        <f>SUMIFS(E10:E78,G10:G78,"TRUE",H10:H78,"PRONTO",A10:A78,2)</f>
        <v>24</v>
      </c>
      <c r="J114" s="57" t="str">
        <f>IFERROR(__xludf.DUMMYFUNCTION("SPARKLINE(L114,{""charttype"",""bar"";""color1"",""green"";""max"",1})"),"")</f>
        <v/>
      </c>
      <c r="K114" s="58"/>
      <c r="L114" s="62">
        <f t="shared" si="3"/>
        <v>0.5106382979</v>
      </c>
    </row>
    <row r="115">
      <c r="A115" s="57"/>
      <c r="B115" s="57"/>
      <c r="C115" s="58"/>
      <c r="D115" s="57"/>
      <c r="E115" s="57" t="s">
        <v>142</v>
      </c>
      <c r="F115" s="57">
        <f>SUMIFS(E10:E78,G10:G78,"TRUE",A10:A78,3)</f>
        <v>24</v>
      </c>
      <c r="G115" s="57">
        <f>SUMIFS(E10:E78,G10:G78,"TRUE",I10:I78,"TRUE",A10:A78,3)</f>
        <v>0</v>
      </c>
      <c r="H115" s="57">
        <f>SUMIFS(E10:E78,G10:G78,"TRUE",H10:H78,"PRONTO",A10:A78,3)</f>
        <v>8</v>
      </c>
      <c r="J115" s="57" t="str">
        <f>IFERROR(__xludf.DUMMYFUNCTION("SPARKLINE(L115,{""charttype"",""bar"";""color1"",""green"";""max"",1})"),"")</f>
        <v/>
      </c>
      <c r="K115" s="58"/>
      <c r="L115" s="62">
        <f t="shared" si="3"/>
        <v>0.3333333333</v>
      </c>
    </row>
    <row r="116">
      <c r="A116" s="57"/>
      <c r="B116" s="57"/>
      <c r="C116" s="58"/>
      <c r="D116" s="57"/>
      <c r="E116" s="57" t="s">
        <v>144</v>
      </c>
      <c r="F116" s="57">
        <f>SUMIFS(E10:E78,G10:G78,"TRUE",A10:A78,4)</f>
        <v>37</v>
      </c>
      <c r="G116" s="57">
        <f>SUMIFS(E10:E78,G10:G78,"TRUE",I10:I78,"TRUE",A10:A78,4)</f>
        <v>16</v>
      </c>
      <c r="H116" s="57">
        <f>SUMIFS(E10:E78,G10:G78,"TRUE",H10:H78,"PRONTO",A10:A78,4)</f>
        <v>8</v>
      </c>
      <c r="J116" s="57" t="str">
        <f>IFERROR(__xludf.DUMMYFUNCTION("SPARKLINE(L116,{""charttype"",""bar"";""color1"",""green"";""max"",1})"),"")</f>
        <v/>
      </c>
      <c r="K116" s="58"/>
      <c r="L116" s="62">
        <f t="shared" si="3"/>
        <v>0.380952381</v>
      </c>
    </row>
    <row r="117">
      <c r="A117" s="57"/>
      <c r="B117" s="57"/>
      <c r="C117" s="58"/>
      <c r="D117" s="57"/>
      <c r="E117" s="63"/>
      <c r="F117" s="63">
        <f t="shared" ref="F117:H117" si="4">SUM(F113:F116)</f>
        <v>165</v>
      </c>
      <c r="G117" s="63">
        <f t="shared" si="4"/>
        <v>16</v>
      </c>
      <c r="H117" s="63">
        <f t="shared" si="4"/>
        <v>45</v>
      </c>
      <c r="I117" s="63"/>
      <c r="J117" s="63" t="str">
        <f>IFERROR(__xludf.DUMMYFUNCTION("SPARKLINE(L117,{""charttype"",""bar"";""color1"",""green"";""max"",1})"),"")</f>
        <v/>
      </c>
      <c r="K117" s="64"/>
      <c r="L117" s="65">
        <f t="shared" si="3"/>
        <v>0.3020134228</v>
      </c>
    </row>
    <row r="118" ht="4.5" customHeight="1">
      <c r="A118" s="57"/>
      <c r="B118" s="57"/>
      <c r="C118" s="58"/>
      <c r="D118" s="57"/>
      <c r="E118" s="66" t="s">
        <v>162</v>
      </c>
      <c r="F118" s="67"/>
      <c r="G118" s="67"/>
      <c r="H118" s="57"/>
      <c r="I118" s="57"/>
      <c r="J118" s="58"/>
      <c r="K118" s="58"/>
      <c r="L118" s="57"/>
    </row>
    <row r="119">
      <c r="A119" s="57"/>
      <c r="B119" s="57"/>
      <c r="C119" s="58"/>
      <c r="D119" s="57"/>
      <c r="E119" s="56" t="s">
        <v>163</v>
      </c>
    </row>
    <row r="120">
      <c r="A120" s="57"/>
      <c r="B120" s="57"/>
      <c r="C120" s="58"/>
      <c r="E120" s="59"/>
      <c r="F120" s="60" t="s">
        <v>164</v>
      </c>
      <c r="G120" s="60" t="s">
        <v>156</v>
      </c>
      <c r="H120" s="60" t="s">
        <v>165</v>
      </c>
      <c r="I120" s="60" t="s">
        <v>166</v>
      </c>
      <c r="K120" s="61"/>
      <c r="L120" s="61"/>
    </row>
    <row r="121">
      <c r="A121" s="57"/>
      <c r="B121" s="57"/>
      <c r="C121" s="58"/>
      <c r="E121" s="57" t="s">
        <v>140</v>
      </c>
      <c r="F121" s="57">
        <f t="shared" ref="F121:H121" si="5">SUM(F105+F113)</f>
        <v>114</v>
      </c>
      <c r="G121" s="57">
        <f t="shared" si="5"/>
        <v>13</v>
      </c>
      <c r="H121" s="57">
        <f t="shared" si="5"/>
        <v>49</v>
      </c>
      <c r="I121" s="57"/>
      <c r="J121" s="57" t="str">
        <f>IFERROR(__xludf.DUMMYFUNCTION("SPARKLINE(L121,{""charttype"",""bar"";""color1"",""green"";""max"",1})"),"")</f>
        <v/>
      </c>
      <c r="K121" s="58"/>
      <c r="L121" s="62">
        <f t="shared" ref="L121:L125" si="7">((H121*100)/(F121-G121))/100</f>
        <v>0.4851485149</v>
      </c>
    </row>
    <row r="122">
      <c r="A122" s="57"/>
      <c r="B122" s="57"/>
      <c r="C122" s="58"/>
      <c r="E122" s="57" t="s">
        <v>152</v>
      </c>
      <c r="F122" s="57">
        <f t="shared" ref="F122:H122" si="6">SUM(F106+F114)</f>
        <v>89</v>
      </c>
      <c r="G122" s="57">
        <f t="shared" si="6"/>
        <v>0</v>
      </c>
      <c r="H122" s="57">
        <f t="shared" si="6"/>
        <v>66</v>
      </c>
      <c r="J122" s="57" t="str">
        <f>IFERROR(__xludf.DUMMYFUNCTION("SPARKLINE(L122,{""charttype"",""bar"";""color1"",""green"";""max"",1})"),"")</f>
        <v/>
      </c>
      <c r="K122" s="58"/>
      <c r="L122" s="62">
        <f t="shared" si="7"/>
        <v>0.7415730337</v>
      </c>
    </row>
    <row r="123">
      <c r="A123" s="57"/>
      <c r="B123" s="57"/>
      <c r="C123" s="58"/>
      <c r="E123" s="57" t="s">
        <v>142</v>
      </c>
      <c r="F123" s="57">
        <f t="shared" ref="F123:H123" si="8">SUM(F107+F115)</f>
        <v>66</v>
      </c>
      <c r="G123" s="57">
        <f t="shared" si="8"/>
        <v>0</v>
      </c>
      <c r="H123" s="57">
        <f t="shared" si="8"/>
        <v>50</v>
      </c>
      <c r="J123" s="57" t="str">
        <f>IFERROR(__xludf.DUMMYFUNCTION("SPARKLINE(L123,{""charttype"",""bar"";""color1"",""green"";""max"",1})"),"")</f>
        <v/>
      </c>
      <c r="K123" s="58"/>
      <c r="L123" s="62">
        <f t="shared" si="7"/>
        <v>0.7575757576</v>
      </c>
    </row>
    <row r="124">
      <c r="A124" s="57"/>
      <c r="B124" s="57"/>
      <c r="C124" s="58"/>
      <c r="E124" s="57" t="s">
        <v>144</v>
      </c>
      <c r="F124" s="57">
        <f t="shared" ref="F124:H124" si="9">SUM(F108+F116)</f>
        <v>71</v>
      </c>
      <c r="G124" s="57">
        <f t="shared" si="9"/>
        <v>16</v>
      </c>
      <c r="H124" s="57">
        <f t="shared" si="9"/>
        <v>42</v>
      </c>
      <c r="J124" s="57" t="str">
        <f>IFERROR(__xludf.DUMMYFUNCTION("SPARKLINE(L124,{""charttype"",""bar"";""color1"",""green"";""max"",1})"),"")</f>
        <v/>
      </c>
      <c r="K124" s="58"/>
      <c r="L124" s="62">
        <f t="shared" si="7"/>
        <v>0.7636363636</v>
      </c>
    </row>
    <row r="125">
      <c r="A125" s="68"/>
      <c r="B125" s="68"/>
      <c r="C125" s="69"/>
      <c r="D125" s="68"/>
      <c r="E125" s="70"/>
      <c r="F125" s="70">
        <f t="shared" ref="F125:H125" si="10">SUM(F121:F124)</f>
        <v>340</v>
      </c>
      <c r="G125" s="70">
        <f t="shared" si="10"/>
        <v>29</v>
      </c>
      <c r="H125" s="70">
        <f t="shared" si="10"/>
        <v>207</v>
      </c>
      <c r="I125" s="70"/>
      <c r="J125" s="70" t="str">
        <f>IFERROR(__xludf.DUMMYFUNCTION("SPARKLINE(L125,{""charttype"",""bar"";""color1"",""green"";""max"",1})"),"")</f>
        <v/>
      </c>
      <c r="K125" s="71"/>
      <c r="L125" s="72">
        <f t="shared" si="7"/>
        <v>0.6655948553</v>
      </c>
    </row>
    <row r="126">
      <c r="A126" s="57"/>
      <c r="B126" s="57"/>
      <c r="C126" s="58"/>
      <c r="D126" s="57"/>
      <c r="E126" s="57"/>
      <c r="F126" s="57"/>
      <c r="G126" s="57"/>
      <c r="H126" s="57"/>
      <c r="I126" s="73"/>
      <c r="J126" s="58"/>
      <c r="K126" s="58"/>
      <c r="L126" s="57"/>
    </row>
    <row r="127">
      <c r="A127" s="57"/>
      <c r="B127" s="57"/>
      <c r="C127" s="58"/>
      <c r="D127" s="57"/>
      <c r="E127" s="57"/>
      <c r="F127" s="57"/>
      <c r="G127" s="57"/>
      <c r="H127" s="57"/>
      <c r="I127" s="73"/>
      <c r="J127" s="58"/>
      <c r="K127" s="58"/>
      <c r="L127" s="57"/>
    </row>
    <row r="128">
      <c r="A128" s="57"/>
      <c r="B128" s="57"/>
      <c r="C128" s="58"/>
      <c r="D128" s="57"/>
      <c r="E128" s="57"/>
      <c r="F128" s="57"/>
      <c r="G128" s="57"/>
      <c r="H128" s="57"/>
      <c r="I128" s="73"/>
      <c r="J128" s="58"/>
      <c r="K128" s="58"/>
      <c r="L128" s="57"/>
    </row>
    <row r="129">
      <c r="A129" s="57"/>
      <c r="B129" s="57"/>
      <c r="C129" s="58"/>
      <c r="D129" s="57"/>
      <c r="E129" s="57"/>
      <c r="F129" s="57"/>
      <c r="G129" s="57"/>
      <c r="H129" s="57"/>
      <c r="I129" s="73"/>
      <c r="J129" s="58"/>
      <c r="K129" s="58"/>
      <c r="L129" s="57"/>
    </row>
    <row r="130">
      <c r="A130" s="57"/>
      <c r="B130" s="57"/>
      <c r="C130" s="58"/>
      <c r="D130" s="57"/>
      <c r="E130" s="57"/>
      <c r="F130" s="57"/>
      <c r="G130" s="57"/>
      <c r="H130" s="57"/>
      <c r="I130" s="73"/>
      <c r="J130" s="58"/>
      <c r="K130" s="58"/>
      <c r="L130" s="57"/>
    </row>
    <row r="131">
      <c r="A131" s="57"/>
      <c r="B131" s="57"/>
      <c r="C131" s="58"/>
      <c r="D131" s="57"/>
      <c r="E131" s="57"/>
      <c r="F131" s="57"/>
      <c r="G131" s="57"/>
      <c r="H131" s="57"/>
      <c r="I131" s="73"/>
      <c r="J131" s="58"/>
      <c r="K131" s="58"/>
      <c r="L131" s="57"/>
    </row>
    <row r="132">
      <c r="A132" s="57"/>
      <c r="B132" s="57"/>
      <c r="C132" s="58"/>
      <c r="D132" s="57"/>
      <c r="E132" s="57"/>
      <c r="F132" s="57"/>
      <c r="G132" s="57"/>
      <c r="H132" s="57"/>
      <c r="I132" s="73"/>
      <c r="J132" s="58"/>
      <c r="K132" s="58"/>
      <c r="L132" s="57"/>
    </row>
    <row r="133">
      <c r="A133" s="57"/>
      <c r="B133" s="57"/>
      <c r="C133" s="58"/>
      <c r="D133" s="57"/>
      <c r="E133" s="57"/>
      <c r="F133" s="57"/>
      <c r="G133" s="57"/>
      <c r="H133" s="57"/>
      <c r="I133" s="73"/>
      <c r="J133" s="58"/>
      <c r="K133" s="58"/>
      <c r="L133" s="57"/>
    </row>
    <row r="134">
      <c r="A134" s="57"/>
      <c r="B134" s="57"/>
      <c r="C134" s="58"/>
      <c r="D134" s="57"/>
      <c r="E134" s="57"/>
      <c r="F134" s="57"/>
      <c r="G134" s="57"/>
      <c r="H134" s="57"/>
      <c r="I134" s="73"/>
      <c r="J134" s="58"/>
      <c r="K134" s="58"/>
      <c r="L134" s="57"/>
    </row>
    <row r="135">
      <c r="A135" s="57"/>
      <c r="B135" s="57"/>
      <c r="C135" s="58"/>
      <c r="D135" s="57"/>
      <c r="E135" s="57"/>
      <c r="F135" s="57"/>
      <c r="G135" s="57"/>
      <c r="H135" s="57"/>
      <c r="I135" s="73"/>
      <c r="J135" s="58"/>
      <c r="K135" s="58"/>
      <c r="L135" s="57"/>
    </row>
    <row r="136">
      <c r="A136" s="57"/>
      <c r="B136" s="57"/>
      <c r="C136" s="58"/>
      <c r="D136" s="57"/>
      <c r="E136" s="57"/>
      <c r="F136" s="57"/>
      <c r="G136" s="57"/>
      <c r="H136" s="57"/>
      <c r="I136" s="73"/>
      <c r="J136" s="58"/>
      <c r="K136" s="58"/>
      <c r="L136" s="57"/>
    </row>
    <row r="137">
      <c r="A137" s="57"/>
      <c r="B137" s="57"/>
      <c r="C137" s="58"/>
      <c r="D137" s="57"/>
      <c r="E137" s="57"/>
      <c r="F137" s="57"/>
      <c r="G137" s="57"/>
      <c r="H137" s="57"/>
      <c r="I137" s="73"/>
      <c r="J137" s="58"/>
      <c r="K137" s="58"/>
      <c r="L137" s="57"/>
    </row>
    <row r="138">
      <c r="A138" s="57"/>
      <c r="B138" s="57"/>
      <c r="C138" s="58"/>
      <c r="D138" s="57"/>
      <c r="E138" s="57"/>
      <c r="F138" s="57"/>
      <c r="G138" s="57"/>
      <c r="H138" s="57"/>
      <c r="I138" s="73"/>
      <c r="J138" s="58"/>
      <c r="K138" s="58"/>
      <c r="L138" s="57"/>
    </row>
    <row r="139">
      <c r="A139" s="57"/>
      <c r="B139" s="57"/>
      <c r="C139" s="58"/>
      <c r="D139" s="57"/>
      <c r="E139" s="57"/>
      <c r="F139" s="57"/>
      <c r="G139" s="57"/>
      <c r="H139" s="57"/>
      <c r="I139" s="73"/>
      <c r="J139" s="58"/>
      <c r="K139" s="58"/>
      <c r="L139" s="57"/>
    </row>
    <row r="140">
      <c r="A140" s="57"/>
      <c r="B140" s="57"/>
      <c r="C140" s="58"/>
      <c r="D140" s="57"/>
      <c r="E140" s="57"/>
      <c r="F140" s="57"/>
      <c r="G140" s="57"/>
      <c r="H140" s="57"/>
      <c r="I140" s="73"/>
      <c r="J140" s="58"/>
      <c r="K140" s="58"/>
      <c r="L140" s="57"/>
    </row>
    <row r="141">
      <c r="A141" s="57"/>
      <c r="B141" s="57"/>
      <c r="C141" s="58"/>
      <c r="D141" s="57"/>
      <c r="E141" s="57"/>
      <c r="F141" s="57"/>
      <c r="G141" s="57"/>
      <c r="H141" s="57"/>
      <c r="I141" s="73"/>
      <c r="J141" s="58"/>
      <c r="K141" s="58"/>
      <c r="L141" s="57"/>
    </row>
    <row r="142">
      <c r="A142" s="57"/>
      <c r="B142" s="57"/>
      <c r="C142" s="58"/>
      <c r="D142" s="57"/>
      <c r="E142" s="57"/>
      <c r="F142" s="57"/>
      <c r="G142" s="57"/>
      <c r="H142" s="57"/>
      <c r="I142" s="73"/>
      <c r="J142" s="58"/>
      <c r="K142" s="58"/>
      <c r="L142" s="57"/>
    </row>
  </sheetData>
  <autoFilter ref="$A$9:$L$78"/>
  <mergeCells count="30">
    <mergeCell ref="A1:L1"/>
    <mergeCell ref="A2:L2"/>
    <mergeCell ref="A3:B3"/>
    <mergeCell ref="A4:B4"/>
    <mergeCell ref="C4:D4"/>
    <mergeCell ref="E4:E5"/>
    <mergeCell ref="F4:F5"/>
    <mergeCell ref="A5:B5"/>
    <mergeCell ref="C5:D5"/>
    <mergeCell ref="A6:B6"/>
    <mergeCell ref="C6:I6"/>
    <mergeCell ref="A7:L7"/>
    <mergeCell ref="A8:L8"/>
    <mergeCell ref="A78:L78"/>
    <mergeCell ref="A79:L79"/>
    <mergeCell ref="E80:L80"/>
    <mergeCell ref="A91:L91"/>
    <mergeCell ref="A92:L92"/>
    <mergeCell ref="A93:C93"/>
    <mergeCell ref="I93:L93"/>
    <mergeCell ref="A100:L100"/>
    <mergeCell ref="E119:L119"/>
    <mergeCell ref="I120:J120"/>
    <mergeCell ref="A101:L101"/>
    <mergeCell ref="A102:D102"/>
    <mergeCell ref="E102:I102"/>
    <mergeCell ref="E103:L103"/>
    <mergeCell ref="I104:J104"/>
    <mergeCell ref="E111:L111"/>
    <mergeCell ref="I112:J112"/>
  </mergeCells>
  <conditionalFormatting sqref="H9:H77">
    <cfRule type="containsText" dxfId="0" priority="1" operator="containsText" text="Preparado">
      <formula>NOT(ISERROR(SEARCH(("Preparado"),(H9))))</formula>
    </cfRule>
  </conditionalFormatting>
  <conditionalFormatting sqref="H9:H77">
    <cfRule type="containsText" dxfId="1" priority="2" operator="containsText" text="Pronto">
      <formula>NOT(ISERROR(SEARCH(("Pronto"),(H9))))</formula>
    </cfRule>
  </conditionalFormatting>
  <conditionalFormatting sqref="H9:H77">
    <cfRule type="containsText" dxfId="1" priority="3" operator="containsText" text="Aceito">
      <formula>NOT(ISERROR(SEARCH(("Aceito"),(H9))))</formula>
    </cfRule>
  </conditionalFormatting>
  <conditionalFormatting sqref="H9:H77">
    <cfRule type="containsText" dxfId="1" priority="4" operator="containsText" text="Implantado">
      <formula>NOT(ISERROR(SEARCH(("Implantado"),(H9))))</formula>
    </cfRule>
  </conditionalFormatting>
  <conditionalFormatting sqref="H9:H77">
    <cfRule type="containsText" dxfId="2" priority="5" operator="containsText" text="Novo">
      <formula>NOT(ISERROR(SEARCH(("Novo"),(H9))))</formula>
    </cfRule>
  </conditionalFormatting>
  <conditionalFormatting sqref="H9:H77">
    <cfRule type="containsText" dxfId="2" priority="6" operator="containsText" text="Em refinamento">
      <formula>NOT(ISERROR(SEARCH(("Em refinamento"),(H9))))</formula>
    </cfRule>
  </conditionalFormatting>
  <conditionalFormatting sqref="H9:H77">
    <cfRule type="containsText" dxfId="3" priority="7" operator="containsText" text="Em testes">
      <formula>NOT(ISERROR(SEARCH(("Em testes"),(H9))))</formula>
    </cfRule>
  </conditionalFormatting>
  <conditionalFormatting sqref="H9:H77">
    <cfRule type="containsText" dxfId="3" priority="8" operator="containsText" text="Implementado">
      <formula>NOT(ISERROR(SEARCH(("Implementado"),(H9))))</formula>
    </cfRule>
  </conditionalFormatting>
  <conditionalFormatting sqref="H9:H77">
    <cfRule type="containsText" dxfId="1" priority="9" operator="containsText" text="Entregue">
      <formula>NOT(ISERROR(SEARCH(("Entregue"),(H9))))</formula>
    </cfRule>
  </conditionalFormatting>
  <conditionalFormatting sqref="H9:H77">
    <cfRule type="containsText" dxfId="4" priority="10" operator="containsText" text="Em Desenvolvimento">
      <formula>NOT(ISERROR(SEARCH(("Em Desenvolvimento"),(H9))))</formula>
    </cfRule>
  </conditionalFormatting>
  <printOptions horizontalCentered="1"/>
  <pageMargins bottom="0.75" footer="0.0" header="0.0" left="0.7" right="0.7" top="0.75"/>
  <pageSetup fitToHeight="0" paperSize="8" orientation="landscape" pageOrder="overThenDown"/>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7.5"/>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898</v>
      </c>
    </row>
    <row r="3">
      <c r="A3" s="3" t="s">
        <v>2</v>
      </c>
      <c r="C3" s="4">
        <v>45656.0</v>
      </c>
      <c r="D3" s="4"/>
      <c r="E3" s="4"/>
      <c r="F3" s="4"/>
      <c r="G3" s="4"/>
      <c r="H3" s="4"/>
      <c r="I3" s="5"/>
      <c r="J3" s="6"/>
      <c r="K3" s="6"/>
      <c r="L3" s="7"/>
    </row>
    <row r="4">
      <c r="A4" s="3" t="s">
        <v>3</v>
      </c>
      <c r="C4" s="4">
        <v>45656.0</v>
      </c>
      <c r="E4" s="8">
        <f>NETWORKDAYS(C4, C5, 0)-1</f>
        <v>14</v>
      </c>
      <c r="F4" s="5" t="s">
        <v>4</v>
      </c>
      <c r="G4" s="5"/>
      <c r="H4" s="5"/>
      <c r="I4" s="5"/>
      <c r="J4" s="6"/>
      <c r="K4" s="6"/>
      <c r="L4" s="9"/>
    </row>
    <row r="5">
      <c r="A5" s="3" t="s">
        <v>5</v>
      </c>
      <c r="C5" s="4">
        <v>45674.0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20" t="s">
        <v>21</v>
      </c>
      <c r="B10" s="21" t="s">
        <v>542</v>
      </c>
      <c r="C10" s="124" t="s">
        <v>543</v>
      </c>
      <c r="D10" s="23" t="s">
        <v>24</v>
      </c>
      <c r="E10" s="23">
        <v>5.0</v>
      </c>
      <c r="F10" s="24" t="b">
        <v>1</v>
      </c>
      <c r="G10" s="24" t="b">
        <v>0</v>
      </c>
      <c r="H10" s="80" t="s">
        <v>42</v>
      </c>
      <c r="I10" s="25" t="b">
        <v>1</v>
      </c>
      <c r="J10" s="43" t="b">
        <v>1</v>
      </c>
      <c r="K10" s="27"/>
      <c r="L10" s="28" t="s">
        <v>899</v>
      </c>
    </row>
    <row r="11">
      <c r="A11" s="20" t="s">
        <v>21</v>
      </c>
      <c r="B11" s="21" t="s">
        <v>900</v>
      </c>
      <c r="C11" s="22" t="s">
        <v>901</v>
      </c>
      <c r="D11" s="23" t="s">
        <v>24</v>
      </c>
      <c r="E11" s="23">
        <v>8.0</v>
      </c>
      <c r="F11" s="24" t="b">
        <v>0</v>
      </c>
      <c r="G11" s="24" t="b">
        <v>0</v>
      </c>
      <c r="H11" s="80" t="s">
        <v>25</v>
      </c>
      <c r="I11" s="24" t="b">
        <v>0</v>
      </c>
      <c r="J11" s="43" t="b">
        <v>1</v>
      </c>
      <c r="K11" s="27"/>
      <c r="L11" s="28" t="s">
        <v>902</v>
      </c>
    </row>
    <row r="12">
      <c r="A12" s="125" t="s">
        <v>21</v>
      </c>
      <c r="B12" s="117" t="s">
        <v>903</v>
      </c>
      <c r="C12" s="124" t="s">
        <v>904</v>
      </c>
      <c r="D12" s="118" t="s">
        <v>24</v>
      </c>
      <c r="E12" s="82">
        <v>13.0</v>
      </c>
      <c r="F12" s="24" t="b">
        <v>0</v>
      </c>
      <c r="G12" s="25" t="b">
        <v>0</v>
      </c>
      <c r="H12" s="80" t="s">
        <v>25</v>
      </c>
      <c r="I12" s="102" t="b">
        <v>0</v>
      </c>
      <c r="J12" s="25" t="b">
        <v>0</v>
      </c>
      <c r="K12" s="27"/>
      <c r="L12" s="28"/>
    </row>
    <row r="13">
      <c r="A13" s="125" t="s">
        <v>21</v>
      </c>
      <c r="B13" s="21" t="s">
        <v>905</v>
      </c>
      <c r="C13" s="22" t="s">
        <v>906</v>
      </c>
      <c r="D13" s="23" t="s">
        <v>24</v>
      </c>
      <c r="E13" s="82">
        <v>13.0</v>
      </c>
      <c r="F13" s="24" t="b">
        <v>0</v>
      </c>
      <c r="G13" s="25" t="b">
        <v>0</v>
      </c>
      <c r="H13" s="80" t="s">
        <v>25</v>
      </c>
      <c r="I13" s="24" t="b">
        <v>0</v>
      </c>
      <c r="J13" s="25" t="b">
        <v>0</v>
      </c>
      <c r="K13" s="27"/>
      <c r="L13" s="28"/>
    </row>
    <row r="14">
      <c r="A14" s="125" t="s">
        <v>21</v>
      </c>
      <c r="B14" s="117" t="s">
        <v>805</v>
      </c>
      <c r="C14" s="124" t="s">
        <v>806</v>
      </c>
      <c r="D14" s="118" t="s">
        <v>24</v>
      </c>
      <c r="E14" s="82">
        <v>13.0</v>
      </c>
      <c r="F14" s="24" t="b">
        <v>0</v>
      </c>
      <c r="G14" s="25" t="b">
        <v>1</v>
      </c>
      <c r="H14" s="80" t="s">
        <v>97</v>
      </c>
      <c r="I14" s="24" t="b">
        <v>0</v>
      </c>
      <c r="J14" s="25" t="b">
        <v>0</v>
      </c>
      <c r="K14" s="34"/>
      <c r="L14" s="28"/>
    </row>
    <row r="15">
      <c r="A15" s="125" t="s">
        <v>21</v>
      </c>
      <c r="B15" s="21" t="s">
        <v>661</v>
      </c>
      <c r="C15" s="22" t="s">
        <v>907</v>
      </c>
      <c r="D15" s="23" t="s">
        <v>24</v>
      </c>
      <c r="E15" s="82">
        <v>8.0</v>
      </c>
      <c r="F15" s="24" t="b">
        <v>0</v>
      </c>
      <c r="G15" s="25" t="b">
        <v>1</v>
      </c>
      <c r="H15" s="80" t="s">
        <v>178</v>
      </c>
      <c r="I15" s="24" t="b">
        <v>0</v>
      </c>
      <c r="J15" s="43" t="b">
        <v>0</v>
      </c>
      <c r="K15" s="34"/>
      <c r="L15" s="28"/>
    </row>
    <row r="16">
      <c r="A16" s="126" t="s">
        <v>21</v>
      </c>
      <c r="B16" s="127" t="s">
        <v>801</v>
      </c>
      <c r="C16" s="128" t="s">
        <v>802</v>
      </c>
      <c r="D16" s="118" t="s">
        <v>24</v>
      </c>
      <c r="E16" s="129">
        <v>5.0</v>
      </c>
      <c r="F16" s="24" t="b">
        <v>0</v>
      </c>
      <c r="G16" s="25" t="b">
        <v>1</v>
      </c>
      <c r="H16" s="80" t="s">
        <v>97</v>
      </c>
      <c r="I16" s="24" t="b">
        <v>0</v>
      </c>
      <c r="J16" s="43" t="b">
        <v>0</v>
      </c>
      <c r="K16" s="34"/>
      <c r="L16" s="28" t="s">
        <v>908</v>
      </c>
    </row>
    <row r="17">
      <c r="A17" s="93" t="s">
        <v>48</v>
      </c>
      <c r="B17" s="21" t="s">
        <v>909</v>
      </c>
      <c r="C17" s="22" t="s">
        <v>910</v>
      </c>
      <c r="D17" s="23" t="s">
        <v>24</v>
      </c>
      <c r="E17" s="82">
        <v>5.0</v>
      </c>
      <c r="F17" s="25" t="b">
        <v>1</v>
      </c>
      <c r="G17" s="25" t="b">
        <v>0</v>
      </c>
      <c r="H17" s="80" t="s">
        <v>25</v>
      </c>
      <c r="I17" s="24" t="b">
        <v>0</v>
      </c>
      <c r="J17" s="25" t="b">
        <v>1</v>
      </c>
      <c r="K17" s="34"/>
      <c r="L17" s="38"/>
    </row>
    <row r="18">
      <c r="A18" s="93" t="s">
        <v>48</v>
      </c>
      <c r="B18" s="130" t="s">
        <v>911</v>
      </c>
      <c r="C18" s="131" t="s">
        <v>912</v>
      </c>
      <c r="D18" s="82" t="s">
        <v>24</v>
      </c>
      <c r="E18" s="82">
        <v>5.0</v>
      </c>
      <c r="F18" s="24" t="b">
        <v>0</v>
      </c>
      <c r="G18" s="25" t="b">
        <v>0</v>
      </c>
      <c r="H18" s="83" t="s">
        <v>25</v>
      </c>
      <c r="I18" s="24" t="b">
        <v>0</v>
      </c>
      <c r="J18" s="43" t="b">
        <v>0</v>
      </c>
      <c r="K18" s="88"/>
      <c r="L18" s="38"/>
    </row>
    <row r="19">
      <c r="A19" s="93" t="s">
        <v>48</v>
      </c>
      <c r="B19" s="130" t="s">
        <v>913</v>
      </c>
      <c r="C19" s="132" t="s">
        <v>914</v>
      </c>
      <c r="D19" s="82" t="s">
        <v>24</v>
      </c>
      <c r="E19" s="82">
        <v>8.0</v>
      </c>
      <c r="F19" s="24" t="b">
        <v>0</v>
      </c>
      <c r="G19" s="25" t="b">
        <v>0</v>
      </c>
      <c r="H19" s="84" t="s">
        <v>25</v>
      </c>
      <c r="I19" s="24" t="b">
        <v>0</v>
      </c>
      <c r="J19" s="25" t="b">
        <v>1</v>
      </c>
      <c r="K19" s="34"/>
      <c r="L19" s="38"/>
    </row>
    <row r="20">
      <c r="A20" s="116" t="s">
        <v>48</v>
      </c>
      <c r="B20" s="117" t="s">
        <v>915</v>
      </c>
      <c r="C20" s="124" t="s">
        <v>916</v>
      </c>
      <c r="D20" s="23" t="s">
        <v>24</v>
      </c>
      <c r="E20" s="118">
        <v>8.0</v>
      </c>
      <c r="F20" s="24" t="b">
        <v>0</v>
      </c>
      <c r="G20" s="25" t="b">
        <v>0</v>
      </c>
      <c r="H20" s="85" t="s">
        <v>25</v>
      </c>
      <c r="I20" s="24" t="b">
        <v>0</v>
      </c>
      <c r="J20" s="25" t="b">
        <v>1</v>
      </c>
      <c r="K20" s="34"/>
      <c r="L20" s="38"/>
    </row>
    <row r="21">
      <c r="A21" s="93" t="s">
        <v>48</v>
      </c>
      <c r="B21" s="130" t="s">
        <v>827</v>
      </c>
      <c r="C21" s="22" t="s">
        <v>828</v>
      </c>
      <c r="D21" s="118" t="s">
        <v>24</v>
      </c>
      <c r="E21" s="82">
        <v>13.0</v>
      </c>
      <c r="F21" s="24" t="b">
        <v>0</v>
      </c>
      <c r="G21" s="43" t="b">
        <v>1</v>
      </c>
      <c r="H21" s="84" t="s">
        <v>185</v>
      </c>
      <c r="I21" s="24" t="b">
        <v>0</v>
      </c>
      <c r="J21" s="25" t="b">
        <v>0</v>
      </c>
      <c r="K21" s="27"/>
      <c r="L21" s="38"/>
    </row>
    <row r="22">
      <c r="A22" s="93" t="s">
        <v>48</v>
      </c>
      <c r="B22" s="130" t="s">
        <v>745</v>
      </c>
      <c r="C22" s="124" t="s">
        <v>746</v>
      </c>
      <c r="D22" s="23" t="s">
        <v>24</v>
      </c>
      <c r="E22" s="82">
        <v>8.0</v>
      </c>
      <c r="F22" s="24" t="b">
        <v>0</v>
      </c>
      <c r="G22" s="25" t="b">
        <v>1</v>
      </c>
      <c r="H22" s="84" t="s">
        <v>185</v>
      </c>
      <c r="I22" s="24" t="b">
        <v>0</v>
      </c>
      <c r="J22" s="25" t="b">
        <v>0</v>
      </c>
      <c r="K22" s="27"/>
      <c r="L22" s="38"/>
    </row>
    <row r="23">
      <c r="A23" s="103" t="s">
        <v>48</v>
      </c>
      <c r="B23" s="133" t="s">
        <v>917</v>
      </c>
      <c r="C23" s="31" t="s">
        <v>918</v>
      </c>
      <c r="D23" s="118" t="s">
        <v>24</v>
      </c>
      <c r="E23" s="129">
        <v>5.0</v>
      </c>
      <c r="F23" s="24" t="b">
        <v>0</v>
      </c>
      <c r="G23" s="25" t="b">
        <v>1</v>
      </c>
      <c r="H23" s="83" t="s">
        <v>25</v>
      </c>
      <c r="I23" s="24" t="b">
        <v>0</v>
      </c>
      <c r="J23" s="25" t="b">
        <v>0</v>
      </c>
      <c r="K23" s="27"/>
      <c r="L23" s="38" t="s">
        <v>908</v>
      </c>
    </row>
    <row r="24">
      <c r="A24" s="94" t="s">
        <v>79</v>
      </c>
      <c r="B24" s="130" t="s">
        <v>919</v>
      </c>
      <c r="C24" s="124" t="s">
        <v>920</v>
      </c>
      <c r="D24" s="23" t="s">
        <v>24</v>
      </c>
      <c r="E24" s="82">
        <v>13.0</v>
      </c>
      <c r="F24" s="25" t="b">
        <v>1</v>
      </c>
      <c r="G24" s="25" t="b">
        <v>0</v>
      </c>
      <c r="H24" s="84" t="s">
        <v>25</v>
      </c>
      <c r="I24" s="24" t="b">
        <v>0</v>
      </c>
      <c r="J24" s="25" t="b">
        <v>1</v>
      </c>
      <c r="K24" s="27"/>
      <c r="L24" s="38"/>
    </row>
    <row r="25" ht="17.25" customHeight="1">
      <c r="A25" s="98" t="s">
        <v>79</v>
      </c>
      <c r="B25" s="21" t="s">
        <v>854</v>
      </c>
      <c r="C25" s="22" t="s">
        <v>855</v>
      </c>
      <c r="D25" s="82" t="s">
        <v>24</v>
      </c>
      <c r="E25" s="23">
        <v>5.0</v>
      </c>
      <c r="F25" s="25" t="b">
        <v>0</v>
      </c>
      <c r="G25" s="25" t="b">
        <v>1</v>
      </c>
      <c r="H25" s="80" t="s">
        <v>42</v>
      </c>
      <c r="I25" s="24" t="b">
        <v>0</v>
      </c>
      <c r="J25" s="25" t="b">
        <v>1</v>
      </c>
      <c r="K25" s="27"/>
      <c r="L25" s="38" t="s">
        <v>921</v>
      </c>
    </row>
    <row r="26">
      <c r="A26" s="98" t="s">
        <v>79</v>
      </c>
      <c r="B26" s="117" t="s">
        <v>837</v>
      </c>
      <c r="C26" s="124" t="s">
        <v>838</v>
      </c>
      <c r="D26" s="82" t="s">
        <v>24</v>
      </c>
      <c r="E26" s="118">
        <v>13.0</v>
      </c>
      <c r="F26" s="24" t="b">
        <v>0</v>
      </c>
      <c r="G26" s="43" t="b">
        <v>0</v>
      </c>
      <c r="H26" s="80" t="s">
        <v>97</v>
      </c>
      <c r="I26" s="24" t="b">
        <v>0</v>
      </c>
      <c r="J26" s="25" t="b">
        <v>1</v>
      </c>
      <c r="K26" s="40"/>
      <c r="L26" s="38"/>
    </row>
    <row r="27" ht="14.25" customHeight="1">
      <c r="A27" s="98" t="s">
        <v>79</v>
      </c>
      <c r="B27" s="21" t="s">
        <v>839</v>
      </c>
      <c r="C27" s="22" t="s">
        <v>840</v>
      </c>
      <c r="D27" s="82" t="s">
        <v>24</v>
      </c>
      <c r="E27" s="23">
        <v>8.0</v>
      </c>
      <c r="F27" s="25" t="b">
        <v>0</v>
      </c>
      <c r="G27" s="25" t="b">
        <v>0</v>
      </c>
      <c r="H27" s="80" t="s">
        <v>42</v>
      </c>
      <c r="I27" s="25" t="b">
        <v>1</v>
      </c>
      <c r="J27" s="25" t="b">
        <v>1</v>
      </c>
      <c r="K27" s="40"/>
      <c r="L27" s="38" t="s">
        <v>922</v>
      </c>
    </row>
    <row r="28">
      <c r="A28" s="98" t="s">
        <v>79</v>
      </c>
      <c r="B28" s="117" t="s">
        <v>841</v>
      </c>
      <c r="C28" s="124" t="s">
        <v>923</v>
      </c>
      <c r="D28" s="82" t="s">
        <v>24</v>
      </c>
      <c r="E28" s="118">
        <v>13.0</v>
      </c>
      <c r="F28" s="25" t="b">
        <v>0</v>
      </c>
      <c r="G28" s="25" t="b">
        <v>0</v>
      </c>
      <c r="H28" s="80" t="s">
        <v>97</v>
      </c>
      <c r="I28" s="24" t="b">
        <v>0</v>
      </c>
      <c r="J28" s="25" t="b">
        <v>1</v>
      </c>
      <c r="K28" s="40"/>
      <c r="L28" s="38" t="s">
        <v>924</v>
      </c>
    </row>
    <row r="29">
      <c r="A29" s="98" t="s">
        <v>79</v>
      </c>
      <c r="B29" s="21" t="s">
        <v>847</v>
      </c>
      <c r="C29" s="22" t="s">
        <v>925</v>
      </c>
      <c r="D29" s="82" t="s">
        <v>24</v>
      </c>
      <c r="E29" s="23">
        <v>13.0</v>
      </c>
      <c r="F29" s="25" t="b">
        <v>0</v>
      </c>
      <c r="G29" s="25" t="b">
        <v>0</v>
      </c>
      <c r="H29" s="80" t="s">
        <v>178</v>
      </c>
      <c r="I29" s="25" t="b">
        <v>0</v>
      </c>
      <c r="J29" s="25" t="b">
        <v>1</v>
      </c>
      <c r="K29" s="40"/>
      <c r="L29" s="38" t="s">
        <v>924</v>
      </c>
    </row>
    <row r="30" ht="15.0" customHeight="1">
      <c r="A30" s="95" t="s">
        <v>98</v>
      </c>
      <c r="B30" s="117" t="s">
        <v>693</v>
      </c>
      <c r="C30" s="124" t="s">
        <v>926</v>
      </c>
      <c r="D30" s="82" t="s">
        <v>24</v>
      </c>
      <c r="E30" s="118">
        <v>13.0</v>
      </c>
      <c r="F30" s="25" t="b">
        <v>1</v>
      </c>
      <c r="G30" s="25" t="b">
        <v>0</v>
      </c>
      <c r="H30" s="26" t="s">
        <v>42</v>
      </c>
      <c r="I30" s="25" t="b">
        <v>1</v>
      </c>
      <c r="J30" s="25" t="b">
        <v>1</v>
      </c>
      <c r="K30" s="40"/>
      <c r="L30" s="38" t="s">
        <v>927</v>
      </c>
    </row>
    <row r="31">
      <c r="A31" s="95" t="s">
        <v>98</v>
      </c>
      <c r="B31" s="21" t="s">
        <v>928</v>
      </c>
      <c r="C31" s="22" t="s">
        <v>929</v>
      </c>
      <c r="D31" s="82" t="s">
        <v>24</v>
      </c>
      <c r="E31" s="23">
        <v>5.0</v>
      </c>
      <c r="F31" s="24" t="b">
        <v>0</v>
      </c>
      <c r="G31" s="25" t="b">
        <v>0</v>
      </c>
      <c r="H31" s="80" t="s">
        <v>25</v>
      </c>
      <c r="I31" s="24" t="b">
        <v>0</v>
      </c>
      <c r="J31" s="25" t="b">
        <v>1</v>
      </c>
      <c r="K31" s="40"/>
      <c r="L31" s="38"/>
    </row>
    <row r="32">
      <c r="A32" s="95" t="s">
        <v>98</v>
      </c>
      <c r="B32" s="21" t="s">
        <v>930</v>
      </c>
      <c r="C32" s="124" t="s">
        <v>931</v>
      </c>
      <c r="D32" s="23" t="s">
        <v>24</v>
      </c>
      <c r="E32" s="23">
        <v>5.0</v>
      </c>
      <c r="F32" s="25" t="b">
        <v>0</v>
      </c>
      <c r="G32" s="25" t="b">
        <v>0</v>
      </c>
      <c r="H32" s="35" t="s">
        <v>25</v>
      </c>
      <c r="I32" s="25" t="b">
        <v>0</v>
      </c>
      <c r="J32" s="25" t="b">
        <v>1</v>
      </c>
      <c r="K32" s="40"/>
      <c r="L32" s="38"/>
    </row>
    <row r="33">
      <c r="A33" s="95" t="s">
        <v>98</v>
      </c>
      <c r="B33" s="21" t="s">
        <v>198</v>
      </c>
      <c r="C33" s="22" t="s">
        <v>932</v>
      </c>
      <c r="D33" s="23" t="s">
        <v>24</v>
      </c>
      <c r="E33" s="23">
        <v>8.0</v>
      </c>
      <c r="F33" s="24" t="b">
        <v>0</v>
      </c>
      <c r="G33" s="25" t="b">
        <v>0</v>
      </c>
      <c r="H33" s="26" t="s">
        <v>42</v>
      </c>
      <c r="I33" s="25" t="b">
        <v>1</v>
      </c>
      <c r="J33" s="25" t="b">
        <v>1</v>
      </c>
      <c r="K33" s="40"/>
      <c r="L33" s="38" t="s">
        <v>933</v>
      </c>
    </row>
    <row r="34">
      <c r="A34" s="95" t="s">
        <v>98</v>
      </c>
      <c r="B34" s="21" t="s">
        <v>934</v>
      </c>
      <c r="C34" s="124" t="s">
        <v>935</v>
      </c>
      <c r="D34" s="23" t="s">
        <v>24</v>
      </c>
      <c r="E34" s="23">
        <v>5.0</v>
      </c>
      <c r="F34" s="25" t="b">
        <v>0</v>
      </c>
      <c r="G34" s="25" t="b">
        <v>0</v>
      </c>
      <c r="H34" s="80" t="s">
        <v>25</v>
      </c>
      <c r="I34" s="24" t="b">
        <v>0</v>
      </c>
      <c r="J34" s="43" t="b">
        <v>0</v>
      </c>
      <c r="K34" s="40"/>
      <c r="L34" s="38"/>
    </row>
    <row r="35">
      <c r="A35" s="95" t="s">
        <v>98</v>
      </c>
      <c r="B35" s="21" t="s">
        <v>300</v>
      </c>
      <c r="C35" s="22" t="s">
        <v>936</v>
      </c>
      <c r="D35" s="23" t="s">
        <v>24</v>
      </c>
      <c r="E35" s="23">
        <v>8.0</v>
      </c>
      <c r="F35" s="24" t="b">
        <v>0</v>
      </c>
      <c r="G35" s="25" t="b">
        <v>1</v>
      </c>
      <c r="H35" s="26" t="s">
        <v>178</v>
      </c>
      <c r="I35" s="25" t="b">
        <v>0</v>
      </c>
      <c r="J35" s="25" t="b">
        <v>1</v>
      </c>
      <c r="K35" s="40"/>
      <c r="L35" s="38"/>
    </row>
    <row r="36">
      <c r="A36" s="95" t="s">
        <v>98</v>
      </c>
      <c r="B36" s="21" t="s">
        <v>768</v>
      </c>
      <c r="C36" s="124" t="s">
        <v>769</v>
      </c>
      <c r="D36" s="23" t="s">
        <v>24</v>
      </c>
      <c r="E36" s="23">
        <v>5.0</v>
      </c>
      <c r="F36" s="24" t="b">
        <v>0</v>
      </c>
      <c r="G36" s="25" t="b">
        <v>1</v>
      </c>
      <c r="H36" s="35" t="s">
        <v>185</v>
      </c>
      <c r="I36" s="25" t="b">
        <v>0</v>
      </c>
      <c r="J36" s="43" t="b">
        <v>0</v>
      </c>
      <c r="K36" s="40"/>
      <c r="L36" s="38"/>
    </row>
    <row r="37">
      <c r="A37" s="95" t="s">
        <v>98</v>
      </c>
      <c r="B37" s="21" t="s">
        <v>937</v>
      </c>
      <c r="C37" s="22" t="s">
        <v>938</v>
      </c>
      <c r="D37" s="23" t="s">
        <v>24</v>
      </c>
      <c r="E37" s="23">
        <v>13.0</v>
      </c>
      <c r="F37" s="25" t="b">
        <v>0</v>
      </c>
      <c r="G37" s="25" t="b">
        <v>1</v>
      </c>
      <c r="H37" s="80" t="s">
        <v>185</v>
      </c>
      <c r="I37" s="24" t="b">
        <v>0</v>
      </c>
      <c r="J37" s="43" t="b">
        <v>1</v>
      </c>
      <c r="K37" s="40"/>
      <c r="L37" s="38"/>
    </row>
    <row r="38">
      <c r="A38" s="39" t="s">
        <v>98</v>
      </c>
      <c r="B38" s="30" t="s">
        <v>939</v>
      </c>
      <c r="C38" s="124" t="s">
        <v>940</v>
      </c>
      <c r="D38" s="23" t="s">
        <v>24</v>
      </c>
      <c r="E38" s="32">
        <v>8.0</v>
      </c>
      <c r="F38" s="25" t="b">
        <v>0</v>
      </c>
      <c r="G38" s="25" t="b">
        <v>1</v>
      </c>
      <c r="H38" s="80" t="s">
        <v>25</v>
      </c>
      <c r="I38" s="24" t="b">
        <v>0</v>
      </c>
      <c r="J38" s="43" t="b">
        <v>0</v>
      </c>
      <c r="K38" s="40"/>
      <c r="L38" s="28" t="s">
        <v>908</v>
      </c>
    </row>
    <row r="39">
      <c r="A39" s="42" t="s">
        <v>120</v>
      </c>
      <c r="B39" s="30">
        <v>2.2411956E7</v>
      </c>
      <c r="C39" s="22" t="s">
        <v>513</v>
      </c>
      <c r="D39" s="23" t="s">
        <v>123</v>
      </c>
      <c r="E39" s="119"/>
      <c r="F39" s="24" t="s">
        <v>124</v>
      </c>
      <c r="G39" s="43" t="s">
        <v>124</v>
      </c>
      <c r="H39" s="123" t="s">
        <v>97</v>
      </c>
      <c r="I39" s="24" t="b">
        <v>0</v>
      </c>
      <c r="J39" s="24" t="s">
        <v>124</v>
      </c>
      <c r="K39" s="27"/>
      <c r="L39" s="38"/>
    </row>
    <row r="40">
      <c r="A40" s="42" t="s">
        <v>120</v>
      </c>
      <c r="B40" s="30">
        <v>2.2404607E7</v>
      </c>
      <c r="C40" s="124" t="s">
        <v>941</v>
      </c>
      <c r="D40" s="23" t="s">
        <v>778</v>
      </c>
      <c r="E40" s="119"/>
      <c r="F40" s="24" t="s">
        <v>124</v>
      </c>
      <c r="G40" s="43" t="s">
        <v>124</v>
      </c>
      <c r="H40" s="44" t="s">
        <v>25</v>
      </c>
      <c r="I40" s="24" t="b">
        <v>0</v>
      </c>
      <c r="J40" s="24" t="s">
        <v>124</v>
      </c>
      <c r="K40" s="27"/>
      <c r="L40" s="38"/>
    </row>
    <row r="41">
      <c r="A41" s="42" t="s">
        <v>120</v>
      </c>
      <c r="B41" s="30">
        <v>2.2579994E7</v>
      </c>
      <c r="C41" s="22" t="s">
        <v>942</v>
      </c>
      <c r="D41" s="23" t="s">
        <v>778</v>
      </c>
      <c r="E41" s="119"/>
      <c r="F41" s="24"/>
      <c r="G41" s="24"/>
      <c r="H41" s="44" t="s">
        <v>25</v>
      </c>
      <c r="I41" s="25" t="b">
        <v>0</v>
      </c>
      <c r="J41" s="24"/>
      <c r="K41" s="27"/>
      <c r="L41" s="38"/>
    </row>
    <row r="42">
      <c r="A42" s="42" t="s">
        <v>120</v>
      </c>
      <c r="B42" s="30" t="s">
        <v>943</v>
      </c>
      <c r="C42" s="124" t="s">
        <v>944</v>
      </c>
      <c r="D42" s="32" t="s">
        <v>870</v>
      </c>
      <c r="E42" s="120"/>
      <c r="F42" s="24"/>
      <c r="G42" s="24"/>
      <c r="H42" s="79" t="s">
        <v>945</v>
      </c>
      <c r="I42" s="24" t="b">
        <v>0</v>
      </c>
      <c r="J42" s="24"/>
      <c r="K42" s="27"/>
      <c r="L42" s="38"/>
    </row>
    <row r="43">
      <c r="A43" s="42" t="s">
        <v>120</v>
      </c>
      <c r="B43" s="30">
        <v>2.2478314E7</v>
      </c>
      <c r="C43" s="22" t="s">
        <v>946</v>
      </c>
      <c r="D43" s="23" t="s">
        <v>123</v>
      </c>
      <c r="E43" s="120"/>
      <c r="F43" s="24" t="s">
        <v>124</v>
      </c>
      <c r="G43" s="24" t="s">
        <v>124</v>
      </c>
      <c r="H43" s="44" t="s">
        <v>25</v>
      </c>
      <c r="I43" s="24" t="b">
        <v>0</v>
      </c>
      <c r="J43" s="24" t="s">
        <v>124</v>
      </c>
      <c r="K43" s="27"/>
      <c r="L43" s="38"/>
    </row>
    <row r="44">
      <c r="A44" s="42" t="s">
        <v>120</v>
      </c>
      <c r="B44" s="30">
        <v>2.2610123E7</v>
      </c>
      <c r="C44" s="124" t="s">
        <v>947</v>
      </c>
      <c r="D44" s="23" t="s">
        <v>870</v>
      </c>
      <c r="E44" s="120"/>
      <c r="F44" s="24" t="s">
        <v>124</v>
      </c>
      <c r="G44" s="24" t="s">
        <v>124</v>
      </c>
      <c r="H44" s="44" t="s">
        <v>25</v>
      </c>
      <c r="I44" s="24" t="b">
        <v>0</v>
      </c>
      <c r="J44" s="24" t="s">
        <v>124</v>
      </c>
      <c r="K44" s="27"/>
      <c r="L44" s="38"/>
    </row>
    <row r="45">
      <c r="A45" s="42" t="s">
        <v>120</v>
      </c>
      <c r="B45" s="30">
        <v>2.2624705E7</v>
      </c>
      <c r="C45" s="22" t="s">
        <v>948</v>
      </c>
      <c r="D45" s="23" t="s">
        <v>123</v>
      </c>
      <c r="E45" s="120"/>
      <c r="F45" s="24" t="s">
        <v>124</v>
      </c>
      <c r="G45" s="24" t="s">
        <v>124</v>
      </c>
      <c r="H45" s="44" t="s">
        <v>25</v>
      </c>
      <c r="I45" s="24" t="b">
        <v>0</v>
      </c>
      <c r="J45" s="24" t="s">
        <v>124</v>
      </c>
      <c r="K45" s="27"/>
      <c r="L45" s="38"/>
    </row>
    <row r="46">
      <c r="A46" s="42" t="s">
        <v>120</v>
      </c>
      <c r="B46" s="30">
        <v>2.2639768E7</v>
      </c>
      <c r="C46" s="124" t="s">
        <v>949</v>
      </c>
      <c r="D46" s="23" t="s">
        <v>878</v>
      </c>
      <c r="E46" s="120"/>
      <c r="F46" s="24" t="s">
        <v>124</v>
      </c>
      <c r="G46" s="24" t="s">
        <v>124</v>
      </c>
      <c r="H46" s="44" t="s">
        <v>25</v>
      </c>
      <c r="I46" s="24" t="b">
        <v>0</v>
      </c>
      <c r="J46" s="24" t="s">
        <v>124</v>
      </c>
      <c r="K46" s="27"/>
      <c r="L46" s="38"/>
    </row>
    <row r="47">
      <c r="A47" s="42" t="s">
        <v>120</v>
      </c>
      <c r="B47" s="30">
        <v>2.2401291E7</v>
      </c>
      <c r="C47" s="22" t="s">
        <v>950</v>
      </c>
      <c r="D47" s="23" t="s">
        <v>778</v>
      </c>
      <c r="E47" s="119"/>
      <c r="F47" s="24" t="s">
        <v>124</v>
      </c>
      <c r="G47" s="43" t="s">
        <v>124</v>
      </c>
      <c r="H47" s="110" t="s">
        <v>25</v>
      </c>
      <c r="I47" s="24" t="b">
        <v>0</v>
      </c>
      <c r="J47" s="24" t="s">
        <v>124</v>
      </c>
      <c r="K47" s="27"/>
      <c r="L47" s="38"/>
    </row>
    <row r="48">
      <c r="A48" s="42" t="s">
        <v>120</v>
      </c>
      <c r="B48" s="30">
        <v>2.244337E7</v>
      </c>
      <c r="C48" s="124" t="s">
        <v>951</v>
      </c>
      <c r="D48" s="23" t="s">
        <v>123</v>
      </c>
      <c r="E48" s="119"/>
      <c r="F48" s="24" t="s">
        <v>124</v>
      </c>
      <c r="G48" s="24" t="s">
        <v>124</v>
      </c>
      <c r="H48" s="110" t="s">
        <v>25</v>
      </c>
      <c r="I48" s="24" t="b">
        <v>0</v>
      </c>
      <c r="J48" s="24" t="s">
        <v>124</v>
      </c>
      <c r="K48" s="40"/>
      <c r="L48" s="38"/>
    </row>
    <row r="49">
      <c r="A49" s="42" t="s">
        <v>120</v>
      </c>
      <c r="B49" s="30">
        <v>2.2644362E7</v>
      </c>
      <c r="C49" s="22" t="s">
        <v>888</v>
      </c>
      <c r="D49" s="23" t="s">
        <v>870</v>
      </c>
      <c r="E49" s="119"/>
      <c r="F49" s="24" t="s">
        <v>124</v>
      </c>
      <c r="G49" s="24" t="s">
        <v>124</v>
      </c>
      <c r="H49" s="110" t="s">
        <v>25</v>
      </c>
      <c r="I49" s="24" t="b">
        <v>0</v>
      </c>
      <c r="J49" s="24" t="s">
        <v>124</v>
      </c>
      <c r="K49" s="112"/>
      <c r="L49" s="38"/>
    </row>
    <row r="50">
      <c r="A50" s="42" t="s">
        <v>120</v>
      </c>
      <c r="B50" s="30" t="s">
        <v>866</v>
      </c>
      <c r="C50" s="124" t="s">
        <v>867</v>
      </c>
      <c r="D50" s="23" t="s">
        <v>123</v>
      </c>
      <c r="E50" s="119"/>
      <c r="F50" s="24" t="s">
        <v>124</v>
      </c>
      <c r="G50" s="43" t="s">
        <v>124</v>
      </c>
      <c r="H50" s="110" t="s">
        <v>42</v>
      </c>
      <c r="I50" s="24" t="b">
        <v>0</v>
      </c>
      <c r="J50" s="43" t="s">
        <v>124</v>
      </c>
      <c r="K50" s="24"/>
      <c r="L50" s="38"/>
    </row>
    <row r="51">
      <c r="A51" s="42" t="s">
        <v>120</v>
      </c>
      <c r="B51" s="30" t="s">
        <v>952</v>
      </c>
      <c r="C51" s="22" t="s">
        <v>953</v>
      </c>
      <c r="D51" s="23" t="s">
        <v>123</v>
      </c>
      <c r="E51" s="119"/>
      <c r="F51" s="24" t="s">
        <v>124</v>
      </c>
      <c r="G51" s="24" t="s">
        <v>124</v>
      </c>
      <c r="H51" s="110" t="s">
        <v>25</v>
      </c>
      <c r="I51" s="25" t="b">
        <v>0</v>
      </c>
      <c r="J51" s="24" t="s">
        <v>124</v>
      </c>
      <c r="K51" s="112"/>
      <c r="L51" s="38"/>
    </row>
    <row r="52">
      <c r="A52" s="42" t="s">
        <v>120</v>
      </c>
      <c r="B52" s="30" t="s">
        <v>954</v>
      </c>
      <c r="C52" s="124" t="s">
        <v>955</v>
      </c>
      <c r="D52" s="23" t="s">
        <v>123</v>
      </c>
      <c r="E52" s="119"/>
      <c r="F52" s="24" t="s">
        <v>124</v>
      </c>
      <c r="G52" s="24" t="s">
        <v>124</v>
      </c>
      <c r="H52" s="79" t="s">
        <v>945</v>
      </c>
      <c r="I52" s="24" t="b">
        <v>0</v>
      </c>
      <c r="J52" s="24" t="s">
        <v>124</v>
      </c>
      <c r="K52" s="24"/>
      <c r="L52" s="38"/>
    </row>
    <row r="53">
      <c r="A53" s="42" t="s">
        <v>120</v>
      </c>
      <c r="B53" s="30" t="s">
        <v>956</v>
      </c>
      <c r="C53" s="22" t="s">
        <v>957</v>
      </c>
      <c r="D53" s="23" t="s">
        <v>778</v>
      </c>
      <c r="E53" s="119"/>
      <c r="F53" s="24" t="s">
        <v>124</v>
      </c>
      <c r="G53" s="24" t="s">
        <v>124</v>
      </c>
      <c r="H53" s="110" t="s">
        <v>25</v>
      </c>
      <c r="I53" s="25" t="b">
        <v>0</v>
      </c>
      <c r="J53" s="24" t="s">
        <v>124</v>
      </c>
      <c r="K53" s="112"/>
      <c r="L53" s="38"/>
    </row>
    <row r="54">
      <c r="A54" s="42" t="s">
        <v>120</v>
      </c>
      <c r="B54" s="30" t="s">
        <v>958</v>
      </c>
      <c r="C54" s="124" t="s">
        <v>959</v>
      </c>
      <c r="D54" s="23" t="s">
        <v>123</v>
      </c>
      <c r="E54" s="119"/>
      <c r="F54" s="24" t="s">
        <v>124</v>
      </c>
      <c r="G54" s="43" t="s">
        <v>124</v>
      </c>
      <c r="H54" s="79" t="s">
        <v>945</v>
      </c>
      <c r="I54" s="25" t="b">
        <v>0</v>
      </c>
      <c r="J54" s="43" t="s">
        <v>124</v>
      </c>
      <c r="K54" s="24"/>
      <c r="L54" s="38"/>
    </row>
    <row r="55">
      <c r="A55" s="42" t="s">
        <v>120</v>
      </c>
      <c r="B55" s="30" t="s">
        <v>960</v>
      </c>
      <c r="C55" s="22" t="s">
        <v>961</v>
      </c>
      <c r="D55" s="23" t="s">
        <v>123</v>
      </c>
      <c r="E55" s="119"/>
      <c r="F55" s="24" t="s">
        <v>124</v>
      </c>
      <c r="G55" s="43" t="s">
        <v>124</v>
      </c>
      <c r="H55" s="110" t="s">
        <v>25</v>
      </c>
      <c r="I55" s="25" t="b">
        <v>0</v>
      </c>
      <c r="J55" s="25" t="s">
        <v>124</v>
      </c>
      <c r="K55" s="134"/>
      <c r="L55" s="38"/>
    </row>
    <row r="56" ht="15.0" customHeight="1">
      <c r="A56" s="42" t="s">
        <v>120</v>
      </c>
      <c r="B56" s="30" t="s">
        <v>868</v>
      </c>
      <c r="C56" s="124" t="s">
        <v>869</v>
      </c>
      <c r="D56" s="23" t="s">
        <v>123</v>
      </c>
      <c r="E56" s="119"/>
      <c r="F56" s="24" t="s">
        <v>124</v>
      </c>
      <c r="G56" s="43" t="s">
        <v>124</v>
      </c>
      <c r="H56" s="91" t="s">
        <v>97</v>
      </c>
      <c r="I56" s="25" t="b">
        <v>0</v>
      </c>
      <c r="J56" s="25" t="s">
        <v>124</v>
      </c>
      <c r="K56" s="25"/>
      <c r="L56" s="38" t="s">
        <v>962</v>
      </c>
    </row>
    <row r="57">
      <c r="A57" s="42" t="s">
        <v>120</v>
      </c>
      <c r="B57" s="30" t="s">
        <v>793</v>
      </c>
      <c r="C57" s="22" t="s">
        <v>794</v>
      </c>
      <c r="D57" s="23" t="s">
        <v>123</v>
      </c>
      <c r="E57" s="119"/>
      <c r="F57" s="24" t="s">
        <v>124</v>
      </c>
      <c r="G57" s="43" t="s">
        <v>124</v>
      </c>
      <c r="H57" s="135" t="s">
        <v>178</v>
      </c>
      <c r="I57" s="24" t="b">
        <v>0</v>
      </c>
      <c r="J57" s="25" t="s">
        <v>124</v>
      </c>
      <c r="K57" s="134"/>
      <c r="L57" s="136" t="s">
        <v>963</v>
      </c>
    </row>
    <row r="58">
      <c r="A58" s="42" t="s">
        <v>120</v>
      </c>
      <c r="B58" s="30" t="s">
        <v>200</v>
      </c>
      <c r="C58" s="124" t="s">
        <v>201</v>
      </c>
      <c r="D58" s="23" t="s">
        <v>870</v>
      </c>
      <c r="E58" s="119"/>
      <c r="F58" s="24" t="s">
        <v>124</v>
      </c>
      <c r="G58" s="43" t="s">
        <v>124</v>
      </c>
      <c r="H58" s="91" t="s">
        <v>97</v>
      </c>
      <c r="I58" s="25" t="b">
        <v>0</v>
      </c>
      <c r="J58" s="25" t="s">
        <v>124</v>
      </c>
      <c r="K58" s="25"/>
      <c r="L58" s="137" t="s">
        <v>964</v>
      </c>
    </row>
    <row r="59">
      <c r="A59" s="42" t="s">
        <v>120</v>
      </c>
      <c r="B59" s="30" t="s">
        <v>791</v>
      </c>
      <c r="C59" s="22" t="s">
        <v>792</v>
      </c>
      <c r="D59" s="23" t="s">
        <v>870</v>
      </c>
      <c r="E59" s="119"/>
      <c r="F59" s="24" t="s">
        <v>124</v>
      </c>
      <c r="G59" s="43" t="s">
        <v>124</v>
      </c>
      <c r="H59" s="91" t="s">
        <v>97</v>
      </c>
      <c r="I59" s="25" t="b">
        <v>1</v>
      </c>
      <c r="J59" s="25" t="s">
        <v>124</v>
      </c>
      <c r="K59" s="134"/>
      <c r="L59" s="38" t="s">
        <v>871</v>
      </c>
    </row>
    <row r="60">
      <c r="A60" s="42" t="s">
        <v>120</v>
      </c>
      <c r="B60" s="30" t="s">
        <v>965</v>
      </c>
      <c r="C60" s="124" t="s">
        <v>966</v>
      </c>
      <c r="D60" s="23" t="s">
        <v>870</v>
      </c>
      <c r="E60" s="119"/>
      <c r="F60" s="24" t="s">
        <v>124</v>
      </c>
      <c r="G60" s="43" t="s">
        <v>124</v>
      </c>
      <c r="H60" s="79" t="s">
        <v>945</v>
      </c>
      <c r="I60" s="25" t="b">
        <v>0</v>
      </c>
      <c r="J60" s="25" t="s">
        <v>124</v>
      </c>
      <c r="K60" s="25"/>
      <c r="L60" s="38"/>
    </row>
    <row r="61">
      <c r="A61" s="42" t="s">
        <v>120</v>
      </c>
      <c r="B61" s="138" t="s">
        <v>572</v>
      </c>
      <c r="C61" s="139" t="s">
        <v>573</v>
      </c>
      <c r="D61" s="140" t="s">
        <v>870</v>
      </c>
      <c r="E61" s="119"/>
      <c r="F61" s="24" t="s">
        <v>124</v>
      </c>
      <c r="G61" s="43" t="s">
        <v>124</v>
      </c>
      <c r="H61" s="91" t="s">
        <v>97</v>
      </c>
      <c r="I61" s="25" t="b">
        <v>0</v>
      </c>
      <c r="J61" s="25" t="s">
        <v>124</v>
      </c>
      <c r="K61" s="134"/>
      <c r="L61" s="38"/>
    </row>
    <row r="62">
      <c r="A62" s="42" t="s">
        <v>120</v>
      </c>
      <c r="B62" s="141">
        <v>2.2645462E7</v>
      </c>
      <c r="C62" s="142" t="s">
        <v>873</v>
      </c>
      <c r="D62" s="143" t="s">
        <v>870</v>
      </c>
      <c r="F62" s="144"/>
      <c r="G62" s="144"/>
      <c r="H62" s="110" t="s">
        <v>42</v>
      </c>
      <c r="I62" s="25" t="b">
        <v>0</v>
      </c>
      <c r="J62" s="25" t="s">
        <v>124</v>
      </c>
      <c r="K62" s="145"/>
    </row>
    <row r="63" ht="7.5" customHeight="1">
      <c r="A63" s="12"/>
    </row>
    <row r="64">
      <c r="A64" s="45" t="s">
        <v>132</v>
      </c>
    </row>
    <row r="65">
      <c r="A65" s="14" t="s">
        <v>9</v>
      </c>
      <c r="B65" s="15" t="s">
        <v>10</v>
      </c>
      <c r="C65" s="16" t="s">
        <v>11</v>
      </c>
      <c r="D65" s="17" t="s">
        <v>12</v>
      </c>
      <c r="E65" s="19" t="s">
        <v>20</v>
      </c>
    </row>
    <row r="66">
      <c r="A66" s="29" t="s">
        <v>21</v>
      </c>
      <c r="B66" s="130" t="s">
        <v>661</v>
      </c>
      <c r="C66" s="131" t="s">
        <v>907</v>
      </c>
      <c r="D66" s="23" t="s">
        <v>24</v>
      </c>
      <c r="E66" s="146"/>
      <c r="F66" s="47"/>
      <c r="G66" s="47"/>
      <c r="H66" s="47"/>
      <c r="I66" s="47"/>
      <c r="J66" s="47"/>
      <c r="K66" s="48"/>
      <c r="L66" s="47"/>
    </row>
    <row r="67">
      <c r="A67" s="116" t="s">
        <v>48</v>
      </c>
      <c r="B67" s="130" t="s">
        <v>827</v>
      </c>
      <c r="C67" s="132" t="s">
        <v>828</v>
      </c>
      <c r="D67" s="82" t="s">
        <v>24</v>
      </c>
      <c r="E67" s="146"/>
      <c r="F67" s="47"/>
      <c r="G67" s="47"/>
      <c r="H67" s="47"/>
      <c r="I67" s="47"/>
      <c r="J67" s="47"/>
      <c r="K67" s="48"/>
      <c r="L67" s="47"/>
    </row>
    <row r="68">
      <c r="A68" s="116" t="s">
        <v>48</v>
      </c>
      <c r="B68" s="130" t="s">
        <v>745</v>
      </c>
      <c r="C68" s="131" t="s">
        <v>746</v>
      </c>
      <c r="D68" s="82" t="s">
        <v>24</v>
      </c>
      <c r="E68" s="146"/>
      <c r="F68" s="47"/>
      <c r="G68" s="47"/>
      <c r="H68" s="47"/>
      <c r="I68" s="47"/>
      <c r="J68" s="47"/>
      <c r="K68" s="48"/>
      <c r="L68" s="47"/>
    </row>
    <row r="69">
      <c r="A69" s="98" t="s">
        <v>79</v>
      </c>
      <c r="B69" s="130" t="s">
        <v>847</v>
      </c>
      <c r="C69" s="131" t="s">
        <v>925</v>
      </c>
      <c r="D69" s="82" t="s">
        <v>24</v>
      </c>
      <c r="E69" s="82"/>
      <c r="F69" s="47"/>
      <c r="G69" s="47"/>
      <c r="H69" s="47"/>
      <c r="I69" s="47"/>
      <c r="J69" s="47"/>
      <c r="K69" s="48"/>
      <c r="L69" s="47"/>
    </row>
    <row r="70">
      <c r="A70" s="95" t="s">
        <v>98</v>
      </c>
      <c r="B70" s="21" t="s">
        <v>300</v>
      </c>
      <c r="C70" s="147" t="s">
        <v>936</v>
      </c>
      <c r="D70" s="23" t="s">
        <v>24</v>
      </c>
      <c r="E70" s="146"/>
      <c r="F70" s="47"/>
      <c r="G70" s="47"/>
      <c r="H70" s="47"/>
      <c r="I70" s="47"/>
      <c r="J70" s="47"/>
      <c r="K70" s="48"/>
      <c r="L70" s="47"/>
    </row>
    <row r="71">
      <c r="A71" s="95" t="s">
        <v>98</v>
      </c>
      <c r="B71" s="21" t="s">
        <v>768</v>
      </c>
      <c r="C71" s="147" t="s">
        <v>769</v>
      </c>
      <c r="D71" s="23" t="s">
        <v>24</v>
      </c>
      <c r="E71" s="146"/>
      <c r="F71" s="47"/>
      <c r="G71" s="47"/>
      <c r="H71" s="47"/>
      <c r="I71" s="47"/>
      <c r="J71" s="47"/>
      <c r="K71" s="48"/>
      <c r="L71" s="47"/>
    </row>
    <row r="72">
      <c r="A72" s="95" t="s">
        <v>98</v>
      </c>
      <c r="B72" s="21" t="s">
        <v>937</v>
      </c>
      <c r="C72" s="147" t="s">
        <v>938</v>
      </c>
      <c r="D72" s="23" t="s">
        <v>24</v>
      </c>
      <c r="E72" s="146"/>
      <c r="F72" s="47"/>
      <c r="G72" s="47"/>
      <c r="H72" s="47"/>
      <c r="I72" s="47"/>
      <c r="J72" s="47"/>
      <c r="K72" s="48"/>
      <c r="L72" s="47"/>
    </row>
    <row r="73">
      <c r="A73" s="45" t="s">
        <v>133</v>
      </c>
    </row>
    <row r="74">
      <c r="A74" s="49" t="s">
        <v>134</v>
      </c>
      <c r="D74" s="19" t="s">
        <v>135</v>
      </c>
      <c r="E74" s="19" t="s">
        <v>136</v>
      </c>
      <c r="F74" s="19"/>
      <c r="G74" s="19"/>
      <c r="H74" s="19" t="s">
        <v>137</v>
      </c>
      <c r="I74" s="19" t="s">
        <v>20</v>
      </c>
    </row>
    <row r="75">
      <c r="A75" s="28" t="s">
        <v>967</v>
      </c>
      <c r="B75" s="28"/>
      <c r="C75" s="28"/>
      <c r="D75" s="122" t="s">
        <v>532</v>
      </c>
      <c r="E75" s="50" t="s">
        <v>968</v>
      </c>
      <c r="F75" s="50"/>
      <c r="G75" s="50"/>
      <c r="H75" s="51" t="s">
        <v>141</v>
      </c>
      <c r="I75" s="28"/>
      <c r="J75" s="28"/>
      <c r="K75" s="52"/>
      <c r="L75" s="52"/>
    </row>
    <row r="76">
      <c r="A76" s="28" t="s">
        <v>969</v>
      </c>
      <c r="B76" s="28"/>
      <c r="C76" s="28"/>
      <c r="D76" s="122" t="s">
        <v>151</v>
      </c>
      <c r="E76" s="50" t="s">
        <v>970</v>
      </c>
      <c r="F76" s="50"/>
      <c r="G76" s="50"/>
      <c r="H76" s="51" t="s">
        <v>141</v>
      </c>
      <c r="I76" s="28"/>
      <c r="J76" s="28"/>
      <c r="K76" s="52"/>
      <c r="L76" s="52"/>
    </row>
    <row r="77">
      <c r="A77" s="28" t="s">
        <v>971</v>
      </c>
      <c r="B77" s="28"/>
      <c r="C77" s="28"/>
      <c r="D77" s="122" t="s">
        <v>146</v>
      </c>
      <c r="E77" s="50" t="s">
        <v>147</v>
      </c>
      <c r="H77" s="53" t="s">
        <v>143</v>
      </c>
      <c r="I77" s="28"/>
      <c r="J77" s="28"/>
      <c r="K77" s="52"/>
      <c r="L77" s="52"/>
    </row>
    <row r="78" ht="17.25" customHeight="1">
      <c r="A78" s="28" t="s">
        <v>972</v>
      </c>
      <c r="B78" s="28"/>
      <c r="C78" s="28"/>
      <c r="D78" s="148" t="s">
        <v>973</v>
      </c>
      <c r="E78" s="50" t="s">
        <v>147</v>
      </c>
      <c r="H78" s="53" t="s">
        <v>143</v>
      </c>
      <c r="I78" s="28"/>
      <c r="J78" s="28"/>
      <c r="K78" s="52"/>
      <c r="L78" s="52"/>
    </row>
    <row r="79">
      <c r="A79" s="28" t="s">
        <v>974</v>
      </c>
      <c r="B79" s="28"/>
      <c r="C79" s="28"/>
      <c r="D79" s="148" t="s">
        <v>151</v>
      </c>
      <c r="E79" s="50" t="s">
        <v>142</v>
      </c>
      <c r="F79" s="50"/>
      <c r="G79" s="50"/>
      <c r="H79" s="53" t="s">
        <v>143</v>
      </c>
      <c r="I79" s="28"/>
      <c r="J79" s="28"/>
      <c r="K79" s="52"/>
      <c r="L79" s="52"/>
    </row>
    <row r="80">
      <c r="A80" s="28" t="s">
        <v>975</v>
      </c>
      <c r="B80" s="28"/>
      <c r="C80" s="28"/>
      <c r="D80" s="148" t="s">
        <v>138</v>
      </c>
      <c r="E80" s="50" t="s">
        <v>142</v>
      </c>
      <c r="F80" s="50"/>
      <c r="G80" s="50"/>
      <c r="H80" s="53" t="s">
        <v>143</v>
      </c>
      <c r="I80" s="28" t="s">
        <v>976</v>
      </c>
      <c r="J80" s="52"/>
      <c r="K80" s="52"/>
      <c r="L80" s="52"/>
    </row>
    <row r="81">
      <c r="A81" s="38" t="s">
        <v>977</v>
      </c>
      <c r="B81" s="28"/>
      <c r="C81" s="28"/>
      <c r="D81" s="148" t="s">
        <v>721</v>
      </c>
      <c r="E81" s="50" t="s">
        <v>144</v>
      </c>
      <c r="F81" s="50"/>
      <c r="G81" s="50"/>
      <c r="H81" s="53" t="s">
        <v>143</v>
      </c>
      <c r="I81" s="28" t="s">
        <v>978</v>
      </c>
      <c r="J81" s="52"/>
      <c r="K81" s="52"/>
      <c r="L81" s="52"/>
    </row>
    <row r="82">
      <c r="A82" s="28" t="s">
        <v>979</v>
      </c>
      <c r="B82" s="28"/>
      <c r="C82" s="28"/>
      <c r="D82" s="148" t="s">
        <v>980</v>
      </c>
      <c r="E82" s="50" t="s">
        <v>147</v>
      </c>
      <c r="F82" s="50"/>
      <c r="G82" s="50"/>
      <c r="H82" s="53" t="s">
        <v>143</v>
      </c>
      <c r="I82" s="28"/>
      <c r="J82" s="52"/>
      <c r="K82" s="52"/>
      <c r="L82" s="52"/>
    </row>
    <row r="83">
      <c r="A83" s="28" t="s">
        <v>981</v>
      </c>
      <c r="B83" s="28"/>
      <c r="C83" s="28"/>
      <c r="D83" s="148" t="s">
        <v>146</v>
      </c>
      <c r="E83" s="50" t="s">
        <v>147</v>
      </c>
      <c r="F83" s="50"/>
      <c r="G83" s="50"/>
      <c r="H83" s="53" t="s">
        <v>143</v>
      </c>
      <c r="I83" s="28"/>
      <c r="J83" s="52"/>
      <c r="K83" s="52"/>
      <c r="L83" s="52"/>
    </row>
    <row r="84" ht="18.0" customHeight="1">
      <c r="A84" s="12"/>
    </row>
    <row r="85">
      <c r="A85" s="45" t="s">
        <v>153</v>
      </c>
    </row>
    <row r="86">
      <c r="A86" s="45" t="s">
        <v>154</v>
      </c>
      <c r="E86" s="45" t="s">
        <v>13</v>
      </c>
      <c r="J86" s="45"/>
      <c r="K86" s="45"/>
      <c r="L86" s="45"/>
    </row>
    <row r="87">
      <c r="A87" s="54"/>
      <c r="B87" s="54"/>
      <c r="C87" s="55"/>
      <c r="D87" s="54"/>
      <c r="E87" s="56" t="s">
        <v>155</v>
      </c>
    </row>
    <row r="88">
      <c r="A88" s="57"/>
      <c r="B88" s="57"/>
      <c r="C88" s="58"/>
      <c r="D88" s="57"/>
      <c r="E88" s="59"/>
      <c r="F88" s="60" t="s">
        <v>155</v>
      </c>
      <c r="G88" s="60" t="s">
        <v>156</v>
      </c>
      <c r="H88" s="60" t="s">
        <v>157</v>
      </c>
      <c r="I88" s="60" t="s">
        <v>158</v>
      </c>
      <c r="K88" s="61"/>
      <c r="L88" s="60"/>
    </row>
    <row r="89">
      <c r="A89" s="57"/>
      <c r="B89" s="57"/>
      <c r="C89" s="58"/>
      <c r="D89" s="57"/>
      <c r="E89" s="57" t="s">
        <v>140</v>
      </c>
      <c r="F89" s="57">
        <f>SUMIFS(E10:E63,G10:G63,"FALSE",A10:A63,1)</f>
        <v>39</v>
      </c>
      <c r="G89" s="57">
        <f>SUMIFS(E10:E63,G10:G63,"FALSE",I10:I63,"TRUE",A10:A63,1)</f>
        <v>5</v>
      </c>
      <c r="H89" s="57">
        <f>SUMIFS(E10:E63,G10:G63,"FALSE",H10:H63,"PRONTO",A10:A63,1)</f>
        <v>34</v>
      </c>
      <c r="I89" s="57"/>
      <c r="J89" s="57" t="str">
        <f>IFERROR(__xludf.DUMMYFUNCTION("SPARKLINE(L89,{""charttype"",""bar"";""color1"",""green"";""max"",1})"),"")</f>
        <v/>
      </c>
      <c r="K89" s="58"/>
      <c r="L89" s="62">
        <f t="shared" ref="L89:L93" si="1">((H89*100)/(F89-G89))/100</f>
        <v>1</v>
      </c>
    </row>
    <row r="90">
      <c r="A90" s="57"/>
      <c r="B90" s="57"/>
      <c r="C90" s="58"/>
      <c r="D90" s="57"/>
      <c r="E90" s="57" t="s">
        <v>152</v>
      </c>
      <c r="F90" s="57">
        <f>SUMIFS(E10:E63,G10:G63,"FALSE",A10:A63,2)</f>
        <v>26</v>
      </c>
      <c r="G90" s="57">
        <f>SUMIFS(E10:E63,G10:G63,"FALSE",I10:I63,"TRUE",A10:A63,2)</f>
        <v>0</v>
      </c>
      <c r="H90" s="57">
        <f>SUMIFS(E10:E63,G10:G63,"FALSE",H10:H63,"PRONTO",A10:A63,2)</f>
        <v>26</v>
      </c>
      <c r="J90" s="57" t="str">
        <f>IFERROR(__xludf.DUMMYFUNCTION("SPARKLINE(L90,{""charttype"",""bar"";""color1"",""green"";""max"",1})"),"")</f>
        <v/>
      </c>
      <c r="K90" s="58"/>
      <c r="L90" s="62">
        <f t="shared" si="1"/>
        <v>1</v>
      </c>
    </row>
    <row r="91">
      <c r="A91" s="57"/>
      <c r="B91" s="57"/>
      <c r="C91" s="58"/>
      <c r="D91" s="57"/>
      <c r="E91" s="57" t="s">
        <v>142</v>
      </c>
      <c r="F91" s="57">
        <f>SUMIFS(E10:E63,G10:G63,"FALSE",A10:A63,3)</f>
        <v>60</v>
      </c>
      <c r="G91" s="57">
        <f>SUMIFS(E10:E63,G10:G63,"FALSE",I10:I63,"TRUE",A10:A63,3)</f>
        <v>8</v>
      </c>
      <c r="H91" s="57">
        <f>SUMIFS(E10:E63,G10:G63,"FALSE",H10:H63,"PRONTO",A10:A63,3)</f>
        <v>13</v>
      </c>
      <c r="J91" s="57" t="str">
        <f>IFERROR(__xludf.DUMMYFUNCTION("SPARKLINE(L91,{""charttype"",""bar"";""color1"",""green"";""max"",1})"),"")</f>
        <v/>
      </c>
      <c r="K91" s="58"/>
      <c r="L91" s="62">
        <f t="shared" si="1"/>
        <v>0.25</v>
      </c>
    </row>
    <row r="92">
      <c r="A92" s="57"/>
      <c r="B92" s="57"/>
      <c r="C92" s="58"/>
      <c r="D92" s="57"/>
      <c r="E92" s="57" t="s">
        <v>144</v>
      </c>
      <c r="F92" s="57">
        <f>SUMIFS(E10:E63,G10:G63,"FALSE",A10:A63,4)</f>
        <v>36</v>
      </c>
      <c r="G92" s="57">
        <f>SUMIFS(E10:E63,G10:G63,"FALSE",I10:I63,"TRUE",A10:A63,4)</f>
        <v>21</v>
      </c>
      <c r="H92" s="57">
        <f>SUMIFS(E10:E63,G10:G63,"FALSE",H10:H63,"PRONTO",A10:A63,4)</f>
        <v>15</v>
      </c>
      <c r="J92" s="57" t="str">
        <f>IFERROR(__xludf.DUMMYFUNCTION("SPARKLINE(L92,{""charttype"",""bar"";""color1"",""green"";""max"",1})"),"")</f>
        <v/>
      </c>
      <c r="K92" s="58"/>
      <c r="L92" s="62">
        <f t="shared" si="1"/>
        <v>1</v>
      </c>
    </row>
    <row r="93">
      <c r="A93" s="57"/>
      <c r="B93" s="57"/>
      <c r="C93" s="58"/>
      <c r="D93" s="57"/>
      <c r="E93" s="63"/>
      <c r="F93" s="63">
        <f t="shared" ref="F93:H93" si="2">SUM(F89:F92)</f>
        <v>161</v>
      </c>
      <c r="G93" s="63">
        <f t="shared" si="2"/>
        <v>34</v>
      </c>
      <c r="H93" s="63">
        <f t="shared" si="2"/>
        <v>88</v>
      </c>
      <c r="I93" s="63"/>
      <c r="J93" s="63" t="str">
        <f>IFERROR(__xludf.DUMMYFUNCTION("SPARKLINE(L93,{""charttype"",""bar"";""color1"",""green"";""max"",1})"),"")</f>
        <v/>
      </c>
      <c r="K93" s="64"/>
      <c r="L93" s="65">
        <f t="shared" si="1"/>
        <v>0.6929133858</v>
      </c>
    </row>
    <row r="94" ht="4.5" customHeight="1">
      <c r="A94" s="57"/>
      <c r="B94" s="57"/>
      <c r="C94" s="58"/>
      <c r="D94" s="57"/>
      <c r="E94" s="66"/>
      <c r="F94" s="67"/>
      <c r="G94" s="67"/>
      <c r="H94" s="57"/>
      <c r="I94" s="57"/>
      <c r="J94" s="58"/>
      <c r="K94" s="58"/>
      <c r="L94" s="57"/>
    </row>
    <row r="95">
      <c r="A95" s="57"/>
      <c r="B95" s="57"/>
      <c r="C95" s="58"/>
      <c r="D95" s="57"/>
      <c r="E95" s="56" t="s">
        <v>159</v>
      </c>
    </row>
    <row r="96">
      <c r="A96" s="57"/>
      <c r="B96" s="57"/>
      <c r="C96" s="58"/>
      <c r="D96" s="57"/>
      <c r="E96" s="59"/>
      <c r="F96" s="60" t="s">
        <v>160</v>
      </c>
      <c r="G96" s="60" t="s">
        <v>156</v>
      </c>
      <c r="H96" s="60" t="s">
        <v>157</v>
      </c>
      <c r="I96" s="60" t="s">
        <v>161</v>
      </c>
      <c r="K96" s="61"/>
      <c r="L96" s="60"/>
    </row>
    <row r="97">
      <c r="A97" s="57"/>
      <c r="B97" s="57"/>
      <c r="C97" s="58"/>
      <c r="D97" s="57"/>
      <c r="E97" s="57" t="s">
        <v>140</v>
      </c>
      <c r="F97" s="57">
        <f>SUMIFS(E10:E63,G10:G63,"TRUE",A10:A63,1)</f>
        <v>26</v>
      </c>
      <c r="G97" s="57">
        <f>SUMIFS(E10:E63,G10:G63,"TRUE",I10:I63,"TRUE",A10:A63,1)</f>
        <v>0</v>
      </c>
      <c r="H97" s="57">
        <f>SUMIFS(E10:E63,G10:G63,"TRUE",H10:H63,"PRONTO",A10:A63,1)</f>
        <v>0</v>
      </c>
      <c r="I97" s="57"/>
      <c r="J97" s="57" t="str">
        <f>IFERROR(__xludf.DUMMYFUNCTION("SPARKLINE(L97,{""charttype"",""bar"";""color1"",""green"";""max"",1})"),"")</f>
        <v/>
      </c>
      <c r="K97" s="58"/>
      <c r="L97" s="62">
        <f t="shared" ref="L97:L101" si="3">((H97*100)/(F97-G97))/100</f>
        <v>0</v>
      </c>
    </row>
    <row r="98">
      <c r="A98" s="57"/>
      <c r="B98" s="57"/>
      <c r="C98" s="58"/>
      <c r="D98" s="57"/>
      <c r="E98" s="57" t="s">
        <v>152</v>
      </c>
      <c r="F98" s="57">
        <f>SUMIFS(E10:E63,G10:G63,"TRUE",A10:A63,2)</f>
        <v>26</v>
      </c>
      <c r="G98" s="57">
        <f>SUMIFS(E10:E63,G10:G63,"TRUE",I10:I63,"TRUE",A10:A63,2)</f>
        <v>0</v>
      </c>
      <c r="H98" s="57">
        <f>SUMIFS(E10:E63,G10:G63,"TRUE",H10:H63,"PRONTO",A10:A63,2)</f>
        <v>5</v>
      </c>
      <c r="J98" s="57" t="str">
        <f>IFERROR(__xludf.DUMMYFUNCTION("SPARKLINE(L98,{""charttype"",""bar"";""color1"",""green"";""max"",1})"),"")</f>
        <v/>
      </c>
      <c r="K98" s="58"/>
      <c r="L98" s="62">
        <f t="shared" si="3"/>
        <v>0.1923076923</v>
      </c>
    </row>
    <row r="99">
      <c r="A99" s="57"/>
      <c r="B99" s="57"/>
      <c r="C99" s="58"/>
      <c r="D99" s="57"/>
      <c r="E99" s="57" t="s">
        <v>142</v>
      </c>
      <c r="F99" s="57">
        <f>SUMIFS(E10:E63,G10:G63,"TRUE",A10:A63,3)</f>
        <v>5</v>
      </c>
      <c r="G99" s="57">
        <f>SUMIFS(E10:E63,G10:G63,"TRUE",I10:I63,"TRUE",A10:A63,3)</f>
        <v>0</v>
      </c>
      <c r="H99" s="57">
        <f>SUMIFS(E10:E63,G10:G63,"TRUE",H10:H63,"PRONTO",A10:A63,3)</f>
        <v>0</v>
      </c>
      <c r="J99" s="57" t="str">
        <f>IFERROR(__xludf.DUMMYFUNCTION("SPARKLINE(L99,{""charttype"",""bar"";""color1"",""green"";""max"",1})"),"")</f>
        <v/>
      </c>
      <c r="K99" s="58"/>
      <c r="L99" s="62">
        <f t="shared" si="3"/>
        <v>0</v>
      </c>
    </row>
    <row r="100">
      <c r="A100" s="57"/>
      <c r="B100" s="57"/>
      <c r="C100" s="58"/>
      <c r="D100" s="57"/>
      <c r="E100" s="57" t="s">
        <v>144</v>
      </c>
      <c r="F100" s="57">
        <f>SUMIFS(E10:E63,G10:G63,"TRUE",A10:A63,4)</f>
        <v>34</v>
      </c>
      <c r="G100" s="57">
        <f>SUMIFS(E10:E63,G10:G63,"TRUE",I10:I63,"TRUE",A10:A63,4)</f>
        <v>0</v>
      </c>
      <c r="H100" s="57">
        <f>SUMIFS(E10:E63,G10:G63,"TRUE",H10:H63,"PRONTO",A10:A63,4)</f>
        <v>8</v>
      </c>
      <c r="J100" s="57" t="str">
        <f>IFERROR(__xludf.DUMMYFUNCTION("SPARKLINE(L100,{""charttype"",""bar"";""color1"",""green"";""max"",1})"),"")</f>
        <v/>
      </c>
      <c r="K100" s="58"/>
      <c r="L100" s="62">
        <f t="shared" si="3"/>
        <v>0.2352941176</v>
      </c>
    </row>
    <row r="101">
      <c r="A101" s="57"/>
      <c r="B101" s="57"/>
      <c r="C101" s="58"/>
      <c r="D101" s="57"/>
      <c r="E101" s="63"/>
      <c r="F101" s="63">
        <f t="shared" ref="F101:H101" si="4">SUM(F97:F100)</f>
        <v>91</v>
      </c>
      <c r="G101" s="63">
        <f t="shared" si="4"/>
        <v>0</v>
      </c>
      <c r="H101" s="63">
        <f t="shared" si="4"/>
        <v>13</v>
      </c>
      <c r="I101" s="63"/>
      <c r="J101" s="63" t="str">
        <f>IFERROR(__xludf.DUMMYFUNCTION("SPARKLINE(L101,{""charttype"",""bar"";""color1"",""green"";""max"",1})"),"")</f>
        <v/>
      </c>
      <c r="K101" s="64"/>
      <c r="L101" s="65">
        <f t="shared" si="3"/>
        <v>0.1428571429</v>
      </c>
    </row>
    <row r="102" ht="4.5" customHeight="1">
      <c r="A102" s="57"/>
      <c r="B102" s="57"/>
      <c r="C102" s="58"/>
      <c r="D102" s="57"/>
      <c r="E102" s="66" t="s">
        <v>162</v>
      </c>
      <c r="F102" s="67"/>
      <c r="G102" s="67"/>
      <c r="H102" s="57"/>
      <c r="I102" s="57"/>
      <c r="J102" s="58"/>
      <c r="K102" s="58"/>
      <c r="L102" s="57"/>
    </row>
    <row r="103">
      <c r="A103" s="57"/>
      <c r="B103" s="57"/>
      <c r="C103" s="58"/>
      <c r="D103" s="57"/>
      <c r="E103" s="56" t="s">
        <v>163</v>
      </c>
    </row>
    <row r="104">
      <c r="A104" s="57"/>
      <c r="B104" s="57"/>
      <c r="C104" s="58"/>
      <c r="E104" s="59"/>
      <c r="F104" s="60" t="s">
        <v>164</v>
      </c>
      <c r="G104" s="60" t="s">
        <v>156</v>
      </c>
      <c r="H104" s="60" t="s">
        <v>165</v>
      </c>
      <c r="I104" s="60" t="s">
        <v>166</v>
      </c>
      <c r="K104" s="61"/>
      <c r="L104" s="61"/>
    </row>
    <row r="105">
      <c r="A105" s="57"/>
      <c r="B105" s="57"/>
      <c r="C105" s="58"/>
      <c r="E105" s="57" t="s">
        <v>140</v>
      </c>
      <c r="F105" s="57">
        <f t="shared" ref="F105:H105" si="5">SUM(F89+F97)</f>
        <v>65</v>
      </c>
      <c r="G105" s="57">
        <f t="shared" si="5"/>
        <v>5</v>
      </c>
      <c r="H105" s="57">
        <f t="shared" si="5"/>
        <v>34</v>
      </c>
      <c r="I105" s="57"/>
      <c r="J105" s="57" t="str">
        <f>IFERROR(__xludf.DUMMYFUNCTION("SPARKLINE(L105,{""charttype"",""bar"";""color1"",""green"";""max"",1})"),"")</f>
        <v/>
      </c>
      <c r="K105" s="58"/>
      <c r="L105" s="62">
        <f t="shared" ref="L105:L109" si="7">((H105*100)/(F105-G105))/100</f>
        <v>0.5666666667</v>
      </c>
    </row>
    <row r="106">
      <c r="A106" s="57"/>
      <c r="B106" s="57"/>
      <c r="C106" s="58"/>
      <c r="E106" s="57" t="s">
        <v>152</v>
      </c>
      <c r="F106" s="57">
        <f t="shared" ref="F106:H106" si="6">SUM(F90+F98)</f>
        <v>52</v>
      </c>
      <c r="G106" s="57">
        <f t="shared" si="6"/>
        <v>0</v>
      </c>
      <c r="H106" s="57">
        <f t="shared" si="6"/>
        <v>31</v>
      </c>
      <c r="J106" s="57" t="str">
        <f>IFERROR(__xludf.DUMMYFUNCTION("SPARKLINE(L106,{""charttype"",""bar"";""color1"",""green"";""max"",1})"),"")</f>
        <v/>
      </c>
      <c r="K106" s="58"/>
      <c r="L106" s="62">
        <f t="shared" si="7"/>
        <v>0.5961538462</v>
      </c>
    </row>
    <row r="107">
      <c r="A107" s="57"/>
      <c r="B107" s="57"/>
      <c r="C107" s="58"/>
      <c r="E107" s="57" t="s">
        <v>142</v>
      </c>
      <c r="F107" s="57">
        <f t="shared" ref="F107:H107" si="8">SUM(F91+F99)</f>
        <v>65</v>
      </c>
      <c r="G107" s="57">
        <f t="shared" si="8"/>
        <v>8</v>
      </c>
      <c r="H107" s="57">
        <f t="shared" si="8"/>
        <v>13</v>
      </c>
      <c r="J107" s="57" t="str">
        <f>IFERROR(__xludf.DUMMYFUNCTION("SPARKLINE(L107,{""charttype"",""bar"";""color1"",""green"";""max"",1})"),"")</f>
        <v/>
      </c>
      <c r="K107" s="58"/>
      <c r="L107" s="62">
        <f t="shared" si="7"/>
        <v>0.2280701754</v>
      </c>
    </row>
    <row r="108">
      <c r="A108" s="57"/>
      <c r="B108" s="57"/>
      <c r="C108" s="58"/>
      <c r="E108" s="57" t="s">
        <v>144</v>
      </c>
      <c r="F108" s="57">
        <f t="shared" ref="F108:H108" si="9">SUM(F92+F100)</f>
        <v>70</v>
      </c>
      <c r="G108" s="57">
        <f t="shared" si="9"/>
        <v>21</v>
      </c>
      <c r="H108" s="57">
        <f t="shared" si="9"/>
        <v>23</v>
      </c>
      <c r="J108" s="57" t="str">
        <f>IFERROR(__xludf.DUMMYFUNCTION("SPARKLINE(L108,{""charttype"",""bar"";""color1"",""green"";""max"",1})"),"")</f>
        <v/>
      </c>
      <c r="K108" s="58"/>
      <c r="L108" s="62">
        <f t="shared" si="7"/>
        <v>0.4693877551</v>
      </c>
    </row>
    <row r="109">
      <c r="A109" s="68"/>
      <c r="B109" s="68"/>
      <c r="C109" s="69"/>
      <c r="D109" s="68"/>
      <c r="E109" s="70"/>
      <c r="F109" s="70">
        <f t="shared" ref="F109:H109" si="10">SUM(F105:F108)</f>
        <v>252</v>
      </c>
      <c r="G109" s="70">
        <f t="shared" si="10"/>
        <v>34</v>
      </c>
      <c r="H109" s="70">
        <f t="shared" si="10"/>
        <v>101</v>
      </c>
      <c r="I109" s="70"/>
      <c r="J109" s="70" t="str">
        <f>IFERROR(__xludf.DUMMYFUNCTION("SPARKLINE(L109,{""charttype"",""bar"";""color1"",""green"";""max"",1})"),"")</f>
        <v/>
      </c>
      <c r="K109" s="71"/>
      <c r="L109" s="72">
        <f t="shared" si="7"/>
        <v>0.4633027523</v>
      </c>
    </row>
    <row r="110">
      <c r="A110" s="57"/>
      <c r="B110" s="57"/>
      <c r="C110" s="58"/>
      <c r="D110" s="57"/>
      <c r="E110" s="57"/>
      <c r="F110" s="57"/>
      <c r="G110" s="57"/>
      <c r="H110" s="57"/>
      <c r="I110" s="73"/>
      <c r="J110" s="58"/>
      <c r="K110" s="58"/>
      <c r="L110" s="57"/>
    </row>
    <row r="111">
      <c r="A111" s="57"/>
      <c r="B111" s="57"/>
      <c r="C111" s="58"/>
      <c r="D111" s="57"/>
      <c r="E111" s="57"/>
      <c r="F111" s="57"/>
      <c r="G111" s="57"/>
      <c r="H111" s="57"/>
      <c r="I111" s="73"/>
      <c r="J111" s="58"/>
      <c r="K111" s="58"/>
      <c r="L111" s="57"/>
    </row>
    <row r="112">
      <c r="A112" s="57"/>
      <c r="B112" s="57"/>
      <c r="C112" s="58"/>
      <c r="D112" s="57"/>
      <c r="E112" s="57"/>
      <c r="F112" s="57"/>
      <c r="G112" s="57"/>
      <c r="H112" s="57"/>
      <c r="I112" s="73"/>
      <c r="J112" s="58"/>
      <c r="K112" s="58"/>
      <c r="L112" s="57"/>
    </row>
    <row r="113">
      <c r="A113" s="57"/>
      <c r="B113" s="57"/>
      <c r="C113" s="58"/>
      <c r="D113" s="57"/>
      <c r="E113" s="57"/>
      <c r="F113" s="57"/>
      <c r="G113" s="57"/>
      <c r="H113" s="57"/>
      <c r="I113" s="73"/>
      <c r="J113" s="58"/>
      <c r="K113" s="58"/>
      <c r="L113" s="57"/>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row r="126">
      <c r="A126" s="57"/>
      <c r="B126" s="57"/>
      <c r="C126" s="58"/>
      <c r="D126" s="57"/>
      <c r="E126" s="57"/>
      <c r="F126" s="57"/>
      <c r="G126" s="57"/>
      <c r="H126" s="57"/>
      <c r="I126" s="73"/>
      <c r="J126" s="58"/>
      <c r="K126" s="58"/>
      <c r="L126" s="57"/>
    </row>
  </sheetData>
  <autoFilter ref="$A$9:$L$63"/>
  <mergeCells count="31">
    <mergeCell ref="A1:L1"/>
    <mergeCell ref="A2:L2"/>
    <mergeCell ref="A3:B3"/>
    <mergeCell ref="A4:B4"/>
    <mergeCell ref="C4:D4"/>
    <mergeCell ref="E4:E5"/>
    <mergeCell ref="F4:F5"/>
    <mergeCell ref="A5:B5"/>
    <mergeCell ref="C5:D5"/>
    <mergeCell ref="A6:B6"/>
    <mergeCell ref="C6:I6"/>
    <mergeCell ref="A7:L7"/>
    <mergeCell ref="A8:L8"/>
    <mergeCell ref="A63:L63"/>
    <mergeCell ref="A64:L64"/>
    <mergeCell ref="E65:L65"/>
    <mergeCell ref="A73:L73"/>
    <mergeCell ref="A74:C74"/>
    <mergeCell ref="I74:L74"/>
    <mergeCell ref="E77:G77"/>
    <mergeCell ref="E78:G78"/>
    <mergeCell ref="I96:J96"/>
    <mergeCell ref="E103:L103"/>
    <mergeCell ref="I104:J104"/>
    <mergeCell ref="A84:L84"/>
    <mergeCell ref="A85:L85"/>
    <mergeCell ref="A86:D86"/>
    <mergeCell ref="E86:I86"/>
    <mergeCell ref="E87:L87"/>
    <mergeCell ref="I88:J88"/>
    <mergeCell ref="E95:L95"/>
  </mergeCells>
  <conditionalFormatting sqref="H9:H62">
    <cfRule type="containsText" dxfId="0" priority="1" operator="containsText" text="Preparado">
      <formula>NOT(ISERROR(SEARCH(("Preparado"),(H9))))</formula>
    </cfRule>
  </conditionalFormatting>
  <conditionalFormatting sqref="H9:H62">
    <cfRule type="containsText" dxfId="1" priority="2" operator="containsText" text="Pronto">
      <formula>NOT(ISERROR(SEARCH(("Pronto"),(H9))))</formula>
    </cfRule>
  </conditionalFormatting>
  <conditionalFormatting sqref="H9:H62">
    <cfRule type="containsText" dxfId="1" priority="3" operator="containsText" text="Aceito">
      <formula>NOT(ISERROR(SEARCH(("Aceito"),(H9))))</formula>
    </cfRule>
  </conditionalFormatting>
  <conditionalFormatting sqref="H9:H62">
    <cfRule type="containsText" dxfId="1" priority="4" operator="containsText" text="Implantado">
      <formula>NOT(ISERROR(SEARCH(("Implantado"),(H9))))</formula>
    </cfRule>
  </conditionalFormatting>
  <conditionalFormatting sqref="H9:H62">
    <cfRule type="containsText" dxfId="2" priority="5" operator="containsText" text="Novo">
      <formula>NOT(ISERROR(SEARCH(("Novo"),(H9))))</formula>
    </cfRule>
  </conditionalFormatting>
  <conditionalFormatting sqref="H9:H62">
    <cfRule type="containsText" dxfId="2" priority="6" operator="containsText" text="Em refinamento">
      <formula>NOT(ISERROR(SEARCH(("Em refinamento"),(H9))))</formula>
    </cfRule>
  </conditionalFormatting>
  <conditionalFormatting sqref="H9:H62">
    <cfRule type="containsText" dxfId="3" priority="7" operator="containsText" text="Em testes">
      <formula>NOT(ISERROR(SEARCH(("Em testes"),(H9))))</formula>
    </cfRule>
  </conditionalFormatting>
  <conditionalFormatting sqref="H9:H62">
    <cfRule type="containsText" dxfId="3" priority="8" operator="containsText" text="Implementado">
      <formula>NOT(ISERROR(SEARCH(("Implementado"),(H9))))</formula>
    </cfRule>
  </conditionalFormatting>
  <conditionalFormatting sqref="H9:H62">
    <cfRule type="containsText" dxfId="1" priority="9" operator="containsText" text="Entregue">
      <formula>NOT(ISERROR(SEARCH(("Entregue"),(H9))))</formula>
    </cfRule>
  </conditionalFormatting>
  <conditionalFormatting sqref="H9:H62">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6">
    <tablePart r:id="rId8"/>
    <tablePart r:id="rId9"/>
    <tablePart r:id="rId10"/>
    <tablePart r:id="rId11"/>
    <tablePart r:id="rId12"/>
    <tablePart r:id="rId1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0.0"/>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982</v>
      </c>
    </row>
    <row r="3">
      <c r="A3" s="3" t="s">
        <v>2</v>
      </c>
      <c r="C3" s="4">
        <v>45635.0</v>
      </c>
      <c r="D3" s="4"/>
      <c r="E3" s="4"/>
      <c r="F3" s="4"/>
      <c r="G3" s="4"/>
      <c r="H3" s="4"/>
      <c r="I3" s="5"/>
      <c r="J3" s="6"/>
      <c r="K3" s="6"/>
      <c r="L3" s="7"/>
    </row>
    <row r="4">
      <c r="A4" s="3" t="s">
        <v>3</v>
      </c>
      <c r="C4" s="4">
        <v>45635.0</v>
      </c>
      <c r="E4" s="8">
        <f>NETWORKDAYS(C4, C5, 0)-1</f>
        <v>14</v>
      </c>
      <c r="F4" s="5" t="s">
        <v>4</v>
      </c>
      <c r="G4" s="5"/>
      <c r="H4" s="5"/>
      <c r="I4" s="5"/>
      <c r="J4" s="6"/>
      <c r="K4" s="6"/>
      <c r="L4" s="9"/>
    </row>
    <row r="5">
      <c r="A5" s="3" t="s">
        <v>5</v>
      </c>
      <c r="C5" s="4">
        <v>45653.0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149" t="s">
        <v>21</v>
      </c>
      <c r="B10" s="21" t="s">
        <v>983</v>
      </c>
      <c r="C10" s="150" t="s">
        <v>984</v>
      </c>
      <c r="D10" s="23" t="s">
        <v>24</v>
      </c>
      <c r="E10" s="23">
        <v>8.0</v>
      </c>
      <c r="F10" s="24" t="b">
        <v>1</v>
      </c>
      <c r="G10" s="24" t="b">
        <v>0</v>
      </c>
      <c r="H10" s="80" t="s">
        <v>25</v>
      </c>
      <c r="I10" s="24" t="b">
        <v>0</v>
      </c>
      <c r="J10" s="43" t="b">
        <v>1</v>
      </c>
      <c r="K10" s="27"/>
      <c r="L10" s="28"/>
    </row>
    <row r="11">
      <c r="A11" s="149" t="s">
        <v>21</v>
      </c>
      <c r="B11" s="21" t="s">
        <v>985</v>
      </c>
      <c r="C11" s="150" t="s">
        <v>986</v>
      </c>
      <c r="D11" s="23" t="s">
        <v>24</v>
      </c>
      <c r="E11" s="23">
        <v>8.0</v>
      </c>
      <c r="F11" s="24" t="b">
        <v>0</v>
      </c>
      <c r="G11" s="24" t="b">
        <v>0</v>
      </c>
      <c r="H11" s="80" t="s">
        <v>25</v>
      </c>
      <c r="I11" s="24" t="b">
        <v>0</v>
      </c>
      <c r="J11" s="43" t="b">
        <v>1</v>
      </c>
      <c r="K11" s="27"/>
      <c r="L11" s="28"/>
    </row>
    <row r="12">
      <c r="A12" s="149" t="s">
        <v>21</v>
      </c>
      <c r="B12" s="21" t="s">
        <v>728</v>
      </c>
      <c r="C12" s="150" t="s">
        <v>729</v>
      </c>
      <c r="D12" s="23" t="s">
        <v>24</v>
      </c>
      <c r="E12" s="23">
        <v>8.0</v>
      </c>
      <c r="F12" s="24" t="b">
        <v>0</v>
      </c>
      <c r="G12" s="43" t="b">
        <v>0</v>
      </c>
      <c r="H12" s="80" t="s">
        <v>42</v>
      </c>
      <c r="I12" s="102" t="b">
        <v>1</v>
      </c>
      <c r="J12" s="43" t="b">
        <v>1</v>
      </c>
      <c r="K12" s="27"/>
      <c r="L12" s="28" t="s">
        <v>987</v>
      </c>
    </row>
    <row r="13">
      <c r="A13" s="151" t="s">
        <v>21</v>
      </c>
      <c r="B13" s="21" t="s">
        <v>988</v>
      </c>
      <c r="C13" s="152" t="s">
        <v>989</v>
      </c>
      <c r="D13" s="23" t="s">
        <v>24</v>
      </c>
      <c r="E13" s="32">
        <v>13.0</v>
      </c>
      <c r="F13" s="24" t="b">
        <v>0</v>
      </c>
      <c r="G13" s="25" t="b">
        <v>0</v>
      </c>
      <c r="H13" s="80" t="s">
        <v>25</v>
      </c>
      <c r="I13" s="24" t="b">
        <v>0</v>
      </c>
      <c r="J13" s="25" t="b">
        <v>0</v>
      </c>
      <c r="K13" s="27"/>
      <c r="L13" s="28" t="s">
        <v>990</v>
      </c>
    </row>
    <row r="14">
      <c r="A14" s="149" t="s">
        <v>21</v>
      </c>
      <c r="B14" s="21" t="s">
        <v>542</v>
      </c>
      <c r="C14" s="150" t="s">
        <v>543</v>
      </c>
      <c r="D14" s="23" t="s">
        <v>24</v>
      </c>
      <c r="E14" s="23">
        <v>8.0</v>
      </c>
      <c r="F14" s="24" t="b">
        <v>0</v>
      </c>
      <c r="G14" s="43" t="b">
        <v>0</v>
      </c>
      <c r="H14" s="80" t="s">
        <v>97</v>
      </c>
      <c r="I14" s="24" t="b">
        <v>0</v>
      </c>
      <c r="J14" s="25" t="b">
        <v>1</v>
      </c>
      <c r="K14" s="34"/>
      <c r="L14" s="28"/>
    </row>
    <row r="15">
      <c r="A15" s="151" t="s">
        <v>21</v>
      </c>
      <c r="B15" s="153" t="s">
        <v>991</v>
      </c>
      <c r="C15" s="150" t="s">
        <v>992</v>
      </c>
      <c r="D15" s="23" t="s">
        <v>24</v>
      </c>
      <c r="E15" s="32">
        <v>5.0</v>
      </c>
      <c r="F15" s="24" t="b">
        <v>0</v>
      </c>
      <c r="G15" s="25" t="b">
        <v>1</v>
      </c>
      <c r="H15" s="80" t="s">
        <v>25</v>
      </c>
      <c r="I15" s="24" t="b">
        <v>0</v>
      </c>
      <c r="J15" s="43" t="b">
        <v>0</v>
      </c>
      <c r="K15" s="34"/>
      <c r="L15" s="28" t="s">
        <v>993</v>
      </c>
    </row>
    <row r="16">
      <c r="A16" s="151" t="s">
        <v>21</v>
      </c>
      <c r="B16" s="154" t="s">
        <v>994</v>
      </c>
      <c r="C16" s="150" t="s">
        <v>995</v>
      </c>
      <c r="D16" s="23" t="s">
        <v>24</v>
      </c>
      <c r="E16" s="32">
        <v>5.0</v>
      </c>
      <c r="F16" s="24" t="b">
        <v>0</v>
      </c>
      <c r="G16" s="25" t="b">
        <v>1</v>
      </c>
      <c r="H16" s="80" t="s">
        <v>25</v>
      </c>
      <c r="I16" s="24" t="b">
        <v>0</v>
      </c>
      <c r="J16" s="43" t="b">
        <v>0</v>
      </c>
      <c r="K16" s="34"/>
      <c r="L16" s="38" t="s">
        <v>993</v>
      </c>
    </row>
    <row r="17">
      <c r="A17" s="149" t="s">
        <v>21</v>
      </c>
      <c r="B17" s="21" t="s">
        <v>900</v>
      </c>
      <c r="C17" s="150" t="s">
        <v>996</v>
      </c>
      <c r="D17" s="23" t="s">
        <v>24</v>
      </c>
      <c r="E17" s="23" t="s">
        <v>141</v>
      </c>
      <c r="F17" s="24" t="b">
        <v>0</v>
      </c>
      <c r="G17" s="43" t="b">
        <v>1</v>
      </c>
      <c r="H17" s="83" t="s">
        <v>178</v>
      </c>
      <c r="I17" s="24" t="b">
        <v>0</v>
      </c>
      <c r="J17" s="43" t="b">
        <v>0</v>
      </c>
      <c r="K17" s="88"/>
      <c r="L17" s="38"/>
    </row>
    <row r="18">
      <c r="A18" s="149" t="s">
        <v>21</v>
      </c>
      <c r="B18" s="21" t="s">
        <v>597</v>
      </c>
      <c r="C18" s="150" t="s">
        <v>997</v>
      </c>
      <c r="D18" s="23" t="s">
        <v>24</v>
      </c>
      <c r="E18" s="23">
        <v>5.0</v>
      </c>
      <c r="F18" s="24" t="b">
        <v>0</v>
      </c>
      <c r="G18" s="24" t="b">
        <v>1</v>
      </c>
      <c r="H18" s="84" t="s">
        <v>42</v>
      </c>
      <c r="I18" s="24" t="b">
        <v>0</v>
      </c>
      <c r="J18" s="25" t="b">
        <v>1</v>
      </c>
      <c r="K18" s="34"/>
      <c r="L18" s="38"/>
    </row>
    <row r="19">
      <c r="A19" s="149" t="s">
        <v>21</v>
      </c>
      <c r="B19" s="21" t="s">
        <v>998</v>
      </c>
      <c r="C19" s="150" t="s">
        <v>999</v>
      </c>
      <c r="D19" s="23" t="s">
        <v>24</v>
      </c>
      <c r="E19" s="23">
        <v>8.0</v>
      </c>
      <c r="F19" s="24" t="b">
        <v>0</v>
      </c>
      <c r="G19" s="43" t="b">
        <v>1</v>
      </c>
      <c r="H19" s="85" t="s">
        <v>42</v>
      </c>
      <c r="I19" s="24" t="b">
        <v>0</v>
      </c>
      <c r="J19" s="25" t="b">
        <v>1</v>
      </c>
      <c r="K19" s="34"/>
      <c r="L19" s="38"/>
    </row>
    <row r="20">
      <c r="A20" s="149" t="s">
        <v>21</v>
      </c>
      <c r="B20" s="21" t="s">
        <v>671</v>
      </c>
      <c r="C20" s="150" t="s">
        <v>672</v>
      </c>
      <c r="D20" s="23" t="s">
        <v>24</v>
      </c>
      <c r="E20" s="23">
        <v>5.0</v>
      </c>
      <c r="F20" s="24" t="b">
        <v>0</v>
      </c>
      <c r="G20" s="43" t="b">
        <v>1</v>
      </c>
      <c r="H20" s="84" t="s">
        <v>42</v>
      </c>
      <c r="I20" s="24" t="b">
        <v>0</v>
      </c>
      <c r="J20" s="25" t="b">
        <v>1</v>
      </c>
      <c r="K20" s="27"/>
      <c r="L20" s="38"/>
    </row>
    <row r="21">
      <c r="A21" s="151" t="s">
        <v>21</v>
      </c>
      <c r="B21" s="21" t="s">
        <v>1000</v>
      </c>
      <c r="C21" s="150" t="s">
        <v>1001</v>
      </c>
      <c r="D21" s="23" t="s">
        <v>24</v>
      </c>
      <c r="E21" s="23">
        <v>13.0</v>
      </c>
      <c r="F21" s="24" t="b">
        <v>0</v>
      </c>
      <c r="G21" s="25" t="b">
        <v>1</v>
      </c>
      <c r="H21" s="84" t="s">
        <v>25</v>
      </c>
      <c r="I21" s="24" t="b">
        <v>0</v>
      </c>
      <c r="J21" s="25" t="b">
        <v>0</v>
      </c>
      <c r="K21" s="27"/>
      <c r="L21" s="38"/>
    </row>
    <row r="22">
      <c r="A22" s="151" t="s">
        <v>21</v>
      </c>
      <c r="B22" s="21" t="s">
        <v>1002</v>
      </c>
      <c r="C22" s="150" t="s">
        <v>1003</v>
      </c>
      <c r="D22" s="23" t="s">
        <v>24</v>
      </c>
      <c r="E22" s="23">
        <v>13.0</v>
      </c>
      <c r="F22" s="24" t="b">
        <v>0</v>
      </c>
      <c r="G22" s="25" t="b">
        <v>1</v>
      </c>
      <c r="H22" s="84" t="s">
        <v>25</v>
      </c>
      <c r="I22" s="24" t="b">
        <v>0</v>
      </c>
      <c r="J22" s="25" t="b">
        <v>0</v>
      </c>
      <c r="K22" s="27"/>
      <c r="L22" s="38"/>
    </row>
    <row r="23" ht="17.25" customHeight="1">
      <c r="A23" s="98" t="s">
        <v>48</v>
      </c>
      <c r="B23" s="149" t="s">
        <v>1004</v>
      </c>
      <c r="C23" s="150" t="s">
        <v>1005</v>
      </c>
      <c r="D23" s="23" t="s">
        <v>24</v>
      </c>
      <c r="E23" s="119">
        <v>13.0</v>
      </c>
      <c r="F23" s="24" t="b">
        <v>1</v>
      </c>
      <c r="G23" s="24" t="b">
        <v>0</v>
      </c>
      <c r="H23" s="80" t="s">
        <v>25</v>
      </c>
      <c r="I23" s="24" t="b">
        <v>0</v>
      </c>
      <c r="J23" s="25" t="b">
        <v>0</v>
      </c>
      <c r="K23" s="27"/>
      <c r="L23" s="38"/>
    </row>
    <row r="24">
      <c r="A24" s="98" t="s">
        <v>48</v>
      </c>
      <c r="B24" s="149" t="s">
        <v>1006</v>
      </c>
      <c r="C24" s="150" t="s">
        <v>1007</v>
      </c>
      <c r="D24" s="23" t="s">
        <v>24</v>
      </c>
      <c r="E24" s="119">
        <v>5.0</v>
      </c>
      <c r="F24" s="24" t="b">
        <v>0</v>
      </c>
      <c r="G24" s="43" t="b">
        <v>0</v>
      </c>
      <c r="H24" s="80" t="s">
        <v>25</v>
      </c>
      <c r="I24" s="24" t="b">
        <v>0</v>
      </c>
      <c r="J24" s="43" t="b">
        <v>0</v>
      </c>
      <c r="K24" s="40"/>
      <c r="L24" s="38"/>
    </row>
    <row r="25">
      <c r="A25" s="98" t="s">
        <v>48</v>
      </c>
      <c r="B25" s="149" t="s">
        <v>909</v>
      </c>
      <c r="C25" s="150" t="s">
        <v>1008</v>
      </c>
      <c r="D25" s="23" t="s">
        <v>24</v>
      </c>
      <c r="E25" s="119">
        <v>8.0</v>
      </c>
      <c r="F25" s="24" t="b">
        <v>0</v>
      </c>
      <c r="G25" s="43" t="b">
        <v>0</v>
      </c>
      <c r="H25" s="26" t="s">
        <v>97</v>
      </c>
      <c r="I25" s="24" t="b">
        <v>0</v>
      </c>
      <c r="J25" s="25" t="b">
        <v>0</v>
      </c>
      <c r="K25" s="40"/>
      <c r="L25" s="38"/>
    </row>
    <row r="26">
      <c r="A26" s="98" t="s">
        <v>48</v>
      </c>
      <c r="B26" s="149" t="s">
        <v>831</v>
      </c>
      <c r="C26" s="150" t="s">
        <v>1009</v>
      </c>
      <c r="D26" s="23" t="s">
        <v>24</v>
      </c>
      <c r="E26" s="119">
        <v>5.0</v>
      </c>
      <c r="F26" s="24" t="b">
        <v>0</v>
      </c>
      <c r="G26" s="43" t="b">
        <v>0</v>
      </c>
      <c r="H26" s="80" t="s">
        <v>25</v>
      </c>
      <c r="I26" s="24" t="b">
        <v>0</v>
      </c>
      <c r="J26" s="25" t="b">
        <v>0</v>
      </c>
      <c r="K26" s="40"/>
      <c r="L26" s="38"/>
    </row>
    <row r="27">
      <c r="A27" s="108" t="s">
        <v>48</v>
      </c>
      <c r="B27" s="149" t="s">
        <v>1010</v>
      </c>
      <c r="C27" s="152" t="s">
        <v>1011</v>
      </c>
      <c r="D27" s="32" t="s">
        <v>24</v>
      </c>
      <c r="E27" s="120">
        <v>5.0</v>
      </c>
      <c r="F27" s="24" t="b">
        <v>0</v>
      </c>
      <c r="G27" s="25" t="b">
        <v>0</v>
      </c>
      <c r="H27" s="80" t="s">
        <v>25</v>
      </c>
      <c r="I27" s="25" t="b">
        <v>0</v>
      </c>
      <c r="J27" s="43" t="b">
        <v>0</v>
      </c>
      <c r="K27" s="40"/>
      <c r="L27" s="38" t="s">
        <v>990</v>
      </c>
    </row>
    <row r="28" ht="15.0" customHeight="1">
      <c r="A28" s="98" t="s">
        <v>48</v>
      </c>
      <c r="B28" s="149" t="s">
        <v>829</v>
      </c>
      <c r="C28" s="150" t="s">
        <v>1012</v>
      </c>
      <c r="D28" s="23" t="s">
        <v>24</v>
      </c>
      <c r="E28" s="119">
        <v>5.0</v>
      </c>
      <c r="F28" s="24" t="b">
        <v>0</v>
      </c>
      <c r="G28" s="25" t="b">
        <v>1</v>
      </c>
      <c r="H28" s="80" t="s">
        <v>25</v>
      </c>
      <c r="I28" s="24" t="b">
        <v>0</v>
      </c>
      <c r="J28" s="43" t="b">
        <v>0</v>
      </c>
      <c r="K28" s="40"/>
      <c r="L28" s="38"/>
    </row>
    <row r="29">
      <c r="A29" s="98" t="s">
        <v>48</v>
      </c>
      <c r="B29" s="149" t="s">
        <v>817</v>
      </c>
      <c r="C29" s="150" t="s">
        <v>818</v>
      </c>
      <c r="D29" s="23" t="s">
        <v>24</v>
      </c>
      <c r="E29" s="119" t="s">
        <v>141</v>
      </c>
      <c r="F29" s="24" t="b">
        <v>0</v>
      </c>
      <c r="G29" s="25" t="b">
        <v>1</v>
      </c>
      <c r="H29" s="80" t="s">
        <v>178</v>
      </c>
      <c r="I29" s="24" t="b">
        <v>0</v>
      </c>
      <c r="J29" s="43" t="b">
        <v>0</v>
      </c>
      <c r="K29" s="40"/>
      <c r="L29" s="38"/>
    </row>
    <row r="30">
      <c r="A30" s="98" t="s">
        <v>48</v>
      </c>
      <c r="B30" s="149" t="s">
        <v>913</v>
      </c>
      <c r="C30" s="150" t="s">
        <v>914</v>
      </c>
      <c r="D30" s="23" t="s">
        <v>24</v>
      </c>
      <c r="E30" s="119">
        <v>13.0</v>
      </c>
      <c r="F30" s="25" t="b">
        <v>0</v>
      </c>
      <c r="G30" s="43" t="b">
        <v>1</v>
      </c>
      <c r="H30" s="35" t="s">
        <v>97</v>
      </c>
      <c r="I30" s="25" t="b">
        <v>0</v>
      </c>
      <c r="J30" s="25" t="b">
        <v>0</v>
      </c>
      <c r="K30" s="40"/>
      <c r="L30" s="38"/>
    </row>
    <row r="31">
      <c r="A31" s="98" t="s">
        <v>48</v>
      </c>
      <c r="B31" s="149" t="s">
        <v>749</v>
      </c>
      <c r="C31" s="150" t="s">
        <v>1013</v>
      </c>
      <c r="D31" s="23" t="s">
        <v>24</v>
      </c>
      <c r="E31" s="119">
        <v>13.0</v>
      </c>
      <c r="F31" s="24" t="b">
        <v>0</v>
      </c>
      <c r="G31" s="43" t="b">
        <v>1</v>
      </c>
      <c r="H31" s="26" t="s">
        <v>178</v>
      </c>
      <c r="I31" s="24" t="b">
        <v>0</v>
      </c>
      <c r="J31" s="43" t="b">
        <v>0</v>
      </c>
      <c r="K31" s="40"/>
      <c r="L31" s="38"/>
    </row>
    <row r="32">
      <c r="A32" s="155" t="s">
        <v>79</v>
      </c>
      <c r="B32" s="149" t="s">
        <v>919</v>
      </c>
      <c r="C32" s="150" t="s">
        <v>920</v>
      </c>
      <c r="D32" s="23" t="s">
        <v>24</v>
      </c>
      <c r="E32" s="119">
        <v>13.0</v>
      </c>
      <c r="F32" s="25" t="b">
        <v>1</v>
      </c>
      <c r="G32" s="25" t="b">
        <v>0</v>
      </c>
      <c r="H32" s="26" t="s">
        <v>42</v>
      </c>
      <c r="I32" s="24" t="b">
        <v>0</v>
      </c>
      <c r="J32" s="43" t="b">
        <v>0</v>
      </c>
      <c r="K32" s="40"/>
      <c r="L32" s="38"/>
    </row>
    <row r="33">
      <c r="A33" s="155" t="s">
        <v>79</v>
      </c>
      <c r="B33" s="149" t="s">
        <v>837</v>
      </c>
      <c r="C33" s="150" t="s">
        <v>838</v>
      </c>
      <c r="D33" s="23" t="s">
        <v>24</v>
      </c>
      <c r="E33" s="119">
        <v>13.0</v>
      </c>
      <c r="F33" s="24" t="b">
        <v>0</v>
      </c>
      <c r="G33" s="25" t="b">
        <v>0</v>
      </c>
      <c r="H33" s="26" t="s">
        <v>97</v>
      </c>
      <c r="I33" s="25" t="b">
        <v>1</v>
      </c>
      <c r="J33" s="43" t="b">
        <v>0</v>
      </c>
      <c r="K33" s="40"/>
      <c r="L33" s="38" t="s">
        <v>1014</v>
      </c>
    </row>
    <row r="34">
      <c r="A34" s="155" t="s">
        <v>79</v>
      </c>
      <c r="B34" s="149" t="s">
        <v>1015</v>
      </c>
      <c r="C34" s="150" t="s">
        <v>1016</v>
      </c>
      <c r="D34" s="23" t="s">
        <v>24</v>
      </c>
      <c r="E34" s="119">
        <v>8.0</v>
      </c>
      <c r="F34" s="24" t="b">
        <v>0</v>
      </c>
      <c r="G34" s="25" t="b">
        <v>0</v>
      </c>
      <c r="H34" s="35" t="s">
        <v>25</v>
      </c>
      <c r="I34" s="25" t="b">
        <v>0</v>
      </c>
      <c r="J34" s="43" t="b">
        <v>0</v>
      </c>
      <c r="K34" s="40"/>
      <c r="L34" s="38"/>
    </row>
    <row r="35">
      <c r="A35" s="155" t="s">
        <v>79</v>
      </c>
      <c r="B35" s="149" t="s">
        <v>1017</v>
      </c>
      <c r="C35" s="150" t="s">
        <v>1018</v>
      </c>
      <c r="D35" s="23" t="s">
        <v>24</v>
      </c>
      <c r="E35" s="119">
        <v>8.0</v>
      </c>
      <c r="F35" s="25" t="b">
        <v>0</v>
      </c>
      <c r="G35" s="43" t="b">
        <v>0</v>
      </c>
      <c r="H35" s="80" t="s">
        <v>25</v>
      </c>
      <c r="I35" s="24" t="b">
        <v>0</v>
      </c>
      <c r="J35" s="43" t="b">
        <v>1</v>
      </c>
      <c r="K35" s="40"/>
      <c r="L35" s="38"/>
    </row>
    <row r="36">
      <c r="A36" s="155" t="s">
        <v>79</v>
      </c>
      <c r="B36" s="149" t="s">
        <v>854</v>
      </c>
      <c r="C36" s="150" t="s">
        <v>855</v>
      </c>
      <c r="D36" s="23" t="s">
        <v>24</v>
      </c>
      <c r="E36" s="119">
        <v>8.0</v>
      </c>
      <c r="F36" s="24" t="b">
        <v>0</v>
      </c>
      <c r="G36" s="43" t="b">
        <v>0</v>
      </c>
      <c r="H36" s="26" t="s">
        <v>42</v>
      </c>
      <c r="I36" s="25" t="b">
        <v>1</v>
      </c>
      <c r="J36" s="43" t="b">
        <v>1</v>
      </c>
      <c r="K36" s="40"/>
      <c r="L36" s="38" t="s">
        <v>1019</v>
      </c>
    </row>
    <row r="37">
      <c r="A37" s="155" t="s">
        <v>79</v>
      </c>
      <c r="B37" s="149" t="s">
        <v>841</v>
      </c>
      <c r="C37" s="150" t="s">
        <v>923</v>
      </c>
      <c r="D37" s="23" t="s">
        <v>24</v>
      </c>
      <c r="E37" s="119">
        <v>13.0</v>
      </c>
      <c r="F37" s="24" t="b">
        <v>0</v>
      </c>
      <c r="G37" s="43" t="b">
        <v>1</v>
      </c>
      <c r="H37" s="120" t="s">
        <v>178</v>
      </c>
      <c r="I37" s="24" t="b">
        <v>0</v>
      </c>
      <c r="J37" s="43" t="b">
        <v>0</v>
      </c>
      <c r="K37" s="40"/>
      <c r="L37" s="38"/>
    </row>
    <row r="38">
      <c r="A38" s="155" t="s">
        <v>79</v>
      </c>
      <c r="B38" s="149" t="s">
        <v>847</v>
      </c>
      <c r="C38" s="150" t="s">
        <v>925</v>
      </c>
      <c r="D38" s="23" t="s">
        <v>24</v>
      </c>
      <c r="E38" s="119">
        <v>13.0</v>
      </c>
      <c r="F38" s="24" t="b">
        <v>0</v>
      </c>
      <c r="G38" s="43" t="b">
        <v>1</v>
      </c>
      <c r="H38" s="85" t="s">
        <v>178</v>
      </c>
      <c r="I38" s="24" t="b">
        <v>0</v>
      </c>
      <c r="J38" s="43" t="b">
        <v>0</v>
      </c>
      <c r="K38" s="40"/>
      <c r="L38" s="38"/>
    </row>
    <row r="39">
      <c r="A39" s="155" t="s">
        <v>79</v>
      </c>
      <c r="B39" s="149" t="s">
        <v>839</v>
      </c>
      <c r="C39" s="150" t="s">
        <v>840</v>
      </c>
      <c r="D39" s="23" t="s">
        <v>24</v>
      </c>
      <c r="E39" s="119">
        <v>8.0</v>
      </c>
      <c r="F39" s="24" t="b">
        <v>0</v>
      </c>
      <c r="G39" s="43" t="b">
        <v>1</v>
      </c>
      <c r="H39" s="120" t="s">
        <v>178</v>
      </c>
      <c r="I39" s="25" t="b">
        <v>0</v>
      </c>
      <c r="J39" s="43" t="b">
        <v>1</v>
      </c>
      <c r="K39" s="40"/>
      <c r="L39" s="38"/>
    </row>
    <row r="40">
      <c r="A40" s="95" t="s">
        <v>98</v>
      </c>
      <c r="B40" s="149" t="s">
        <v>1020</v>
      </c>
      <c r="C40" s="150" t="s">
        <v>1021</v>
      </c>
      <c r="D40" s="23" t="s">
        <v>24</v>
      </c>
      <c r="E40" s="119">
        <v>5.0</v>
      </c>
      <c r="F40" s="24" t="b">
        <v>1</v>
      </c>
      <c r="G40" s="43" t="b">
        <v>0</v>
      </c>
      <c r="H40" s="80" t="s">
        <v>25</v>
      </c>
      <c r="I40" s="24" t="b">
        <v>0</v>
      </c>
      <c r="J40" s="43" t="b">
        <v>0</v>
      </c>
      <c r="K40" s="27"/>
      <c r="L40" s="38"/>
    </row>
    <row r="41">
      <c r="A41" s="95" t="s">
        <v>98</v>
      </c>
      <c r="B41" s="149" t="s">
        <v>494</v>
      </c>
      <c r="C41" s="150" t="s">
        <v>495</v>
      </c>
      <c r="D41" s="23" t="s">
        <v>24</v>
      </c>
      <c r="E41" s="119">
        <v>5.0</v>
      </c>
      <c r="F41" s="24" t="b">
        <v>0</v>
      </c>
      <c r="G41" s="43" t="b">
        <v>0</v>
      </c>
      <c r="H41" s="80" t="s">
        <v>25</v>
      </c>
      <c r="I41" s="25" t="b">
        <v>0</v>
      </c>
      <c r="J41" s="43" t="b">
        <v>1</v>
      </c>
      <c r="K41" s="41"/>
      <c r="L41" s="38"/>
    </row>
    <row r="42">
      <c r="A42" s="95" t="s">
        <v>98</v>
      </c>
      <c r="B42" s="149" t="s">
        <v>1022</v>
      </c>
      <c r="C42" s="150" t="s">
        <v>1023</v>
      </c>
      <c r="D42" s="23" t="s">
        <v>24</v>
      </c>
      <c r="E42" s="119">
        <v>5.0</v>
      </c>
      <c r="F42" s="24" t="b">
        <v>0</v>
      </c>
      <c r="G42" s="43" t="b">
        <v>0</v>
      </c>
      <c r="H42" s="80" t="s">
        <v>25</v>
      </c>
      <c r="I42" s="25" t="b">
        <v>0</v>
      </c>
      <c r="J42" s="43" t="b">
        <v>1</v>
      </c>
      <c r="K42" s="40"/>
      <c r="L42" s="38"/>
    </row>
    <row r="43">
      <c r="A43" s="95" t="s">
        <v>98</v>
      </c>
      <c r="B43" s="149" t="s">
        <v>1024</v>
      </c>
      <c r="C43" s="150" t="s">
        <v>1025</v>
      </c>
      <c r="D43" s="23" t="s">
        <v>24</v>
      </c>
      <c r="E43" s="119">
        <v>8.0</v>
      </c>
      <c r="F43" s="24" t="b">
        <v>0</v>
      </c>
      <c r="G43" s="43" t="b">
        <v>0</v>
      </c>
      <c r="H43" s="80" t="s">
        <v>25</v>
      </c>
      <c r="I43" s="24" t="b">
        <v>0</v>
      </c>
      <c r="J43" s="43" t="b">
        <v>0</v>
      </c>
      <c r="K43" s="40"/>
      <c r="L43" s="156"/>
    </row>
    <row r="44">
      <c r="A44" s="95" t="s">
        <v>98</v>
      </c>
      <c r="B44" s="149" t="s">
        <v>198</v>
      </c>
      <c r="C44" s="150" t="s">
        <v>932</v>
      </c>
      <c r="D44" s="23" t="s">
        <v>24</v>
      </c>
      <c r="E44" s="119">
        <v>8.0</v>
      </c>
      <c r="F44" s="24" t="b">
        <v>0</v>
      </c>
      <c r="G44" s="43" t="b">
        <v>0</v>
      </c>
      <c r="H44" s="44" t="s">
        <v>97</v>
      </c>
      <c r="I44" s="25" t="b">
        <v>0</v>
      </c>
      <c r="J44" s="25" t="b">
        <v>0</v>
      </c>
      <c r="K44" s="40"/>
      <c r="L44" s="157"/>
    </row>
    <row r="45" ht="15.0" customHeight="1">
      <c r="A45" s="39" t="s">
        <v>98</v>
      </c>
      <c r="B45" s="151" t="s">
        <v>1026</v>
      </c>
      <c r="C45" s="152" t="s">
        <v>1027</v>
      </c>
      <c r="D45" s="23" t="s">
        <v>24</v>
      </c>
      <c r="E45" s="120">
        <v>5.0</v>
      </c>
      <c r="F45" s="25" t="b">
        <v>0</v>
      </c>
      <c r="G45" s="25" t="b">
        <v>0</v>
      </c>
      <c r="H45" s="80" t="s">
        <v>25</v>
      </c>
      <c r="I45" s="25" t="b">
        <v>0</v>
      </c>
      <c r="J45" s="25" t="b">
        <v>0</v>
      </c>
      <c r="K45" s="40"/>
      <c r="L45" s="38"/>
    </row>
    <row r="46" ht="15.0" customHeight="1">
      <c r="A46" s="95" t="s">
        <v>98</v>
      </c>
      <c r="B46" s="149" t="s">
        <v>693</v>
      </c>
      <c r="C46" s="150" t="s">
        <v>926</v>
      </c>
      <c r="D46" s="23" t="s">
        <v>24</v>
      </c>
      <c r="E46" s="119">
        <v>13.0</v>
      </c>
      <c r="F46" s="25" t="b">
        <v>0</v>
      </c>
      <c r="G46" s="25" t="b">
        <v>1</v>
      </c>
      <c r="H46" s="44" t="s">
        <v>97</v>
      </c>
      <c r="I46" s="25" t="b">
        <v>0</v>
      </c>
      <c r="J46" s="25" t="b">
        <v>1</v>
      </c>
      <c r="K46" s="40"/>
      <c r="L46" s="38"/>
    </row>
    <row r="47">
      <c r="A47" s="95" t="s">
        <v>98</v>
      </c>
      <c r="B47" s="149" t="s">
        <v>1028</v>
      </c>
      <c r="C47" s="150" t="s">
        <v>1029</v>
      </c>
      <c r="D47" s="23" t="s">
        <v>24</v>
      </c>
      <c r="E47" s="119">
        <v>5.0</v>
      </c>
      <c r="F47" s="24" t="b">
        <v>0</v>
      </c>
      <c r="G47" s="43" t="b">
        <v>1</v>
      </c>
      <c r="H47" s="44" t="s">
        <v>25</v>
      </c>
      <c r="I47" s="25" t="b">
        <v>0</v>
      </c>
      <c r="J47" s="43" t="b">
        <v>0</v>
      </c>
      <c r="K47" s="40"/>
      <c r="L47" s="38"/>
    </row>
    <row r="48">
      <c r="A48" s="95" t="s">
        <v>98</v>
      </c>
      <c r="B48" s="149" t="s">
        <v>928</v>
      </c>
      <c r="C48" s="150" t="s">
        <v>929</v>
      </c>
      <c r="D48" s="23" t="s">
        <v>24</v>
      </c>
      <c r="E48" s="119">
        <v>5.0</v>
      </c>
      <c r="F48" s="24" t="b">
        <v>0</v>
      </c>
      <c r="G48" s="43" t="b">
        <v>1</v>
      </c>
      <c r="H48" s="44" t="s">
        <v>181</v>
      </c>
      <c r="I48" s="25" t="b">
        <v>0</v>
      </c>
      <c r="J48" s="25" t="b">
        <v>0</v>
      </c>
      <c r="K48" s="40"/>
      <c r="L48" s="38"/>
    </row>
    <row r="49">
      <c r="A49" s="95" t="s">
        <v>98</v>
      </c>
      <c r="B49" s="149" t="s">
        <v>930</v>
      </c>
      <c r="C49" s="150" t="s">
        <v>931</v>
      </c>
      <c r="D49" s="23" t="s">
        <v>24</v>
      </c>
      <c r="E49" s="119">
        <v>5.0</v>
      </c>
      <c r="F49" s="25" t="b">
        <v>0</v>
      </c>
      <c r="G49" s="43" t="b">
        <v>1</v>
      </c>
      <c r="H49" s="44" t="s">
        <v>181</v>
      </c>
      <c r="I49" s="24" t="b">
        <v>0</v>
      </c>
      <c r="J49" s="25" t="b">
        <v>0</v>
      </c>
      <c r="K49" s="40"/>
      <c r="L49" s="38"/>
    </row>
    <row r="50">
      <c r="A50" s="95" t="s">
        <v>98</v>
      </c>
      <c r="B50" s="149" t="s">
        <v>1030</v>
      </c>
      <c r="C50" s="150" t="s">
        <v>1031</v>
      </c>
      <c r="D50" s="32" t="s">
        <v>1032</v>
      </c>
      <c r="E50" s="119">
        <v>8.0</v>
      </c>
      <c r="F50" s="24" t="b">
        <v>0</v>
      </c>
      <c r="G50" s="43" t="b">
        <v>1</v>
      </c>
      <c r="H50" s="44" t="s">
        <v>25</v>
      </c>
      <c r="I50" s="24" t="b">
        <v>0</v>
      </c>
      <c r="J50" s="43" t="b">
        <v>1</v>
      </c>
      <c r="K50" s="40"/>
      <c r="L50" s="38"/>
    </row>
    <row r="51">
      <c r="A51" s="95" t="s">
        <v>98</v>
      </c>
      <c r="B51" s="149" t="s">
        <v>934</v>
      </c>
      <c r="C51" s="150" t="s">
        <v>1033</v>
      </c>
      <c r="D51" s="23" t="s">
        <v>24</v>
      </c>
      <c r="E51" s="119">
        <v>5.0</v>
      </c>
      <c r="F51" s="24" t="b">
        <v>0</v>
      </c>
      <c r="G51" s="43" t="b">
        <v>1</v>
      </c>
      <c r="H51" s="44" t="s">
        <v>42</v>
      </c>
      <c r="I51" s="24" t="b">
        <v>0</v>
      </c>
      <c r="J51" s="43" t="b">
        <v>1</v>
      </c>
      <c r="K51" s="40"/>
      <c r="L51" s="38"/>
    </row>
    <row r="52">
      <c r="A52" s="95" t="s">
        <v>98</v>
      </c>
      <c r="B52" s="149" t="s">
        <v>300</v>
      </c>
      <c r="C52" s="150" t="s">
        <v>936</v>
      </c>
      <c r="D52" s="23" t="s">
        <v>24</v>
      </c>
      <c r="E52" s="119">
        <v>8.0</v>
      </c>
      <c r="F52" s="24" t="b">
        <v>0</v>
      </c>
      <c r="G52" s="43" t="b">
        <v>1</v>
      </c>
      <c r="H52" s="44" t="s">
        <v>178</v>
      </c>
      <c r="I52" s="24" t="b">
        <v>0</v>
      </c>
      <c r="J52" s="25" t="b">
        <v>0</v>
      </c>
      <c r="K52" s="40"/>
      <c r="L52" s="38"/>
    </row>
    <row r="53">
      <c r="A53" s="95" t="s">
        <v>98</v>
      </c>
      <c r="B53" s="149" t="s">
        <v>937</v>
      </c>
      <c r="C53" s="150" t="s">
        <v>938</v>
      </c>
      <c r="D53" s="23" t="s">
        <v>24</v>
      </c>
      <c r="E53" s="119">
        <v>13.0</v>
      </c>
      <c r="F53" s="24" t="b">
        <v>0</v>
      </c>
      <c r="G53" s="43" t="b">
        <v>1</v>
      </c>
      <c r="H53" s="120" t="s">
        <v>185</v>
      </c>
      <c r="I53" s="81"/>
      <c r="J53" s="25" t="b">
        <v>0</v>
      </c>
      <c r="K53" s="40"/>
      <c r="L53" s="38"/>
    </row>
    <row r="54">
      <c r="A54" s="42" t="s">
        <v>120</v>
      </c>
      <c r="B54" s="158">
        <v>2.2411956E7</v>
      </c>
      <c r="C54" s="109" t="s">
        <v>513</v>
      </c>
      <c r="D54" s="120" t="s">
        <v>123</v>
      </c>
      <c r="E54" s="119"/>
      <c r="F54" s="24" t="s">
        <v>124</v>
      </c>
      <c r="G54" s="43" t="s">
        <v>124</v>
      </c>
      <c r="H54" s="123" t="s">
        <v>97</v>
      </c>
      <c r="I54" s="24" t="b">
        <v>0</v>
      </c>
      <c r="J54" s="24" t="s">
        <v>124</v>
      </c>
      <c r="K54" s="27"/>
      <c r="L54" s="38" t="s">
        <v>1034</v>
      </c>
    </row>
    <row r="55">
      <c r="A55" s="42" t="s">
        <v>120</v>
      </c>
      <c r="B55" s="159">
        <v>2.2404607E7</v>
      </c>
      <c r="C55" s="109" t="s">
        <v>941</v>
      </c>
      <c r="D55" s="120" t="s">
        <v>123</v>
      </c>
      <c r="E55" s="119"/>
      <c r="F55" s="24" t="s">
        <v>124</v>
      </c>
      <c r="G55" s="43" t="s">
        <v>124</v>
      </c>
      <c r="H55" s="123" t="s">
        <v>97</v>
      </c>
      <c r="I55" s="24" t="b">
        <v>0</v>
      </c>
      <c r="J55" s="24" t="s">
        <v>124</v>
      </c>
      <c r="K55" s="27"/>
      <c r="L55" s="38"/>
    </row>
    <row r="56">
      <c r="A56" s="42" t="s">
        <v>120</v>
      </c>
      <c r="B56" s="159">
        <v>2.2579994E7</v>
      </c>
      <c r="C56" s="109" t="s">
        <v>942</v>
      </c>
      <c r="D56" s="120" t="s">
        <v>778</v>
      </c>
      <c r="E56" s="119"/>
      <c r="F56" s="24"/>
      <c r="G56" s="24"/>
      <c r="H56" s="44" t="s">
        <v>97</v>
      </c>
      <c r="I56" s="25" t="b">
        <v>0</v>
      </c>
      <c r="J56" s="24"/>
      <c r="K56" s="27"/>
      <c r="L56" s="38"/>
    </row>
    <row r="57">
      <c r="A57" s="42" t="s">
        <v>120</v>
      </c>
      <c r="B57" s="159" t="s">
        <v>1035</v>
      </c>
      <c r="C57" s="109" t="s">
        <v>1036</v>
      </c>
      <c r="D57" s="120" t="s">
        <v>123</v>
      </c>
      <c r="E57" s="119"/>
      <c r="F57" s="24" t="s">
        <v>124</v>
      </c>
      <c r="G57" s="24"/>
      <c r="H57" s="44" t="s">
        <v>25</v>
      </c>
      <c r="I57" s="25" t="b">
        <v>0</v>
      </c>
      <c r="J57" s="24"/>
      <c r="K57" s="27"/>
      <c r="L57" s="38"/>
    </row>
    <row r="58">
      <c r="A58" s="42" t="s">
        <v>120</v>
      </c>
      <c r="B58" s="160">
        <v>2.24829E7</v>
      </c>
      <c r="C58" s="109" t="s">
        <v>1037</v>
      </c>
      <c r="D58" s="23" t="s">
        <v>24</v>
      </c>
      <c r="E58" s="120">
        <v>8.0</v>
      </c>
      <c r="F58" s="24" t="s">
        <v>124</v>
      </c>
      <c r="G58" s="24" t="s">
        <v>124</v>
      </c>
      <c r="H58" s="44" t="s">
        <v>25</v>
      </c>
      <c r="I58" s="24" t="b">
        <v>0</v>
      </c>
      <c r="J58" s="24" t="s">
        <v>124</v>
      </c>
      <c r="K58" s="27"/>
      <c r="L58" s="38"/>
    </row>
    <row r="59">
      <c r="A59" s="42" t="s">
        <v>120</v>
      </c>
      <c r="B59" s="160">
        <v>2.248303E7</v>
      </c>
      <c r="C59" s="109" t="s">
        <v>1038</v>
      </c>
      <c r="D59" s="23" t="s">
        <v>24</v>
      </c>
      <c r="E59" s="120">
        <v>13.0</v>
      </c>
      <c r="F59" s="24" t="s">
        <v>124</v>
      </c>
      <c r="G59" s="24" t="s">
        <v>124</v>
      </c>
      <c r="H59" s="44" t="s">
        <v>25</v>
      </c>
      <c r="I59" s="24" t="b">
        <v>0</v>
      </c>
      <c r="J59" s="24" t="s">
        <v>124</v>
      </c>
      <c r="K59" s="27"/>
      <c r="L59" s="38"/>
    </row>
    <row r="60">
      <c r="A60" s="42" t="s">
        <v>120</v>
      </c>
      <c r="B60" s="160">
        <v>2.2482751E7</v>
      </c>
      <c r="C60" s="109" t="s">
        <v>1039</v>
      </c>
      <c r="D60" s="23" t="s">
        <v>24</v>
      </c>
      <c r="E60" s="120">
        <v>13.0</v>
      </c>
      <c r="F60" s="24" t="s">
        <v>124</v>
      </c>
      <c r="G60" s="24" t="s">
        <v>124</v>
      </c>
      <c r="H60" s="44" t="s">
        <v>25</v>
      </c>
      <c r="I60" s="24" t="b">
        <v>0</v>
      </c>
      <c r="J60" s="24" t="s">
        <v>124</v>
      </c>
      <c r="K60" s="27"/>
      <c r="L60" s="38"/>
    </row>
    <row r="61">
      <c r="A61" s="42" t="s">
        <v>120</v>
      </c>
      <c r="B61" s="160">
        <v>2.248287E7</v>
      </c>
      <c r="C61" s="109" t="s">
        <v>1040</v>
      </c>
      <c r="D61" s="23" t="s">
        <v>24</v>
      </c>
      <c r="E61" s="120">
        <v>8.0</v>
      </c>
      <c r="F61" s="24" t="s">
        <v>124</v>
      </c>
      <c r="G61" s="24" t="s">
        <v>124</v>
      </c>
      <c r="H61" s="44" t="s">
        <v>25</v>
      </c>
      <c r="I61" s="24" t="b">
        <v>0</v>
      </c>
      <c r="J61" s="24" t="s">
        <v>124</v>
      </c>
      <c r="K61" s="27"/>
      <c r="L61" s="38"/>
    </row>
    <row r="62">
      <c r="A62" s="42" t="s">
        <v>120</v>
      </c>
      <c r="B62" s="158">
        <v>2.2538294E7</v>
      </c>
      <c r="C62" s="109" t="s">
        <v>1041</v>
      </c>
      <c r="D62" s="120" t="s">
        <v>123</v>
      </c>
      <c r="E62" s="119"/>
      <c r="F62" s="24" t="s">
        <v>124</v>
      </c>
      <c r="G62" s="43" t="s">
        <v>124</v>
      </c>
      <c r="H62" s="110" t="s">
        <v>25</v>
      </c>
      <c r="I62" s="24" t="b">
        <v>0</v>
      </c>
      <c r="J62" s="24" t="s">
        <v>124</v>
      </c>
      <c r="K62" s="27"/>
      <c r="L62" s="38"/>
    </row>
    <row r="63">
      <c r="A63" s="42" t="s">
        <v>120</v>
      </c>
      <c r="B63" s="159">
        <v>2.2480043E7</v>
      </c>
      <c r="C63" s="161" t="s">
        <v>1042</v>
      </c>
      <c r="D63" s="120" t="s">
        <v>123</v>
      </c>
      <c r="E63" s="119"/>
      <c r="F63" s="24" t="s">
        <v>124</v>
      </c>
      <c r="G63" s="24" t="s">
        <v>124</v>
      </c>
      <c r="H63" s="110" t="s">
        <v>25</v>
      </c>
      <c r="I63" s="24" t="b">
        <v>0</v>
      </c>
      <c r="J63" s="24" t="s">
        <v>124</v>
      </c>
      <c r="K63" s="40"/>
      <c r="L63" s="38"/>
    </row>
    <row r="64">
      <c r="A64" s="42" t="s">
        <v>120</v>
      </c>
      <c r="B64" s="159">
        <v>2.2457211E7</v>
      </c>
      <c r="C64" s="161" t="s">
        <v>1043</v>
      </c>
      <c r="D64" s="120" t="s">
        <v>123</v>
      </c>
      <c r="E64" s="119"/>
      <c r="F64" s="24" t="s">
        <v>124</v>
      </c>
      <c r="G64" s="24" t="s">
        <v>124</v>
      </c>
      <c r="H64" s="110" t="s">
        <v>25</v>
      </c>
      <c r="I64" s="24" t="b">
        <v>0</v>
      </c>
      <c r="J64" s="24" t="s">
        <v>124</v>
      </c>
      <c r="K64" s="40"/>
      <c r="L64" s="38"/>
    </row>
    <row r="65">
      <c r="A65" s="42" t="s">
        <v>120</v>
      </c>
      <c r="B65" s="162" t="s">
        <v>1044</v>
      </c>
      <c r="C65" s="161" t="s">
        <v>1045</v>
      </c>
      <c r="D65" s="120" t="s">
        <v>123</v>
      </c>
      <c r="E65" s="119"/>
      <c r="F65" s="24" t="s">
        <v>124</v>
      </c>
      <c r="G65" s="43" t="s">
        <v>124</v>
      </c>
      <c r="H65" s="110" t="s">
        <v>25</v>
      </c>
      <c r="I65" s="24" t="b">
        <v>0</v>
      </c>
      <c r="J65" s="43" t="s">
        <v>124</v>
      </c>
      <c r="K65" s="40"/>
      <c r="L65" s="38"/>
    </row>
    <row r="66">
      <c r="A66" s="42" t="s">
        <v>120</v>
      </c>
      <c r="B66" s="162" t="s">
        <v>1046</v>
      </c>
      <c r="C66" s="161" t="s">
        <v>1047</v>
      </c>
      <c r="D66" s="120" t="s">
        <v>123</v>
      </c>
      <c r="E66" s="119"/>
      <c r="F66" s="24" t="s">
        <v>124</v>
      </c>
      <c r="G66" s="24" t="s">
        <v>124</v>
      </c>
      <c r="H66" s="110" t="s">
        <v>25</v>
      </c>
      <c r="I66" s="24" t="b">
        <v>0</v>
      </c>
      <c r="J66" s="24" t="s">
        <v>124</v>
      </c>
      <c r="K66" s="40"/>
      <c r="L66" s="38"/>
    </row>
    <row r="67">
      <c r="A67" s="42" t="s">
        <v>120</v>
      </c>
      <c r="B67" s="162" t="s">
        <v>1048</v>
      </c>
      <c r="C67" s="161" t="s">
        <v>1049</v>
      </c>
      <c r="D67" s="120" t="s">
        <v>123</v>
      </c>
      <c r="E67" s="119"/>
      <c r="F67" s="24" t="s">
        <v>124</v>
      </c>
      <c r="G67" s="24" t="s">
        <v>124</v>
      </c>
      <c r="H67" s="110" t="s">
        <v>25</v>
      </c>
      <c r="I67" s="24" t="b">
        <v>0</v>
      </c>
      <c r="J67" s="24" t="s">
        <v>124</v>
      </c>
      <c r="K67" s="40"/>
      <c r="L67" s="38"/>
    </row>
    <row r="68">
      <c r="A68" s="42" t="s">
        <v>120</v>
      </c>
      <c r="B68" s="162" t="s">
        <v>1050</v>
      </c>
      <c r="C68" s="161" t="s">
        <v>1051</v>
      </c>
      <c r="D68" s="120" t="s">
        <v>123</v>
      </c>
      <c r="E68" s="119"/>
      <c r="F68" s="24" t="s">
        <v>124</v>
      </c>
      <c r="G68" s="24" t="s">
        <v>124</v>
      </c>
      <c r="H68" s="110" t="s">
        <v>25</v>
      </c>
      <c r="I68" s="24" t="b">
        <v>0</v>
      </c>
      <c r="J68" s="24" t="s">
        <v>124</v>
      </c>
      <c r="K68" s="40"/>
      <c r="L68" s="38"/>
    </row>
    <row r="69">
      <c r="A69" s="42" t="s">
        <v>120</v>
      </c>
      <c r="B69" s="162" t="s">
        <v>1052</v>
      </c>
      <c r="C69" s="161" t="s">
        <v>1053</v>
      </c>
      <c r="D69" s="120" t="s">
        <v>123</v>
      </c>
      <c r="E69" s="119"/>
      <c r="F69" s="24" t="s">
        <v>124</v>
      </c>
      <c r="G69" s="43" t="s">
        <v>124</v>
      </c>
      <c r="H69" s="110" t="s">
        <v>25</v>
      </c>
      <c r="I69" s="24" t="b">
        <v>0</v>
      </c>
      <c r="J69" s="43" t="s">
        <v>124</v>
      </c>
      <c r="K69" s="40"/>
      <c r="L69" s="38"/>
    </row>
    <row r="70" ht="7.5" customHeight="1">
      <c r="A70" s="12"/>
    </row>
    <row r="71">
      <c r="A71" s="45" t="s">
        <v>132</v>
      </c>
    </row>
    <row r="72">
      <c r="A72" s="14" t="s">
        <v>9</v>
      </c>
      <c r="B72" s="15" t="s">
        <v>10</v>
      </c>
      <c r="C72" s="16" t="s">
        <v>11</v>
      </c>
      <c r="D72" s="17" t="s">
        <v>12</v>
      </c>
      <c r="E72" s="19" t="s">
        <v>20</v>
      </c>
    </row>
    <row r="73">
      <c r="A73" s="149" t="s">
        <v>21</v>
      </c>
      <c r="B73" s="21" t="s">
        <v>900</v>
      </c>
      <c r="C73" s="150" t="s">
        <v>996</v>
      </c>
      <c r="D73" s="23" t="s">
        <v>24</v>
      </c>
      <c r="E73" s="146"/>
      <c r="F73" s="47"/>
      <c r="G73" s="47"/>
      <c r="H73" s="47"/>
      <c r="I73" s="47"/>
      <c r="J73" s="47"/>
      <c r="K73" s="48"/>
      <c r="L73" s="47"/>
    </row>
    <row r="74">
      <c r="A74" s="149" t="s">
        <v>21</v>
      </c>
      <c r="B74" s="21" t="s">
        <v>597</v>
      </c>
      <c r="C74" s="150" t="s">
        <v>997</v>
      </c>
      <c r="D74" s="23" t="s">
        <v>24</v>
      </c>
      <c r="E74" s="146"/>
      <c r="F74" s="47"/>
      <c r="G74" s="47"/>
      <c r="H74" s="47"/>
      <c r="I74" s="47"/>
      <c r="J74" s="47"/>
      <c r="K74" s="48"/>
      <c r="L74" s="47"/>
    </row>
    <row r="75">
      <c r="A75" s="149" t="s">
        <v>21</v>
      </c>
      <c r="B75" s="21" t="s">
        <v>998</v>
      </c>
      <c r="C75" s="150" t="s">
        <v>999</v>
      </c>
      <c r="D75" s="23" t="s">
        <v>24</v>
      </c>
      <c r="E75" s="146"/>
      <c r="F75" s="47"/>
      <c r="G75" s="47"/>
      <c r="H75" s="47"/>
      <c r="I75" s="47"/>
      <c r="J75" s="47"/>
      <c r="K75" s="48"/>
      <c r="L75" s="47"/>
    </row>
    <row r="76">
      <c r="A76" s="149" t="s">
        <v>21</v>
      </c>
      <c r="B76" s="21" t="s">
        <v>671</v>
      </c>
      <c r="C76" s="150" t="s">
        <v>672</v>
      </c>
      <c r="D76" s="23" t="s">
        <v>24</v>
      </c>
      <c r="E76" s="146"/>
      <c r="F76" s="47"/>
      <c r="G76" s="47"/>
      <c r="H76" s="47"/>
      <c r="I76" s="47"/>
      <c r="J76" s="47"/>
      <c r="K76" s="48"/>
      <c r="L76" s="47"/>
    </row>
    <row r="77">
      <c r="A77" s="98" t="s">
        <v>48</v>
      </c>
      <c r="B77" s="149" t="s">
        <v>817</v>
      </c>
      <c r="C77" s="150" t="s">
        <v>818</v>
      </c>
      <c r="D77" s="23" t="s">
        <v>24</v>
      </c>
      <c r="E77" s="146"/>
      <c r="F77" s="47"/>
      <c r="G77" s="47"/>
      <c r="H77" s="47"/>
      <c r="I77" s="47"/>
      <c r="J77" s="47"/>
      <c r="K77" s="48"/>
      <c r="L77" s="47"/>
    </row>
    <row r="78">
      <c r="A78" s="98" t="s">
        <v>48</v>
      </c>
      <c r="B78" s="149" t="s">
        <v>913</v>
      </c>
      <c r="C78" s="150" t="s">
        <v>914</v>
      </c>
      <c r="D78" s="23" t="s">
        <v>24</v>
      </c>
      <c r="E78" s="146"/>
      <c r="F78" s="47"/>
      <c r="G78" s="47"/>
      <c r="H78" s="47"/>
      <c r="I78" s="47"/>
      <c r="J78" s="47"/>
      <c r="K78" s="48"/>
      <c r="L78" s="47"/>
    </row>
    <row r="79">
      <c r="A79" s="98" t="s">
        <v>48</v>
      </c>
      <c r="B79" s="149" t="s">
        <v>749</v>
      </c>
      <c r="C79" s="150" t="s">
        <v>1013</v>
      </c>
      <c r="D79" s="23" t="s">
        <v>24</v>
      </c>
      <c r="E79" s="146"/>
      <c r="F79" s="47"/>
      <c r="G79" s="47"/>
      <c r="H79" s="47"/>
      <c r="I79" s="47"/>
      <c r="J79" s="47"/>
      <c r="K79" s="48"/>
      <c r="L79" s="47"/>
    </row>
    <row r="80">
      <c r="A80" s="155" t="s">
        <v>79</v>
      </c>
      <c r="B80" s="149" t="s">
        <v>841</v>
      </c>
      <c r="C80" s="150" t="s">
        <v>923</v>
      </c>
      <c r="D80" s="23" t="s">
        <v>24</v>
      </c>
      <c r="E80" s="146"/>
      <c r="F80" s="47"/>
      <c r="G80" s="47"/>
      <c r="H80" s="47"/>
      <c r="I80" s="47"/>
      <c r="J80" s="47"/>
      <c r="K80" s="48"/>
      <c r="L80" s="47"/>
    </row>
    <row r="81">
      <c r="A81" s="155" t="s">
        <v>79</v>
      </c>
      <c r="B81" s="149" t="s">
        <v>847</v>
      </c>
      <c r="C81" s="150" t="s">
        <v>925</v>
      </c>
      <c r="D81" s="23" t="s">
        <v>24</v>
      </c>
      <c r="E81" s="146"/>
      <c r="F81" s="47"/>
      <c r="G81" s="47"/>
      <c r="H81" s="47"/>
      <c r="I81" s="47"/>
      <c r="J81" s="47"/>
      <c r="K81" s="48"/>
      <c r="L81" s="47"/>
    </row>
    <row r="82">
      <c r="A82" s="155" t="s">
        <v>79</v>
      </c>
      <c r="B82" s="149" t="s">
        <v>839</v>
      </c>
      <c r="C82" s="150" t="s">
        <v>840</v>
      </c>
      <c r="D82" s="23" t="s">
        <v>24</v>
      </c>
      <c r="E82" s="146"/>
      <c r="F82" s="47"/>
      <c r="G82" s="47"/>
      <c r="H82" s="47"/>
      <c r="I82" s="47"/>
      <c r="J82" s="47"/>
      <c r="K82" s="48"/>
      <c r="L82" s="47"/>
    </row>
    <row r="83">
      <c r="A83" s="95" t="s">
        <v>98</v>
      </c>
      <c r="B83" s="149" t="s">
        <v>693</v>
      </c>
      <c r="C83" s="150" t="s">
        <v>926</v>
      </c>
      <c r="D83" s="23" t="s">
        <v>24</v>
      </c>
      <c r="E83" s="146"/>
      <c r="F83" s="47"/>
      <c r="G83" s="47"/>
      <c r="H83" s="47"/>
      <c r="I83" s="47"/>
      <c r="J83" s="47"/>
      <c r="K83" s="48"/>
      <c r="L83" s="47"/>
    </row>
    <row r="84">
      <c r="A84" s="95" t="s">
        <v>98</v>
      </c>
      <c r="B84" s="149" t="s">
        <v>928</v>
      </c>
      <c r="C84" s="150" t="s">
        <v>929</v>
      </c>
      <c r="D84" s="23" t="s">
        <v>24</v>
      </c>
      <c r="E84" s="146"/>
      <c r="F84" s="47"/>
      <c r="G84" s="47"/>
      <c r="H84" s="47"/>
      <c r="I84" s="47"/>
      <c r="J84" s="47"/>
      <c r="K84" s="48"/>
      <c r="L84" s="47"/>
    </row>
    <row r="85">
      <c r="A85" s="95" t="s">
        <v>98</v>
      </c>
      <c r="B85" s="149" t="s">
        <v>930</v>
      </c>
      <c r="C85" s="150" t="s">
        <v>931</v>
      </c>
      <c r="D85" s="23" t="s">
        <v>24</v>
      </c>
      <c r="E85" s="146"/>
      <c r="F85" s="47"/>
      <c r="G85" s="47"/>
      <c r="H85" s="47"/>
      <c r="I85" s="47"/>
      <c r="J85" s="47"/>
      <c r="K85" s="48"/>
      <c r="L85" s="47"/>
    </row>
    <row r="86">
      <c r="A86" s="95" t="s">
        <v>98</v>
      </c>
      <c r="B86" s="149" t="s">
        <v>934</v>
      </c>
      <c r="C86" s="150" t="s">
        <v>1033</v>
      </c>
      <c r="D86" s="23" t="s">
        <v>24</v>
      </c>
      <c r="E86" s="146"/>
      <c r="F86" s="47"/>
      <c r="G86" s="47"/>
      <c r="H86" s="47"/>
      <c r="I86" s="47"/>
      <c r="J86" s="47"/>
      <c r="K86" s="48"/>
      <c r="L86" s="47"/>
    </row>
    <row r="87">
      <c r="A87" s="95" t="s">
        <v>98</v>
      </c>
      <c r="B87" s="149" t="s">
        <v>300</v>
      </c>
      <c r="C87" s="150" t="s">
        <v>936</v>
      </c>
      <c r="D87" s="23" t="s">
        <v>24</v>
      </c>
      <c r="E87" s="146"/>
      <c r="F87" s="47"/>
      <c r="G87" s="47"/>
      <c r="H87" s="47"/>
      <c r="I87" s="47"/>
      <c r="J87" s="47"/>
      <c r="K87" s="48"/>
      <c r="L87" s="47"/>
    </row>
    <row r="88">
      <c r="A88" s="95" t="s">
        <v>98</v>
      </c>
      <c r="B88" s="149" t="s">
        <v>937</v>
      </c>
      <c r="C88" s="150" t="s">
        <v>938</v>
      </c>
      <c r="D88" s="23" t="s">
        <v>24</v>
      </c>
      <c r="E88" s="119"/>
      <c r="F88" s="47"/>
      <c r="G88" s="47"/>
      <c r="H88" s="47"/>
      <c r="I88" s="47"/>
      <c r="J88" s="47"/>
      <c r="K88" s="48"/>
      <c r="L88" s="47"/>
    </row>
    <row r="89">
      <c r="A89" s="45" t="s">
        <v>133</v>
      </c>
    </row>
    <row r="90">
      <c r="A90" s="49" t="s">
        <v>134</v>
      </c>
      <c r="D90" s="19" t="s">
        <v>135</v>
      </c>
      <c r="E90" s="19" t="s">
        <v>136</v>
      </c>
      <c r="F90" s="19"/>
      <c r="G90" s="19"/>
      <c r="H90" s="19" t="s">
        <v>137</v>
      </c>
      <c r="I90" s="19" t="s">
        <v>20</v>
      </c>
    </row>
    <row r="91">
      <c r="A91" s="28" t="s">
        <v>1054</v>
      </c>
      <c r="B91" s="28"/>
      <c r="C91" s="28"/>
      <c r="D91" s="122" t="s">
        <v>151</v>
      </c>
      <c r="E91" s="50" t="s">
        <v>144</v>
      </c>
      <c r="H91" s="53" t="s">
        <v>143</v>
      </c>
      <c r="I91" s="28" t="s">
        <v>1055</v>
      </c>
      <c r="J91" s="28"/>
      <c r="K91" s="52"/>
      <c r="L91" s="52"/>
    </row>
    <row r="92" ht="17.25" customHeight="1">
      <c r="A92" s="28" t="s">
        <v>1056</v>
      </c>
      <c r="B92" s="28"/>
      <c r="C92" s="28"/>
      <c r="D92" s="148" t="s">
        <v>151</v>
      </c>
      <c r="E92" s="50" t="s">
        <v>144</v>
      </c>
      <c r="H92" s="53" t="s">
        <v>143</v>
      </c>
      <c r="I92" s="28" t="s">
        <v>1057</v>
      </c>
      <c r="J92" s="28"/>
      <c r="K92" s="52"/>
      <c r="L92" s="52"/>
    </row>
    <row r="93">
      <c r="A93" s="28" t="s">
        <v>1058</v>
      </c>
      <c r="B93" s="28"/>
      <c r="C93" s="28"/>
      <c r="D93" s="148" t="s">
        <v>151</v>
      </c>
      <c r="E93" s="50" t="s">
        <v>144</v>
      </c>
      <c r="F93" s="50"/>
      <c r="G93" s="50"/>
      <c r="H93" s="53" t="s">
        <v>143</v>
      </c>
      <c r="I93" s="28"/>
      <c r="J93" s="28"/>
      <c r="K93" s="52"/>
      <c r="L93" s="52"/>
    </row>
    <row r="94">
      <c r="A94" s="28" t="s">
        <v>1059</v>
      </c>
      <c r="B94" s="28"/>
      <c r="C94" s="28"/>
      <c r="D94" s="148" t="s">
        <v>210</v>
      </c>
      <c r="E94" s="50" t="s">
        <v>144</v>
      </c>
      <c r="F94" s="50"/>
      <c r="G94" s="50"/>
      <c r="H94" s="53" t="s">
        <v>143</v>
      </c>
      <c r="I94" s="28" t="s">
        <v>1060</v>
      </c>
      <c r="J94" s="52"/>
      <c r="K94" s="52"/>
      <c r="L94" s="52"/>
    </row>
    <row r="95">
      <c r="A95" s="28" t="s">
        <v>987</v>
      </c>
      <c r="B95" s="28"/>
      <c r="C95" s="28"/>
      <c r="D95" s="148" t="s">
        <v>151</v>
      </c>
      <c r="E95" s="50" t="s">
        <v>140</v>
      </c>
      <c r="F95" s="50"/>
      <c r="G95" s="50"/>
      <c r="H95" s="51" t="s">
        <v>141</v>
      </c>
      <c r="I95" s="52"/>
      <c r="J95" s="52"/>
      <c r="K95" s="52"/>
      <c r="L95" s="52"/>
    </row>
    <row r="96">
      <c r="A96" s="28" t="s">
        <v>1019</v>
      </c>
      <c r="B96" s="28"/>
      <c r="C96" s="28"/>
      <c r="D96" s="148" t="s">
        <v>151</v>
      </c>
      <c r="E96" s="50" t="s">
        <v>142</v>
      </c>
      <c r="F96" s="50"/>
      <c r="G96" s="50"/>
      <c r="H96" s="53" t="s">
        <v>143</v>
      </c>
      <c r="I96" s="28" t="s">
        <v>1061</v>
      </c>
      <c r="J96" s="52"/>
      <c r="K96" s="52"/>
      <c r="L96" s="52"/>
    </row>
    <row r="97">
      <c r="A97" s="28" t="s">
        <v>1014</v>
      </c>
      <c r="B97" s="28"/>
      <c r="C97" s="28"/>
      <c r="D97" s="148" t="s">
        <v>151</v>
      </c>
      <c r="E97" s="50" t="s">
        <v>142</v>
      </c>
      <c r="F97" s="50"/>
      <c r="G97" s="50"/>
      <c r="H97" s="51" t="s">
        <v>141</v>
      </c>
      <c r="I97" s="52"/>
      <c r="J97" s="52"/>
      <c r="K97" s="52"/>
      <c r="L97" s="52"/>
    </row>
    <row r="98" ht="18.0" customHeight="1">
      <c r="A98" s="12"/>
    </row>
    <row r="99">
      <c r="A99" s="45" t="s">
        <v>153</v>
      </c>
    </row>
    <row r="100">
      <c r="A100" s="45" t="s">
        <v>154</v>
      </c>
      <c r="E100" s="45" t="s">
        <v>13</v>
      </c>
      <c r="J100" s="45"/>
      <c r="K100" s="45"/>
      <c r="L100" s="45"/>
    </row>
    <row r="101">
      <c r="A101" s="54"/>
      <c r="B101" s="54"/>
      <c r="C101" s="55"/>
      <c r="D101" s="54"/>
      <c r="E101" s="56" t="s">
        <v>155</v>
      </c>
    </row>
    <row r="102">
      <c r="A102" s="57"/>
      <c r="B102" s="57"/>
      <c r="C102" s="58"/>
      <c r="D102" s="57"/>
      <c r="E102" s="59"/>
      <c r="F102" s="60" t="s">
        <v>155</v>
      </c>
      <c r="G102" s="60" t="s">
        <v>156</v>
      </c>
      <c r="H102" s="60" t="s">
        <v>157</v>
      </c>
      <c r="I102" s="60" t="s">
        <v>158</v>
      </c>
      <c r="K102" s="61"/>
      <c r="L102" s="60"/>
    </row>
    <row r="103">
      <c r="A103" s="57"/>
      <c r="B103" s="57"/>
      <c r="C103" s="58"/>
      <c r="D103" s="57"/>
      <c r="E103" s="57" t="s">
        <v>140</v>
      </c>
      <c r="F103" s="57">
        <f>SUMIFS(E10:E70,G10:G70,"FALSE",A10:A70,1)</f>
        <v>45</v>
      </c>
      <c r="G103" s="57">
        <f>SUMIFS(E10:E70,G10:G70,"FALSE",I10:I70,"TRUE",A10:A70,1)</f>
        <v>8</v>
      </c>
      <c r="H103" s="57">
        <f>SUMIFS(E10:E70,G10:G70,"FALSE",H10:H70,"PRONTO",A10:A70,1)</f>
        <v>29</v>
      </c>
      <c r="I103" s="57"/>
      <c r="J103" s="57" t="str">
        <f>IFERROR(__xludf.DUMMYFUNCTION("SPARKLINE(L103,{""charttype"",""bar"";""color1"",""green"";""max"",1})"),"")</f>
        <v/>
      </c>
      <c r="K103" s="58"/>
      <c r="L103" s="62">
        <f t="shared" ref="L103:L107" si="1">((H103*100)/(F103-G103))/100</f>
        <v>0.7837837838</v>
      </c>
    </row>
    <row r="104">
      <c r="A104" s="57"/>
      <c r="B104" s="57"/>
      <c r="C104" s="58"/>
      <c r="D104" s="57"/>
      <c r="E104" s="57" t="s">
        <v>152</v>
      </c>
      <c r="F104" s="57">
        <f>SUMIFS(E10:E70,G10:G70,"FALSE",A10:A70,2)</f>
        <v>36</v>
      </c>
      <c r="G104" s="57">
        <f>SUMIFS(E10:E70,G10:G70,"FALSE",I10:I70,"TRUE",A10:A70,2)</f>
        <v>0</v>
      </c>
      <c r="H104" s="57">
        <f>SUMIFS(E10:E70,G10:G70,"FALSE",H10:H70,"PRONTO",A10:A70,2)</f>
        <v>28</v>
      </c>
      <c r="J104" s="57" t="str">
        <f>IFERROR(__xludf.DUMMYFUNCTION("SPARKLINE(L104,{""charttype"",""bar"";""color1"",""green"";""max"",1})"),"")</f>
        <v/>
      </c>
      <c r="K104" s="58"/>
      <c r="L104" s="62">
        <f t="shared" si="1"/>
        <v>0.7777777778</v>
      </c>
    </row>
    <row r="105">
      <c r="A105" s="57"/>
      <c r="B105" s="57"/>
      <c r="C105" s="58"/>
      <c r="D105" s="57"/>
      <c r="E105" s="57" t="s">
        <v>142</v>
      </c>
      <c r="F105" s="57">
        <f>SUMIFS(E10:E70,G10:G70,"FALSE",A10:A70,3)</f>
        <v>50</v>
      </c>
      <c r="G105" s="57">
        <f>SUMIFS(E10:E70,G10:G70,"FALSE",I10:I70,"TRUE",A10:A70,3)</f>
        <v>21</v>
      </c>
      <c r="H105" s="57">
        <f>SUMIFS(E10:E70,G10:G70,"FALSE",H10:H70,"PRONTO",A10:A70,3)</f>
        <v>16</v>
      </c>
      <c r="J105" s="57" t="str">
        <f>IFERROR(__xludf.DUMMYFUNCTION("SPARKLINE(L105,{""charttype"",""bar"";""color1"",""green"";""max"",1})"),"")</f>
        <v/>
      </c>
      <c r="K105" s="58"/>
      <c r="L105" s="62">
        <f t="shared" si="1"/>
        <v>0.5517241379</v>
      </c>
    </row>
    <row r="106">
      <c r="A106" s="57"/>
      <c r="B106" s="57"/>
      <c r="C106" s="58"/>
      <c r="D106" s="57"/>
      <c r="E106" s="57" t="s">
        <v>144</v>
      </c>
      <c r="F106" s="57">
        <f>SUMIFS(E10:E70,G10:G70,"FALSE",A10:A70,4)</f>
        <v>36</v>
      </c>
      <c r="G106" s="57">
        <f>SUMIFS(E10:E70,G10:G70,"FALSE",I10:I70,"TRUE",A10:A70,4)</f>
        <v>0</v>
      </c>
      <c r="H106" s="57">
        <f>SUMIFS(E10:E70,G10:G70,"FALSE",H10:H70,"PRONTO",A10:A70,4)</f>
        <v>28</v>
      </c>
      <c r="J106" s="57" t="str">
        <f>IFERROR(__xludf.DUMMYFUNCTION("SPARKLINE(L106,{""charttype"",""bar"";""color1"",""green"";""max"",1})"),"")</f>
        <v/>
      </c>
      <c r="K106" s="58"/>
      <c r="L106" s="62">
        <f t="shared" si="1"/>
        <v>0.7777777778</v>
      </c>
    </row>
    <row r="107">
      <c r="A107" s="57"/>
      <c r="B107" s="57"/>
      <c r="C107" s="58"/>
      <c r="D107" s="57"/>
      <c r="E107" s="63"/>
      <c r="F107" s="63">
        <f t="shared" ref="F107:H107" si="2">SUM(F103:F106)</f>
        <v>167</v>
      </c>
      <c r="G107" s="63">
        <f t="shared" si="2"/>
        <v>29</v>
      </c>
      <c r="H107" s="63">
        <f t="shared" si="2"/>
        <v>101</v>
      </c>
      <c r="I107" s="63"/>
      <c r="J107" s="63" t="str">
        <f>IFERROR(__xludf.DUMMYFUNCTION("SPARKLINE(L107,{""charttype"",""bar"";""color1"",""green"";""max"",1})"),"")</f>
        <v/>
      </c>
      <c r="K107" s="64"/>
      <c r="L107" s="65">
        <f t="shared" si="1"/>
        <v>0.731884058</v>
      </c>
    </row>
    <row r="108" ht="4.5" customHeight="1">
      <c r="A108" s="57"/>
      <c r="B108" s="57"/>
      <c r="C108" s="58"/>
      <c r="D108" s="57"/>
      <c r="E108" s="66"/>
      <c r="F108" s="67"/>
      <c r="G108" s="67"/>
      <c r="H108" s="57"/>
      <c r="I108" s="57"/>
      <c r="J108" s="58"/>
      <c r="K108" s="58"/>
      <c r="L108" s="57"/>
    </row>
    <row r="109">
      <c r="A109" s="57"/>
      <c r="B109" s="57"/>
      <c r="C109" s="58"/>
      <c r="D109" s="57"/>
      <c r="E109" s="56" t="s">
        <v>159</v>
      </c>
    </row>
    <row r="110">
      <c r="A110" s="57"/>
      <c r="B110" s="57"/>
      <c r="C110" s="58"/>
      <c r="D110" s="57"/>
      <c r="E110" s="59"/>
      <c r="F110" s="60" t="s">
        <v>160</v>
      </c>
      <c r="G110" s="60" t="s">
        <v>156</v>
      </c>
      <c r="H110" s="60" t="s">
        <v>157</v>
      </c>
      <c r="I110" s="60" t="s">
        <v>161</v>
      </c>
      <c r="K110" s="61"/>
      <c r="L110" s="60"/>
    </row>
    <row r="111">
      <c r="A111" s="57"/>
      <c r="B111" s="57"/>
      <c r="C111" s="58"/>
      <c r="D111" s="57"/>
      <c r="E111" s="57" t="s">
        <v>140</v>
      </c>
      <c r="F111" s="57">
        <f>SUMIFS(E10:E70,G10:G70,"TRUE",A10:A70,1)</f>
        <v>54</v>
      </c>
      <c r="G111" s="57">
        <f>SUMIFS(E10:E70,G10:G70,"TRUE",I10:I70,"TRUE",A10:A70,1)</f>
        <v>0</v>
      </c>
      <c r="H111" s="57">
        <f>SUMIFS(E10:E70,G10:G70,"TRUE",H10:H70,"PRONTO",A10:A70,1)</f>
        <v>36</v>
      </c>
      <c r="I111" s="57"/>
      <c r="J111" s="57" t="str">
        <f>IFERROR(__xludf.DUMMYFUNCTION("SPARKLINE(L111,{""charttype"",""bar"";""color1"",""green"";""max"",1})"),"")</f>
        <v/>
      </c>
      <c r="K111" s="58"/>
      <c r="L111" s="62">
        <f t="shared" ref="L111:L115" si="3">((H111*100)/(F111-G111))/100</f>
        <v>0.6666666667</v>
      </c>
    </row>
    <row r="112">
      <c r="A112" s="57"/>
      <c r="B112" s="57"/>
      <c r="C112" s="58"/>
      <c r="D112" s="57"/>
      <c r="E112" s="57" t="s">
        <v>152</v>
      </c>
      <c r="F112" s="57">
        <f>SUMIFS(E10:E70,G10:G70,"TRUE",A10:A70,2)</f>
        <v>31</v>
      </c>
      <c r="G112" s="57">
        <f>SUMIFS(E10:E70,G10:G70,"TRUE",I10:I70,"TRUE",A10:A70,2)</f>
        <v>0</v>
      </c>
      <c r="H112" s="57">
        <f>SUMIFS(E10:E70,G10:G70,"TRUE",H10:H70,"PRONTO",A10:A70,2)</f>
        <v>5</v>
      </c>
      <c r="J112" s="57" t="str">
        <f>IFERROR(__xludf.DUMMYFUNCTION("SPARKLINE(L112,{""charttype"",""bar"";""color1"",""green"";""max"",1})"),"")</f>
        <v/>
      </c>
      <c r="K112" s="58"/>
      <c r="L112" s="62">
        <f t="shared" si="3"/>
        <v>0.1612903226</v>
      </c>
    </row>
    <row r="113">
      <c r="A113" s="57"/>
      <c r="B113" s="57"/>
      <c r="C113" s="58"/>
      <c r="D113" s="57"/>
      <c r="E113" s="57" t="s">
        <v>142</v>
      </c>
      <c r="F113" s="57">
        <f>SUMIFS(E10:E70,G10:G70,"TRUE",A10:A70,3)</f>
        <v>34</v>
      </c>
      <c r="G113" s="57">
        <f>SUMIFS(E10:E70,G10:G70,"TRUE",I10:I70,"TRUE",A10:A70,3)</f>
        <v>0</v>
      </c>
      <c r="H113" s="57">
        <f>SUMIFS(E10:E70,G10:G70,"TRUE",H10:H70,"PRONTO",A10:A70,3)</f>
        <v>0</v>
      </c>
      <c r="J113" s="57" t="str">
        <f>IFERROR(__xludf.DUMMYFUNCTION("SPARKLINE(L113,{""charttype"",""bar"";""color1"",""green"";""max"",1})"),"")</f>
        <v/>
      </c>
      <c r="K113" s="58"/>
      <c r="L113" s="62">
        <f t="shared" si="3"/>
        <v>0</v>
      </c>
    </row>
    <row r="114">
      <c r="A114" s="57"/>
      <c r="B114" s="57"/>
      <c r="C114" s="58"/>
      <c r="D114" s="57"/>
      <c r="E114" s="57" t="s">
        <v>144</v>
      </c>
      <c r="F114" s="57">
        <f>SUMIFS(E10:E70,G10:G70,"TRUE",A10:A70,4)</f>
        <v>62</v>
      </c>
      <c r="G114" s="57">
        <f>SUMIFS(E10:E70,G10:G70,"TRUE",I10:I70,"TRUE",A10:A70,4)</f>
        <v>0</v>
      </c>
      <c r="H114" s="57">
        <f>SUMIFS(E10:E70,G10:G70,"TRUE",H10:H70,"PRONTO",A10:A70,4)</f>
        <v>13</v>
      </c>
      <c r="J114" s="57" t="str">
        <f>IFERROR(__xludf.DUMMYFUNCTION("SPARKLINE(L114,{""charttype"",""bar"";""color1"",""green"";""max"",1})"),"")</f>
        <v/>
      </c>
      <c r="K114" s="58"/>
      <c r="L114" s="62">
        <f t="shared" si="3"/>
        <v>0.2096774194</v>
      </c>
    </row>
    <row r="115">
      <c r="A115" s="57"/>
      <c r="B115" s="57"/>
      <c r="C115" s="58"/>
      <c r="D115" s="57"/>
      <c r="E115" s="63"/>
      <c r="F115" s="63">
        <f t="shared" ref="F115:H115" si="4">SUM(F111:F114)</f>
        <v>181</v>
      </c>
      <c r="G115" s="63">
        <f t="shared" si="4"/>
        <v>0</v>
      </c>
      <c r="H115" s="63">
        <f t="shared" si="4"/>
        <v>54</v>
      </c>
      <c r="I115" s="63"/>
      <c r="J115" s="63" t="str">
        <f>IFERROR(__xludf.DUMMYFUNCTION("SPARKLINE(L115,{""charttype"",""bar"";""color1"",""green"";""max"",1})"),"")</f>
        <v/>
      </c>
      <c r="K115" s="64"/>
      <c r="L115" s="65">
        <f t="shared" si="3"/>
        <v>0.2983425414</v>
      </c>
    </row>
    <row r="116" ht="4.5" customHeight="1">
      <c r="A116" s="57"/>
      <c r="B116" s="57"/>
      <c r="C116" s="58"/>
      <c r="D116" s="57"/>
      <c r="E116" s="66" t="s">
        <v>162</v>
      </c>
      <c r="F116" s="67"/>
      <c r="G116" s="67"/>
      <c r="H116" s="57"/>
      <c r="I116" s="57"/>
      <c r="J116" s="58"/>
      <c r="K116" s="58"/>
      <c r="L116" s="57"/>
    </row>
    <row r="117">
      <c r="A117" s="57"/>
      <c r="B117" s="57"/>
      <c r="C117" s="58"/>
      <c r="D117" s="57"/>
      <c r="E117" s="56" t="s">
        <v>163</v>
      </c>
    </row>
    <row r="118">
      <c r="A118" s="57"/>
      <c r="B118" s="57"/>
      <c r="C118" s="58"/>
      <c r="E118" s="59"/>
      <c r="F118" s="60" t="s">
        <v>164</v>
      </c>
      <c r="G118" s="60" t="s">
        <v>156</v>
      </c>
      <c r="H118" s="60" t="s">
        <v>165</v>
      </c>
      <c r="I118" s="60" t="s">
        <v>166</v>
      </c>
      <c r="K118" s="61"/>
      <c r="L118" s="61"/>
    </row>
    <row r="119">
      <c r="A119" s="57"/>
      <c r="B119" s="57"/>
      <c r="C119" s="58"/>
      <c r="E119" s="57" t="s">
        <v>140</v>
      </c>
      <c r="F119" s="57">
        <f t="shared" ref="F119:H119" si="5">SUM(F103+F111)</f>
        <v>99</v>
      </c>
      <c r="G119" s="57">
        <f t="shared" si="5"/>
        <v>8</v>
      </c>
      <c r="H119" s="57">
        <f t="shared" si="5"/>
        <v>65</v>
      </c>
      <c r="I119" s="57"/>
      <c r="J119" s="57" t="str">
        <f>IFERROR(__xludf.DUMMYFUNCTION("SPARKLINE(L119,{""charttype"",""bar"";""color1"",""green"";""max"",1})"),"")</f>
        <v/>
      </c>
      <c r="K119" s="58"/>
      <c r="L119" s="62">
        <f t="shared" ref="L119:L123" si="7">((H119*100)/(F119-G119))/100</f>
        <v>0.7142857143</v>
      </c>
    </row>
    <row r="120">
      <c r="A120" s="57"/>
      <c r="B120" s="57"/>
      <c r="C120" s="58"/>
      <c r="E120" s="57" t="s">
        <v>152</v>
      </c>
      <c r="F120" s="57">
        <f t="shared" ref="F120:H120" si="6">SUM(F104+F112)</f>
        <v>67</v>
      </c>
      <c r="G120" s="57">
        <f t="shared" si="6"/>
        <v>0</v>
      </c>
      <c r="H120" s="57">
        <f t="shared" si="6"/>
        <v>33</v>
      </c>
      <c r="J120" s="57" t="str">
        <f>IFERROR(__xludf.DUMMYFUNCTION("SPARKLINE(L120,{""charttype"",""bar"";""color1"",""green"";""max"",1})"),"")</f>
        <v/>
      </c>
      <c r="K120" s="58"/>
      <c r="L120" s="62">
        <f t="shared" si="7"/>
        <v>0.4925373134</v>
      </c>
    </row>
    <row r="121">
      <c r="A121" s="57"/>
      <c r="B121" s="57"/>
      <c r="C121" s="58"/>
      <c r="E121" s="57" t="s">
        <v>142</v>
      </c>
      <c r="F121" s="57">
        <f t="shared" ref="F121:H121" si="8">SUM(F105+F113)</f>
        <v>84</v>
      </c>
      <c r="G121" s="57">
        <f t="shared" si="8"/>
        <v>21</v>
      </c>
      <c r="H121" s="57">
        <f t="shared" si="8"/>
        <v>16</v>
      </c>
      <c r="J121" s="57" t="str">
        <f>IFERROR(__xludf.DUMMYFUNCTION("SPARKLINE(L121,{""charttype"",""bar"";""color1"",""green"";""max"",1})"),"")</f>
        <v/>
      </c>
      <c r="K121" s="58"/>
      <c r="L121" s="62">
        <f t="shared" si="7"/>
        <v>0.253968254</v>
      </c>
    </row>
    <row r="122">
      <c r="A122" s="57"/>
      <c r="B122" s="57"/>
      <c r="C122" s="58"/>
      <c r="E122" s="57" t="s">
        <v>144</v>
      </c>
      <c r="F122" s="57">
        <f t="shared" ref="F122:H122" si="9">SUM(F106+F114)</f>
        <v>98</v>
      </c>
      <c r="G122" s="57">
        <f t="shared" si="9"/>
        <v>0</v>
      </c>
      <c r="H122" s="57">
        <f t="shared" si="9"/>
        <v>41</v>
      </c>
      <c r="J122" s="57" t="str">
        <f>IFERROR(__xludf.DUMMYFUNCTION("SPARKLINE(L122,{""charttype"",""bar"";""color1"",""green"";""max"",1})"),"")</f>
        <v/>
      </c>
      <c r="K122" s="58"/>
      <c r="L122" s="62">
        <f t="shared" si="7"/>
        <v>0.4183673469</v>
      </c>
    </row>
    <row r="123">
      <c r="A123" s="68"/>
      <c r="B123" s="68"/>
      <c r="C123" s="69"/>
      <c r="D123" s="68"/>
      <c r="E123" s="70"/>
      <c r="F123" s="70">
        <f t="shared" ref="F123:H123" si="10">SUM(F119:F122)</f>
        <v>348</v>
      </c>
      <c r="G123" s="70">
        <f t="shared" si="10"/>
        <v>29</v>
      </c>
      <c r="H123" s="70">
        <f t="shared" si="10"/>
        <v>155</v>
      </c>
      <c r="I123" s="70"/>
      <c r="J123" s="70" t="str">
        <f>IFERROR(__xludf.DUMMYFUNCTION("SPARKLINE(L123,{""charttype"",""bar"";""color1"",""green"";""max"",1})"),"")</f>
        <v/>
      </c>
      <c r="K123" s="71"/>
      <c r="L123" s="72">
        <f t="shared" si="7"/>
        <v>0.4858934169</v>
      </c>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row r="126">
      <c r="A126" s="57"/>
      <c r="B126" s="57"/>
      <c r="C126" s="58"/>
      <c r="D126" s="57"/>
      <c r="E126" s="57"/>
      <c r="F126" s="57"/>
      <c r="G126" s="57"/>
      <c r="H126" s="57"/>
      <c r="I126" s="73"/>
      <c r="J126" s="58"/>
      <c r="K126" s="58"/>
      <c r="L126" s="57"/>
    </row>
    <row r="127">
      <c r="A127" s="57"/>
      <c r="B127" s="57"/>
      <c r="C127" s="58"/>
      <c r="D127" s="57"/>
      <c r="E127" s="57"/>
      <c r="F127" s="57"/>
      <c r="G127" s="57"/>
      <c r="H127" s="57"/>
      <c r="I127" s="73"/>
      <c r="J127" s="58"/>
      <c r="K127" s="58"/>
      <c r="L127" s="57"/>
    </row>
    <row r="128">
      <c r="A128" s="57"/>
      <c r="B128" s="57"/>
      <c r="C128" s="58"/>
      <c r="D128" s="57"/>
      <c r="E128" s="57"/>
      <c r="F128" s="57"/>
      <c r="G128" s="57"/>
      <c r="H128" s="57"/>
      <c r="I128" s="73"/>
      <c r="J128" s="58"/>
      <c r="K128" s="58"/>
      <c r="L128" s="57"/>
    </row>
    <row r="129">
      <c r="A129" s="57"/>
      <c r="B129" s="57"/>
      <c r="C129" s="58"/>
      <c r="D129" s="57"/>
      <c r="E129" s="57"/>
      <c r="F129" s="57"/>
      <c r="G129" s="57"/>
      <c r="H129" s="57"/>
      <c r="I129" s="73"/>
      <c r="J129" s="58"/>
      <c r="K129" s="58"/>
      <c r="L129" s="57"/>
    </row>
    <row r="130">
      <c r="A130" s="57"/>
      <c r="B130" s="57"/>
      <c r="C130" s="58"/>
      <c r="D130" s="57"/>
      <c r="E130" s="57"/>
      <c r="F130" s="57"/>
      <c r="G130" s="57"/>
      <c r="H130" s="57"/>
      <c r="I130" s="73"/>
      <c r="J130" s="58"/>
      <c r="K130" s="58"/>
      <c r="L130" s="57"/>
    </row>
    <row r="131">
      <c r="A131" s="57"/>
      <c r="B131" s="57"/>
      <c r="C131" s="58"/>
      <c r="D131" s="57"/>
      <c r="E131" s="57"/>
      <c r="F131" s="57"/>
      <c r="G131" s="57"/>
      <c r="H131" s="57"/>
      <c r="I131" s="73"/>
      <c r="J131" s="58"/>
      <c r="K131" s="58"/>
      <c r="L131" s="57"/>
    </row>
    <row r="132">
      <c r="A132" s="57"/>
      <c r="B132" s="57"/>
      <c r="C132" s="58"/>
      <c r="D132" s="57"/>
      <c r="E132" s="57"/>
      <c r="F132" s="57"/>
      <c r="G132" s="57"/>
      <c r="H132" s="57"/>
      <c r="I132" s="73"/>
      <c r="J132" s="58"/>
      <c r="K132" s="58"/>
      <c r="L132" s="57"/>
    </row>
    <row r="133">
      <c r="A133" s="57"/>
      <c r="B133" s="57"/>
      <c r="C133" s="58"/>
      <c r="D133" s="57"/>
      <c r="E133" s="57"/>
      <c r="F133" s="57"/>
      <c r="G133" s="57"/>
      <c r="H133" s="57"/>
      <c r="I133" s="73"/>
      <c r="J133" s="58"/>
      <c r="K133" s="58"/>
      <c r="L133" s="57"/>
    </row>
    <row r="134">
      <c r="A134" s="57"/>
      <c r="B134" s="57"/>
      <c r="C134" s="58"/>
      <c r="D134" s="57"/>
      <c r="E134" s="57"/>
      <c r="F134" s="57"/>
      <c r="G134" s="57"/>
      <c r="H134" s="57"/>
      <c r="I134" s="73"/>
      <c r="J134" s="58"/>
      <c r="K134" s="58"/>
      <c r="L134" s="57"/>
    </row>
    <row r="135">
      <c r="A135" s="57"/>
      <c r="B135" s="57"/>
      <c r="C135" s="58"/>
      <c r="D135" s="57"/>
      <c r="E135" s="57"/>
      <c r="F135" s="57"/>
      <c r="G135" s="57"/>
      <c r="H135" s="57"/>
      <c r="I135" s="73"/>
      <c r="J135" s="58"/>
      <c r="K135" s="58"/>
      <c r="L135" s="57"/>
    </row>
    <row r="136">
      <c r="A136" s="57"/>
      <c r="B136" s="57"/>
      <c r="C136" s="58"/>
      <c r="D136" s="57"/>
      <c r="E136" s="57"/>
      <c r="F136" s="57"/>
      <c r="G136" s="57"/>
      <c r="H136" s="57"/>
      <c r="I136" s="73"/>
      <c r="J136" s="58"/>
      <c r="K136" s="58"/>
      <c r="L136" s="57"/>
    </row>
    <row r="137">
      <c r="A137" s="57"/>
      <c r="B137" s="57"/>
      <c r="C137" s="58"/>
      <c r="D137" s="57"/>
      <c r="E137" s="57"/>
      <c r="F137" s="57"/>
      <c r="G137" s="57"/>
      <c r="H137" s="57"/>
      <c r="I137" s="73"/>
      <c r="J137" s="58"/>
      <c r="K137" s="58"/>
      <c r="L137" s="57"/>
    </row>
    <row r="138">
      <c r="A138" s="57"/>
      <c r="B138" s="57"/>
      <c r="C138" s="58"/>
      <c r="D138" s="57"/>
      <c r="E138" s="57"/>
      <c r="F138" s="57"/>
      <c r="G138" s="57"/>
      <c r="H138" s="57"/>
      <c r="I138" s="73"/>
      <c r="J138" s="58"/>
      <c r="K138" s="58"/>
      <c r="L138" s="57"/>
    </row>
    <row r="139">
      <c r="A139" s="57"/>
      <c r="B139" s="57"/>
      <c r="C139" s="58"/>
      <c r="D139" s="57"/>
      <c r="E139" s="57"/>
      <c r="F139" s="57"/>
      <c r="G139" s="57"/>
      <c r="H139" s="57"/>
      <c r="I139" s="73"/>
      <c r="J139" s="58"/>
      <c r="K139" s="58"/>
      <c r="L139" s="57"/>
    </row>
    <row r="140">
      <c r="A140" s="57"/>
      <c r="B140" s="57"/>
      <c r="C140" s="58"/>
      <c r="D140" s="57"/>
      <c r="E140" s="57"/>
      <c r="F140" s="57"/>
      <c r="G140" s="57"/>
      <c r="H140" s="57"/>
      <c r="I140" s="73"/>
      <c r="J140" s="58"/>
      <c r="K140" s="58"/>
      <c r="L140" s="57"/>
    </row>
  </sheetData>
  <autoFilter ref="$A$9:$L$70"/>
  <mergeCells count="31">
    <mergeCell ref="A1:L1"/>
    <mergeCell ref="A2:L2"/>
    <mergeCell ref="A3:B3"/>
    <mergeCell ref="A4:B4"/>
    <mergeCell ref="C4:D4"/>
    <mergeCell ref="E4:E5"/>
    <mergeCell ref="F4:F5"/>
    <mergeCell ref="A5:B5"/>
    <mergeCell ref="C5:D5"/>
    <mergeCell ref="A6:B6"/>
    <mergeCell ref="C6:I6"/>
    <mergeCell ref="A7:L7"/>
    <mergeCell ref="A8:L8"/>
    <mergeCell ref="A70:L70"/>
    <mergeCell ref="A71:L71"/>
    <mergeCell ref="E72:L72"/>
    <mergeCell ref="A89:L89"/>
    <mergeCell ref="A90:C90"/>
    <mergeCell ref="I90:L90"/>
    <mergeCell ref="E91:G91"/>
    <mergeCell ref="E92:G92"/>
    <mergeCell ref="I110:J110"/>
    <mergeCell ref="E117:L117"/>
    <mergeCell ref="I118:J118"/>
    <mergeCell ref="A98:L98"/>
    <mergeCell ref="A99:L99"/>
    <mergeCell ref="A100:D100"/>
    <mergeCell ref="E100:I100"/>
    <mergeCell ref="E101:L101"/>
    <mergeCell ref="I102:J102"/>
    <mergeCell ref="E109:L109"/>
  </mergeCells>
  <conditionalFormatting sqref="H9:H69">
    <cfRule type="containsText" dxfId="0" priority="1" operator="containsText" text="Preparado">
      <formula>NOT(ISERROR(SEARCH(("Preparado"),(H9))))</formula>
    </cfRule>
  </conditionalFormatting>
  <conditionalFormatting sqref="H9:H69">
    <cfRule type="containsText" dxfId="1" priority="2" operator="containsText" text="Pronto">
      <formula>NOT(ISERROR(SEARCH(("Pronto"),(H9))))</formula>
    </cfRule>
  </conditionalFormatting>
  <conditionalFormatting sqref="H9:H69">
    <cfRule type="containsText" dxfId="1" priority="3" operator="containsText" text="Aceito">
      <formula>NOT(ISERROR(SEARCH(("Aceito"),(H9))))</formula>
    </cfRule>
  </conditionalFormatting>
  <conditionalFormatting sqref="H9:H69">
    <cfRule type="containsText" dxfId="1" priority="4" operator="containsText" text="Implantado">
      <formula>NOT(ISERROR(SEARCH(("Implantado"),(H9))))</formula>
    </cfRule>
  </conditionalFormatting>
  <conditionalFormatting sqref="H9:H69">
    <cfRule type="containsText" dxfId="2" priority="5" operator="containsText" text="Novo">
      <formula>NOT(ISERROR(SEARCH(("Novo"),(H9))))</formula>
    </cfRule>
  </conditionalFormatting>
  <conditionalFormatting sqref="H9:H69">
    <cfRule type="containsText" dxfId="2" priority="6" operator="containsText" text="Em refinamento">
      <formula>NOT(ISERROR(SEARCH(("Em refinamento"),(H9))))</formula>
    </cfRule>
  </conditionalFormatting>
  <conditionalFormatting sqref="H9:H69">
    <cfRule type="containsText" dxfId="3" priority="7" operator="containsText" text="Em testes">
      <formula>NOT(ISERROR(SEARCH(("Em testes"),(H9))))</formula>
    </cfRule>
  </conditionalFormatting>
  <conditionalFormatting sqref="H9:H69">
    <cfRule type="containsText" dxfId="3" priority="8" operator="containsText" text="Implementado">
      <formula>NOT(ISERROR(SEARCH(("Implementado"),(H9))))</formula>
    </cfRule>
  </conditionalFormatting>
  <conditionalFormatting sqref="H9:H69">
    <cfRule type="containsText" dxfId="1" priority="9" operator="containsText" text="Entregue">
      <formula>NOT(ISERROR(SEARCH(("Entregue"),(H9))))</formula>
    </cfRule>
  </conditionalFormatting>
  <conditionalFormatting sqref="H9:H69">
    <cfRule type="containsText" dxfId="4" priority="10" operator="containsText" text="Em Desenvolvimento">
      <formula>NOT(ISERROR(SEARCH(("Em Desenvolvimento"),(H9))))</formula>
    </cfRule>
  </conditionalFormatting>
  <printOptions horizontalCentered="1"/>
  <pageMargins bottom="0.75" footer="0.0" header="0.0" left="0.7" right="0.7" top="0.75"/>
  <pageSetup fitToHeight="0" paperSize="8"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0.0"/>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1062</v>
      </c>
    </row>
    <row r="3">
      <c r="A3" s="3" t="s">
        <v>2</v>
      </c>
      <c r="C3" s="4">
        <v>45614.0</v>
      </c>
      <c r="D3" s="4"/>
      <c r="E3" s="4"/>
      <c r="F3" s="4"/>
      <c r="G3" s="4"/>
      <c r="H3" s="4"/>
      <c r="I3" s="5"/>
      <c r="J3" s="6"/>
      <c r="K3" s="6"/>
      <c r="L3" s="7"/>
    </row>
    <row r="4">
      <c r="A4" s="3" t="s">
        <v>3</v>
      </c>
      <c r="C4" s="4">
        <v>45614.0</v>
      </c>
      <c r="E4" s="8">
        <f>NETWORKDAYS(C4, C5, 0)-1</f>
        <v>14</v>
      </c>
      <c r="F4" s="5" t="s">
        <v>4</v>
      </c>
      <c r="G4" s="5"/>
      <c r="H4" s="5"/>
      <c r="I4" s="5"/>
      <c r="J4" s="6"/>
      <c r="K4" s="6"/>
      <c r="L4" s="9"/>
    </row>
    <row r="5">
      <c r="A5" s="3" t="s">
        <v>5</v>
      </c>
      <c r="C5" s="4">
        <v>45632.0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149" t="s">
        <v>21</v>
      </c>
      <c r="B10" s="150" t="s">
        <v>1063</v>
      </c>
      <c r="C10" s="150" t="s">
        <v>1064</v>
      </c>
      <c r="D10" s="119" t="s">
        <v>24</v>
      </c>
      <c r="E10" s="119">
        <v>8.0</v>
      </c>
      <c r="F10" s="24" t="b">
        <v>1</v>
      </c>
      <c r="G10" s="24" t="b">
        <v>0</v>
      </c>
      <c r="H10" s="80" t="s">
        <v>25</v>
      </c>
      <c r="I10" s="24" t="b">
        <v>0</v>
      </c>
      <c r="J10" s="43" t="b">
        <v>1</v>
      </c>
      <c r="K10" s="27"/>
      <c r="L10" s="28"/>
    </row>
    <row r="11">
      <c r="A11" s="149" t="s">
        <v>21</v>
      </c>
      <c r="B11" s="150" t="s">
        <v>1065</v>
      </c>
      <c r="C11" s="150" t="s">
        <v>1066</v>
      </c>
      <c r="D11" s="119" t="s">
        <v>24</v>
      </c>
      <c r="E11" s="119">
        <v>8.0</v>
      </c>
      <c r="F11" s="24" t="b">
        <v>0</v>
      </c>
      <c r="G11" s="24" t="b">
        <v>0</v>
      </c>
      <c r="H11" s="120" t="s">
        <v>25</v>
      </c>
      <c r="I11" s="24" t="b">
        <v>0</v>
      </c>
      <c r="J11" s="43" t="b">
        <v>1</v>
      </c>
      <c r="K11" s="27"/>
      <c r="L11" s="38"/>
    </row>
    <row r="12">
      <c r="A12" s="149" t="s">
        <v>21</v>
      </c>
      <c r="B12" s="150" t="s">
        <v>1067</v>
      </c>
      <c r="C12" s="150" t="s">
        <v>1068</v>
      </c>
      <c r="D12" s="119" t="s">
        <v>24</v>
      </c>
      <c r="E12" s="119">
        <v>8.0</v>
      </c>
      <c r="F12" s="24" t="b">
        <v>0</v>
      </c>
      <c r="G12" s="43" t="b">
        <v>0</v>
      </c>
      <c r="H12" s="80" t="s">
        <v>25</v>
      </c>
      <c r="I12" s="81"/>
      <c r="J12" s="43" t="b">
        <v>1</v>
      </c>
      <c r="K12" s="27"/>
      <c r="L12" s="38"/>
    </row>
    <row r="13">
      <c r="A13" s="149" t="s">
        <v>21</v>
      </c>
      <c r="B13" s="150" t="s">
        <v>1069</v>
      </c>
      <c r="C13" s="150" t="s">
        <v>1070</v>
      </c>
      <c r="D13" s="119" t="s">
        <v>24</v>
      </c>
      <c r="E13" s="119">
        <v>5.0</v>
      </c>
      <c r="F13" s="24" t="b">
        <v>0</v>
      </c>
      <c r="G13" s="43" t="b">
        <v>0</v>
      </c>
      <c r="H13" s="80" t="s">
        <v>25</v>
      </c>
      <c r="I13" s="24" t="b">
        <v>0</v>
      </c>
      <c r="J13" s="43" t="b">
        <v>0</v>
      </c>
      <c r="K13" s="27"/>
      <c r="L13" s="38"/>
    </row>
    <row r="14">
      <c r="A14" s="149" t="s">
        <v>21</v>
      </c>
      <c r="B14" s="150" t="s">
        <v>728</v>
      </c>
      <c r="C14" s="150" t="s">
        <v>815</v>
      </c>
      <c r="D14" s="119" t="s">
        <v>24</v>
      </c>
      <c r="E14" s="119">
        <v>8.0</v>
      </c>
      <c r="F14" s="24" t="b">
        <v>0</v>
      </c>
      <c r="G14" s="43" t="b">
        <v>1</v>
      </c>
      <c r="H14" s="163" t="s">
        <v>97</v>
      </c>
      <c r="I14" s="24" t="b">
        <v>0</v>
      </c>
      <c r="J14" s="43" t="b">
        <v>0</v>
      </c>
      <c r="K14" s="88"/>
      <c r="L14" s="38"/>
    </row>
    <row r="15">
      <c r="A15" s="149" t="s">
        <v>21</v>
      </c>
      <c r="B15" s="150" t="s">
        <v>983</v>
      </c>
      <c r="C15" s="150" t="s">
        <v>984</v>
      </c>
      <c r="D15" s="119" t="s">
        <v>24</v>
      </c>
      <c r="E15" s="119">
        <v>8.0</v>
      </c>
      <c r="F15" s="24" t="b">
        <v>0</v>
      </c>
      <c r="G15" s="24" t="b">
        <v>1</v>
      </c>
      <c r="H15" s="164" t="s">
        <v>42</v>
      </c>
      <c r="I15" s="24" t="b">
        <v>0</v>
      </c>
      <c r="J15" s="43" t="b">
        <v>1</v>
      </c>
      <c r="K15" s="34"/>
      <c r="L15" s="38"/>
    </row>
    <row r="16">
      <c r="A16" s="149" t="s">
        <v>21</v>
      </c>
      <c r="B16" s="150" t="s">
        <v>985</v>
      </c>
      <c r="C16" s="150" t="s">
        <v>1071</v>
      </c>
      <c r="D16" s="119" t="s">
        <v>24</v>
      </c>
      <c r="E16" s="119">
        <v>8.0</v>
      </c>
      <c r="F16" s="24" t="b">
        <v>0</v>
      </c>
      <c r="G16" s="43" t="b">
        <v>1</v>
      </c>
      <c r="H16" s="165" t="s">
        <v>97</v>
      </c>
      <c r="I16" s="24" t="b">
        <v>0</v>
      </c>
      <c r="J16" s="43" t="b">
        <v>1</v>
      </c>
      <c r="K16" s="34"/>
      <c r="L16" s="38"/>
    </row>
    <row r="17">
      <c r="A17" s="149" t="s">
        <v>21</v>
      </c>
      <c r="B17" s="150" t="s">
        <v>597</v>
      </c>
      <c r="C17" s="150" t="s">
        <v>997</v>
      </c>
      <c r="D17" s="119" t="s">
        <v>24</v>
      </c>
      <c r="E17" s="119">
        <v>5.0</v>
      </c>
      <c r="F17" s="24" t="b">
        <v>0</v>
      </c>
      <c r="G17" s="43" t="b">
        <v>1</v>
      </c>
      <c r="H17" s="164" t="s">
        <v>42</v>
      </c>
      <c r="I17" s="24" t="b">
        <v>0</v>
      </c>
      <c r="J17" s="43" t="b">
        <v>0</v>
      </c>
      <c r="K17" s="27"/>
      <c r="L17" s="38"/>
    </row>
    <row r="18">
      <c r="A18" s="149" t="s">
        <v>21</v>
      </c>
      <c r="B18" s="150" t="s">
        <v>998</v>
      </c>
      <c r="C18" s="150" t="s">
        <v>999</v>
      </c>
      <c r="D18" s="119" t="s">
        <v>24</v>
      </c>
      <c r="E18" s="119">
        <v>8.0</v>
      </c>
      <c r="F18" s="24" t="b">
        <v>0</v>
      </c>
      <c r="G18" s="43" t="b">
        <v>1</v>
      </c>
      <c r="H18" s="164" t="s">
        <v>42</v>
      </c>
      <c r="I18" s="24" t="b">
        <v>0</v>
      </c>
      <c r="J18" s="43" t="b">
        <v>1</v>
      </c>
      <c r="K18" s="27"/>
      <c r="L18" s="38"/>
    </row>
    <row r="19" ht="15.75" customHeight="1">
      <c r="A19" s="149" t="s">
        <v>21</v>
      </c>
      <c r="B19" s="150" t="s">
        <v>1072</v>
      </c>
      <c r="C19" s="150" t="s">
        <v>1073</v>
      </c>
      <c r="D19" s="119" t="s">
        <v>24</v>
      </c>
      <c r="E19" s="119">
        <v>8.0</v>
      </c>
      <c r="F19" s="24" t="b">
        <v>0</v>
      </c>
      <c r="G19" s="43" t="b">
        <v>1</v>
      </c>
      <c r="H19" s="163" t="s">
        <v>97</v>
      </c>
      <c r="I19" s="24" t="b">
        <v>1</v>
      </c>
      <c r="J19" s="43" t="b">
        <v>1</v>
      </c>
      <c r="K19" s="27"/>
      <c r="L19" s="38" t="s">
        <v>1074</v>
      </c>
    </row>
    <row r="20">
      <c r="A20" s="149" t="s">
        <v>21</v>
      </c>
      <c r="B20" s="150" t="s">
        <v>671</v>
      </c>
      <c r="C20" s="150" t="s">
        <v>672</v>
      </c>
      <c r="D20" s="119" t="s">
        <v>24</v>
      </c>
      <c r="E20" s="119">
        <v>5.0</v>
      </c>
      <c r="F20" s="24" t="b">
        <v>0</v>
      </c>
      <c r="G20" s="43" t="b">
        <v>1</v>
      </c>
      <c r="H20" s="119" t="s">
        <v>42</v>
      </c>
      <c r="I20" s="24" t="b">
        <v>0</v>
      </c>
      <c r="J20" s="43" t="b">
        <v>1</v>
      </c>
      <c r="K20" s="27"/>
      <c r="L20" s="38"/>
    </row>
    <row r="21">
      <c r="A21" s="149" t="s">
        <v>21</v>
      </c>
      <c r="B21" s="150" t="s">
        <v>542</v>
      </c>
      <c r="C21" s="150" t="s">
        <v>543</v>
      </c>
      <c r="D21" s="119" t="s">
        <v>24</v>
      </c>
      <c r="E21" s="119">
        <v>8.0</v>
      </c>
      <c r="F21" s="24" t="b">
        <v>0</v>
      </c>
      <c r="G21" s="43" t="b">
        <v>1</v>
      </c>
      <c r="H21" s="165" t="s">
        <v>97</v>
      </c>
      <c r="I21" s="24" t="b">
        <v>0</v>
      </c>
      <c r="J21" s="43" t="b">
        <v>0</v>
      </c>
      <c r="K21" s="40"/>
      <c r="L21" s="38"/>
    </row>
    <row r="22">
      <c r="A22" s="149" t="s">
        <v>21</v>
      </c>
      <c r="B22" s="150" t="s">
        <v>1075</v>
      </c>
      <c r="C22" s="150" t="s">
        <v>604</v>
      </c>
      <c r="D22" s="119" t="s">
        <v>24</v>
      </c>
      <c r="E22" s="119" t="s">
        <v>141</v>
      </c>
      <c r="F22" s="24" t="b">
        <v>0</v>
      </c>
      <c r="G22" s="43" t="b">
        <v>1</v>
      </c>
      <c r="H22" s="119" t="s">
        <v>178</v>
      </c>
      <c r="I22" s="24" t="b">
        <v>0</v>
      </c>
      <c r="J22" s="43" t="b">
        <v>1</v>
      </c>
      <c r="K22" s="27"/>
      <c r="L22" s="38"/>
    </row>
    <row r="23">
      <c r="A23" s="149" t="s">
        <v>21</v>
      </c>
      <c r="B23" s="150" t="s">
        <v>1076</v>
      </c>
      <c r="C23" s="150" t="s">
        <v>1077</v>
      </c>
      <c r="D23" s="119" t="s">
        <v>24</v>
      </c>
      <c r="E23" s="119" t="s">
        <v>141</v>
      </c>
      <c r="F23" s="24" t="b">
        <v>0</v>
      </c>
      <c r="G23" s="43" t="b">
        <v>1</v>
      </c>
      <c r="H23" s="165" t="s">
        <v>178</v>
      </c>
      <c r="I23" s="24" t="b">
        <v>0</v>
      </c>
      <c r="J23" s="43" t="b">
        <v>1</v>
      </c>
      <c r="K23" s="27"/>
      <c r="L23" s="38"/>
    </row>
    <row r="24">
      <c r="A24" s="149" t="s">
        <v>21</v>
      </c>
      <c r="B24" s="150" t="s">
        <v>1078</v>
      </c>
      <c r="C24" s="150" t="s">
        <v>1079</v>
      </c>
      <c r="D24" s="119" t="s">
        <v>24</v>
      </c>
      <c r="E24" s="119" t="s">
        <v>141</v>
      </c>
      <c r="F24" s="24" t="b">
        <v>0</v>
      </c>
      <c r="G24" s="43" t="b">
        <v>1</v>
      </c>
      <c r="H24" s="119" t="s">
        <v>178</v>
      </c>
      <c r="I24" s="24" t="b">
        <v>0</v>
      </c>
      <c r="J24" s="43" t="b">
        <v>1</v>
      </c>
      <c r="K24" s="27"/>
      <c r="L24" s="38"/>
    </row>
    <row r="25">
      <c r="A25" s="149" t="s">
        <v>21</v>
      </c>
      <c r="B25" s="150" t="s">
        <v>1080</v>
      </c>
      <c r="C25" s="150" t="s">
        <v>1081</v>
      </c>
      <c r="D25" s="119" t="s">
        <v>24</v>
      </c>
      <c r="E25" s="119">
        <v>5.0</v>
      </c>
      <c r="F25" s="24" t="b">
        <v>0</v>
      </c>
      <c r="G25" s="43" t="b">
        <v>1</v>
      </c>
      <c r="H25" s="165" t="s">
        <v>97</v>
      </c>
      <c r="I25" s="24" t="b">
        <v>1</v>
      </c>
      <c r="J25" s="43" t="b">
        <v>0</v>
      </c>
      <c r="K25" s="27"/>
      <c r="L25" s="38" t="s">
        <v>1082</v>
      </c>
    </row>
    <row r="26" ht="17.25" customHeight="1">
      <c r="A26" s="98" t="s">
        <v>48</v>
      </c>
      <c r="B26" s="149" t="s">
        <v>1083</v>
      </c>
      <c r="C26" s="150" t="s">
        <v>1084</v>
      </c>
      <c r="D26" s="119" t="s">
        <v>24</v>
      </c>
      <c r="E26" s="119">
        <v>8.0</v>
      </c>
      <c r="F26" s="24" t="b">
        <v>1</v>
      </c>
      <c r="G26" s="24" t="b">
        <v>0</v>
      </c>
      <c r="H26" s="80" t="s">
        <v>25</v>
      </c>
      <c r="I26" s="24" t="b">
        <v>0</v>
      </c>
      <c r="J26" s="43" t="b">
        <v>1</v>
      </c>
      <c r="K26" s="27"/>
      <c r="L26" s="38"/>
    </row>
    <row r="27">
      <c r="A27" s="98" t="s">
        <v>48</v>
      </c>
      <c r="B27" s="149" t="s">
        <v>1085</v>
      </c>
      <c r="C27" s="150" t="s">
        <v>1086</v>
      </c>
      <c r="D27" s="119" t="s">
        <v>24</v>
      </c>
      <c r="E27" s="119">
        <v>8.0</v>
      </c>
      <c r="F27" s="24" t="b">
        <v>0</v>
      </c>
      <c r="G27" s="43" t="b">
        <v>0</v>
      </c>
      <c r="H27" s="80" t="s">
        <v>25</v>
      </c>
      <c r="I27" s="24" t="b">
        <v>0</v>
      </c>
      <c r="J27" s="43" t="b">
        <v>0</v>
      </c>
      <c r="K27" s="40"/>
      <c r="L27" s="38"/>
    </row>
    <row r="28">
      <c r="A28" s="98" t="s">
        <v>48</v>
      </c>
      <c r="B28" s="149" t="s">
        <v>1087</v>
      </c>
      <c r="C28" s="150" t="s">
        <v>1088</v>
      </c>
      <c r="D28" s="119" t="s">
        <v>24</v>
      </c>
      <c r="E28" s="119">
        <v>13.0</v>
      </c>
      <c r="F28" s="24" t="b">
        <v>0</v>
      </c>
      <c r="G28" s="43" t="b">
        <v>0</v>
      </c>
      <c r="H28" s="80" t="s">
        <v>25</v>
      </c>
      <c r="I28" s="24" t="b">
        <v>0</v>
      </c>
      <c r="J28" s="43" t="b">
        <v>0</v>
      </c>
      <c r="K28" s="40"/>
      <c r="L28" s="38"/>
    </row>
    <row r="29">
      <c r="A29" s="98" t="s">
        <v>48</v>
      </c>
      <c r="B29" s="149" t="s">
        <v>833</v>
      </c>
      <c r="C29" s="150" t="s">
        <v>834</v>
      </c>
      <c r="D29" s="119" t="s">
        <v>24</v>
      </c>
      <c r="E29" s="119">
        <v>13.0</v>
      </c>
      <c r="F29" s="24" t="b">
        <v>0</v>
      </c>
      <c r="G29" s="43" t="b">
        <v>0</v>
      </c>
      <c r="H29" s="80" t="s">
        <v>25</v>
      </c>
      <c r="I29" s="24" t="b">
        <v>0</v>
      </c>
      <c r="J29" s="43" t="b">
        <v>0</v>
      </c>
      <c r="K29" s="40"/>
      <c r="L29" s="38"/>
    </row>
    <row r="30">
      <c r="A30" s="98" t="s">
        <v>48</v>
      </c>
      <c r="B30" s="149" t="s">
        <v>1089</v>
      </c>
      <c r="C30" s="150" t="s">
        <v>1090</v>
      </c>
      <c r="D30" s="119" t="s">
        <v>24</v>
      </c>
      <c r="E30" s="119">
        <v>13.0</v>
      </c>
      <c r="F30" s="24" t="b">
        <v>0</v>
      </c>
      <c r="G30" s="43" t="b">
        <v>0</v>
      </c>
      <c r="H30" s="80" t="s">
        <v>25</v>
      </c>
      <c r="I30" s="24" t="b">
        <v>0</v>
      </c>
      <c r="J30" s="43" t="b">
        <v>0</v>
      </c>
      <c r="K30" s="40"/>
      <c r="L30" s="38"/>
    </row>
    <row r="31">
      <c r="A31" s="98" t="s">
        <v>48</v>
      </c>
      <c r="B31" s="149" t="s">
        <v>909</v>
      </c>
      <c r="C31" s="150" t="s">
        <v>1091</v>
      </c>
      <c r="D31" s="119" t="s">
        <v>24</v>
      </c>
      <c r="E31" s="119">
        <v>8.0</v>
      </c>
      <c r="F31" s="25" t="b">
        <v>0</v>
      </c>
      <c r="G31" s="43" t="b">
        <v>1</v>
      </c>
      <c r="H31" s="74" t="s">
        <v>97</v>
      </c>
      <c r="I31" s="24" t="b">
        <v>0</v>
      </c>
      <c r="J31" s="43" t="b">
        <v>1</v>
      </c>
      <c r="K31" s="40"/>
      <c r="L31" s="38"/>
    </row>
    <row r="32">
      <c r="A32" s="98" t="s">
        <v>48</v>
      </c>
      <c r="B32" s="149" t="s">
        <v>1006</v>
      </c>
      <c r="C32" s="150" t="s">
        <v>1007</v>
      </c>
      <c r="D32" s="119" t="s">
        <v>24</v>
      </c>
      <c r="E32" s="119" t="s">
        <v>141</v>
      </c>
      <c r="F32" s="24" t="b">
        <v>0</v>
      </c>
      <c r="G32" s="43" t="b">
        <v>1</v>
      </c>
      <c r="H32" s="75" t="s">
        <v>178</v>
      </c>
      <c r="I32" s="24" t="b">
        <v>0</v>
      </c>
      <c r="J32" s="43" t="b">
        <v>0</v>
      </c>
      <c r="K32" s="40"/>
      <c r="L32" s="38"/>
    </row>
    <row r="33">
      <c r="A33" s="98" t="s">
        <v>48</v>
      </c>
      <c r="B33" s="149" t="s">
        <v>1092</v>
      </c>
      <c r="C33" s="150" t="s">
        <v>1093</v>
      </c>
      <c r="D33" s="119" t="s">
        <v>24</v>
      </c>
      <c r="E33" s="119">
        <v>8.0</v>
      </c>
      <c r="F33" s="24" t="b">
        <v>0</v>
      </c>
      <c r="G33" s="43" t="b">
        <v>1</v>
      </c>
      <c r="H33" s="75" t="s">
        <v>178</v>
      </c>
      <c r="I33" s="24" t="b">
        <v>0</v>
      </c>
      <c r="J33" s="43" t="b">
        <v>0</v>
      </c>
      <c r="K33" s="40"/>
      <c r="L33" s="38"/>
    </row>
    <row r="34">
      <c r="A34" s="98" t="s">
        <v>48</v>
      </c>
      <c r="B34" s="149" t="s">
        <v>831</v>
      </c>
      <c r="C34" s="150" t="s">
        <v>1009</v>
      </c>
      <c r="D34" s="119" t="s">
        <v>24</v>
      </c>
      <c r="E34" s="119" t="s">
        <v>141</v>
      </c>
      <c r="F34" s="24" t="b">
        <v>0</v>
      </c>
      <c r="G34" s="43" t="b">
        <v>1</v>
      </c>
      <c r="H34" s="74" t="s">
        <v>97</v>
      </c>
      <c r="I34" s="24" t="b">
        <v>0</v>
      </c>
      <c r="J34" s="43" t="b">
        <v>0</v>
      </c>
      <c r="K34" s="40"/>
      <c r="L34" s="38"/>
    </row>
    <row r="35">
      <c r="A35" s="98" t="s">
        <v>48</v>
      </c>
      <c r="B35" s="149" t="s">
        <v>817</v>
      </c>
      <c r="C35" s="150" t="s">
        <v>818</v>
      </c>
      <c r="D35" s="119" t="s">
        <v>24</v>
      </c>
      <c r="E35" s="119" t="s">
        <v>141</v>
      </c>
      <c r="F35" s="24" t="b">
        <v>0</v>
      </c>
      <c r="G35" s="43" t="b">
        <v>1</v>
      </c>
      <c r="H35" s="75" t="s">
        <v>178</v>
      </c>
      <c r="I35" s="24" t="b">
        <v>0</v>
      </c>
      <c r="J35" s="43" t="b">
        <v>0</v>
      </c>
      <c r="K35" s="40"/>
      <c r="L35" s="38"/>
    </row>
    <row r="36">
      <c r="A36" s="98" t="s">
        <v>48</v>
      </c>
      <c r="B36" s="149" t="s">
        <v>1094</v>
      </c>
      <c r="C36" s="150" t="s">
        <v>1095</v>
      </c>
      <c r="D36" s="119" t="s">
        <v>24</v>
      </c>
      <c r="E36" s="119" t="s">
        <v>141</v>
      </c>
      <c r="F36" s="24" t="b">
        <v>0</v>
      </c>
      <c r="G36" s="24" t="b">
        <v>1</v>
      </c>
      <c r="H36" s="75" t="s">
        <v>178</v>
      </c>
      <c r="I36" s="24" t="b">
        <v>0</v>
      </c>
      <c r="J36" s="43" t="b">
        <v>0</v>
      </c>
      <c r="K36" s="40"/>
      <c r="L36" s="38"/>
    </row>
    <row r="37">
      <c r="A37" s="98" t="s">
        <v>48</v>
      </c>
      <c r="B37" s="149" t="s">
        <v>1096</v>
      </c>
      <c r="C37" s="150" t="s">
        <v>1097</v>
      </c>
      <c r="D37" s="119" t="s">
        <v>24</v>
      </c>
      <c r="E37" s="119" t="s">
        <v>141</v>
      </c>
      <c r="F37" s="24" t="b">
        <v>0</v>
      </c>
      <c r="G37" s="43" t="b">
        <v>1</v>
      </c>
      <c r="H37" s="75" t="s">
        <v>178</v>
      </c>
      <c r="I37" s="24" t="b">
        <v>0</v>
      </c>
      <c r="J37" s="43" t="b">
        <v>0</v>
      </c>
      <c r="K37" s="40"/>
      <c r="L37" s="38"/>
    </row>
    <row r="38">
      <c r="A38" s="98" t="s">
        <v>48</v>
      </c>
      <c r="B38" s="149" t="s">
        <v>1098</v>
      </c>
      <c r="C38" s="150" t="s">
        <v>1099</v>
      </c>
      <c r="D38" s="119" t="s">
        <v>24</v>
      </c>
      <c r="E38" s="119" t="s">
        <v>141</v>
      </c>
      <c r="F38" s="24" t="b">
        <v>0</v>
      </c>
      <c r="G38" s="43" t="b">
        <v>1</v>
      </c>
      <c r="H38" s="75" t="s">
        <v>178</v>
      </c>
      <c r="I38" s="24" t="b">
        <v>0</v>
      </c>
      <c r="J38" s="43" t="b">
        <v>0</v>
      </c>
      <c r="K38" s="40"/>
      <c r="L38" s="38"/>
    </row>
    <row r="39">
      <c r="A39" s="98" t="s">
        <v>48</v>
      </c>
      <c r="B39" s="21" t="s">
        <v>1100</v>
      </c>
      <c r="C39" s="150" t="s">
        <v>1101</v>
      </c>
      <c r="D39" s="119" t="s">
        <v>24</v>
      </c>
      <c r="E39" s="119">
        <v>13.0</v>
      </c>
      <c r="F39" s="24" t="b">
        <v>0</v>
      </c>
      <c r="G39" s="24" t="b">
        <v>1</v>
      </c>
      <c r="H39" s="74" t="s">
        <v>97</v>
      </c>
      <c r="I39" s="25" t="b">
        <v>1</v>
      </c>
      <c r="J39" s="43" t="b">
        <v>0</v>
      </c>
      <c r="K39" s="40"/>
      <c r="L39" s="38" t="s">
        <v>1082</v>
      </c>
    </row>
    <row r="40">
      <c r="A40" s="155" t="s">
        <v>79</v>
      </c>
      <c r="B40" s="149" t="s">
        <v>1102</v>
      </c>
      <c r="C40" s="150" t="s">
        <v>1103</v>
      </c>
      <c r="D40" s="119" t="s">
        <v>778</v>
      </c>
      <c r="E40" s="119">
        <v>5.0</v>
      </c>
      <c r="F40" s="24" t="b">
        <v>1</v>
      </c>
      <c r="G40" s="43" t="b">
        <v>0</v>
      </c>
      <c r="H40" s="80" t="s">
        <v>25</v>
      </c>
      <c r="I40" s="24" t="b">
        <v>0</v>
      </c>
      <c r="J40" s="43" t="b">
        <v>1</v>
      </c>
      <c r="K40" s="40"/>
      <c r="L40" s="38"/>
    </row>
    <row r="41">
      <c r="A41" s="155" t="s">
        <v>79</v>
      </c>
      <c r="B41" s="149" t="s">
        <v>1104</v>
      </c>
      <c r="C41" s="150" t="s">
        <v>1105</v>
      </c>
      <c r="D41" s="119" t="s">
        <v>24</v>
      </c>
      <c r="E41" s="119">
        <v>8.0</v>
      </c>
      <c r="F41" s="24" t="b">
        <v>0</v>
      </c>
      <c r="G41" s="43" t="b">
        <v>0</v>
      </c>
      <c r="H41" s="85" t="s">
        <v>25</v>
      </c>
      <c r="I41" s="24" t="b">
        <v>0</v>
      </c>
      <c r="J41" s="43" t="b">
        <v>1</v>
      </c>
      <c r="K41" s="40"/>
      <c r="L41" s="38"/>
    </row>
    <row r="42">
      <c r="A42" s="155" t="s">
        <v>79</v>
      </c>
      <c r="B42" s="149" t="s">
        <v>1106</v>
      </c>
      <c r="C42" s="150" t="s">
        <v>1107</v>
      </c>
      <c r="D42" s="119" t="s">
        <v>24</v>
      </c>
      <c r="E42" s="119">
        <v>8.0</v>
      </c>
      <c r="F42" s="24" t="b">
        <v>0</v>
      </c>
      <c r="G42" s="25" t="b">
        <v>0</v>
      </c>
      <c r="H42" s="120" t="s">
        <v>25</v>
      </c>
      <c r="I42" s="24" t="b">
        <v>0</v>
      </c>
      <c r="J42" s="43" t="b">
        <v>1</v>
      </c>
      <c r="K42" s="40"/>
      <c r="L42" s="38"/>
    </row>
    <row r="43">
      <c r="A43" s="155" t="s">
        <v>79</v>
      </c>
      <c r="B43" s="149" t="s">
        <v>1015</v>
      </c>
      <c r="C43" s="150" t="s">
        <v>1016</v>
      </c>
      <c r="D43" s="119" t="s">
        <v>24</v>
      </c>
      <c r="E43" s="119">
        <v>8.0</v>
      </c>
      <c r="F43" s="24" t="b">
        <v>0</v>
      </c>
      <c r="G43" s="43" t="b">
        <v>1</v>
      </c>
      <c r="H43" s="165" t="s">
        <v>42</v>
      </c>
      <c r="I43" s="24" t="b">
        <v>0</v>
      </c>
      <c r="J43" s="43" t="b">
        <v>0</v>
      </c>
      <c r="K43" s="40"/>
      <c r="L43" s="38"/>
    </row>
    <row r="44">
      <c r="A44" s="155" t="s">
        <v>79</v>
      </c>
      <c r="B44" s="149" t="s">
        <v>1017</v>
      </c>
      <c r="C44" s="150" t="s">
        <v>1018</v>
      </c>
      <c r="D44" s="119" t="s">
        <v>24</v>
      </c>
      <c r="E44" s="119">
        <v>8.0</v>
      </c>
      <c r="F44" s="24" t="b">
        <v>0</v>
      </c>
      <c r="G44" s="43" t="b">
        <v>1</v>
      </c>
      <c r="H44" s="119" t="s">
        <v>42</v>
      </c>
      <c r="I44" s="24" t="b">
        <v>0</v>
      </c>
      <c r="J44" s="43" t="b">
        <v>0</v>
      </c>
      <c r="K44" s="40"/>
      <c r="L44" s="38"/>
    </row>
    <row r="45">
      <c r="A45" s="155" t="s">
        <v>79</v>
      </c>
      <c r="B45" s="149" t="s">
        <v>854</v>
      </c>
      <c r="C45" s="150" t="s">
        <v>855</v>
      </c>
      <c r="D45" s="119" t="s">
        <v>24</v>
      </c>
      <c r="E45" s="119">
        <v>8.0</v>
      </c>
      <c r="F45" s="24" t="b">
        <v>0</v>
      </c>
      <c r="G45" s="43" t="b">
        <v>1</v>
      </c>
      <c r="H45" s="165" t="s">
        <v>42</v>
      </c>
      <c r="I45" s="25" t="b">
        <v>0</v>
      </c>
      <c r="J45" s="43" t="b">
        <v>1</v>
      </c>
      <c r="K45" s="40"/>
      <c r="L45" s="38"/>
    </row>
    <row r="46">
      <c r="A46" s="155" t="s">
        <v>79</v>
      </c>
      <c r="B46" s="149" t="s">
        <v>919</v>
      </c>
      <c r="C46" s="150" t="s">
        <v>920</v>
      </c>
      <c r="D46" s="119" t="s">
        <v>24</v>
      </c>
      <c r="E46" s="119">
        <v>13.0</v>
      </c>
      <c r="F46" s="24" t="b">
        <v>0</v>
      </c>
      <c r="G46" s="43" t="b">
        <v>1</v>
      </c>
      <c r="H46" s="75" t="s">
        <v>178</v>
      </c>
      <c r="I46" s="24" t="b">
        <v>0</v>
      </c>
      <c r="J46" s="43" t="b">
        <v>0</v>
      </c>
      <c r="K46" s="40"/>
      <c r="L46" s="38"/>
    </row>
    <row r="47">
      <c r="A47" s="166" t="s">
        <v>98</v>
      </c>
      <c r="B47" s="149" t="s">
        <v>1108</v>
      </c>
      <c r="C47" s="150" t="s">
        <v>1109</v>
      </c>
      <c r="D47" s="119" t="s">
        <v>24</v>
      </c>
      <c r="E47" s="119">
        <v>8.0</v>
      </c>
      <c r="F47" s="24" t="b">
        <v>1</v>
      </c>
      <c r="G47" s="43" t="b">
        <v>0</v>
      </c>
      <c r="H47" s="80" t="s">
        <v>25</v>
      </c>
      <c r="I47" s="24" t="b">
        <v>0</v>
      </c>
      <c r="J47" s="43" t="b">
        <v>0</v>
      </c>
      <c r="K47" s="27"/>
      <c r="L47" s="38"/>
    </row>
    <row r="48">
      <c r="A48" s="166" t="s">
        <v>98</v>
      </c>
      <c r="B48" s="149" t="s">
        <v>1110</v>
      </c>
      <c r="C48" s="150" t="s">
        <v>1111</v>
      </c>
      <c r="D48" s="119" t="s">
        <v>24</v>
      </c>
      <c r="E48" s="119">
        <v>8.0</v>
      </c>
      <c r="F48" s="24" t="b">
        <v>0</v>
      </c>
      <c r="G48" s="43" t="b">
        <v>0</v>
      </c>
      <c r="H48" s="80" t="s">
        <v>25</v>
      </c>
      <c r="I48" s="24" t="b">
        <v>0</v>
      </c>
      <c r="J48" s="43" t="b">
        <v>1</v>
      </c>
      <c r="K48" s="40"/>
      <c r="L48" s="38"/>
    </row>
    <row r="49">
      <c r="A49" s="166" t="s">
        <v>98</v>
      </c>
      <c r="B49" s="149" t="s">
        <v>1112</v>
      </c>
      <c r="C49" s="150" t="s">
        <v>1113</v>
      </c>
      <c r="D49" s="119" t="s">
        <v>778</v>
      </c>
      <c r="E49" s="119">
        <v>3.0</v>
      </c>
      <c r="F49" s="24" t="b">
        <v>0</v>
      </c>
      <c r="G49" s="43" t="b">
        <v>0</v>
      </c>
      <c r="H49" s="80" t="s">
        <v>25</v>
      </c>
      <c r="I49" s="24" t="b">
        <v>0</v>
      </c>
      <c r="J49" s="43" t="b">
        <v>1</v>
      </c>
      <c r="K49" s="40"/>
      <c r="L49" s="38"/>
    </row>
    <row r="50">
      <c r="A50" s="166" t="s">
        <v>98</v>
      </c>
      <c r="B50" s="149" t="s">
        <v>1114</v>
      </c>
      <c r="C50" s="150" t="s">
        <v>1115</v>
      </c>
      <c r="D50" s="119" t="s">
        <v>24</v>
      </c>
      <c r="E50" s="119">
        <v>8.0</v>
      </c>
      <c r="F50" s="24" t="b">
        <v>0</v>
      </c>
      <c r="G50" s="43" t="b">
        <v>0</v>
      </c>
      <c r="H50" s="80" t="s">
        <v>25</v>
      </c>
      <c r="I50" s="24" t="b">
        <v>0</v>
      </c>
      <c r="J50" s="43" t="b">
        <v>0</v>
      </c>
      <c r="K50" s="40"/>
      <c r="L50" s="38"/>
    </row>
    <row r="51">
      <c r="A51" s="166" t="s">
        <v>98</v>
      </c>
      <c r="B51" s="149" t="s">
        <v>494</v>
      </c>
      <c r="C51" s="150" t="s">
        <v>495</v>
      </c>
      <c r="D51" s="119" t="s">
        <v>24</v>
      </c>
      <c r="E51" s="119">
        <v>5.0</v>
      </c>
      <c r="F51" s="24" t="b">
        <v>0</v>
      </c>
      <c r="G51" s="43" t="b">
        <v>0</v>
      </c>
      <c r="H51" s="76" t="s">
        <v>42</v>
      </c>
      <c r="I51" s="25" t="b">
        <v>1</v>
      </c>
      <c r="J51" s="43" t="b">
        <v>1</v>
      </c>
      <c r="K51" s="40"/>
      <c r="L51" s="157" t="s">
        <v>1116</v>
      </c>
    </row>
    <row r="52">
      <c r="A52" s="166" t="s">
        <v>98</v>
      </c>
      <c r="B52" s="149" t="s">
        <v>1117</v>
      </c>
      <c r="C52" s="150" t="s">
        <v>1118</v>
      </c>
      <c r="D52" s="119" t="s">
        <v>24</v>
      </c>
      <c r="E52" s="119">
        <v>8.0</v>
      </c>
      <c r="F52" s="25" t="b">
        <v>1</v>
      </c>
      <c r="G52" s="43" t="b">
        <v>0</v>
      </c>
      <c r="H52" s="80" t="s">
        <v>25</v>
      </c>
      <c r="I52" s="25" t="b">
        <v>0</v>
      </c>
      <c r="J52" s="43" t="b">
        <v>0</v>
      </c>
      <c r="K52" s="40"/>
      <c r="L52" s="38"/>
    </row>
    <row r="53">
      <c r="A53" s="166" t="s">
        <v>98</v>
      </c>
      <c r="B53" s="149" t="s">
        <v>1119</v>
      </c>
      <c r="C53" s="150" t="s">
        <v>1120</v>
      </c>
      <c r="D53" s="119" t="s">
        <v>24</v>
      </c>
      <c r="E53" s="119">
        <v>8.0</v>
      </c>
      <c r="F53" s="24" t="b">
        <v>0</v>
      </c>
      <c r="G53" s="43" t="b">
        <v>1</v>
      </c>
      <c r="H53" s="76" t="s">
        <v>42</v>
      </c>
      <c r="I53" s="24" t="b">
        <v>0</v>
      </c>
      <c r="J53" s="43" t="b">
        <v>0</v>
      </c>
      <c r="K53" s="40"/>
      <c r="L53" s="38"/>
    </row>
    <row r="54">
      <c r="A54" s="166" t="s">
        <v>98</v>
      </c>
      <c r="B54" s="21" t="s">
        <v>693</v>
      </c>
      <c r="C54" s="150" t="s">
        <v>926</v>
      </c>
      <c r="D54" s="23" t="s">
        <v>24</v>
      </c>
      <c r="E54" s="119">
        <v>13.0</v>
      </c>
      <c r="F54" s="24" t="b">
        <v>0</v>
      </c>
      <c r="G54" s="43" t="b">
        <v>1</v>
      </c>
      <c r="H54" s="74" t="s">
        <v>97</v>
      </c>
      <c r="I54" s="24" t="b">
        <v>1</v>
      </c>
      <c r="J54" s="43" t="b">
        <v>1</v>
      </c>
      <c r="K54" s="40"/>
      <c r="L54" s="38" t="s">
        <v>1121</v>
      </c>
    </row>
    <row r="55">
      <c r="A55" s="166" t="s">
        <v>98</v>
      </c>
      <c r="B55" s="21" t="s">
        <v>1020</v>
      </c>
      <c r="C55" s="150" t="s">
        <v>1021</v>
      </c>
      <c r="D55" s="23" t="s">
        <v>24</v>
      </c>
      <c r="E55" s="119">
        <v>5.0</v>
      </c>
      <c r="F55" s="25" t="b">
        <v>0</v>
      </c>
      <c r="G55" s="43" t="b">
        <v>1</v>
      </c>
      <c r="H55" s="75" t="s">
        <v>178</v>
      </c>
      <c r="I55" s="24" t="b">
        <v>0</v>
      </c>
      <c r="J55" s="43" t="b">
        <v>1</v>
      </c>
      <c r="K55" s="40"/>
      <c r="L55" s="38"/>
    </row>
    <row r="56">
      <c r="A56" s="166" t="s">
        <v>98</v>
      </c>
      <c r="B56" s="21" t="s">
        <v>934</v>
      </c>
      <c r="C56" s="150" t="s">
        <v>1033</v>
      </c>
      <c r="D56" s="119" t="s">
        <v>24</v>
      </c>
      <c r="E56" s="119">
        <v>5.0</v>
      </c>
      <c r="F56" s="24" t="b">
        <v>0</v>
      </c>
      <c r="G56" s="43" t="b">
        <v>1</v>
      </c>
      <c r="H56" s="76" t="s">
        <v>42</v>
      </c>
      <c r="I56" s="24" t="b">
        <v>0</v>
      </c>
      <c r="J56" s="43" t="b">
        <v>1</v>
      </c>
      <c r="K56" s="40"/>
      <c r="L56" s="38"/>
    </row>
    <row r="57">
      <c r="A57" s="166" t="s">
        <v>98</v>
      </c>
      <c r="B57" s="21" t="s">
        <v>1022</v>
      </c>
      <c r="C57" s="150" t="s">
        <v>1023</v>
      </c>
      <c r="D57" s="119" t="s">
        <v>24</v>
      </c>
      <c r="E57" s="119">
        <v>5.0</v>
      </c>
      <c r="F57" s="24" t="b">
        <v>0</v>
      </c>
      <c r="G57" s="43" t="b">
        <v>1</v>
      </c>
      <c r="H57" s="76" t="s">
        <v>42</v>
      </c>
      <c r="I57" s="24" t="b">
        <v>0</v>
      </c>
      <c r="J57" s="43" t="b">
        <v>1</v>
      </c>
      <c r="K57" s="40"/>
      <c r="L57" s="38"/>
    </row>
    <row r="58">
      <c r="A58" s="166" t="s">
        <v>98</v>
      </c>
      <c r="B58" s="21" t="s">
        <v>1030</v>
      </c>
      <c r="C58" s="150" t="s">
        <v>1031</v>
      </c>
      <c r="D58" s="119" t="s">
        <v>24</v>
      </c>
      <c r="E58" s="119">
        <v>8.0</v>
      </c>
      <c r="F58" s="24" t="b">
        <v>0</v>
      </c>
      <c r="G58" s="43" t="b">
        <v>1</v>
      </c>
      <c r="H58" s="76" t="s">
        <v>42</v>
      </c>
      <c r="I58" s="24" t="b">
        <v>0</v>
      </c>
      <c r="J58" s="43" t="b">
        <v>1</v>
      </c>
      <c r="K58" s="40"/>
      <c r="L58" s="38"/>
    </row>
    <row r="59">
      <c r="A59" s="166" t="s">
        <v>98</v>
      </c>
      <c r="B59" s="21" t="s">
        <v>300</v>
      </c>
      <c r="C59" s="150" t="s">
        <v>936</v>
      </c>
      <c r="D59" s="119" t="s">
        <v>24</v>
      </c>
      <c r="E59" s="119">
        <v>8.0</v>
      </c>
      <c r="F59" s="24" t="b">
        <v>0</v>
      </c>
      <c r="G59" s="43" t="b">
        <v>1</v>
      </c>
      <c r="H59" s="165" t="s">
        <v>178</v>
      </c>
      <c r="I59" s="81"/>
      <c r="J59" s="43" t="b">
        <v>1</v>
      </c>
      <c r="K59" s="40"/>
      <c r="L59" s="38"/>
    </row>
    <row r="60">
      <c r="A60" s="166" t="s">
        <v>98</v>
      </c>
      <c r="B60" s="21" t="s">
        <v>937</v>
      </c>
      <c r="C60" s="150" t="s">
        <v>938</v>
      </c>
      <c r="D60" s="119" t="s">
        <v>24</v>
      </c>
      <c r="E60" s="119">
        <v>13.0</v>
      </c>
      <c r="F60" s="24" t="b">
        <v>0</v>
      </c>
      <c r="G60" s="43" t="b">
        <v>1</v>
      </c>
      <c r="H60" s="119" t="s">
        <v>178</v>
      </c>
      <c r="I60" s="24" t="b">
        <v>0</v>
      </c>
      <c r="J60" s="43" t="b">
        <v>1</v>
      </c>
      <c r="K60" s="40"/>
      <c r="L60" s="38"/>
    </row>
    <row r="61">
      <c r="A61" s="42" t="s">
        <v>120</v>
      </c>
      <c r="B61" s="158">
        <v>2.2414527E7</v>
      </c>
      <c r="C61" s="109" t="s">
        <v>1047</v>
      </c>
      <c r="D61" s="120" t="s">
        <v>123</v>
      </c>
      <c r="E61" s="119"/>
      <c r="F61" s="24" t="s">
        <v>124</v>
      </c>
      <c r="G61" s="24" t="s">
        <v>124</v>
      </c>
      <c r="H61" s="167" t="s">
        <v>42</v>
      </c>
      <c r="I61" s="24" t="b">
        <v>0</v>
      </c>
      <c r="J61" s="24" t="s">
        <v>124</v>
      </c>
      <c r="K61" s="27"/>
      <c r="L61" s="38"/>
    </row>
    <row r="62">
      <c r="A62" s="42" t="s">
        <v>120</v>
      </c>
      <c r="B62" s="158">
        <v>2.2389733E7</v>
      </c>
      <c r="C62" s="109" t="s">
        <v>867</v>
      </c>
      <c r="D62" s="120" t="s">
        <v>123</v>
      </c>
      <c r="E62" s="119"/>
      <c r="F62" s="24" t="s">
        <v>124</v>
      </c>
      <c r="G62" s="24" t="s">
        <v>124</v>
      </c>
      <c r="H62" s="168" t="s">
        <v>42</v>
      </c>
      <c r="I62" s="24" t="b">
        <v>0</v>
      </c>
      <c r="J62" s="24" t="s">
        <v>124</v>
      </c>
      <c r="K62" s="40"/>
      <c r="L62" s="38"/>
    </row>
    <row r="63">
      <c r="A63" s="42" t="s">
        <v>120</v>
      </c>
      <c r="B63" s="158">
        <v>2.2507168E7</v>
      </c>
      <c r="C63" s="109" t="s">
        <v>1122</v>
      </c>
      <c r="D63" s="120" t="s">
        <v>24</v>
      </c>
      <c r="E63" s="119"/>
      <c r="F63" s="24" t="s">
        <v>124</v>
      </c>
      <c r="G63" s="24" t="s">
        <v>124</v>
      </c>
      <c r="H63" s="110" t="s">
        <v>25</v>
      </c>
      <c r="I63" s="24" t="b">
        <v>0</v>
      </c>
      <c r="J63" s="24" t="s">
        <v>124</v>
      </c>
      <c r="K63" s="27"/>
      <c r="L63" s="38"/>
    </row>
    <row r="64">
      <c r="A64" s="42" t="s">
        <v>120</v>
      </c>
      <c r="B64" s="158">
        <v>2.2457211E7</v>
      </c>
      <c r="C64" s="109" t="s">
        <v>1043</v>
      </c>
      <c r="D64" s="120" t="s">
        <v>123</v>
      </c>
      <c r="E64" s="119"/>
      <c r="F64" s="24" t="s">
        <v>124</v>
      </c>
      <c r="G64" s="43" t="s">
        <v>124</v>
      </c>
      <c r="H64" s="168" t="s">
        <v>42</v>
      </c>
      <c r="I64" s="24" t="b">
        <v>0</v>
      </c>
      <c r="J64" s="24" t="s">
        <v>124</v>
      </c>
      <c r="K64" s="27"/>
      <c r="L64" s="38"/>
    </row>
    <row r="65">
      <c r="A65" s="42" t="s">
        <v>120</v>
      </c>
      <c r="B65" s="158">
        <v>2.2457015E7</v>
      </c>
      <c r="C65" s="109" t="s">
        <v>1045</v>
      </c>
      <c r="D65" s="120" t="s">
        <v>123</v>
      </c>
      <c r="E65" s="119"/>
      <c r="F65" s="24" t="s">
        <v>124</v>
      </c>
      <c r="G65" s="24" t="s">
        <v>124</v>
      </c>
      <c r="H65" s="168" t="s">
        <v>42</v>
      </c>
      <c r="I65" s="24" t="b">
        <v>0</v>
      </c>
      <c r="J65" s="24" t="s">
        <v>124</v>
      </c>
      <c r="K65" s="27"/>
      <c r="L65" s="38"/>
    </row>
    <row r="66">
      <c r="A66" s="42" t="s">
        <v>120</v>
      </c>
      <c r="B66" s="158">
        <v>2.2480043E7</v>
      </c>
      <c r="C66" s="109" t="s">
        <v>1042</v>
      </c>
      <c r="D66" s="120" t="s">
        <v>123</v>
      </c>
      <c r="E66" s="119"/>
      <c r="F66" s="24" t="s">
        <v>124</v>
      </c>
      <c r="G66" s="24" t="s">
        <v>124</v>
      </c>
      <c r="H66" s="168" t="s">
        <v>42</v>
      </c>
      <c r="I66" s="24" t="b">
        <v>0</v>
      </c>
      <c r="J66" s="24" t="s">
        <v>124</v>
      </c>
      <c r="K66" s="40"/>
      <c r="L66" s="38"/>
    </row>
    <row r="67">
      <c r="A67" s="42" t="s">
        <v>120</v>
      </c>
      <c r="B67" s="159">
        <v>2.2478314E7</v>
      </c>
      <c r="C67" s="161" t="s">
        <v>946</v>
      </c>
      <c r="D67" s="120" t="s">
        <v>123</v>
      </c>
      <c r="E67" s="119"/>
      <c r="F67" s="24" t="s">
        <v>124</v>
      </c>
      <c r="G67" s="24" t="s">
        <v>124</v>
      </c>
      <c r="H67" s="168" t="s">
        <v>42</v>
      </c>
      <c r="I67" s="24" t="b">
        <v>0</v>
      </c>
      <c r="J67" s="24" t="s">
        <v>124</v>
      </c>
      <c r="K67" s="40"/>
      <c r="L67" s="38"/>
    </row>
    <row r="68">
      <c r="A68" s="42" t="s">
        <v>120</v>
      </c>
      <c r="B68" s="159">
        <v>2.2362002E7</v>
      </c>
      <c r="C68" s="161" t="s">
        <v>1123</v>
      </c>
      <c r="D68" s="120" t="s">
        <v>123</v>
      </c>
      <c r="E68" s="119"/>
      <c r="F68" s="24" t="s">
        <v>124</v>
      </c>
      <c r="G68" s="43" t="s">
        <v>124</v>
      </c>
      <c r="H68" s="110" t="s">
        <v>25</v>
      </c>
      <c r="I68" s="24" t="b">
        <v>0</v>
      </c>
      <c r="J68" s="43" t="s">
        <v>124</v>
      </c>
      <c r="K68" s="40"/>
      <c r="L68" s="38"/>
    </row>
    <row r="69">
      <c r="A69" s="42" t="s">
        <v>120</v>
      </c>
      <c r="B69" s="169">
        <v>2.2411956E7</v>
      </c>
      <c r="C69" s="170" t="s">
        <v>513</v>
      </c>
      <c r="D69" s="120" t="s">
        <v>123</v>
      </c>
      <c r="E69" s="119"/>
      <c r="F69" s="24" t="s">
        <v>124</v>
      </c>
      <c r="G69" s="24" t="s">
        <v>124</v>
      </c>
      <c r="H69" s="74" t="s">
        <v>97</v>
      </c>
      <c r="I69" s="24" t="b">
        <v>0</v>
      </c>
      <c r="J69" s="24" t="s">
        <v>124</v>
      </c>
      <c r="K69" s="40"/>
      <c r="L69" s="38"/>
    </row>
    <row r="70">
      <c r="A70" s="42" t="s">
        <v>120</v>
      </c>
      <c r="B70" s="159">
        <v>2.2404607E7</v>
      </c>
      <c r="C70" s="161" t="s">
        <v>941</v>
      </c>
      <c r="D70" s="120" t="s">
        <v>778</v>
      </c>
      <c r="E70" s="119"/>
      <c r="F70" s="24" t="s">
        <v>124</v>
      </c>
      <c r="G70" s="24" t="s">
        <v>124</v>
      </c>
      <c r="H70" s="74" t="s">
        <v>97</v>
      </c>
      <c r="I70" s="24" t="b">
        <v>0</v>
      </c>
      <c r="J70" s="24" t="s">
        <v>124</v>
      </c>
      <c r="K70" s="40"/>
      <c r="L70" s="38"/>
    </row>
    <row r="71">
      <c r="A71" s="42" t="s">
        <v>120</v>
      </c>
      <c r="B71" s="169">
        <v>2.2538294E7</v>
      </c>
      <c r="C71" s="170" t="s">
        <v>1041</v>
      </c>
      <c r="D71" s="120" t="s">
        <v>24</v>
      </c>
      <c r="E71" s="119"/>
      <c r="F71" s="24" t="s">
        <v>124</v>
      </c>
      <c r="G71" s="24" t="s">
        <v>124</v>
      </c>
      <c r="H71" s="74" t="s">
        <v>97</v>
      </c>
      <c r="I71" s="24" t="b">
        <v>0</v>
      </c>
      <c r="J71" s="24" t="s">
        <v>124</v>
      </c>
      <c r="K71" s="40"/>
      <c r="L71" s="38"/>
    </row>
    <row r="72">
      <c r="A72" s="42" t="s">
        <v>120</v>
      </c>
      <c r="B72" s="159">
        <v>2.2438393E7</v>
      </c>
      <c r="C72" s="171" t="s">
        <v>1124</v>
      </c>
      <c r="D72" s="120" t="s">
        <v>123</v>
      </c>
      <c r="E72" s="119"/>
      <c r="F72" s="24" t="s">
        <v>124</v>
      </c>
      <c r="G72" s="43" t="s">
        <v>124</v>
      </c>
      <c r="H72" s="110" t="s">
        <v>25</v>
      </c>
      <c r="I72" s="24" t="b">
        <v>0</v>
      </c>
      <c r="J72" s="43" t="s">
        <v>124</v>
      </c>
      <c r="K72" s="40"/>
      <c r="L72" s="38"/>
    </row>
    <row r="73">
      <c r="A73" s="42" t="s">
        <v>120</v>
      </c>
      <c r="B73" s="160">
        <v>2.2482751E7</v>
      </c>
      <c r="C73" s="109" t="s">
        <v>1039</v>
      </c>
      <c r="D73" s="119" t="s">
        <v>24</v>
      </c>
      <c r="E73" s="119"/>
      <c r="F73" s="24"/>
      <c r="G73" s="24"/>
      <c r="H73" s="172" t="s">
        <v>42</v>
      </c>
      <c r="I73" s="24" t="b">
        <v>0</v>
      </c>
      <c r="J73" s="24"/>
      <c r="K73" s="40"/>
      <c r="L73" s="38"/>
    </row>
    <row r="74">
      <c r="A74" s="42" t="s">
        <v>120</v>
      </c>
      <c r="B74" s="160">
        <v>2.248287E7</v>
      </c>
      <c r="C74" s="109" t="s">
        <v>1040</v>
      </c>
      <c r="D74" s="119" t="s">
        <v>24</v>
      </c>
      <c r="E74" s="119"/>
      <c r="F74" s="24"/>
      <c r="G74" s="24"/>
      <c r="H74" s="172" t="s">
        <v>42</v>
      </c>
      <c r="I74" s="24" t="b">
        <v>0</v>
      </c>
      <c r="J74" s="24"/>
      <c r="K74" s="40"/>
      <c r="L74" s="38"/>
    </row>
    <row r="75">
      <c r="A75" s="42" t="s">
        <v>120</v>
      </c>
      <c r="B75" s="160">
        <v>2.248303E7</v>
      </c>
      <c r="C75" s="109" t="s">
        <v>1038</v>
      </c>
      <c r="D75" s="119" t="s">
        <v>24</v>
      </c>
      <c r="E75" s="119"/>
      <c r="F75" s="24"/>
      <c r="G75" s="24"/>
      <c r="H75" s="74" t="s">
        <v>97</v>
      </c>
      <c r="I75" s="24" t="b">
        <v>0</v>
      </c>
      <c r="J75" s="24"/>
      <c r="K75" s="40"/>
      <c r="L75" s="38"/>
    </row>
    <row r="76">
      <c r="A76" s="42" t="s">
        <v>120</v>
      </c>
      <c r="B76" s="160">
        <v>2.24829E7</v>
      </c>
      <c r="C76" s="109" t="s">
        <v>1037</v>
      </c>
      <c r="D76" s="119" t="s">
        <v>24</v>
      </c>
      <c r="E76" s="119"/>
      <c r="F76" s="24" t="s">
        <v>124</v>
      </c>
      <c r="G76" s="24" t="s">
        <v>124</v>
      </c>
      <c r="H76" s="74" t="s">
        <v>97</v>
      </c>
      <c r="I76" s="24" t="b">
        <v>0</v>
      </c>
      <c r="J76" s="24" t="s">
        <v>124</v>
      </c>
      <c r="K76" s="40"/>
      <c r="L76" s="38"/>
    </row>
    <row r="77" ht="7.5" customHeight="1">
      <c r="A77" s="12"/>
    </row>
    <row r="78">
      <c r="A78" s="45" t="s">
        <v>132</v>
      </c>
    </row>
    <row r="79">
      <c r="A79" s="14" t="s">
        <v>9</v>
      </c>
      <c r="B79" s="15" t="s">
        <v>10</v>
      </c>
      <c r="C79" s="16" t="s">
        <v>11</v>
      </c>
      <c r="D79" s="17" t="s">
        <v>12</v>
      </c>
      <c r="E79" s="19" t="s">
        <v>20</v>
      </c>
    </row>
    <row r="80">
      <c r="A80" s="149" t="s">
        <v>21</v>
      </c>
      <c r="B80" s="150" t="s">
        <v>1075</v>
      </c>
      <c r="C80" s="150" t="s">
        <v>604</v>
      </c>
      <c r="D80" s="119" t="s">
        <v>24</v>
      </c>
      <c r="E80" s="146"/>
      <c r="F80" s="47"/>
      <c r="G80" s="47"/>
      <c r="H80" s="47"/>
      <c r="I80" s="47"/>
      <c r="J80" s="47"/>
      <c r="K80" s="48"/>
      <c r="L80" s="47"/>
    </row>
    <row r="81">
      <c r="A81" s="149" t="s">
        <v>21</v>
      </c>
      <c r="B81" s="150" t="s">
        <v>1076</v>
      </c>
      <c r="C81" s="150" t="s">
        <v>1077</v>
      </c>
      <c r="D81" s="119" t="s">
        <v>24</v>
      </c>
      <c r="E81" s="146"/>
      <c r="F81" s="47"/>
      <c r="G81" s="47"/>
      <c r="H81" s="47"/>
      <c r="I81" s="47"/>
      <c r="J81" s="47"/>
      <c r="K81" s="48"/>
      <c r="L81" s="47"/>
    </row>
    <row r="82">
      <c r="A82" s="149" t="s">
        <v>21</v>
      </c>
      <c r="B82" s="150" t="s">
        <v>1078</v>
      </c>
      <c r="C82" s="150" t="s">
        <v>1079</v>
      </c>
      <c r="D82" s="119" t="s">
        <v>24</v>
      </c>
      <c r="E82" s="146"/>
      <c r="F82" s="47"/>
      <c r="G82" s="47"/>
      <c r="H82" s="47"/>
      <c r="I82" s="47"/>
      <c r="J82" s="47"/>
      <c r="K82" s="48"/>
      <c r="L82" s="47"/>
    </row>
    <row r="83">
      <c r="A83" s="151" t="s">
        <v>21</v>
      </c>
      <c r="B83" s="154" t="s">
        <v>597</v>
      </c>
      <c r="C83" s="109" t="s">
        <v>997</v>
      </c>
      <c r="D83" s="119" t="s">
        <v>24</v>
      </c>
      <c r="E83" s="146"/>
      <c r="F83" s="47"/>
      <c r="G83" s="47"/>
      <c r="H83" s="47"/>
      <c r="I83" s="47"/>
      <c r="J83" s="47"/>
      <c r="K83" s="48"/>
      <c r="L83" s="47"/>
    </row>
    <row r="84">
      <c r="A84" s="151" t="s">
        <v>21</v>
      </c>
      <c r="B84" s="154" t="s">
        <v>998</v>
      </c>
      <c r="C84" s="173" t="s">
        <v>999</v>
      </c>
      <c r="D84" s="119" t="s">
        <v>24</v>
      </c>
      <c r="E84" s="146"/>
      <c r="F84" s="47"/>
      <c r="G84" s="47"/>
      <c r="H84" s="47"/>
      <c r="I84" s="47"/>
      <c r="J84" s="47"/>
      <c r="K84" s="48"/>
      <c r="L84" s="47"/>
    </row>
    <row r="85">
      <c r="A85" s="151" t="s">
        <v>21</v>
      </c>
      <c r="B85" s="154" t="s">
        <v>671</v>
      </c>
      <c r="C85" s="109" t="s">
        <v>672</v>
      </c>
      <c r="D85" s="119" t="s">
        <v>24</v>
      </c>
      <c r="E85" s="146"/>
      <c r="F85" s="47"/>
      <c r="G85" s="47"/>
      <c r="H85" s="47"/>
      <c r="I85" s="47"/>
      <c r="J85" s="47"/>
      <c r="K85" s="48"/>
      <c r="L85" s="47"/>
    </row>
    <row r="86">
      <c r="A86" s="151" t="s">
        <v>21</v>
      </c>
      <c r="B86" s="154" t="s">
        <v>1072</v>
      </c>
      <c r="C86" s="173" t="s">
        <v>1073</v>
      </c>
      <c r="D86" s="119" t="s">
        <v>24</v>
      </c>
      <c r="E86" s="146"/>
      <c r="F86" s="47"/>
      <c r="G86" s="47"/>
      <c r="H86" s="47"/>
      <c r="I86" s="47"/>
      <c r="J86" s="47"/>
      <c r="K86" s="48"/>
      <c r="L86" s="47"/>
    </row>
    <row r="87">
      <c r="A87" s="151" t="s">
        <v>21</v>
      </c>
      <c r="B87" s="154" t="s">
        <v>1080</v>
      </c>
      <c r="C87" s="173" t="s">
        <v>1081</v>
      </c>
      <c r="D87" s="119" t="s">
        <v>24</v>
      </c>
      <c r="E87" s="146"/>
      <c r="F87" s="47"/>
      <c r="G87" s="47"/>
      <c r="H87" s="47"/>
      <c r="I87" s="47"/>
      <c r="J87" s="47"/>
      <c r="K87" s="48"/>
      <c r="L87" s="47"/>
    </row>
    <row r="88">
      <c r="A88" s="98" t="s">
        <v>48</v>
      </c>
      <c r="B88" s="149" t="s">
        <v>1006</v>
      </c>
      <c r="C88" s="150" t="s">
        <v>1007</v>
      </c>
      <c r="D88" s="119" t="s">
        <v>24</v>
      </c>
      <c r="E88" s="146"/>
      <c r="F88" s="47"/>
      <c r="G88" s="47"/>
      <c r="H88" s="47"/>
      <c r="I88" s="47"/>
      <c r="J88" s="47"/>
      <c r="K88" s="48"/>
      <c r="L88" s="47"/>
    </row>
    <row r="89">
      <c r="A89" s="98" t="s">
        <v>48</v>
      </c>
      <c r="B89" s="149" t="s">
        <v>1092</v>
      </c>
      <c r="C89" s="150" t="s">
        <v>1093</v>
      </c>
      <c r="D89" s="119" t="s">
        <v>24</v>
      </c>
      <c r="E89" s="146"/>
      <c r="F89" s="47"/>
      <c r="G89" s="47"/>
      <c r="H89" s="47"/>
      <c r="I89" s="47"/>
      <c r="J89" s="47"/>
      <c r="K89" s="48"/>
      <c r="L89" s="47"/>
    </row>
    <row r="90">
      <c r="A90" s="98" t="s">
        <v>48</v>
      </c>
      <c r="B90" s="149" t="s">
        <v>817</v>
      </c>
      <c r="C90" s="150" t="s">
        <v>818</v>
      </c>
      <c r="D90" s="119" t="s">
        <v>24</v>
      </c>
      <c r="E90" s="146"/>
      <c r="F90" s="47"/>
      <c r="G90" s="47"/>
      <c r="H90" s="47"/>
      <c r="I90" s="47"/>
      <c r="J90" s="47"/>
      <c r="K90" s="48"/>
      <c r="L90" s="47"/>
    </row>
    <row r="91">
      <c r="A91" s="98" t="s">
        <v>48</v>
      </c>
      <c r="B91" s="149" t="s">
        <v>1094</v>
      </c>
      <c r="C91" s="150" t="s">
        <v>1095</v>
      </c>
      <c r="D91" s="119" t="s">
        <v>24</v>
      </c>
      <c r="E91" s="146"/>
      <c r="F91" s="47"/>
      <c r="G91" s="47"/>
      <c r="H91" s="47"/>
      <c r="I91" s="47"/>
      <c r="J91" s="47"/>
      <c r="K91" s="48"/>
      <c r="L91" s="47"/>
    </row>
    <row r="92">
      <c r="A92" s="98" t="s">
        <v>48</v>
      </c>
      <c r="B92" s="149" t="s">
        <v>1096</v>
      </c>
      <c r="C92" s="150" t="s">
        <v>1097</v>
      </c>
      <c r="D92" s="119" t="s">
        <v>24</v>
      </c>
      <c r="E92" s="146"/>
      <c r="F92" s="47"/>
      <c r="G92" s="47"/>
      <c r="H92" s="47"/>
      <c r="I92" s="47"/>
      <c r="J92" s="47"/>
      <c r="K92" s="48"/>
      <c r="L92" s="47"/>
    </row>
    <row r="93">
      <c r="A93" s="98" t="s">
        <v>48</v>
      </c>
      <c r="B93" s="149" t="s">
        <v>1098</v>
      </c>
      <c r="C93" s="150" t="s">
        <v>1099</v>
      </c>
      <c r="D93" s="119" t="s">
        <v>24</v>
      </c>
      <c r="E93" s="146"/>
      <c r="F93" s="47"/>
      <c r="G93" s="47"/>
      <c r="H93" s="47"/>
      <c r="I93" s="47"/>
      <c r="J93" s="47"/>
      <c r="K93" s="48"/>
      <c r="L93" s="47"/>
    </row>
    <row r="94">
      <c r="A94" s="155" t="s">
        <v>79</v>
      </c>
      <c r="B94" s="149" t="s">
        <v>919</v>
      </c>
      <c r="C94" s="150" t="s">
        <v>920</v>
      </c>
      <c r="D94" s="119" t="s">
        <v>24</v>
      </c>
      <c r="E94" s="146"/>
      <c r="F94" s="47"/>
      <c r="G94" s="47"/>
      <c r="H94" s="47"/>
      <c r="I94" s="47"/>
      <c r="J94" s="47"/>
      <c r="K94" s="48"/>
      <c r="L94" s="47"/>
    </row>
    <row r="95">
      <c r="A95" s="166" t="s">
        <v>98</v>
      </c>
      <c r="B95" s="149" t="s">
        <v>1020</v>
      </c>
      <c r="C95" s="150" t="s">
        <v>1021</v>
      </c>
      <c r="D95" s="23" t="s">
        <v>24</v>
      </c>
      <c r="E95" s="119"/>
      <c r="F95" s="47"/>
      <c r="G95" s="47"/>
      <c r="H95" s="47"/>
      <c r="I95" s="47"/>
      <c r="J95" s="47"/>
      <c r="K95" s="48"/>
      <c r="L95" s="47"/>
    </row>
    <row r="96">
      <c r="A96" s="166" t="s">
        <v>98</v>
      </c>
      <c r="B96" s="149" t="s">
        <v>300</v>
      </c>
      <c r="C96" s="150" t="s">
        <v>936</v>
      </c>
      <c r="D96" s="119" t="s">
        <v>24</v>
      </c>
      <c r="E96" s="119"/>
      <c r="F96" s="47"/>
      <c r="G96" s="47"/>
      <c r="H96" s="47"/>
      <c r="I96" s="47"/>
      <c r="J96" s="47"/>
      <c r="K96" s="48"/>
      <c r="L96" s="47"/>
    </row>
    <row r="97">
      <c r="A97" s="166" t="s">
        <v>98</v>
      </c>
      <c r="B97" s="149" t="s">
        <v>937</v>
      </c>
      <c r="C97" s="150" t="s">
        <v>938</v>
      </c>
      <c r="D97" s="119" t="s">
        <v>24</v>
      </c>
      <c r="E97" s="119"/>
      <c r="F97" s="47"/>
      <c r="G97" s="47"/>
      <c r="H97" s="47"/>
      <c r="I97" s="47"/>
      <c r="J97" s="47"/>
      <c r="K97" s="48"/>
      <c r="L97" s="47"/>
    </row>
    <row r="98">
      <c r="A98" s="166" t="s">
        <v>98</v>
      </c>
      <c r="B98" s="149" t="s">
        <v>934</v>
      </c>
      <c r="C98" s="150" t="s">
        <v>1033</v>
      </c>
      <c r="D98" s="119" t="s">
        <v>24</v>
      </c>
      <c r="E98" s="119"/>
      <c r="F98" s="47"/>
      <c r="G98" s="47"/>
      <c r="H98" s="47"/>
      <c r="I98" s="47"/>
      <c r="J98" s="47"/>
      <c r="K98" s="48"/>
      <c r="L98" s="47"/>
    </row>
    <row r="99">
      <c r="A99" s="166" t="s">
        <v>98</v>
      </c>
      <c r="B99" s="149" t="s">
        <v>1022</v>
      </c>
      <c r="C99" s="150" t="s">
        <v>1023</v>
      </c>
      <c r="D99" s="174" t="s">
        <v>24</v>
      </c>
      <c r="E99" s="119"/>
      <c r="F99" s="47"/>
      <c r="G99" s="47"/>
      <c r="H99" s="47"/>
      <c r="I99" s="47"/>
      <c r="J99" s="47"/>
      <c r="K99" s="48"/>
      <c r="L99" s="47"/>
    </row>
    <row r="100">
      <c r="A100" s="166" t="s">
        <v>98</v>
      </c>
      <c r="B100" s="149" t="s">
        <v>1030</v>
      </c>
      <c r="C100" s="150" t="s">
        <v>1031</v>
      </c>
      <c r="D100" s="174" t="s">
        <v>24</v>
      </c>
      <c r="E100" s="119"/>
      <c r="F100" s="47"/>
      <c r="G100" s="47"/>
      <c r="H100" s="47"/>
      <c r="I100" s="47"/>
      <c r="J100" s="47"/>
      <c r="K100" s="48"/>
      <c r="L100" s="47"/>
    </row>
    <row r="101">
      <c r="A101" s="166" t="s">
        <v>98</v>
      </c>
      <c r="B101" s="149" t="s">
        <v>693</v>
      </c>
      <c r="C101" s="150" t="s">
        <v>926</v>
      </c>
      <c r="D101" s="174" t="s">
        <v>24</v>
      </c>
      <c r="E101" s="119"/>
      <c r="F101" s="47"/>
      <c r="G101" s="47"/>
      <c r="H101" s="47"/>
      <c r="I101" s="47"/>
      <c r="J101" s="47"/>
      <c r="K101" s="48"/>
      <c r="L101" s="47"/>
    </row>
    <row r="102">
      <c r="A102" s="45" t="s">
        <v>133</v>
      </c>
    </row>
    <row r="103">
      <c r="A103" s="49" t="s">
        <v>134</v>
      </c>
      <c r="D103" s="19" t="s">
        <v>135</v>
      </c>
      <c r="E103" s="19" t="s">
        <v>136</v>
      </c>
      <c r="F103" s="19"/>
      <c r="G103" s="19"/>
      <c r="H103" s="19" t="s">
        <v>137</v>
      </c>
      <c r="I103" s="19" t="s">
        <v>20</v>
      </c>
    </row>
    <row r="104">
      <c r="A104" s="175" t="s">
        <v>1125</v>
      </c>
      <c r="D104" s="122" t="s">
        <v>1126</v>
      </c>
      <c r="E104" s="50" t="s">
        <v>1127</v>
      </c>
      <c r="H104" s="176" t="s">
        <v>143</v>
      </c>
      <c r="I104" s="52" t="s">
        <v>1128</v>
      </c>
      <c r="J104" s="52"/>
      <c r="K104" s="52"/>
      <c r="L104" s="52"/>
    </row>
    <row r="105" ht="17.25" customHeight="1">
      <c r="A105" s="175" t="s">
        <v>1129</v>
      </c>
      <c r="D105" s="148" t="s">
        <v>527</v>
      </c>
      <c r="E105" s="50" t="s">
        <v>1127</v>
      </c>
      <c r="H105" s="176" t="s">
        <v>143</v>
      </c>
      <c r="I105" s="52" t="s">
        <v>1130</v>
      </c>
      <c r="J105" s="52"/>
      <c r="K105" s="52"/>
      <c r="L105" s="52"/>
    </row>
    <row r="106">
      <c r="A106" s="175" t="s">
        <v>1131</v>
      </c>
      <c r="D106" s="148" t="s">
        <v>146</v>
      </c>
      <c r="E106" s="50" t="s">
        <v>1132</v>
      </c>
      <c r="F106" s="50"/>
      <c r="G106" s="50"/>
      <c r="H106" s="176" t="s">
        <v>143</v>
      </c>
      <c r="I106" s="52"/>
      <c r="J106" s="52"/>
      <c r="K106" s="52"/>
      <c r="L106" s="52"/>
    </row>
    <row r="107">
      <c r="A107" s="177" t="s">
        <v>1133</v>
      </c>
      <c r="B107" s="104"/>
      <c r="C107" s="104"/>
      <c r="D107" s="148" t="s">
        <v>1134</v>
      </c>
      <c r="E107" s="50" t="s">
        <v>1135</v>
      </c>
      <c r="F107" s="50"/>
      <c r="G107" s="50"/>
      <c r="H107" s="176" t="s">
        <v>143</v>
      </c>
      <c r="I107" s="52" t="s">
        <v>1136</v>
      </c>
      <c r="J107" s="52"/>
      <c r="K107" s="52"/>
      <c r="L107" s="52"/>
    </row>
    <row r="108">
      <c r="A108" s="177" t="s">
        <v>1116</v>
      </c>
      <c r="B108" s="104"/>
      <c r="C108" s="104"/>
      <c r="D108" s="148" t="s">
        <v>1134</v>
      </c>
      <c r="E108" s="50" t="s">
        <v>1137</v>
      </c>
      <c r="H108" s="178" t="s">
        <v>141</v>
      </c>
      <c r="I108" s="52" t="s">
        <v>1138</v>
      </c>
      <c r="J108" s="52"/>
      <c r="K108" s="52"/>
      <c r="L108" s="52"/>
    </row>
    <row r="109">
      <c r="A109" s="175" t="s">
        <v>1139</v>
      </c>
      <c r="D109" s="148" t="s">
        <v>1140</v>
      </c>
      <c r="E109" s="50" t="s">
        <v>1141</v>
      </c>
      <c r="H109" s="178" t="s">
        <v>141</v>
      </c>
      <c r="I109" s="52" t="s">
        <v>1142</v>
      </c>
      <c r="J109" s="52"/>
      <c r="K109" s="52"/>
      <c r="L109" s="52"/>
    </row>
    <row r="110" ht="18.0" customHeight="1">
      <c r="A110" s="12"/>
    </row>
    <row r="111">
      <c r="A111" s="45" t="s">
        <v>153</v>
      </c>
    </row>
    <row r="112">
      <c r="A112" s="45" t="s">
        <v>154</v>
      </c>
      <c r="E112" s="45" t="s">
        <v>13</v>
      </c>
      <c r="J112" s="45"/>
      <c r="K112" s="45"/>
      <c r="L112" s="45"/>
    </row>
    <row r="113">
      <c r="A113" s="54"/>
      <c r="B113" s="54"/>
      <c r="C113" s="55"/>
      <c r="D113" s="54"/>
      <c r="E113" s="56" t="s">
        <v>155</v>
      </c>
    </row>
    <row r="114">
      <c r="A114" s="57"/>
      <c r="B114" s="57"/>
      <c r="C114" s="58"/>
      <c r="D114" s="57"/>
      <c r="E114" s="59"/>
      <c r="F114" s="60" t="s">
        <v>155</v>
      </c>
      <c r="G114" s="60" t="s">
        <v>156</v>
      </c>
      <c r="H114" s="60" t="s">
        <v>157</v>
      </c>
      <c r="I114" s="60" t="s">
        <v>158</v>
      </c>
      <c r="K114" s="61"/>
      <c r="L114" s="60"/>
    </row>
    <row r="115">
      <c r="A115" s="57"/>
      <c r="B115" s="57"/>
      <c r="C115" s="58"/>
      <c r="D115" s="57"/>
      <c r="E115" s="57" t="s">
        <v>140</v>
      </c>
      <c r="F115" s="57">
        <f>SUMIFS(E10:E77,G10:G77,"FALSE",A10:A77,1)</f>
        <v>29</v>
      </c>
      <c r="G115" s="57">
        <f>SUMIFS(E10:E77,G10:G77,"FALSE",I10:I77,"TRUE",A10:A77,1)</f>
        <v>0</v>
      </c>
      <c r="H115" s="57">
        <f>SUMIFS(E10:E77,G10:G77,"FALSE",H10:H77,"PRONTO",A10:A77,1)</f>
        <v>29</v>
      </c>
      <c r="I115" s="57"/>
      <c r="J115" s="57" t="str">
        <f>IFERROR(__xludf.DUMMYFUNCTION("SPARKLINE(L115,{""charttype"",""bar"";""color1"",""green"";""max"",1})"),"")</f>
        <v/>
      </c>
      <c r="K115" s="58"/>
      <c r="L115" s="62">
        <f t="shared" ref="L115:L119" si="1">((H115*100)/(F115-G115))/100</f>
        <v>1</v>
      </c>
    </row>
    <row r="116">
      <c r="A116" s="57"/>
      <c r="B116" s="57"/>
      <c r="C116" s="58"/>
      <c r="D116" s="57"/>
      <c r="E116" s="57" t="s">
        <v>152</v>
      </c>
      <c r="F116" s="57">
        <f>SUMIFS(E10:E77,G10:G77,"FALSE",A10:A77,2)</f>
        <v>55</v>
      </c>
      <c r="G116" s="57">
        <f>SUMIFS(E10:E77,G10:G77,"FALSE",I10:I77,"TRUE",A10:A77,2)</f>
        <v>0</v>
      </c>
      <c r="H116" s="57">
        <f>SUMIFS(E10:E77,G10:G77,"FALSE",H10:H77,"PRONTO",A10:A77,2)</f>
        <v>55</v>
      </c>
      <c r="J116" s="57" t="str">
        <f>IFERROR(__xludf.DUMMYFUNCTION("SPARKLINE(L116,{""charttype"",""bar"";""color1"",""green"";""max"",1})"),"")</f>
        <v/>
      </c>
      <c r="K116" s="58"/>
      <c r="L116" s="62">
        <f t="shared" si="1"/>
        <v>1</v>
      </c>
    </row>
    <row r="117">
      <c r="A117" s="57"/>
      <c r="B117" s="57"/>
      <c r="C117" s="58"/>
      <c r="D117" s="57"/>
      <c r="E117" s="57" t="s">
        <v>142</v>
      </c>
      <c r="F117" s="57">
        <f>SUMIFS(E10:E77,G10:G77,"FALSE",A10:A77,3)</f>
        <v>21</v>
      </c>
      <c r="G117" s="57">
        <f>SUMIFS(E10:E77,G10:G77,"FALSE",I10:I77,"TRUE",A10:A77,3)</f>
        <v>0</v>
      </c>
      <c r="H117" s="57">
        <f>SUMIFS(E10:E77,G10:G77,"FALSE",H10:H77,"PRONTO",A10:A77,3)</f>
        <v>21</v>
      </c>
      <c r="J117" s="57" t="str">
        <f>IFERROR(__xludf.DUMMYFUNCTION("SPARKLINE(L117,{""charttype"",""bar"";""color1"",""green"";""max"",1})"),"")</f>
        <v/>
      </c>
      <c r="K117" s="58"/>
      <c r="L117" s="62">
        <f t="shared" si="1"/>
        <v>1</v>
      </c>
    </row>
    <row r="118">
      <c r="A118" s="57"/>
      <c r="B118" s="57"/>
      <c r="C118" s="58"/>
      <c r="D118" s="57"/>
      <c r="E118" s="57" t="s">
        <v>144</v>
      </c>
      <c r="F118" s="57">
        <f>SUMIFS(E10:E77,G10:G77,"FALSE",A10:A77,4)</f>
        <v>40</v>
      </c>
      <c r="G118" s="57">
        <f>SUMIFS(E10:E77,G10:G77,"FALSE",I10:I77,"TRUE",A10:A77,4)</f>
        <v>5</v>
      </c>
      <c r="H118" s="57">
        <f>SUMIFS(E10:E77,G10:G77,"FALSE",H10:H77,"PRONTO",A10:A77,4)</f>
        <v>35</v>
      </c>
      <c r="J118" s="57" t="str">
        <f>IFERROR(__xludf.DUMMYFUNCTION("SPARKLINE(L118,{""charttype"",""bar"";""color1"",""green"";""max"",1})"),"")</f>
        <v/>
      </c>
      <c r="K118" s="58"/>
      <c r="L118" s="62">
        <f t="shared" si="1"/>
        <v>1</v>
      </c>
    </row>
    <row r="119">
      <c r="A119" s="57"/>
      <c r="B119" s="57"/>
      <c r="C119" s="58"/>
      <c r="D119" s="57"/>
      <c r="E119" s="63"/>
      <c r="F119" s="63">
        <f t="shared" ref="F119:H119" si="2">SUM(F115:F118)</f>
        <v>145</v>
      </c>
      <c r="G119" s="63">
        <f t="shared" si="2"/>
        <v>5</v>
      </c>
      <c r="H119" s="63">
        <f t="shared" si="2"/>
        <v>140</v>
      </c>
      <c r="I119" s="63"/>
      <c r="J119" s="63" t="str">
        <f>IFERROR(__xludf.DUMMYFUNCTION("SPARKLINE(L119,{""charttype"",""bar"";""color1"",""green"";""max"",1})"),"")</f>
        <v/>
      </c>
      <c r="K119" s="64"/>
      <c r="L119" s="65">
        <f t="shared" si="1"/>
        <v>1</v>
      </c>
    </row>
    <row r="120" ht="4.5" customHeight="1">
      <c r="A120" s="57"/>
      <c r="B120" s="57"/>
      <c r="C120" s="58"/>
      <c r="D120" s="57"/>
      <c r="E120" s="66"/>
      <c r="F120" s="67"/>
      <c r="G120" s="67"/>
      <c r="H120" s="57"/>
      <c r="I120" s="57"/>
      <c r="J120" s="58"/>
      <c r="K120" s="58"/>
      <c r="L120" s="57"/>
    </row>
    <row r="121">
      <c r="A121" s="57"/>
      <c r="B121" s="57"/>
      <c r="C121" s="58"/>
      <c r="D121" s="57"/>
      <c r="E121" s="56" t="s">
        <v>159</v>
      </c>
    </row>
    <row r="122">
      <c r="A122" s="57"/>
      <c r="B122" s="57"/>
      <c r="C122" s="58"/>
      <c r="D122" s="57"/>
      <c r="E122" s="59"/>
      <c r="F122" s="60" t="s">
        <v>160</v>
      </c>
      <c r="G122" s="60" t="s">
        <v>156</v>
      </c>
      <c r="H122" s="60" t="s">
        <v>157</v>
      </c>
      <c r="I122" s="60" t="s">
        <v>161</v>
      </c>
      <c r="K122" s="61"/>
      <c r="L122" s="60"/>
    </row>
    <row r="123">
      <c r="A123" s="57"/>
      <c r="B123" s="57"/>
      <c r="C123" s="58"/>
      <c r="D123" s="57"/>
      <c r="E123" s="57" t="s">
        <v>140</v>
      </c>
      <c r="F123" s="57">
        <f>SUMIFS(E10:E77,G10:G77,"TRUE",A10:A77,1)</f>
        <v>63</v>
      </c>
      <c r="G123" s="57">
        <f>SUMIFS(E10:E77,G10:G77,"TRUE",I10:I77,"TRUE",A10:A77,1)</f>
        <v>13</v>
      </c>
      <c r="H123" s="57">
        <f>SUMIFS(E10:E77,G10:G77,"TRUE",H10:H77,"PRONTO",A10:A77,1)</f>
        <v>0</v>
      </c>
      <c r="I123" s="57"/>
      <c r="J123" s="57" t="str">
        <f>IFERROR(__xludf.DUMMYFUNCTION("SPARKLINE(L123,{""charttype"",""bar"";""color1"",""green"";""max"",1})"),"")</f>
        <v/>
      </c>
      <c r="K123" s="58"/>
      <c r="L123" s="62">
        <f t="shared" ref="L123:L127" si="3">((H123*100)/(F123-G123))/100</f>
        <v>0</v>
      </c>
    </row>
    <row r="124">
      <c r="A124" s="57"/>
      <c r="B124" s="57"/>
      <c r="C124" s="58"/>
      <c r="D124" s="57"/>
      <c r="E124" s="57" t="s">
        <v>152</v>
      </c>
      <c r="F124" s="57">
        <f>SUMIFS(E10:E77,G10:G77,"TRUE",A10:A77,2)</f>
        <v>29</v>
      </c>
      <c r="G124" s="57">
        <f>SUMIFS(E10:E77,G10:G77,"TRUE",I10:I77,"TRUE",A10:A77,2)</f>
        <v>13</v>
      </c>
      <c r="H124" s="57">
        <f>SUMIFS(E10:E77,G10:G77,"TRUE",H10:H77,"PRONTO",A10:A77,2)</f>
        <v>0</v>
      </c>
      <c r="J124" s="57"/>
      <c r="K124" s="58"/>
      <c r="L124" s="62">
        <f t="shared" si="3"/>
        <v>0</v>
      </c>
    </row>
    <row r="125">
      <c r="A125" s="57"/>
      <c r="B125" s="57"/>
      <c r="C125" s="58"/>
      <c r="D125" s="57"/>
      <c r="E125" s="57" t="s">
        <v>142</v>
      </c>
      <c r="F125" s="57">
        <f>SUMIFS(E10:E77,G10:G77,"TRUE",A10:A77,3)</f>
        <v>37</v>
      </c>
      <c r="G125" s="57">
        <f>SUMIFS(E10:E77,G10:G77,"TRUE",I10:I77,"TRUE",A10:A77,3)</f>
        <v>0</v>
      </c>
      <c r="H125" s="57">
        <f>SUMIFS(E10:E77,G10:G77,"TRUE",H10:H77,"PRONTO",A10:A77,3)</f>
        <v>0</v>
      </c>
      <c r="J125" s="57" t="str">
        <f>IFERROR(__xludf.DUMMYFUNCTION("SPARKLINE(L125,{""charttype"",""bar"";""color1"",""green"";""max"",1})"),"")</f>
        <v/>
      </c>
      <c r="K125" s="58"/>
      <c r="L125" s="62">
        <f t="shared" si="3"/>
        <v>0</v>
      </c>
    </row>
    <row r="126">
      <c r="A126" s="57"/>
      <c r="B126" s="57"/>
      <c r="C126" s="58"/>
      <c r="D126" s="57"/>
      <c r="E126" s="57" t="s">
        <v>144</v>
      </c>
      <c r="F126" s="57">
        <f>SUMIFS(E10:E77,G10:G77,"TRUE",A10:A77,4)</f>
        <v>65</v>
      </c>
      <c r="G126" s="57">
        <f>SUMIFS(E10:E77,G10:G77,"TRUE",I10:I77,"TRUE",A10:A77,4)</f>
        <v>13</v>
      </c>
      <c r="H126" s="57">
        <f>SUMIFS(E10:E77,G10:G77,"TRUE",H10:H77,"PRONTO",A10:A77,4)</f>
        <v>0</v>
      </c>
      <c r="J126" s="57" t="str">
        <f>IFERROR(__xludf.DUMMYFUNCTION("SPARKLINE(L126,{""charttype"",""bar"";""color1"",""green"";""max"",1})"),"")</f>
        <v/>
      </c>
      <c r="K126" s="58"/>
      <c r="L126" s="62">
        <f t="shared" si="3"/>
        <v>0</v>
      </c>
    </row>
    <row r="127">
      <c r="A127" s="57"/>
      <c r="B127" s="57"/>
      <c r="C127" s="58"/>
      <c r="D127" s="57"/>
      <c r="E127" s="63"/>
      <c r="F127" s="63">
        <f t="shared" ref="F127:H127" si="4">SUM(F123:F126)</f>
        <v>194</v>
      </c>
      <c r="G127" s="63">
        <f t="shared" si="4"/>
        <v>39</v>
      </c>
      <c r="H127" s="63">
        <f t="shared" si="4"/>
        <v>0</v>
      </c>
      <c r="I127" s="63"/>
      <c r="J127" s="63" t="str">
        <f>IFERROR(__xludf.DUMMYFUNCTION("SPARKLINE(L127,{""charttype"",""bar"";""color1"",""green"";""max"",1})"),"")</f>
        <v/>
      </c>
      <c r="K127" s="64"/>
      <c r="L127" s="65">
        <f t="shared" si="3"/>
        <v>0</v>
      </c>
    </row>
    <row r="128" ht="4.5" customHeight="1">
      <c r="A128" s="57"/>
      <c r="B128" s="57"/>
      <c r="C128" s="58"/>
      <c r="D128" s="57"/>
      <c r="E128" s="66" t="s">
        <v>162</v>
      </c>
      <c r="F128" s="67"/>
      <c r="G128" s="67"/>
      <c r="H128" s="57"/>
      <c r="I128" s="57"/>
      <c r="J128" s="58"/>
      <c r="K128" s="58"/>
      <c r="L128" s="57"/>
    </row>
    <row r="129">
      <c r="A129" s="57"/>
      <c r="B129" s="57"/>
      <c r="C129" s="58"/>
      <c r="D129" s="57"/>
      <c r="E129" s="56" t="s">
        <v>163</v>
      </c>
    </row>
    <row r="130">
      <c r="A130" s="57"/>
      <c r="B130" s="57"/>
      <c r="C130" s="58"/>
      <c r="E130" s="59"/>
      <c r="F130" s="60" t="s">
        <v>164</v>
      </c>
      <c r="G130" s="60" t="s">
        <v>156</v>
      </c>
      <c r="H130" s="60" t="s">
        <v>165</v>
      </c>
      <c r="I130" s="60" t="s">
        <v>166</v>
      </c>
      <c r="K130" s="61"/>
      <c r="L130" s="61"/>
    </row>
    <row r="131">
      <c r="A131" s="57"/>
      <c r="B131" s="57"/>
      <c r="C131" s="58"/>
      <c r="E131" s="57" t="s">
        <v>140</v>
      </c>
      <c r="F131" s="57">
        <f t="shared" ref="F131:H131" si="5">SUM(F115+F123)</f>
        <v>92</v>
      </c>
      <c r="G131" s="57">
        <f t="shared" si="5"/>
        <v>13</v>
      </c>
      <c r="H131" s="57">
        <f t="shared" si="5"/>
        <v>29</v>
      </c>
      <c r="I131" s="57"/>
      <c r="J131" s="57" t="str">
        <f>IFERROR(__xludf.DUMMYFUNCTION("SPARKLINE(L131,{""charttype"",""bar"";""color1"",""green"";""max"",1})"),"")</f>
        <v/>
      </c>
      <c r="K131" s="58"/>
      <c r="L131" s="62">
        <f t="shared" ref="L131:L135" si="7">((H131*100)/(F131-G131))/100</f>
        <v>0.3670886076</v>
      </c>
    </row>
    <row r="132">
      <c r="A132" s="57"/>
      <c r="B132" s="57"/>
      <c r="C132" s="58"/>
      <c r="E132" s="57" t="s">
        <v>152</v>
      </c>
      <c r="F132" s="57">
        <f t="shared" ref="F132:H132" si="6">SUM(F116+F124)</f>
        <v>84</v>
      </c>
      <c r="G132" s="57">
        <f t="shared" si="6"/>
        <v>13</v>
      </c>
      <c r="H132" s="57">
        <f t="shared" si="6"/>
        <v>55</v>
      </c>
      <c r="J132" s="57" t="str">
        <f>IFERROR(__xludf.DUMMYFUNCTION("SPARKLINE(L132,{""charttype"",""bar"";""color1"",""green"";""max"",1})"),"")</f>
        <v/>
      </c>
      <c r="K132" s="58"/>
      <c r="L132" s="62">
        <f t="shared" si="7"/>
        <v>0.7746478873</v>
      </c>
    </row>
    <row r="133">
      <c r="A133" s="57"/>
      <c r="B133" s="57"/>
      <c r="C133" s="58"/>
      <c r="E133" s="57" t="s">
        <v>142</v>
      </c>
      <c r="F133" s="57">
        <f t="shared" ref="F133:H133" si="8">SUM(F117+F125)</f>
        <v>58</v>
      </c>
      <c r="G133" s="57">
        <f t="shared" si="8"/>
        <v>0</v>
      </c>
      <c r="H133" s="57">
        <f t="shared" si="8"/>
        <v>21</v>
      </c>
      <c r="J133" s="57" t="str">
        <f>IFERROR(__xludf.DUMMYFUNCTION("SPARKLINE(L133,{""charttype"",""bar"";""color1"",""green"";""max"",1})"),"")</f>
        <v/>
      </c>
      <c r="K133" s="58"/>
      <c r="L133" s="62">
        <f t="shared" si="7"/>
        <v>0.3620689655</v>
      </c>
    </row>
    <row r="134">
      <c r="A134" s="57"/>
      <c r="B134" s="57"/>
      <c r="C134" s="58"/>
      <c r="E134" s="57" t="s">
        <v>144</v>
      </c>
      <c r="F134" s="57">
        <f t="shared" ref="F134:H134" si="9">SUM(F118+F126)</f>
        <v>105</v>
      </c>
      <c r="G134" s="57">
        <f t="shared" si="9"/>
        <v>18</v>
      </c>
      <c r="H134" s="57">
        <f t="shared" si="9"/>
        <v>35</v>
      </c>
      <c r="J134" s="57" t="str">
        <f>IFERROR(__xludf.DUMMYFUNCTION("SPARKLINE(L134,{""charttype"",""bar"";""color1"",""green"";""max"",1})"),"")</f>
        <v/>
      </c>
      <c r="K134" s="58"/>
      <c r="L134" s="62">
        <f t="shared" si="7"/>
        <v>0.4022988506</v>
      </c>
    </row>
    <row r="135">
      <c r="A135" s="68"/>
      <c r="B135" s="68"/>
      <c r="C135" s="69"/>
      <c r="D135" s="68"/>
      <c r="E135" s="70"/>
      <c r="F135" s="70">
        <f t="shared" ref="F135:H135" si="10">SUM(F131:F134)</f>
        <v>339</v>
      </c>
      <c r="G135" s="70">
        <f t="shared" si="10"/>
        <v>44</v>
      </c>
      <c r="H135" s="70">
        <f t="shared" si="10"/>
        <v>140</v>
      </c>
      <c r="I135" s="70"/>
      <c r="J135" s="70" t="str">
        <f>IFERROR(__xludf.DUMMYFUNCTION("SPARKLINE(L135,{""charttype"",""bar"";""color1"",""green"";""max"",1})"),"")</f>
        <v/>
      </c>
      <c r="K135" s="71"/>
      <c r="L135" s="72">
        <f t="shared" si="7"/>
        <v>0.4745762712</v>
      </c>
    </row>
    <row r="136">
      <c r="A136" s="57"/>
      <c r="B136" s="57"/>
      <c r="C136" s="58"/>
      <c r="D136" s="57"/>
      <c r="E136" s="57"/>
      <c r="F136" s="57"/>
      <c r="G136" s="57"/>
      <c r="H136" s="57"/>
      <c r="I136" s="73"/>
      <c r="J136" s="58"/>
      <c r="K136" s="58"/>
      <c r="L136" s="57"/>
    </row>
    <row r="137">
      <c r="A137" s="57"/>
      <c r="B137" s="57"/>
      <c r="C137" s="58"/>
      <c r="D137" s="57"/>
      <c r="E137" s="57"/>
      <c r="F137" s="57"/>
      <c r="G137" s="57"/>
      <c r="H137" s="57"/>
      <c r="I137" s="73"/>
      <c r="J137" s="58"/>
      <c r="K137" s="58"/>
      <c r="L137" s="57"/>
    </row>
    <row r="138">
      <c r="A138" s="57"/>
      <c r="B138" s="57"/>
      <c r="C138" s="58"/>
      <c r="D138" s="57"/>
      <c r="E138" s="57"/>
      <c r="F138" s="57"/>
      <c r="G138" s="57"/>
      <c r="H138" s="57"/>
      <c r="I138" s="73"/>
      <c r="J138" s="58"/>
      <c r="K138" s="58"/>
      <c r="L138" s="57"/>
    </row>
    <row r="139">
      <c r="A139" s="57"/>
      <c r="B139" s="57"/>
      <c r="C139" s="58"/>
      <c r="D139" s="57"/>
      <c r="E139" s="57"/>
      <c r="F139" s="57"/>
      <c r="G139" s="57"/>
      <c r="H139" s="57"/>
      <c r="I139" s="73"/>
      <c r="J139" s="58"/>
      <c r="K139" s="58"/>
      <c r="L139" s="57"/>
    </row>
    <row r="140">
      <c r="A140" s="57"/>
      <c r="B140" s="57"/>
      <c r="C140" s="58"/>
      <c r="D140" s="57"/>
      <c r="E140" s="57"/>
      <c r="F140" s="57"/>
      <c r="G140" s="57"/>
      <c r="H140" s="57"/>
      <c r="I140" s="73"/>
      <c r="J140" s="58"/>
      <c r="K140" s="58"/>
      <c r="L140" s="57"/>
    </row>
    <row r="141">
      <c r="A141" s="57"/>
      <c r="B141" s="57"/>
      <c r="C141" s="58"/>
      <c r="D141" s="57"/>
      <c r="E141" s="57"/>
      <c r="F141" s="57"/>
      <c r="G141" s="57"/>
      <c r="H141" s="57"/>
      <c r="I141" s="73"/>
      <c r="J141" s="58"/>
      <c r="K141" s="58"/>
      <c r="L141" s="57"/>
    </row>
    <row r="142">
      <c r="A142" s="57"/>
      <c r="B142" s="57"/>
      <c r="C142" s="58"/>
      <c r="D142" s="57"/>
      <c r="E142" s="57"/>
      <c r="F142" s="57"/>
      <c r="G142" s="57"/>
      <c r="H142" s="57"/>
      <c r="I142" s="73"/>
      <c r="J142" s="58"/>
      <c r="K142" s="58"/>
      <c r="L142" s="57"/>
    </row>
    <row r="143">
      <c r="A143" s="57"/>
      <c r="B143" s="57"/>
      <c r="C143" s="58"/>
      <c r="D143" s="57"/>
      <c r="E143" s="57"/>
      <c r="F143" s="57"/>
      <c r="G143" s="57"/>
      <c r="H143" s="57"/>
      <c r="I143" s="73"/>
      <c r="J143" s="58"/>
      <c r="K143" s="58"/>
      <c r="L143" s="57"/>
    </row>
    <row r="144">
      <c r="A144" s="57"/>
      <c r="B144" s="57"/>
      <c r="C144" s="58"/>
      <c r="D144" s="57"/>
      <c r="E144" s="57"/>
      <c r="F144" s="57"/>
      <c r="G144" s="57"/>
      <c r="H144" s="57"/>
      <c r="I144" s="73"/>
      <c r="J144" s="58"/>
      <c r="K144" s="58"/>
      <c r="L144" s="57"/>
    </row>
    <row r="145">
      <c r="A145" s="57"/>
      <c r="B145" s="57"/>
      <c r="C145" s="58"/>
      <c r="D145" s="57"/>
      <c r="E145" s="57"/>
      <c r="F145" s="57"/>
      <c r="G145" s="57"/>
      <c r="H145" s="57"/>
      <c r="I145" s="73"/>
      <c r="J145" s="58"/>
      <c r="K145" s="58"/>
      <c r="L145" s="57"/>
    </row>
    <row r="146">
      <c r="A146" s="57"/>
      <c r="B146" s="57"/>
      <c r="C146" s="58"/>
      <c r="D146" s="57"/>
      <c r="E146" s="57"/>
      <c r="F146" s="57"/>
      <c r="G146" s="57"/>
      <c r="H146" s="57"/>
      <c r="I146" s="73"/>
      <c r="J146" s="58"/>
      <c r="K146" s="58"/>
      <c r="L146" s="57"/>
    </row>
    <row r="147">
      <c r="A147" s="57"/>
      <c r="B147" s="57"/>
      <c r="C147" s="58"/>
      <c r="D147" s="57"/>
      <c r="E147" s="57"/>
      <c r="F147" s="57"/>
      <c r="G147" s="57"/>
      <c r="H147" s="57"/>
      <c r="I147" s="73"/>
      <c r="J147" s="58"/>
      <c r="K147" s="58"/>
      <c r="L147" s="57"/>
    </row>
    <row r="148">
      <c r="A148" s="57"/>
      <c r="B148" s="57"/>
      <c r="C148" s="58"/>
      <c r="D148" s="57"/>
      <c r="E148" s="57"/>
      <c r="F148" s="57"/>
      <c r="G148" s="57"/>
      <c r="H148" s="57"/>
      <c r="I148" s="73"/>
      <c r="J148" s="58"/>
      <c r="K148" s="58"/>
      <c r="L148" s="57"/>
    </row>
    <row r="149">
      <c r="A149" s="57"/>
      <c r="B149" s="57"/>
      <c r="C149" s="58"/>
      <c r="D149" s="57"/>
      <c r="E149" s="57"/>
      <c r="F149" s="57"/>
      <c r="G149" s="57"/>
      <c r="H149" s="57"/>
      <c r="I149" s="73"/>
      <c r="J149" s="58"/>
      <c r="K149" s="58"/>
      <c r="L149" s="57"/>
    </row>
    <row r="150">
      <c r="A150" s="57"/>
      <c r="B150" s="57"/>
      <c r="C150" s="58"/>
      <c r="D150" s="57"/>
      <c r="E150" s="57"/>
      <c r="F150" s="57"/>
      <c r="G150" s="57"/>
      <c r="H150" s="57"/>
      <c r="I150" s="73"/>
      <c r="J150" s="58"/>
      <c r="K150" s="58"/>
      <c r="L150" s="57"/>
    </row>
    <row r="151">
      <c r="A151" s="57"/>
      <c r="B151" s="57"/>
      <c r="C151" s="58"/>
      <c r="D151" s="57"/>
      <c r="E151" s="57"/>
      <c r="F151" s="57"/>
      <c r="G151" s="57"/>
      <c r="H151" s="57"/>
      <c r="I151" s="73"/>
      <c r="J151" s="58"/>
      <c r="K151" s="58"/>
      <c r="L151" s="57"/>
    </row>
    <row r="152">
      <c r="A152" s="57"/>
      <c r="B152" s="57"/>
      <c r="C152" s="58"/>
      <c r="D152" s="57"/>
      <c r="E152" s="57"/>
      <c r="F152" s="57"/>
      <c r="G152" s="57"/>
      <c r="H152" s="57"/>
      <c r="I152" s="73"/>
      <c r="J152" s="58"/>
      <c r="K152" s="58"/>
      <c r="L152" s="57"/>
    </row>
  </sheetData>
  <autoFilter ref="$A$9:$L$77"/>
  <mergeCells count="37">
    <mergeCell ref="A1:L1"/>
    <mergeCell ref="A2:L2"/>
    <mergeCell ref="A3:B3"/>
    <mergeCell ref="A4:B4"/>
    <mergeCell ref="C4:D4"/>
    <mergeCell ref="E4:E5"/>
    <mergeCell ref="F4:F5"/>
    <mergeCell ref="A5:B5"/>
    <mergeCell ref="C5:D5"/>
    <mergeCell ref="A6:B6"/>
    <mergeCell ref="C6:I6"/>
    <mergeCell ref="A7:L7"/>
    <mergeCell ref="A8:L8"/>
    <mergeCell ref="A77:L77"/>
    <mergeCell ref="A78:L78"/>
    <mergeCell ref="E79:L79"/>
    <mergeCell ref="A102:L102"/>
    <mergeCell ref="A103:C103"/>
    <mergeCell ref="I103:L103"/>
    <mergeCell ref="A104:C104"/>
    <mergeCell ref="A105:C105"/>
    <mergeCell ref="A106:C106"/>
    <mergeCell ref="A112:D112"/>
    <mergeCell ref="E112:I112"/>
    <mergeCell ref="E113:L113"/>
    <mergeCell ref="I114:J114"/>
    <mergeCell ref="E121:L121"/>
    <mergeCell ref="I122:J122"/>
    <mergeCell ref="E129:L129"/>
    <mergeCell ref="I130:J130"/>
    <mergeCell ref="E104:G104"/>
    <mergeCell ref="E105:G105"/>
    <mergeCell ref="E108:G108"/>
    <mergeCell ref="A109:C109"/>
    <mergeCell ref="E109:G109"/>
    <mergeCell ref="A110:L110"/>
    <mergeCell ref="A111:L111"/>
  </mergeCells>
  <conditionalFormatting sqref="H9:H76">
    <cfRule type="containsText" dxfId="0" priority="1" operator="containsText" text="Preparado">
      <formula>NOT(ISERROR(SEARCH(("Preparado"),(H9))))</formula>
    </cfRule>
  </conditionalFormatting>
  <conditionalFormatting sqref="H9:H76">
    <cfRule type="containsText" dxfId="1" priority="2" operator="containsText" text="Pronto">
      <formula>NOT(ISERROR(SEARCH(("Pronto"),(H9))))</formula>
    </cfRule>
  </conditionalFormatting>
  <conditionalFormatting sqref="H9:H76">
    <cfRule type="containsText" dxfId="1" priority="3" operator="containsText" text="Aceito">
      <formula>NOT(ISERROR(SEARCH(("Aceito"),(H9))))</formula>
    </cfRule>
  </conditionalFormatting>
  <conditionalFormatting sqref="H9:H76">
    <cfRule type="containsText" dxfId="1" priority="4" operator="containsText" text="Implantado">
      <formula>NOT(ISERROR(SEARCH(("Implantado"),(H9))))</formula>
    </cfRule>
  </conditionalFormatting>
  <conditionalFormatting sqref="H9:H76">
    <cfRule type="containsText" dxfId="2" priority="5" operator="containsText" text="Novo">
      <formula>NOT(ISERROR(SEARCH(("Novo"),(H9))))</formula>
    </cfRule>
  </conditionalFormatting>
  <conditionalFormatting sqref="H9:H76">
    <cfRule type="containsText" dxfId="2" priority="6" operator="containsText" text="Em refinamento">
      <formula>NOT(ISERROR(SEARCH(("Em refinamento"),(H9))))</formula>
    </cfRule>
  </conditionalFormatting>
  <conditionalFormatting sqref="H9:H76">
    <cfRule type="containsText" dxfId="3" priority="7" operator="containsText" text="Em testes">
      <formula>NOT(ISERROR(SEARCH(("Em testes"),(H9))))</formula>
    </cfRule>
  </conditionalFormatting>
  <conditionalFormatting sqref="H9:H76">
    <cfRule type="containsText" dxfId="3" priority="8" operator="containsText" text="Implementado">
      <formula>NOT(ISERROR(SEARCH(("Implementado"),(H9))))</formula>
    </cfRule>
  </conditionalFormatting>
  <conditionalFormatting sqref="H9:H76">
    <cfRule type="containsText" dxfId="1" priority="9" operator="containsText" text="Entregue">
      <formula>NOT(ISERROR(SEARCH(("Entregue"),(H9))))</formula>
    </cfRule>
  </conditionalFormatting>
  <conditionalFormatting sqref="H9:H76">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0.0"/>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1143</v>
      </c>
    </row>
    <row r="3">
      <c r="A3" s="3" t="s">
        <v>2</v>
      </c>
      <c r="C3" s="4">
        <v>45593.0</v>
      </c>
      <c r="D3" s="4"/>
      <c r="E3" s="4"/>
      <c r="F3" s="4"/>
      <c r="G3" s="4"/>
      <c r="H3" s="4"/>
      <c r="I3" s="5"/>
      <c r="J3" s="6"/>
      <c r="K3" s="6"/>
      <c r="L3" s="7"/>
    </row>
    <row r="4">
      <c r="A4" s="3" t="s">
        <v>3</v>
      </c>
      <c r="C4" s="4">
        <v>45593.0</v>
      </c>
      <c r="E4" s="8">
        <f>NETWORKDAYS(C4, C5, 0)</f>
        <v>14</v>
      </c>
      <c r="F4" s="5" t="s">
        <v>4</v>
      </c>
      <c r="G4" s="5"/>
      <c r="H4" s="5"/>
      <c r="I4" s="5"/>
      <c r="J4" s="6"/>
      <c r="K4" s="6"/>
      <c r="L4" s="9"/>
    </row>
    <row r="5">
      <c r="A5" s="3" t="s">
        <v>5</v>
      </c>
      <c r="C5" s="4">
        <v>45610.0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149" t="s">
        <v>21</v>
      </c>
      <c r="B10" s="150" t="s">
        <v>1072</v>
      </c>
      <c r="C10" s="150" t="s">
        <v>1073</v>
      </c>
      <c r="D10" s="119" t="s">
        <v>24</v>
      </c>
      <c r="E10" s="119">
        <v>8.0</v>
      </c>
      <c r="F10" s="24" t="b">
        <v>1</v>
      </c>
      <c r="G10" s="25" t="b">
        <v>0</v>
      </c>
      <c r="H10" s="165" t="s">
        <v>97</v>
      </c>
      <c r="I10" s="179" t="b">
        <v>1</v>
      </c>
      <c r="J10" s="43" t="b">
        <v>1</v>
      </c>
      <c r="K10" s="34"/>
      <c r="L10" s="180" t="s">
        <v>1144</v>
      </c>
    </row>
    <row r="11">
      <c r="A11" s="149" t="s">
        <v>21</v>
      </c>
      <c r="B11" s="149" t="s">
        <v>1145</v>
      </c>
      <c r="C11" s="150" t="s">
        <v>1146</v>
      </c>
      <c r="D11" s="119" t="s">
        <v>24</v>
      </c>
      <c r="E11" s="119">
        <v>8.0</v>
      </c>
      <c r="F11" s="24" t="b">
        <v>0</v>
      </c>
      <c r="G11" s="25" t="b">
        <v>0</v>
      </c>
      <c r="H11" s="120" t="s">
        <v>25</v>
      </c>
      <c r="I11" s="24" t="b">
        <v>0</v>
      </c>
      <c r="J11" s="43" t="b">
        <v>0</v>
      </c>
      <c r="K11" s="27"/>
      <c r="L11" s="38"/>
    </row>
    <row r="12">
      <c r="A12" s="149" t="s">
        <v>21</v>
      </c>
      <c r="B12" s="149" t="s">
        <v>1147</v>
      </c>
      <c r="C12" s="150" t="s">
        <v>1148</v>
      </c>
      <c r="D12" s="119" t="s">
        <v>24</v>
      </c>
      <c r="E12" s="119">
        <v>8.0</v>
      </c>
      <c r="F12" s="24" t="b">
        <v>0</v>
      </c>
      <c r="G12" s="43" t="b">
        <v>0</v>
      </c>
      <c r="H12" s="84" t="s">
        <v>25</v>
      </c>
      <c r="I12" s="25" t="b">
        <v>0</v>
      </c>
      <c r="J12" s="43" t="b">
        <v>1</v>
      </c>
      <c r="K12" s="34"/>
      <c r="L12" s="38"/>
    </row>
    <row r="13">
      <c r="A13" s="149" t="s">
        <v>21</v>
      </c>
      <c r="B13" s="149" t="s">
        <v>1149</v>
      </c>
      <c r="C13" s="150" t="s">
        <v>1150</v>
      </c>
      <c r="D13" s="119" t="s">
        <v>24</v>
      </c>
      <c r="E13" s="119">
        <v>5.0</v>
      </c>
      <c r="F13" s="24" t="b">
        <v>0</v>
      </c>
      <c r="G13" s="43" t="b">
        <v>0</v>
      </c>
      <c r="H13" s="181" t="s">
        <v>25</v>
      </c>
      <c r="I13" s="25" t="b">
        <v>0</v>
      </c>
      <c r="J13" s="43" t="b">
        <v>0</v>
      </c>
      <c r="K13" s="34"/>
      <c r="L13" s="38"/>
    </row>
    <row r="14">
      <c r="A14" s="149" t="s">
        <v>21</v>
      </c>
      <c r="B14" s="149" t="s">
        <v>1063</v>
      </c>
      <c r="C14" s="150" t="s">
        <v>1151</v>
      </c>
      <c r="D14" s="119" t="s">
        <v>24</v>
      </c>
      <c r="E14" s="119">
        <v>8.0</v>
      </c>
      <c r="F14" s="24" t="b">
        <v>0</v>
      </c>
      <c r="G14" s="43" t="b">
        <v>0</v>
      </c>
      <c r="H14" s="164" t="s">
        <v>42</v>
      </c>
      <c r="I14" s="24" t="b">
        <v>0</v>
      </c>
      <c r="J14" s="43" t="b">
        <v>0</v>
      </c>
      <c r="K14" s="88"/>
      <c r="L14" s="38"/>
    </row>
    <row r="15">
      <c r="A15" s="149" t="s">
        <v>21</v>
      </c>
      <c r="B15" s="149" t="s">
        <v>1080</v>
      </c>
      <c r="C15" s="150" t="s">
        <v>1081</v>
      </c>
      <c r="D15" s="119" t="s">
        <v>24</v>
      </c>
      <c r="E15" s="119">
        <v>5.0</v>
      </c>
      <c r="F15" s="24" t="b">
        <v>0</v>
      </c>
      <c r="G15" s="25" t="b">
        <v>1</v>
      </c>
      <c r="H15" s="163" t="s">
        <v>97</v>
      </c>
      <c r="I15" s="179" t="b">
        <v>1</v>
      </c>
      <c r="J15" s="43" t="b">
        <v>0</v>
      </c>
      <c r="K15" s="34"/>
      <c r="L15" s="38" t="s">
        <v>1152</v>
      </c>
    </row>
    <row r="16">
      <c r="A16" s="149" t="s">
        <v>21</v>
      </c>
      <c r="B16" s="149" t="s">
        <v>1153</v>
      </c>
      <c r="C16" s="150" t="s">
        <v>1154</v>
      </c>
      <c r="D16" s="119" t="s">
        <v>24</v>
      </c>
      <c r="E16" s="119">
        <v>5.0</v>
      </c>
      <c r="F16" s="24" t="b">
        <v>0</v>
      </c>
      <c r="G16" s="43" t="b">
        <v>1</v>
      </c>
      <c r="H16" s="85" t="s">
        <v>25</v>
      </c>
      <c r="I16" s="24" t="b">
        <v>0</v>
      </c>
      <c r="J16" s="43" t="b">
        <v>1</v>
      </c>
      <c r="K16" s="34"/>
      <c r="L16" s="38"/>
    </row>
    <row r="17">
      <c r="A17" s="149" t="s">
        <v>21</v>
      </c>
      <c r="B17" s="149" t="s">
        <v>1067</v>
      </c>
      <c r="C17" s="150" t="s">
        <v>1068</v>
      </c>
      <c r="D17" s="119" t="s">
        <v>24</v>
      </c>
      <c r="E17" s="120">
        <v>8.0</v>
      </c>
      <c r="F17" s="24" t="b">
        <v>0</v>
      </c>
      <c r="G17" s="43" t="b">
        <v>1</v>
      </c>
      <c r="H17" s="182" t="s">
        <v>178</v>
      </c>
      <c r="I17" s="24" t="b">
        <v>0</v>
      </c>
      <c r="J17" s="43" t="b">
        <v>0</v>
      </c>
      <c r="K17" s="27"/>
      <c r="L17" s="38"/>
    </row>
    <row r="18">
      <c r="A18" s="149" t="s">
        <v>21</v>
      </c>
      <c r="B18" s="149" t="s">
        <v>1076</v>
      </c>
      <c r="C18" s="150" t="s">
        <v>1155</v>
      </c>
      <c r="D18" s="119" t="s">
        <v>24</v>
      </c>
      <c r="E18" s="119">
        <v>8.0</v>
      </c>
      <c r="F18" s="24" t="b">
        <v>0</v>
      </c>
      <c r="G18" s="43" t="b">
        <v>1</v>
      </c>
      <c r="H18" s="182" t="s">
        <v>178</v>
      </c>
      <c r="I18" s="24" t="b">
        <v>0</v>
      </c>
      <c r="J18" s="43" t="b">
        <v>0</v>
      </c>
      <c r="K18" s="27"/>
      <c r="L18" s="38"/>
    </row>
    <row r="19" ht="15.75" customHeight="1">
      <c r="A19" s="149" t="s">
        <v>21</v>
      </c>
      <c r="B19" s="150" t="s">
        <v>1078</v>
      </c>
      <c r="C19" s="150" t="s">
        <v>1079</v>
      </c>
      <c r="D19" s="119" t="s">
        <v>24</v>
      </c>
      <c r="E19" s="119">
        <v>8.0</v>
      </c>
      <c r="F19" s="24" t="b">
        <v>0</v>
      </c>
      <c r="G19" s="43" t="b">
        <v>1</v>
      </c>
      <c r="H19" s="182" t="s">
        <v>178</v>
      </c>
      <c r="I19" s="24" t="b">
        <v>0</v>
      </c>
      <c r="J19" s="43" t="b">
        <v>0</v>
      </c>
      <c r="K19" s="27"/>
      <c r="L19" s="38"/>
    </row>
    <row r="20">
      <c r="A20" s="149" t="s">
        <v>21</v>
      </c>
      <c r="B20" s="150" t="s">
        <v>1075</v>
      </c>
      <c r="C20" s="150" t="s">
        <v>604</v>
      </c>
      <c r="D20" s="119" t="s">
        <v>24</v>
      </c>
      <c r="E20" s="119" t="s">
        <v>141</v>
      </c>
      <c r="F20" s="24" t="b">
        <v>0</v>
      </c>
      <c r="G20" s="43" t="b">
        <v>1</v>
      </c>
      <c r="H20" s="119" t="s">
        <v>185</v>
      </c>
      <c r="I20" s="24" t="b">
        <v>0</v>
      </c>
      <c r="J20" s="43" t="b">
        <v>0</v>
      </c>
      <c r="K20" s="27"/>
      <c r="L20" s="38"/>
    </row>
    <row r="21">
      <c r="A21" s="149" t="s">
        <v>21</v>
      </c>
      <c r="B21" s="150">
        <v>2.1047656E7</v>
      </c>
      <c r="C21" s="150" t="s">
        <v>672</v>
      </c>
      <c r="D21" s="119" t="s">
        <v>24</v>
      </c>
      <c r="E21" s="119">
        <v>5.0</v>
      </c>
      <c r="F21" s="24" t="b">
        <v>0</v>
      </c>
      <c r="G21" s="43" t="b">
        <v>1</v>
      </c>
      <c r="H21" s="165" t="s">
        <v>42</v>
      </c>
      <c r="I21" s="24" t="b">
        <v>0</v>
      </c>
      <c r="J21" s="43" t="b">
        <v>1</v>
      </c>
      <c r="K21" s="40"/>
      <c r="L21" s="38"/>
    </row>
    <row r="22">
      <c r="A22" s="149" t="s">
        <v>21</v>
      </c>
      <c r="B22" s="150" t="s">
        <v>998</v>
      </c>
      <c r="C22" s="150" t="s">
        <v>999</v>
      </c>
      <c r="D22" s="119" t="s">
        <v>24</v>
      </c>
      <c r="E22" s="119">
        <v>8.0</v>
      </c>
      <c r="F22" s="24" t="b">
        <v>0</v>
      </c>
      <c r="G22" s="43" t="b">
        <v>1</v>
      </c>
      <c r="H22" s="119" t="s">
        <v>42</v>
      </c>
      <c r="I22" s="24" t="b">
        <v>0</v>
      </c>
      <c r="J22" s="43" t="b">
        <v>1</v>
      </c>
      <c r="K22" s="27"/>
      <c r="L22" s="38"/>
    </row>
    <row r="23">
      <c r="A23" s="149" t="s">
        <v>21</v>
      </c>
      <c r="B23" s="150" t="s">
        <v>542</v>
      </c>
      <c r="C23" s="150" t="s">
        <v>543</v>
      </c>
      <c r="D23" s="119" t="s">
        <v>24</v>
      </c>
      <c r="E23" s="119">
        <v>8.0</v>
      </c>
      <c r="F23" s="24" t="b">
        <v>0</v>
      </c>
      <c r="G23" s="43" t="b">
        <v>1</v>
      </c>
      <c r="H23" s="165" t="s">
        <v>1156</v>
      </c>
      <c r="I23" s="24" t="b">
        <v>0</v>
      </c>
      <c r="J23" s="43" t="b">
        <v>0</v>
      </c>
      <c r="K23" s="27"/>
      <c r="L23" s="38"/>
    </row>
    <row r="24">
      <c r="A24" s="149" t="s">
        <v>21</v>
      </c>
      <c r="B24" s="150" t="s">
        <v>1065</v>
      </c>
      <c r="C24" s="150" t="s">
        <v>1066</v>
      </c>
      <c r="D24" s="119" t="s">
        <v>24</v>
      </c>
      <c r="E24" s="119">
        <v>8.0</v>
      </c>
      <c r="F24" s="24" t="b">
        <v>0</v>
      </c>
      <c r="G24" s="43" t="b">
        <v>1</v>
      </c>
      <c r="H24" s="119" t="s">
        <v>1156</v>
      </c>
      <c r="I24" s="24" t="b">
        <v>0</v>
      </c>
      <c r="J24" s="43" t="b">
        <v>0</v>
      </c>
      <c r="K24" s="27"/>
      <c r="L24" s="38"/>
    </row>
    <row r="25">
      <c r="A25" s="149" t="s">
        <v>21</v>
      </c>
      <c r="B25" s="150" t="s">
        <v>985</v>
      </c>
      <c r="C25" s="150" t="s">
        <v>1071</v>
      </c>
      <c r="D25" s="119" t="s">
        <v>24</v>
      </c>
      <c r="E25" s="119">
        <v>8.0</v>
      </c>
      <c r="F25" s="24" t="b">
        <v>0</v>
      </c>
      <c r="G25" s="43" t="b">
        <v>1</v>
      </c>
      <c r="H25" s="165" t="s">
        <v>1156</v>
      </c>
      <c r="I25" s="24" t="b">
        <v>0</v>
      </c>
      <c r="J25" s="43" t="b">
        <v>0</v>
      </c>
      <c r="K25" s="27"/>
      <c r="L25" s="38"/>
    </row>
    <row r="26" ht="17.25" customHeight="1">
      <c r="A26" s="149" t="s">
        <v>21</v>
      </c>
      <c r="B26" s="150" t="s">
        <v>983</v>
      </c>
      <c r="C26" s="150" t="s">
        <v>984</v>
      </c>
      <c r="D26" s="119" t="s">
        <v>24</v>
      </c>
      <c r="E26" s="119">
        <v>5.0</v>
      </c>
      <c r="F26" s="24" t="b">
        <v>0</v>
      </c>
      <c r="G26" s="43" t="b">
        <v>1</v>
      </c>
      <c r="H26" s="120" t="s">
        <v>97</v>
      </c>
      <c r="I26" s="179" t="b">
        <v>1</v>
      </c>
      <c r="J26" s="43" t="b">
        <v>0</v>
      </c>
      <c r="K26" s="27"/>
      <c r="L26" s="38" t="s">
        <v>1157</v>
      </c>
    </row>
    <row r="27">
      <c r="A27" s="98" t="s">
        <v>48</v>
      </c>
      <c r="B27" s="150" t="s">
        <v>1158</v>
      </c>
      <c r="C27" s="150" t="s">
        <v>1159</v>
      </c>
      <c r="D27" s="119" t="s">
        <v>24</v>
      </c>
      <c r="E27" s="119">
        <v>8.0</v>
      </c>
      <c r="F27" s="24" t="b">
        <v>1</v>
      </c>
      <c r="G27" s="43" t="b">
        <v>0</v>
      </c>
      <c r="H27" s="26" t="s">
        <v>25</v>
      </c>
      <c r="I27" s="24" t="b">
        <v>0</v>
      </c>
      <c r="J27" s="43" t="b">
        <v>0</v>
      </c>
      <c r="K27" s="40"/>
      <c r="L27" s="38"/>
    </row>
    <row r="28">
      <c r="A28" s="98" t="s">
        <v>48</v>
      </c>
      <c r="B28" s="150" t="s">
        <v>741</v>
      </c>
      <c r="C28" s="150" t="s">
        <v>1160</v>
      </c>
      <c r="D28" s="119" t="s">
        <v>24</v>
      </c>
      <c r="E28" s="119">
        <v>13.0</v>
      </c>
      <c r="F28" s="24" t="b">
        <v>0</v>
      </c>
      <c r="G28" s="43" t="b">
        <v>0</v>
      </c>
      <c r="H28" s="35" t="s">
        <v>25</v>
      </c>
      <c r="I28" s="24" t="b">
        <v>0</v>
      </c>
      <c r="J28" s="43" t="b">
        <v>1</v>
      </c>
      <c r="K28" s="40"/>
      <c r="L28" s="38"/>
    </row>
    <row r="29">
      <c r="A29" s="98" t="s">
        <v>48</v>
      </c>
      <c r="B29" s="150" t="s">
        <v>1161</v>
      </c>
      <c r="C29" s="150" t="s">
        <v>1162</v>
      </c>
      <c r="D29" s="119" t="s">
        <v>24</v>
      </c>
      <c r="E29" s="119">
        <v>5.0</v>
      </c>
      <c r="F29" s="24" t="b">
        <v>0</v>
      </c>
      <c r="G29" s="43" t="b">
        <v>0</v>
      </c>
      <c r="H29" s="26" t="s">
        <v>25</v>
      </c>
      <c r="I29" s="24" t="b">
        <v>0</v>
      </c>
      <c r="J29" s="43" t="b">
        <v>0</v>
      </c>
      <c r="K29" s="40"/>
      <c r="L29" s="38"/>
    </row>
    <row r="30">
      <c r="A30" s="98" t="s">
        <v>48</v>
      </c>
      <c r="B30" s="150" t="s">
        <v>1163</v>
      </c>
      <c r="C30" s="150" t="s">
        <v>1164</v>
      </c>
      <c r="D30" s="119" t="s">
        <v>24</v>
      </c>
      <c r="E30" s="119">
        <v>5.0</v>
      </c>
      <c r="F30" s="24" t="b">
        <v>0</v>
      </c>
      <c r="G30" s="43" t="b">
        <v>0</v>
      </c>
      <c r="H30" s="26" t="s">
        <v>25</v>
      </c>
      <c r="I30" s="24" t="b">
        <v>0</v>
      </c>
      <c r="J30" s="43" t="b">
        <v>0</v>
      </c>
      <c r="K30" s="40"/>
      <c r="L30" s="38"/>
    </row>
    <row r="31">
      <c r="A31" s="98" t="s">
        <v>48</v>
      </c>
      <c r="B31" s="150" t="s">
        <v>1165</v>
      </c>
      <c r="C31" s="150" t="s">
        <v>1166</v>
      </c>
      <c r="D31" s="119" t="s">
        <v>24</v>
      </c>
      <c r="E31" s="119">
        <v>5.0</v>
      </c>
      <c r="F31" s="24" t="b">
        <v>0</v>
      </c>
      <c r="G31" s="43" t="b">
        <v>0</v>
      </c>
      <c r="H31" s="26" t="s">
        <v>25</v>
      </c>
      <c r="I31" s="24" t="b">
        <v>0</v>
      </c>
      <c r="J31" s="43" t="b">
        <v>0</v>
      </c>
      <c r="K31" s="40"/>
      <c r="L31" s="38"/>
    </row>
    <row r="32">
      <c r="A32" s="98" t="s">
        <v>48</v>
      </c>
      <c r="B32" s="150" t="s">
        <v>1167</v>
      </c>
      <c r="C32" s="150" t="s">
        <v>1168</v>
      </c>
      <c r="D32" s="119" t="s">
        <v>24</v>
      </c>
      <c r="E32" s="119">
        <v>5.0</v>
      </c>
      <c r="F32" s="24" t="b">
        <v>0</v>
      </c>
      <c r="G32" s="25" t="b">
        <v>0</v>
      </c>
      <c r="H32" s="78" t="s">
        <v>25</v>
      </c>
      <c r="I32" s="24" t="b">
        <v>0</v>
      </c>
      <c r="J32" s="43" t="b">
        <v>0</v>
      </c>
      <c r="K32" s="40"/>
      <c r="L32" s="38"/>
    </row>
    <row r="33">
      <c r="A33" s="98" t="s">
        <v>48</v>
      </c>
      <c r="B33" s="150" t="s">
        <v>1083</v>
      </c>
      <c r="C33" s="150" t="s">
        <v>1084</v>
      </c>
      <c r="D33" s="119" t="s">
        <v>24</v>
      </c>
      <c r="E33" s="119">
        <v>8.0</v>
      </c>
      <c r="F33" s="24" t="b">
        <v>0</v>
      </c>
      <c r="G33" s="43" t="b">
        <v>0</v>
      </c>
      <c r="H33" s="26" t="s">
        <v>42</v>
      </c>
      <c r="I33" s="24" t="b">
        <v>0</v>
      </c>
      <c r="J33" s="43" t="b">
        <v>0</v>
      </c>
      <c r="K33" s="40"/>
      <c r="L33" s="38"/>
    </row>
    <row r="34">
      <c r="A34" s="98" t="s">
        <v>48</v>
      </c>
      <c r="B34" s="150">
        <v>2.1970519E7</v>
      </c>
      <c r="C34" s="150" t="s">
        <v>1091</v>
      </c>
      <c r="D34" s="119" t="s">
        <v>24</v>
      </c>
      <c r="E34" s="119">
        <v>8.0</v>
      </c>
      <c r="F34" s="24" t="b">
        <v>0</v>
      </c>
      <c r="G34" s="43" t="b">
        <v>1</v>
      </c>
      <c r="H34" s="78" t="s">
        <v>178</v>
      </c>
      <c r="I34" s="24" t="b">
        <v>0</v>
      </c>
      <c r="J34" s="43" t="b">
        <v>0</v>
      </c>
      <c r="K34" s="40"/>
      <c r="L34" s="38"/>
    </row>
    <row r="35">
      <c r="A35" s="98" t="s">
        <v>48</v>
      </c>
      <c r="B35" s="150" t="s">
        <v>1100</v>
      </c>
      <c r="C35" s="150" t="s">
        <v>1169</v>
      </c>
      <c r="D35" s="119" t="s">
        <v>24</v>
      </c>
      <c r="E35" s="119">
        <v>8.0</v>
      </c>
      <c r="F35" s="24" t="b">
        <v>0</v>
      </c>
      <c r="G35" s="25" t="b">
        <v>1</v>
      </c>
      <c r="H35" s="74" t="s">
        <v>97</v>
      </c>
      <c r="I35" s="179" t="b">
        <v>1</v>
      </c>
      <c r="J35" s="43" t="b">
        <v>1</v>
      </c>
      <c r="K35" s="40"/>
      <c r="L35" s="38" t="s">
        <v>1152</v>
      </c>
    </row>
    <row r="36">
      <c r="A36" s="155" t="s">
        <v>79</v>
      </c>
      <c r="B36" s="150" t="s">
        <v>1170</v>
      </c>
      <c r="C36" s="150" t="s">
        <v>1171</v>
      </c>
      <c r="D36" s="119" t="s">
        <v>24</v>
      </c>
      <c r="E36" s="119">
        <v>13.0</v>
      </c>
      <c r="F36" s="24" t="b">
        <v>1</v>
      </c>
      <c r="G36" s="43" t="b">
        <v>0</v>
      </c>
      <c r="H36" s="26" t="s">
        <v>25</v>
      </c>
      <c r="I36" s="24" t="b">
        <v>0</v>
      </c>
      <c r="J36" s="43" t="b">
        <v>0</v>
      </c>
      <c r="K36" s="40"/>
      <c r="L36" s="38"/>
    </row>
    <row r="37">
      <c r="A37" s="155" t="s">
        <v>79</v>
      </c>
      <c r="B37" s="150" t="s">
        <v>1172</v>
      </c>
      <c r="C37" s="150" t="s">
        <v>1173</v>
      </c>
      <c r="D37" s="119" t="s">
        <v>24</v>
      </c>
      <c r="E37" s="119">
        <v>5.0</v>
      </c>
      <c r="F37" s="24" t="b">
        <v>0</v>
      </c>
      <c r="G37" s="43" t="b">
        <v>0</v>
      </c>
      <c r="H37" s="85" t="s">
        <v>25</v>
      </c>
      <c r="I37" s="24" t="b">
        <v>0</v>
      </c>
      <c r="J37" s="43" t="b">
        <v>0</v>
      </c>
      <c r="K37" s="40"/>
      <c r="L37" s="38"/>
    </row>
    <row r="38">
      <c r="A38" s="155" t="s">
        <v>79</v>
      </c>
      <c r="B38" s="150" t="s">
        <v>1174</v>
      </c>
      <c r="C38" s="150" t="s">
        <v>1175</v>
      </c>
      <c r="D38" s="119" t="s">
        <v>24</v>
      </c>
      <c r="E38" s="119">
        <v>13.0</v>
      </c>
      <c r="F38" s="24" t="b">
        <v>0</v>
      </c>
      <c r="G38" s="43" t="b">
        <v>0</v>
      </c>
      <c r="H38" s="26" t="s">
        <v>25</v>
      </c>
      <c r="I38" s="24" t="b">
        <v>0</v>
      </c>
      <c r="J38" s="43" t="b">
        <v>0</v>
      </c>
      <c r="K38" s="40"/>
      <c r="L38" s="38"/>
    </row>
    <row r="39">
      <c r="A39" s="155" t="s">
        <v>79</v>
      </c>
      <c r="B39" s="150" t="s">
        <v>1106</v>
      </c>
      <c r="C39" s="150" t="s">
        <v>1107</v>
      </c>
      <c r="D39" s="119" t="s">
        <v>24</v>
      </c>
      <c r="E39" s="119">
        <v>8.0</v>
      </c>
      <c r="F39" s="24" t="b">
        <v>0</v>
      </c>
      <c r="G39" s="43" t="b">
        <v>0</v>
      </c>
      <c r="H39" s="75" t="s">
        <v>178</v>
      </c>
      <c r="I39" s="24" t="b">
        <v>0</v>
      </c>
      <c r="J39" s="43" t="b">
        <v>0</v>
      </c>
      <c r="K39" s="40"/>
      <c r="L39" s="38"/>
    </row>
    <row r="40">
      <c r="A40" s="155" t="s">
        <v>79</v>
      </c>
      <c r="B40" s="150" t="s">
        <v>1176</v>
      </c>
      <c r="C40" s="150" t="s">
        <v>1177</v>
      </c>
      <c r="D40" s="119" t="s">
        <v>24</v>
      </c>
      <c r="E40" s="119">
        <v>8.0</v>
      </c>
      <c r="F40" s="24" t="b">
        <v>0</v>
      </c>
      <c r="G40" s="43" t="b">
        <v>1</v>
      </c>
      <c r="H40" s="44" t="s">
        <v>25</v>
      </c>
      <c r="I40" s="24" t="b">
        <v>0</v>
      </c>
      <c r="J40" s="43" t="b">
        <v>1</v>
      </c>
      <c r="K40" s="40"/>
      <c r="L40" s="38"/>
    </row>
    <row r="41">
      <c r="A41" s="155" t="s">
        <v>79</v>
      </c>
      <c r="B41" s="150" t="s">
        <v>1102</v>
      </c>
      <c r="C41" s="150" t="s">
        <v>1178</v>
      </c>
      <c r="D41" s="119" t="s">
        <v>24</v>
      </c>
      <c r="E41" s="119">
        <v>5.0</v>
      </c>
      <c r="F41" s="24" t="b">
        <v>0</v>
      </c>
      <c r="G41" s="43" t="b">
        <v>1</v>
      </c>
      <c r="H41" s="75" t="s">
        <v>178</v>
      </c>
      <c r="I41" s="24" t="b">
        <v>0</v>
      </c>
      <c r="J41" s="43" t="b">
        <v>0</v>
      </c>
      <c r="K41" s="40"/>
      <c r="L41" s="38"/>
    </row>
    <row r="42">
      <c r="A42" s="155" t="s">
        <v>79</v>
      </c>
      <c r="B42" s="150" t="s">
        <v>854</v>
      </c>
      <c r="C42" s="150" t="s">
        <v>855</v>
      </c>
      <c r="D42" s="119" t="s">
        <v>24</v>
      </c>
      <c r="E42" s="119">
        <v>8.0</v>
      </c>
      <c r="F42" s="24" t="b">
        <v>0</v>
      </c>
      <c r="G42" s="43" t="b">
        <v>1</v>
      </c>
      <c r="H42" s="75" t="s">
        <v>178</v>
      </c>
      <c r="I42" s="24" t="b">
        <v>0</v>
      </c>
      <c r="J42" s="43" t="b">
        <v>0</v>
      </c>
      <c r="K42" s="40"/>
      <c r="L42" s="38"/>
    </row>
    <row r="43">
      <c r="A43" s="155" t="s">
        <v>79</v>
      </c>
      <c r="B43" s="150" t="s">
        <v>1104</v>
      </c>
      <c r="C43" s="150" t="s">
        <v>1105</v>
      </c>
      <c r="D43" s="119" t="s">
        <v>24</v>
      </c>
      <c r="E43" s="119">
        <v>8.0</v>
      </c>
      <c r="F43" s="24" t="b">
        <v>0</v>
      </c>
      <c r="G43" s="43" t="b">
        <v>1</v>
      </c>
      <c r="H43" s="75" t="s">
        <v>178</v>
      </c>
      <c r="I43" s="24" t="b">
        <v>0</v>
      </c>
      <c r="J43" s="43" t="b">
        <v>0</v>
      </c>
      <c r="K43" s="40"/>
      <c r="L43" s="38"/>
    </row>
    <row r="44">
      <c r="A44" s="166" t="s">
        <v>98</v>
      </c>
      <c r="B44" s="150" t="s">
        <v>693</v>
      </c>
      <c r="C44" s="150" t="s">
        <v>926</v>
      </c>
      <c r="D44" s="119" t="s">
        <v>24</v>
      </c>
      <c r="E44" s="119">
        <v>13.0</v>
      </c>
      <c r="F44" s="24" t="b">
        <v>1</v>
      </c>
      <c r="G44" s="43" t="b">
        <v>0</v>
      </c>
      <c r="H44" s="78" t="s">
        <v>97</v>
      </c>
      <c r="I44" s="179" t="b">
        <v>1</v>
      </c>
      <c r="J44" s="43" t="b">
        <v>0</v>
      </c>
      <c r="K44" s="27"/>
      <c r="L44" s="38" t="s">
        <v>1179</v>
      </c>
    </row>
    <row r="45">
      <c r="A45" s="166" t="s">
        <v>98</v>
      </c>
      <c r="B45" s="150" t="s">
        <v>1180</v>
      </c>
      <c r="C45" s="150" t="s">
        <v>1181</v>
      </c>
      <c r="D45" s="119" t="s">
        <v>24</v>
      </c>
      <c r="E45" s="119">
        <v>5.0</v>
      </c>
      <c r="F45" s="24" t="b">
        <v>0</v>
      </c>
      <c r="G45" s="43" t="b">
        <v>0</v>
      </c>
      <c r="H45" s="44" t="s">
        <v>25</v>
      </c>
      <c r="I45" s="24" t="b">
        <v>0</v>
      </c>
      <c r="J45" s="43" t="b">
        <v>1</v>
      </c>
      <c r="K45" s="40"/>
      <c r="L45" s="38"/>
    </row>
    <row r="46">
      <c r="A46" s="166" t="s">
        <v>98</v>
      </c>
      <c r="B46" s="150" t="s">
        <v>1182</v>
      </c>
      <c r="C46" s="150" t="s">
        <v>1183</v>
      </c>
      <c r="D46" s="119" t="s">
        <v>24</v>
      </c>
      <c r="E46" s="119">
        <v>8.0</v>
      </c>
      <c r="F46" s="24" t="b">
        <v>0</v>
      </c>
      <c r="G46" s="43" t="b">
        <v>0</v>
      </c>
      <c r="H46" s="44" t="s">
        <v>25</v>
      </c>
      <c r="I46" s="24" t="b">
        <v>0</v>
      </c>
      <c r="J46" s="43" t="b">
        <v>1</v>
      </c>
      <c r="K46" s="40"/>
      <c r="L46" s="38"/>
    </row>
    <row r="47">
      <c r="A47" s="166" t="s">
        <v>98</v>
      </c>
      <c r="B47" s="150" t="s">
        <v>1184</v>
      </c>
      <c r="C47" s="150" t="s">
        <v>1185</v>
      </c>
      <c r="D47" s="119" t="s">
        <v>24</v>
      </c>
      <c r="E47" s="119">
        <v>5.0</v>
      </c>
      <c r="F47" s="24" t="b">
        <v>0</v>
      </c>
      <c r="G47" s="43" t="b">
        <v>0</v>
      </c>
      <c r="H47" s="26" t="s">
        <v>25</v>
      </c>
      <c r="I47" s="24" t="b">
        <v>0</v>
      </c>
      <c r="J47" s="43" t="b">
        <v>0</v>
      </c>
      <c r="K47" s="40"/>
      <c r="L47" s="38"/>
    </row>
    <row r="48">
      <c r="A48" s="166" t="s">
        <v>98</v>
      </c>
      <c r="B48" s="150" t="s">
        <v>1186</v>
      </c>
      <c r="C48" s="150" t="s">
        <v>1187</v>
      </c>
      <c r="D48" s="119" t="s">
        <v>24</v>
      </c>
      <c r="E48" s="119">
        <v>8.0</v>
      </c>
      <c r="F48" s="24" t="b">
        <v>0</v>
      </c>
      <c r="G48" s="43" t="b">
        <v>0</v>
      </c>
      <c r="H48" s="26" t="s">
        <v>25</v>
      </c>
      <c r="I48" s="24" t="b">
        <v>0</v>
      </c>
      <c r="J48" s="43" t="b">
        <v>0</v>
      </c>
      <c r="K48" s="40"/>
      <c r="L48" s="38"/>
    </row>
    <row r="49">
      <c r="A49" s="166" t="s">
        <v>98</v>
      </c>
      <c r="B49" s="150" t="s">
        <v>1188</v>
      </c>
      <c r="C49" s="150" t="s">
        <v>1189</v>
      </c>
      <c r="D49" s="119" t="s">
        <v>24</v>
      </c>
      <c r="E49" s="119">
        <v>13.0</v>
      </c>
      <c r="F49" s="24" t="b">
        <v>0</v>
      </c>
      <c r="G49" s="43" t="b">
        <v>0</v>
      </c>
      <c r="H49" s="26" t="s">
        <v>25</v>
      </c>
      <c r="I49" s="24" t="b">
        <v>0</v>
      </c>
      <c r="J49" s="43" t="b">
        <v>0</v>
      </c>
      <c r="K49" s="40"/>
      <c r="L49" s="38"/>
    </row>
    <row r="50">
      <c r="A50" s="166" t="s">
        <v>98</v>
      </c>
      <c r="B50" s="150" t="s">
        <v>494</v>
      </c>
      <c r="C50" s="150" t="s">
        <v>495</v>
      </c>
      <c r="D50" s="119" t="s">
        <v>24</v>
      </c>
      <c r="E50" s="119">
        <v>8.0</v>
      </c>
      <c r="F50" s="24" t="b">
        <v>0</v>
      </c>
      <c r="G50" s="43" t="b">
        <v>0</v>
      </c>
      <c r="H50" s="35" t="s">
        <v>42</v>
      </c>
      <c r="I50" s="24" t="b">
        <v>0</v>
      </c>
      <c r="J50" s="43" t="b">
        <v>1</v>
      </c>
      <c r="K50" s="40"/>
      <c r="L50" s="38"/>
    </row>
    <row r="51">
      <c r="A51" s="166" t="s">
        <v>98</v>
      </c>
      <c r="B51" s="150" t="s">
        <v>1190</v>
      </c>
      <c r="C51" s="150" t="s">
        <v>1191</v>
      </c>
      <c r="D51" s="119" t="s">
        <v>24</v>
      </c>
      <c r="E51" s="119">
        <v>8.0</v>
      </c>
      <c r="F51" s="24" t="b">
        <v>0</v>
      </c>
      <c r="G51" s="43" t="b">
        <v>1</v>
      </c>
      <c r="H51" s="44" t="s">
        <v>25</v>
      </c>
      <c r="I51" s="24" t="b">
        <v>0</v>
      </c>
      <c r="J51" s="43" t="b">
        <v>1</v>
      </c>
      <c r="K51" s="40"/>
      <c r="L51" s="38"/>
    </row>
    <row r="52">
      <c r="A52" s="166" t="s">
        <v>98</v>
      </c>
      <c r="B52" s="150">
        <v>2.205718E7</v>
      </c>
      <c r="C52" s="150" t="s">
        <v>936</v>
      </c>
      <c r="D52" s="119" t="s">
        <v>24</v>
      </c>
      <c r="E52" s="119">
        <v>8.0</v>
      </c>
      <c r="F52" s="24" t="b">
        <v>0</v>
      </c>
      <c r="G52" s="43" t="b">
        <v>1</v>
      </c>
      <c r="H52" s="119" t="s">
        <v>178</v>
      </c>
      <c r="I52" s="24" t="b">
        <v>0</v>
      </c>
      <c r="J52" s="43" t="b">
        <v>0</v>
      </c>
      <c r="K52" s="40"/>
      <c r="L52" s="38"/>
    </row>
    <row r="53">
      <c r="A53" s="166" t="s">
        <v>98</v>
      </c>
      <c r="B53" s="150" t="s">
        <v>1192</v>
      </c>
      <c r="C53" s="150" t="s">
        <v>1193</v>
      </c>
      <c r="D53" s="119" t="s">
        <v>24</v>
      </c>
      <c r="E53" s="119">
        <v>8.0</v>
      </c>
      <c r="F53" s="24" t="b">
        <v>0</v>
      </c>
      <c r="G53" s="43" t="b">
        <v>1</v>
      </c>
      <c r="H53" s="78" t="s">
        <v>178</v>
      </c>
      <c r="I53" s="24" t="b">
        <v>0</v>
      </c>
      <c r="J53" s="43" t="b">
        <v>0</v>
      </c>
      <c r="K53" s="40"/>
      <c r="L53" s="38"/>
    </row>
    <row r="54">
      <c r="A54" s="166" t="s">
        <v>98</v>
      </c>
      <c r="B54" s="150">
        <v>2.2378809E7</v>
      </c>
      <c r="C54" s="150" t="s">
        <v>1021</v>
      </c>
      <c r="D54" s="119" t="s">
        <v>24</v>
      </c>
      <c r="E54" s="119">
        <v>5.0</v>
      </c>
      <c r="F54" s="24" t="b">
        <v>0</v>
      </c>
      <c r="G54" s="43" t="b">
        <v>1</v>
      </c>
      <c r="H54" s="183" t="s">
        <v>185</v>
      </c>
      <c r="I54" s="24" t="b">
        <v>0</v>
      </c>
      <c r="J54" s="43" t="b">
        <v>0</v>
      </c>
      <c r="K54" s="40"/>
      <c r="L54" s="38"/>
    </row>
    <row r="55">
      <c r="A55" s="166" t="s">
        <v>98</v>
      </c>
      <c r="B55" s="150">
        <v>2.2395108E7</v>
      </c>
      <c r="C55" s="150" t="s">
        <v>938</v>
      </c>
      <c r="D55" s="119" t="s">
        <v>24</v>
      </c>
      <c r="E55" s="119">
        <v>13.0</v>
      </c>
      <c r="F55" s="24" t="b">
        <v>0</v>
      </c>
      <c r="G55" s="43" t="b">
        <v>1</v>
      </c>
      <c r="H55" s="183" t="s">
        <v>185</v>
      </c>
      <c r="I55" s="24" t="b">
        <v>0</v>
      </c>
      <c r="J55" s="43" t="b">
        <v>0</v>
      </c>
      <c r="K55" s="40"/>
      <c r="L55" s="38"/>
    </row>
    <row r="56">
      <c r="A56" s="166" t="s">
        <v>98</v>
      </c>
      <c r="B56" s="150" t="s">
        <v>1022</v>
      </c>
      <c r="C56" s="150" t="s">
        <v>1194</v>
      </c>
      <c r="D56" s="119" t="s">
        <v>24</v>
      </c>
      <c r="E56" s="119">
        <v>5.0</v>
      </c>
      <c r="F56" s="24" t="b">
        <v>0</v>
      </c>
      <c r="G56" s="43" t="b">
        <v>1</v>
      </c>
      <c r="H56" s="76" t="s">
        <v>42</v>
      </c>
      <c r="I56" s="24" t="b">
        <v>0</v>
      </c>
      <c r="J56" s="43" t="b">
        <v>1</v>
      </c>
      <c r="K56" s="40"/>
      <c r="L56" s="38"/>
    </row>
    <row r="57">
      <c r="A57" s="166" t="s">
        <v>98</v>
      </c>
      <c r="B57" s="150" t="s">
        <v>934</v>
      </c>
      <c r="C57" s="150" t="s">
        <v>935</v>
      </c>
      <c r="D57" s="119" t="s">
        <v>24</v>
      </c>
      <c r="E57" s="119">
        <v>5.0</v>
      </c>
      <c r="F57" s="24" t="b">
        <v>0</v>
      </c>
      <c r="G57" s="43" t="b">
        <v>1</v>
      </c>
      <c r="H57" s="76" t="s">
        <v>42</v>
      </c>
      <c r="I57" s="24" t="b">
        <v>0</v>
      </c>
      <c r="J57" s="43" t="b">
        <v>1</v>
      </c>
      <c r="K57" s="40"/>
      <c r="L57" s="38"/>
    </row>
    <row r="58">
      <c r="A58" s="166" t="s">
        <v>98</v>
      </c>
      <c r="B58" s="150" t="s">
        <v>1110</v>
      </c>
      <c r="C58" s="150" t="s">
        <v>1111</v>
      </c>
      <c r="D58" s="119" t="s">
        <v>24</v>
      </c>
      <c r="E58" s="119">
        <v>8.0</v>
      </c>
      <c r="F58" s="24" t="b">
        <v>0</v>
      </c>
      <c r="G58" s="43" t="b">
        <v>1</v>
      </c>
      <c r="H58" s="76" t="s">
        <v>42</v>
      </c>
      <c r="I58" s="24" t="b">
        <v>0</v>
      </c>
      <c r="J58" s="43" t="b">
        <v>1</v>
      </c>
      <c r="K58" s="40"/>
      <c r="L58" s="38"/>
    </row>
    <row r="59">
      <c r="A59" s="166" t="s">
        <v>98</v>
      </c>
      <c r="B59" s="150" t="s">
        <v>1030</v>
      </c>
      <c r="C59" s="150" t="s">
        <v>1031</v>
      </c>
      <c r="D59" s="119" t="s">
        <v>24</v>
      </c>
      <c r="E59" s="119">
        <v>8.0</v>
      </c>
      <c r="F59" s="24" t="b">
        <v>0</v>
      </c>
      <c r="G59" s="43" t="b">
        <v>1</v>
      </c>
      <c r="H59" s="165" t="s">
        <v>42</v>
      </c>
      <c r="I59" s="81"/>
      <c r="J59" s="43" t="b">
        <v>1</v>
      </c>
      <c r="K59" s="40"/>
      <c r="L59" s="38"/>
    </row>
    <row r="60">
      <c r="A60" s="166" t="s">
        <v>98</v>
      </c>
      <c r="B60" s="150" t="s">
        <v>1112</v>
      </c>
      <c r="C60" s="150" t="s">
        <v>1113</v>
      </c>
      <c r="D60" s="119" t="s">
        <v>24</v>
      </c>
      <c r="E60" s="119">
        <v>8.0</v>
      </c>
      <c r="F60" s="24" t="b">
        <v>0</v>
      </c>
      <c r="G60" s="43" t="b">
        <v>1</v>
      </c>
      <c r="H60" s="78" t="s">
        <v>97</v>
      </c>
      <c r="I60" s="24" t="b">
        <v>0</v>
      </c>
      <c r="J60" s="43" t="b">
        <v>0</v>
      </c>
      <c r="K60" s="40"/>
      <c r="L60" s="38"/>
    </row>
    <row r="61">
      <c r="A61" s="42" t="s">
        <v>120</v>
      </c>
      <c r="B61" s="150" t="s">
        <v>1195</v>
      </c>
      <c r="C61" s="150" t="s">
        <v>1196</v>
      </c>
      <c r="D61" s="119" t="s">
        <v>24</v>
      </c>
      <c r="E61" s="119">
        <v>2.0</v>
      </c>
      <c r="F61" s="24" t="s">
        <v>124</v>
      </c>
      <c r="G61" s="24" t="s">
        <v>124</v>
      </c>
      <c r="H61" s="183" t="s">
        <v>25</v>
      </c>
      <c r="I61" s="24" t="b">
        <v>0</v>
      </c>
      <c r="J61" s="24" t="s">
        <v>124</v>
      </c>
      <c r="K61" s="27"/>
      <c r="L61" s="38"/>
    </row>
    <row r="62">
      <c r="A62" s="42" t="s">
        <v>120</v>
      </c>
      <c r="B62" s="150" t="s">
        <v>1197</v>
      </c>
      <c r="C62" s="150" t="s">
        <v>1198</v>
      </c>
      <c r="D62" s="119" t="s">
        <v>24</v>
      </c>
      <c r="E62" s="119">
        <v>3.0</v>
      </c>
      <c r="F62" s="24" t="s">
        <v>124</v>
      </c>
      <c r="G62" s="24" t="s">
        <v>124</v>
      </c>
      <c r="H62" s="183" t="s">
        <v>25</v>
      </c>
      <c r="I62" s="24" t="b">
        <v>0</v>
      </c>
      <c r="J62" s="24" t="s">
        <v>124</v>
      </c>
      <c r="K62" s="40"/>
      <c r="L62" s="38"/>
    </row>
    <row r="63">
      <c r="A63" s="42" t="s">
        <v>120</v>
      </c>
      <c r="B63" s="150" t="s">
        <v>1199</v>
      </c>
      <c r="C63" s="150" t="s">
        <v>1200</v>
      </c>
      <c r="D63" s="119" t="s">
        <v>24</v>
      </c>
      <c r="E63" s="119">
        <v>5.0</v>
      </c>
      <c r="F63" s="24" t="s">
        <v>124</v>
      </c>
      <c r="G63" s="24" t="s">
        <v>124</v>
      </c>
      <c r="H63" s="183" t="s">
        <v>25</v>
      </c>
      <c r="I63" s="24" t="b">
        <v>0</v>
      </c>
      <c r="J63" s="24" t="s">
        <v>124</v>
      </c>
      <c r="K63" s="27"/>
      <c r="L63" s="38"/>
    </row>
    <row r="64">
      <c r="A64" s="42" t="s">
        <v>120</v>
      </c>
      <c r="B64" s="150" t="s">
        <v>1201</v>
      </c>
      <c r="C64" s="150" t="s">
        <v>1202</v>
      </c>
      <c r="D64" s="119" t="s">
        <v>778</v>
      </c>
      <c r="E64" s="119">
        <v>3.0</v>
      </c>
      <c r="F64" s="24" t="s">
        <v>124</v>
      </c>
      <c r="G64" s="43" t="s">
        <v>124</v>
      </c>
      <c r="H64" s="183" t="s">
        <v>25</v>
      </c>
      <c r="I64" s="24" t="b">
        <v>0</v>
      </c>
      <c r="J64" s="24" t="s">
        <v>124</v>
      </c>
      <c r="K64" s="27"/>
      <c r="L64" s="38"/>
    </row>
    <row r="65">
      <c r="A65" s="42" t="s">
        <v>120</v>
      </c>
      <c r="B65" s="150" t="s">
        <v>1203</v>
      </c>
      <c r="C65" s="150" t="s">
        <v>1124</v>
      </c>
      <c r="D65" s="119" t="s">
        <v>123</v>
      </c>
      <c r="E65" s="119">
        <v>3.0</v>
      </c>
      <c r="F65" s="24" t="s">
        <v>124</v>
      </c>
      <c r="G65" s="24" t="s">
        <v>124</v>
      </c>
      <c r="H65" s="183" t="s">
        <v>25</v>
      </c>
      <c r="I65" s="24" t="b">
        <v>0</v>
      </c>
      <c r="J65" s="24" t="s">
        <v>124</v>
      </c>
      <c r="K65" s="27"/>
      <c r="L65" s="38"/>
    </row>
    <row r="66">
      <c r="A66" s="42" t="s">
        <v>120</v>
      </c>
      <c r="B66" s="150" t="s">
        <v>1204</v>
      </c>
      <c r="C66" s="150" t="s">
        <v>1205</v>
      </c>
      <c r="D66" s="119" t="s">
        <v>778</v>
      </c>
      <c r="E66" s="119">
        <v>5.0</v>
      </c>
      <c r="F66" s="24" t="s">
        <v>124</v>
      </c>
      <c r="G66" s="24" t="s">
        <v>124</v>
      </c>
      <c r="H66" s="183" t="s">
        <v>25</v>
      </c>
      <c r="I66" s="24" t="b">
        <v>0</v>
      </c>
      <c r="J66" s="24" t="s">
        <v>124</v>
      </c>
      <c r="K66" s="40"/>
      <c r="L66" s="38"/>
    </row>
    <row r="67">
      <c r="A67" s="42" t="s">
        <v>120</v>
      </c>
      <c r="B67" s="150" t="s">
        <v>1206</v>
      </c>
      <c r="C67" s="150" t="s">
        <v>1207</v>
      </c>
      <c r="D67" s="119" t="s">
        <v>24</v>
      </c>
      <c r="E67" s="119">
        <v>5.0</v>
      </c>
      <c r="F67" s="24" t="s">
        <v>124</v>
      </c>
      <c r="G67" s="24" t="s">
        <v>124</v>
      </c>
      <c r="H67" s="183" t="s">
        <v>25</v>
      </c>
      <c r="I67" s="24" t="b">
        <v>0</v>
      </c>
      <c r="J67" s="24" t="s">
        <v>124</v>
      </c>
      <c r="K67" s="40"/>
      <c r="L67" s="38"/>
    </row>
    <row r="68">
      <c r="A68" s="42" t="s">
        <v>120</v>
      </c>
      <c r="B68" s="150" t="s">
        <v>1208</v>
      </c>
      <c r="C68" s="150" t="s">
        <v>1209</v>
      </c>
      <c r="D68" s="119" t="s">
        <v>24</v>
      </c>
      <c r="E68" s="119">
        <v>5.0</v>
      </c>
      <c r="F68" s="24" t="s">
        <v>124</v>
      </c>
      <c r="G68" s="43" t="s">
        <v>124</v>
      </c>
      <c r="H68" s="183" t="s">
        <v>25</v>
      </c>
      <c r="I68" s="24" t="b">
        <v>0</v>
      </c>
      <c r="J68" s="43" t="s">
        <v>124</v>
      </c>
      <c r="K68" s="40"/>
      <c r="L68" s="38"/>
    </row>
    <row r="69">
      <c r="A69" s="42" t="s">
        <v>120</v>
      </c>
      <c r="B69" s="150" t="s">
        <v>1210</v>
      </c>
      <c r="C69" s="150" t="s">
        <v>1211</v>
      </c>
      <c r="D69" s="119" t="s">
        <v>24</v>
      </c>
      <c r="E69" s="119">
        <v>5.0</v>
      </c>
      <c r="F69" s="24" t="s">
        <v>124</v>
      </c>
      <c r="G69" s="24" t="s">
        <v>124</v>
      </c>
      <c r="H69" s="183" t="s">
        <v>25</v>
      </c>
      <c r="I69" s="24" t="b">
        <v>0</v>
      </c>
      <c r="J69" s="24" t="s">
        <v>124</v>
      </c>
      <c r="K69" s="40"/>
      <c r="L69" s="38"/>
    </row>
    <row r="70">
      <c r="A70" s="42" t="s">
        <v>120</v>
      </c>
      <c r="B70" s="150" t="s">
        <v>1212</v>
      </c>
      <c r="C70" s="150" t="s">
        <v>1213</v>
      </c>
      <c r="D70" s="119" t="s">
        <v>24</v>
      </c>
      <c r="E70" s="119">
        <v>5.0</v>
      </c>
      <c r="F70" s="24" t="s">
        <v>124</v>
      </c>
      <c r="G70" s="24" t="s">
        <v>124</v>
      </c>
      <c r="H70" s="183" t="s">
        <v>25</v>
      </c>
      <c r="I70" s="24" t="b">
        <v>0</v>
      </c>
      <c r="J70" s="24" t="s">
        <v>124</v>
      </c>
      <c r="K70" s="40"/>
      <c r="L70" s="38"/>
    </row>
    <row r="71">
      <c r="A71" s="42" t="s">
        <v>120</v>
      </c>
      <c r="B71" s="150" t="s">
        <v>1214</v>
      </c>
      <c r="C71" s="150" t="s">
        <v>1215</v>
      </c>
      <c r="D71" s="119" t="s">
        <v>24</v>
      </c>
      <c r="E71" s="119">
        <v>5.0</v>
      </c>
      <c r="F71" s="24" t="s">
        <v>124</v>
      </c>
      <c r="G71" s="24" t="s">
        <v>124</v>
      </c>
      <c r="H71" s="183" t="s">
        <v>25</v>
      </c>
      <c r="I71" s="24" t="b">
        <v>0</v>
      </c>
      <c r="J71" s="24" t="s">
        <v>124</v>
      </c>
      <c r="K71" s="40"/>
      <c r="L71" s="38"/>
    </row>
    <row r="72">
      <c r="A72" s="42" t="s">
        <v>120</v>
      </c>
      <c r="B72" s="150" t="s">
        <v>1216</v>
      </c>
      <c r="C72" s="150" t="s">
        <v>1217</v>
      </c>
      <c r="D72" s="119" t="s">
        <v>24</v>
      </c>
      <c r="E72" s="119">
        <v>5.0</v>
      </c>
      <c r="F72" s="24" t="s">
        <v>124</v>
      </c>
      <c r="G72" s="43" t="s">
        <v>124</v>
      </c>
      <c r="H72" s="183" t="s">
        <v>25</v>
      </c>
      <c r="I72" s="24" t="b">
        <v>0</v>
      </c>
      <c r="J72" s="43" t="s">
        <v>124</v>
      </c>
      <c r="K72" s="40"/>
      <c r="L72" s="38"/>
    </row>
    <row r="73">
      <c r="A73" s="42" t="s">
        <v>120</v>
      </c>
      <c r="B73" s="150" t="s">
        <v>1218</v>
      </c>
      <c r="C73" s="150" t="s">
        <v>1219</v>
      </c>
      <c r="D73" s="119" t="s">
        <v>24</v>
      </c>
      <c r="E73" s="119">
        <v>13.0</v>
      </c>
      <c r="F73" s="24" t="s">
        <v>124</v>
      </c>
      <c r="G73" s="24" t="s">
        <v>124</v>
      </c>
      <c r="H73" s="183" t="s">
        <v>25</v>
      </c>
      <c r="I73" s="24" t="b">
        <v>0</v>
      </c>
      <c r="J73" s="24" t="s">
        <v>124</v>
      </c>
      <c r="K73" s="40"/>
      <c r="L73" s="38"/>
    </row>
    <row r="74">
      <c r="A74" s="42" t="s">
        <v>120</v>
      </c>
      <c r="B74" s="150" t="s">
        <v>1220</v>
      </c>
      <c r="C74" s="150" t="s">
        <v>1221</v>
      </c>
      <c r="D74" s="119" t="s">
        <v>24</v>
      </c>
      <c r="E74" s="119">
        <v>8.0</v>
      </c>
      <c r="F74" s="24" t="s">
        <v>124</v>
      </c>
      <c r="G74" s="43" t="s">
        <v>124</v>
      </c>
      <c r="H74" s="183" t="s">
        <v>25</v>
      </c>
      <c r="I74" s="24" t="b">
        <v>0</v>
      </c>
      <c r="J74" s="43" t="s">
        <v>124</v>
      </c>
      <c r="K74" s="40"/>
      <c r="L74" s="38"/>
    </row>
    <row r="75" ht="7.5" customHeight="1">
      <c r="A75" s="12"/>
    </row>
    <row r="76">
      <c r="A76" s="45" t="s">
        <v>132</v>
      </c>
    </row>
    <row r="77">
      <c r="A77" s="14" t="s">
        <v>9</v>
      </c>
      <c r="B77" s="15" t="s">
        <v>10</v>
      </c>
      <c r="C77" s="16" t="s">
        <v>11</v>
      </c>
      <c r="D77" s="17" t="s">
        <v>12</v>
      </c>
      <c r="E77" s="19" t="s">
        <v>20</v>
      </c>
    </row>
    <row r="78">
      <c r="A78" s="149" t="s">
        <v>1222</v>
      </c>
      <c r="B78" s="184" t="s">
        <v>1080</v>
      </c>
      <c r="C78" s="150" t="s">
        <v>1081</v>
      </c>
      <c r="D78" s="119" t="s">
        <v>24</v>
      </c>
      <c r="E78" s="146" t="s">
        <v>1223</v>
      </c>
      <c r="F78" s="47"/>
      <c r="G78" s="47"/>
      <c r="H78" s="47"/>
      <c r="I78" s="47"/>
      <c r="J78" s="47"/>
      <c r="K78" s="48"/>
      <c r="L78" s="47"/>
    </row>
    <row r="79">
      <c r="A79" s="149" t="s">
        <v>1222</v>
      </c>
      <c r="B79" s="154" t="s">
        <v>1065</v>
      </c>
      <c r="C79" s="150" t="s">
        <v>1224</v>
      </c>
      <c r="D79" s="119" t="s">
        <v>24</v>
      </c>
      <c r="E79" s="185" t="s">
        <v>124</v>
      </c>
      <c r="F79" s="47"/>
      <c r="G79" s="47"/>
      <c r="H79" s="47"/>
      <c r="I79" s="47"/>
      <c r="J79" s="47"/>
      <c r="K79" s="48"/>
      <c r="L79" s="47"/>
    </row>
    <row r="80">
      <c r="A80" s="149" t="s">
        <v>1222</v>
      </c>
      <c r="B80" s="154" t="s">
        <v>985</v>
      </c>
      <c r="C80" s="150" t="s">
        <v>986</v>
      </c>
      <c r="D80" s="119" t="s">
        <v>24</v>
      </c>
      <c r="E80" s="185" t="s">
        <v>124</v>
      </c>
      <c r="F80" s="47"/>
      <c r="G80" s="47"/>
      <c r="H80" s="47"/>
      <c r="I80" s="47"/>
      <c r="J80" s="47"/>
      <c r="K80" s="48"/>
      <c r="L80" s="47"/>
    </row>
    <row r="81">
      <c r="A81" s="149" t="s">
        <v>1222</v>
      </c>
      <c r="B81" s="154" t="s">
        <v>542</v>
      </c>
      <c r="C81" s="150" t="s">
        <v>543</v>
      </c>
      <c r="D81" s="119" t="s">
        <v>24</v>
      </c>
      <c r="E81" s="185" t="s">
        <v>124</v>
      </c>
      <c r="F81" s="47"/>
      <c r="G81" s="47"/>
      <c r="H81" s="47"/>
      <c r="I81" s="47"/>
      <c r="J81" s="47"/>
      <c r="K81" s="48"/>
      <c r="L81" s="47"/>
    </row>
    <row r="82">
      <c r="A82" s="149" t="s">
        <v>1222</v>
      </c>
      <c r="B82" s="154" t="s">
        <v>1076</v>
      </c>
      <c r="C82" s="150" t="s">
        <v>1077</v>
      </c>
      <c r="D82" s="119" t="s">
        <v>24</v>
      </c>
      <c r="E82" s="185" t="s">
        <v>124</v>
      </c>
      <c r="F82" s="47"/>
      <c r="G82" s="47"/>
      <c r="H82" s="47"/>
      <c r="I82" s="47"/>
      <c r="J82" s="47"/>
      <c r="K82" s="48"/>
      <c r="L82" s="47"/>
    </row>
    <row r="83">
      <c r="A83" s="149" t="s">
        <v>1222</v>
      </c>
      <c r="B83" s="154" t="s">
        <v>1078</v>
      </c>
      <c r="C83" s="150" t="s">
        <v>1079</v>
      </c>
      <c r="D83" s="119" t="s">
        <v>24</v>
      </c>
      <c r="E83" s="185"/>
      <c r="F83" s="47"/>
      <c r="G83" s="47"/>
      <c r="H83" s="47"/>
      <c r="I83" s="47"/>
      <c r="J83" s="47"/>
      <c r="K83" s="48"/>
      <c r="L83" s="47"/>
    </row>
    <row r="84">
      <c r="A84" s="149" t="s">
        <v>1222</v>
      </c>
      <c r="B84" s="154" t="s">
        <v>1075</v>
      </c>
      <c r="C84" s="150" t="s">
        <v>604</v>
      </c>
      <c r="D84" s="119" t="s">
        <v>24</v>
      </c>
      <c r="E84" s="185"/>
      <c r="F84" s="47"/>
      <c r="G84" s="47"/>
      <c r="H84" s="47"/>
      <c r="I84" s="47"/>
      <c r="J84" s="47"/>
      <c r="K84" s="48"/>
      <c r="L84" s="47"/>
    </row>
    <row r="85">
      <c r="A85" s="149" t="s">
        <v>1222</v>
      </c>
      <c r="B85" s="174" t="s">
        <v>1067</v>
      </c>
      <c r="C85" s="150" t="s">
        <v>1068</v>
      </c>
      <c r="D85" s="119" t="s">
        <v>24</v>
      </c>
      <c r="E85" s="185"/>
      <c r="F85" s="47"/>
      <c r="G85" s="47"/>
      <c r="H85" s="47"/>
      <c r="I85" s="47"/>
      <c r="J85" s="47"/>
      <c r="K85" s="48"/>
      <c r="L85" s="47"/>
    </row>
    <row r="86">
      <c r="A86" s="149" t="s">
        <v>1222</v>
      </c>
      <c r="B86" s="154" t="s">
        <v>998</v>
      </c>
      <c r="C86" s="150" t="s">
        <v>999</v>
      </c>
      <c r="D86" s="119" t="s">
        <v>24</v>
      </c>
      <c r="E86" s="185"/>
      <c r="F86" s="47"/>
      <c r="G86" s="47"/>
      <c r="H86" s="47"/>
      <c r="I86" s="47"/>
      <c r="J86" s="47"/>
      <c r="K86" s="48"/>
      <c r="L86" s="47"/>
    </row>
    <row r="87">
      <c r="A87" s="149" t="s">
        <v>1222</v>
      </c>
      <c r="B87" s="154" t="s">
        <v>671</v>
      </c>
      <c r="C87" s="150" t="s">
        <v>672</v>
      </c>
      <c r="D87" s="119" t="s">
        <v>24</v>
      </c>
      <c r="E87" s="185"/>
      <c r="F87" s="47"/>
      <c r="G87" s="47"/>
      <c r="H87" s="47"/>
      <c r="I87" s="47"/>
      <c r="J87" s="47"/>
      <c r="K87" s="48"/>
      <c r="L87" s="47"/>
    </row>
    <row r="88">
      <c r="A88" s="108" t="s">
        <v>1225</v>
      </c>
      <c r="B88" s="186" t="s">
        <v>1083</v>
      </c>
      <c r="C88" s="150" t="s">
        <v>1084</v>
      </c>
      <c r="D88" s="119" t="s">
        <v>24</v>
      </c>
      <c r="E88" s="185" t="s">
        <v>124</v>
      </c>
      <c r="F88" s="47"/>
      <c r="G88" s="47"/>
      <c r="H88" s="47"/>
      <c r="I88" s="47"/>
      <c r="J88" s="47"/>
      <c r="K88" s="48"/>
      <c r="L88" s="47"/>
    </row>
    <row r="89">
      <c r="A89" s="108" t="s">
        <v>1225</v>
      </c>
      <c r="B89" s="186" t="s">
        <v>909</v>
      </c>
      <c r="C89" s="150" t="s">
        <v>1091</v>
      </c>
      <c r="D89" s="119" t="s">
        <v>24</v>
      </c>
      <c r="E89" s="185" t="s">
        <v>124</v>
      </c>
      <c r="F89" s="47"/>
      <c r="G89" s="47"/>
      <c r="H89" s="47"/>
      <c r="I89" s="47"/>
      <c r="J89" s="47"/>
      <c r="K89" s="48"/>
      <c r="L89" s="47"/>
    </row>
    <row r="90">
      <c r="A90" s="108" t="s">
        <v>1225</v>
      </c>
      <c r="B90" s="187" t="s">
        <v>1100</v>
      </c>
      <c r="C90" s="150" t="s">
        <v>1101</v>
      </c>
      <c r="D90" s="119" t="s">
        <v>24</v>
      </c>
      <c r="E90" s="146" t="s">
        <v>1223</v>
      </c>
      <c r="F90" s="47"/>
      <c r="G90" s="47"/>
      <c r="H90" s="47"/>
      <c r="I90" s="47"/>
      <c r="J90" s="47"/>
      <c r="K90" s="48"/>
      <c r="L90" s="47"/>
    </row>
    <row r="91">
      <c r="A91" s="188" t="s">
        <v>1226</v>
      </c>
      <c r="B91" s="186" t="s">
        <v>1102</v>
      </c>
      <c r="C91" s="150" t="s">
        <v>1103</v>
      </c>
      <c r="D91" s="119" t="s">
        <v>24</v>
      </c>
      <c r="E91" s="185" t="s">
        <v>124</v>
      </c>
      <c r="F91" s="47"/>
      <c r="G91" s="47"/>
      <c r="H91" s="47"/>
      <c r="I91" s="47"/>
      <c r="J91" s="47"/>
      <c r="K91" s="48"/>
      <c r="L91" s="47"/>
    </row>
    <row r="92">
      <c r="A92" s="188" t="s">
        <v>1226</v>
      </c>
      <c r="B92" s="186" t="s">
        <v>1104</v>
      </c>
      <c r="C92" s="150" t="s">
        <v>1105</v>
      </c>
      <c r="D92" s="119" t="s">
        <v>24</v>
      </c>
      <c r="E92" s="185" t="s">
        <v>124</v>
      </c>
      <c r="F92" s="47"/>
      <c r="G92" s="47"/>
      <c r="H92" s="47"/>
      <c r="I92" s="47"/>
      <c r="J92" s="47"/>
      <c r="K92" s="48"/>
      <c r="L92" s="47"/>
    </row>
    <row r="93">
      <c r="A93" s="188" t="s">
        <v>1226</v>
      </c>
      <c r="B93" s="186" t="s">
        <v>854</v>
      </c>
      <c r="C93" s="150" t="s">
        <v>855</v>
      </c>
      <c r="D93" s="119" t="s">
        <v>24</v>
      </c>
      <c r="E93" s="185" t="s">
        <v>124</v>
      </c>
      <c r="F93" s="47"/>
      <c r="G93" s="47"/>
      <c r="H93" s="47"/>
      <c r="I93" s="47"/>
      <c r="J93" s="47"/>
      <c r="K93" s="48"/>
      <c r="L93" s="47"/>
    </row>
    <row r="94">
      <c r="A94" s="189" t="s">
        <v>1227</v>
      </c>
      <c r="B94" s="190" t="s">
        <v>1192</v>
      </c>
      <c r="C94" s="150" t="s">
        <v>1193</v>
      </c>
      <c r="D94" s="119" t="s">
        <v>24</v>
      </c>
      <c r="E94" s="185" t="s">
        <v>124</v>
      </c>
      <c r="F94" s="47"/>
      <c r="G94" s="47"/>
      <c r="H94" s="47"/>
      <c r="I94" s="47"/>
      <c r="J94" s="47"/>
      <c r="K94" s="48"/>
      <c r="L94" s="47"/>
    </row>
    <row r="95">
      <c r="A95" s="189" t="s">
        <v>1227</v>
      </c>
      <c r="B95" s="191" t="s">
        <v>1110</v>
      </c>
      <c r="C95" s="150" t="s">
        <v>1111</v>
      </c>
      <c r="D95" s="119" t="s">
        <v>24</v>
      </c>
      <c r="E95" s="185" t="s">
        <v>124</v>
      </c>
      <c r="F95" s="47"/>
      <c r="G95" s="47"/>
      <c r="H95" s="47"/>
      <c r="I95" s="47"/>
      <c r="J95" s="47"/>
      <c r="K95" s="48"/>
      <c r="L95" s="47"/>
    </row>
    <row r="96">
      <c r="A96" s="189" t="s">
        <v>1227</v>
      </c>
      <c r="B96" s="191" t="s">
        <v>934</v>
      </c>
      <c r="C96" s="150" t="s">
        <v>1033</v>
      </c>
      <c r="D96" s="119" t="s">
        <v>24</v>
      </c>
      <c r="E96" s="185"/>
      <c r="F96" s="47"/>
      <c r="G96" s="47"/>
      <c r="H96" s="47"/>
      <c r="I96" s="47"/>
      <c r="J96" s="47"/>
      <c r="K96" s="48"/>
      <c r="L96" s="47"/>
    </row>
    <row r="97">
      <c r="A97" s="189" t="s">
        <v>1227</v>
      </c>
      <c r="B97" s="174" t="s">
        <v>1022</v>
      </c>
      <c r="C97" s="150" t="s">
        <v>1023</v>
      </c>
      <c r="D97" s="119" t="s">
        <v>24</v>
      </c>
      <c r="E97" s="185"/>
      <c r="F97" s="47"/>
      <c r="G97" s="47"/>
      <c r="H97" s="47"/>
      <c r="I97" s="47"/>
      <c r="J97" s="47"/>
      <c r="K97" s="48"/>
      <c r="L97" s="47"/>
    </row>
    <row r="98">
      <c r="A98" s="189" t="s">
        <v>1227</v>
      </c>
      <c r="B98" s="191" t="s">
        <v>1030</v>
      </c>
      <c r="C98" s="150" t="s">
        <v>1031</v>
      </c>
      <c r="D98" s="119" t="s">
        <v>24</v>
      </c>
      <c r="E98" s="185"/>
      <c r="F98" s="47"/>
      <c r="G98" s="47"/>
      <c r="H98" s="47"/>
      <c r="I98" s="47"/>
      <c r="J98" s="47"/>
      <c r="K98" s="48"/>
      <c r="L98" s="47"/>
    </row>
    <row r="99">
      <c r="A99" s="189" t="s">
        <v>1227</v>
      </c>
      <c r="B99" s="190" t="s">
        <v>300</v>
      </c>
      <c r="C99" s="150" t="s">
        <v>936</v>
      </c>
      <c r="D99" s="119" t="s">
        <v>24</v>
      </c>
      <c r="E99" s="185"/>
      <c r="F99" s="47"/>
      <c r="G99" s="47"/>
      <c r="H99" s="47"/>
      <c r="I99" s="47"/>
      <c r="J99" s="47"/>
      <c r="K99" s="48"/>
      <c r="L99" s="47"/>
    </row>
    <row r="100">
      <c r="A100" s="189" t="s">
        <v>1227</v>
      </c>
      <c r="B100" s="190" t="s">
        <v>1020</v>
      </c>
      <c r="C100" s="150" t="s">
        <v>1021</v>
      </c>
      <c r="D100" s="119" t="s">
        <v>24</v>
      </c>
      <c r="E100" s="185"/>
      <c r="F100" s="47"/>
      <c r="G100" s="47"/>
      <c r="H100" s="47"/>
      <c r="I100" s="47"/>
      <c r="J100" s="47"/>
      <c r="K100" s="48"/>
      <c r="L100" s="47"/>
    </row>
    <row r="101">
      <c r="A101" s="189" t="s">
        <v>1227</v>
      </c>
      <c r="B101" s="190" t="s">
        <v>937</v>
      </c>
      <c r="C101" s="150" t="s">
        <v>938</v>
      </c>
      <c r="D101" s="119" t="s">
        <v>24</v>
      </c>
      <c r="E101" s="185"/>
      <c r="F101" s="47"/>
      <c r="G101" s="47"/>
      <c r="H101" s="47"/>
      <c r="I101" s="47"/>
      <c r="J101" s="47"/>
      <c r="K101" s="48"/>
      <c r="L101" s="47"/>
    </row>
    <row r="102">
      <c r="A102" s="45" t="s">
        <v>133</v>
      </c>
    </row>
    <row r="103">
      <c r="A103" s="49" t="s">
        <v>134</v>
      </c>
      <c r="D103" s="19" t="s">
        <v>135</v>
      </c>
      <c r="E103" s="19" t="s">
        <v>136</v>
      </c>
      <c r="F103" s="19"/>
      <c r="G103" s="19"/>
      <c r="H103" s="19" t="s">
        <v>137</v>
      </c>
      <c r="I103" s="19" t="s">
        <v>20</v>
      </c>
    </row>
    <row r="104">
      <c r="A104" s="175" t="s">
        <v>1228</v>
      </c>
      <c r="D104" s="122" t="s">
        <v>138</v>
      </c>
      <c r="E104" s="50" t="s">
        <v>152</v>
      </c>
      <c r="H104" s="192" t="s">
        <v>143</v>
      </c>
      <c r="I104" s="52"/>
      <c r="J104" s="52"/>
      <c r="K104" s="52"/>
      <c r="L104" s="52"/>
    </row>
    <row r="105" ht="17.25" customHeight="1">
      <c r="A105" s="175" t="s">
        <v>1229</v>
      </c>
      <c r="D105" s="148" t="s">
        <v>1230</v>
      </c>
      <c r="E105" s="50" t="s">
        <v>152</v>
      </c>
      <c r="H105" s="193" t="s">
        <v>141</v>
      </c>
      <c r="I105" s="52"/>
      <c r="J105" s="52"/>
      <c r="K105" s="52"/>
      <c r="L105" s="52"/>
    </row>
    <row r="106">
      <c r="A106" s="175" t="s">
        <v>1231</v>
      </c>
      <c r="D106" s="148" t="s">
        <v>146</v>
      </c>
      <c r="E106" s="50" t="s">
        <v>147</v>
      </c>
      <c r="H106" s="192" t="s">
        <v>143</v>
      </c>
      <c r="I106" s="52"/>
      <c r="J106" s="52"/>
      <c r="K106" s="52"/>
      <c r="L106" s="52"/>
    </row>
    <row r="107">
      <c r="A107" s="175" t="s">
        <v>1232</v>
      </c>
      <c r="D107" s="148" t="s">
        <v>1230</v>
      </c>
      <c r="E107" s="50" t="s">
        <v>140</v>
      </c>
      <c r="H107" s="193" t="s">
        <v>141</v>
      </c>
      <c r="I107" s="52"/>
      <c r="J107" s="52"/>
      <c r="K107" s="52"/>
      <c r="L107" s="52"/>
    </row>
    <row r="108">
      <c r="A108" s="175" t="s">
        <v>1233</v>
      </c>
      <c r="D108" s="148" t="s">
        <v>218</v>
      </c>
      <c r="E108" s="50" t="s">
        <v>144</v>
      </c>
      <c r="H108" s="193" t="s">
        <v>141</v>
      </c>
      <c r="I108" s="52"/>
      <c r="J108" s="52"/>
      <c r="K108" s="52"/>
      <c r="L108" s="52"/>
    </row>
    <row r="109">
      <c r="A109" s="175" t="s">
        <v>1234</v>
      </c>
      <c r="D109" s="148" t="s">
        <v>1235</v>
      </c>
      <c r="E109" s="50" t="s">
        <v>140</v>
      </c>
      <c r="H109" s="193" t="s">
        <v>141</v>
      </c>
      <c r="I109" s="52"/>
      <c r="J109" s="52"/>
      <c r="K109" s="52"/>
      <c r="L109" s="52"/>
    </row>
    <row r="110">
      <c r="A110" s="175" t="s">
        <v>1236</v>
      </c>
      <c r="D110" s="148" t="s">
        <v>218</v>
      </c>
      <c r="E110" s="50" t="s">
        <v>144</v>
      </c>
      <c r="H110" s="192" t="s">
        <v>143</v>
      </c>
      <c r="I110" s="52"/>
      <c r="J110" s="52"/>
      <c r="K110" s="52"/>
      <c r="L110" s="52"/>
    </row>
    <row r="111">
      <c r="A111" s="175" t="s">
        <v>1144</v>
      </c>
      <c r="D111" s="148" t="s">
        <v>1237</v>
      </c>
      <c r="E111" s="50" t="s">
        <v>140</v>
      </c>
      <c r="H111" s="193" t="s">
        <v>141</v>
      </c>
      <c r="I111" s="52"/>
      <c r="J111" s="52"/>
      <c r="K111" s="52"/>
      <c r="L111" s="52"/>
    </row>
    <row r="112" ht="18.0" customHeight="1">
      <c r="A112" s="12"/>
    </row>
    <row r="113">
      <c r="A113" s="45" t="s">
        <v>153</v>
      </c>
    </row>
    <row r="114">
      <c r="A114" s="45" t="s">
        <v>154</v>
      </c>
      <c r="E114" s="45" t="s">
        <v>13</v>
      </c>
      <c r="J114" s="45"/>
      <c r="K114" s="45"/>
      <c r="L114" s="45"/>
    </row>
    <row r="115">
      <c r="A115" s="54"/>
      <c r="B115" s="54"/>
      <c r="C115" s="55"/>
      <c r="D115" s="54"/>
      <c r="E115" s="56" t="s">
        <v>155</v>
      </c>
    </row>
    <row r="116">
      <c r="A116" s="57"/>
      <c r="B116" s="57"/>
      <c r="C116" s="58"/>
      <c r="D116" s="57"/>
      <c r="E116" s="59"/>
      <c r="F116" s="60" t="s">
        <v>155</v>
      </c>
      <c r="G116" s="60" t="s">
        <v>156</v>
      </c>
      <c r="H116" s="60" t="s">
        <v>157</v>
      </c>
      <c r="I116" s="60" t="s">
        <v>158</v>
      </c>
      <c r="K116" s="61"/>
      <c r="L116" s="60"/>
    </row>
    <row r="117">
      <c r="A117" s="57"/>
      <c r="B117" s="57"/>
      <c r="C117" s="58"/>
      <c r="D117" s="57"/>
      <c r="E117" s="57" t="s">
        <v>140</v>
      </c>
      <c r="F117" s="57">
        <f>SUMIFS(E10:E75,G10:G75,"FALSE",A10:A75,1)</f>
        <v>37</v>
      </c>
      <c r="G117" s="57">
        <f>SUMIFS(E10:E75,G10:G75,"FALSE",I10:I75,"TRUE",A10:A75,1)</f>
        <v>8</v>
      </c>
      <c r="H117" s="57">
        <f>SUMIFS(E10:E75,G10:G75,"FALSE",H10:H75,"PRONTO",A10:A75,1)</f>
        <v>21</v>
      </c>
      <c r="I117" s="57"/>
      <c r="J117" s="57" t="str">
        <f>IFERROR(__xludf.DUMMYFUNCTION("SPARKLINE(L117,{""charttype"",""bar"";""color1"",""green"";""max"",1})"),"")</f>
        <v/>
      </c>
      <c r="K117" s="58"/>
      <c r="L117" s="62">
        <f t="shared" ref="L117:L121" si="1">((H117*100)/(F117-G117))/100</f>
        <v>0.724137931</v>
      </c>
    </row>
    <row r="118">
      <c r="A118" s="57"/>
      <c r="B118" s="57"/>
      <c r="C118" s="58"/>
      <c r="D118" s="57"/>
      <c r="E118" s="57" t="s">
        <v>152</v>
      </c>
      <c r="F118" s="57">
        <f>SUMIFS(E10:E75,G10:G75,"FALSE",A10:A75,2)</f>
        <v>49</v>
      </c>
      <c r="G118" s="57">
        <f>SUMIFS(E10:E75,G10:G75,"FALSE",I10:I75,"TRUE",A10:A75,2)</f>
        <v>0</v>
      </c>
      <c r="H118" s="57">
        <f>SUMIFS(E10:E75,G10:G75,"FALSE",H10:H75,"PRONTO",A10:A75,2)</f>
        <v>41</v>
      </c>
      <c r="J118" s="57" t="str">
        <f>IFERROR(__xludf.DUMMYFUNCTION("SPARKLINE(L118,{""charttype"",""bar"";""color1"",""green"";""max"",1})"),"")</f>
        <v/>
      </c>
      <c r="K118" s="58"/>
      <c r="L118" s="62">
        <f t="shared" si="1"/>
        <v>0.8367346939</v>
      </c>
    </row>
    <row r="119">
      <c r="A119" s="57"/>
      <c r="B119" s="57"/>
      <c r="C119" s="58"/>
      <c r="D119" s="57"/>
      <c r="E119" s="57" t="s">
        <v>142</v>
      </c>
      <c r="F119" s="57">
        <f>SUMIFS(E10:E75,G10:G75,"FALSE",A10:A75,3)</f>
        <v>39</v>
      </c>
      <c r="G119" s="57">
        <f>SUMIFS(E10:E75,G10:G75,"FALSE",I10:I75,"TRUE",A10:A75,3)</f>
        <v>0</v>
      </c>
      <c r="H119" s="57">
        <f>SUMIFS(E10:E75,G10:G75,"FALSE",H10:H75,"PRONTO",A10:A75,3)</f>
        <v>31</v>
      </c>
      <c r="J119" s="57" t="str">
        <f>IFERROR(__xludf.DUMMYFUNCTION("SPARKLINE(L119,{""charttype"",""bar"";""color1"",""green"";""max"",1})"),"")</f>
        <v/>
      </c>
      <c r="K119" s="58"/>
      <c r="L119" s="62">
        <f t="shared" si="1"/>
        <v>0.7948717949</v>
      </c>
    </row>
    <row r="120">
      <c r="A120" s="57"/>
      <c r="B120" s="57"/>
      <c r="C120" s="58"/>
      <c r="D120" s="57"/>
      <c r="E120" s="57" t="s">
        <v>144</v>
      </c>
      <c r="F120" s="57">
        <f>SUMIFS(E10:E75,G10:G75,"FALSE",A10:A75,4)</f>
        <v>60</v>
      </c>
      <c r="G120" s="57">
        <f>SUMIFS(E10:E75,G10:G75,"FALSE",I10:I75,"TRUE",A10:A75,4)</f>
        <v>13</v>
      </c>
      <c r="H120" s="57">
        <f>SUMIFS(E10:E75,G10:G75,"FALSE",H10:H75,"PRONTO",A10:A75,4)</f>
        <v>39</v>
      </c>
      <c r="J120" s="57" t="str">
        <f>IFERROR(__xludf.DUMMYFUNCTION("SPARKLINE(L120,{""charttype"",""bar"";""color1"",""green"";""max"",1})"),"")</f>
        <v/>
      </c>
      <c r="K120" s="58"/>
      <c r="L120" s="62">
        <f t="shared" si="1"/>
        <v>0.829787234</v>
      </c>
    </row>
    <row r="121">
      <c r="A121" s="57"/>
      <c r="B121" s="57"/>
      <c r="C121" s="58"/>
      <c r="D121" s="57"/>
      <c r="E121" s="63"/>
      <c r="F121" s="63">
        <f t="shared" ref="F121:H121" si="2">SUM(F117:F120)</f>
        <v>185</v>
      </c>
      <c r="G121" s="63">
        <f t="shared" si="2"/>
        <v>21</v>
      </c>
      <c r="H121" s="63">
        <f t="shared" si="2"/>
        <v>132</v>
      </c>
      <c r="I121" s="63"/>
      <c r="J121" s="63" t="str">
        <f>IFERROR(__xludf.DUMMYFUNCTION("SPARKLINE(L121,{""charttype"",""bar"";""color1"",""green"";""max"",1})"),"")</f>
        <v/>
      </c>
      <c r="K121" s="64"/>
      <c r="L121" s="65">
        <f t="shared" si="1"/>
        <v>0.8048780488</v>
      </c>
    </row>
    <row r="122" ht="4.5" customHeight="1">
      <c r="A122" s="57"/>
      <c r="B122" s="57"/>
      <c r="C122" s="58"/>
      <c r="D122" s="57"/>
      <c r="E122" s="66"/>
      <c r="F122" s="67"/>
      <c r="G122" s="67"/>
      <c r="H122" s="57"/>
      <c r="I122" s="57"/>
      <c r="J122" s="58"/>
      <c r="K122" s="58"/>
      <c r="L122" s="57"/>
    </row>
    <row r="123">
      <c r="A123" s="57"/>
      <c r="B123" s="57"/>
      <c r="C123" s="58"/>
      <c r="D123" s="57"/>
      <c r="E123" s="56" t="s">
        <v>159</v>
      </c>
    </row>
    <row r="124">
      <c r="A124" s="57"/>
      <c r="B124" s="57"/>
      <c r="C124" s="58"/>
      <c r="D124" s="57"/>
      <c r="E124" s="59"/>
      <c r="F124" s="60" t="s">
        <v>160</v>
      </c>
      <c r="G124" s="60" t="s">
        <v>156</v>
      </c>
      <c r="H124" s="60" t="s">
        <v>157</v>
      </c>
      <c r="I124" s="60" t="s">
        <v>161</v>
      </c>
      <c r="K124" s="61"/>
      <c r="L124" s="60"/>
    </row>
    <row r="125">
      <c r="A125" s="57"/>
      <c r="B125" s="57"/>
      <c r="C125" s="58"/>
      <c r="D125" s="57"/>
      <c r="E125" s="57" t="s">
        <v>140</v>
      </c>
      <c r="F125" s="57">
        <f>SUMIFS(E10:E75,G10:G75,"TRUE",A10:A75,1)</f>
        <v>76</v>
      </c>
      <c r="G125" s="57">
        <f>SUMIFS(E10:E75,G10:G75,"TRUE",I10:I75,"TRUE",A10:A75,1)</f>
        <v>10</v>
      </c>
      <c r="H125" s="57">
        <f>SUMIFS(E10:E75,G10:G75,"TRUE",H10:H75,"PRONTO",A10:A75,1)</f>
        <v>5</v>
      </c>
      <c r="I125" s="57"/>
      <c r="J125" s="57" t="str">
        <f>IFERROR(__xludf.DUMMYFUNCTION("SPARKLINE(L125,{""charttype"",""bar"";""color1"",""green"";""max"",1})"),"")</f>
        <v/>
      </c>
      <c r="K125" s="58"/>
      <c r="L125" s="62">
        <f t="shared" ref="L125:L129" si="3">((H125*100)/(F125-G125))/100</f>
        <v>0.07575757576</v>
      </c>
    </row>
    <row r="126">
      <c r="A126" s="57"/>
      <c r="B126" s="57"/>
      <c r="C126" s="58"/>
      <c r="D126" s="57"/>
      <c r="E126" s="57" t="s">
        <v>152</v>
      </c>
      <c r="F126" s="57">
        <f>SUMIFS(E10:E75,G10:G75,"TRUE",A10:A75,2)</f>
        <v>16</v>
      </c>
      <c r="G126" s="57">
        <f>SUMIFS(E10:E75,G10:G75,"TRUE",I10:I75,"TRUE",A10:A75,2)</f>
        <v>8</v>
      </c>
      <c r="H126" s="57">
        <f>SUMIFS(E10:E75,G10:G75,"TRUE",H10:H75,"PRONTO",A10:A75,2)</f>
        <v>0</v>
      </c>
      <c r="J126" s="57"/>
      <c r="K126" s="58"/>
      <c r="L126" s="62">
        <f t="shared" si="3"/>
        <v>0</v>
      </c>
    </row>
    <row r="127">
      <c r="A127" s="57"/>
      <c r="B127" s="57"/>
      <c r="C127" s="58"/>
      <c r="D127" s="57"/>
      <c r="E127" s="57" t="s">
        <v>142</v>
      </c>
      <c r="F127" s="57">
        <f>SUMIFS(E10:E75,G10:G75,"TRUE",A10:A75,3)</f>
        <v>29</v>
      </c>
      <c r="G127" s="57">
        <f>SUMIFS(E10:E75,G10:G75,"TRUE",I10:I75,"TRUE",A10:A75,3)</f>
        <v>0</v>
      </c>
      <c r="H127" s="57">
        <f>SUMIFS(E10:E75,G10:G75,"TRUE",H10:H75,"PRONTO",A10:A75,3)</f>
        <v>8</v>
      </c>
      <c r="J127" s="57" t="str">
        <f>IFERROR(__xludf.DUMMYFUNCTION("SPARKLINE(L127,{""charttype"",""bar"";""color1"",""green"";""max"",1})"),"")</f>
        <v/>
      </c>
      <c r="K127" s="58"/>
      <c r="L127" s="62">
        <f t="shared" si="3"/>
        <v>0.275862069</v>
      </c>
    </row>
    <row r="128">
      <c r="A128" s="57"/>
      <c r="B128" s="57"/>
      <c r="C128" s="58"/>
      <c r="D128" s="57"/>
      <c r="E128" s="57" t="s">
        <v>144</v>
      </c>
      <c r="F128" s="57">
        <f>SUMIFS(E10:E75,G10:G75,"TRUE",A10:A75,4)</f>
        <v>76</v>
      </c>
      <c r="G128" s="57">
        <f>SUMIFS(E10:E75,G10:G75,"TRUE",I10:I75,"TRUE",A10:A75,4)</f>
        <v>0</v>
      </c>
      <c r="H128" s="57">
        <f>SUMIFS(E10:E75,G10:G75,"TRUE",H10:H75,"PRONTO",A10:A75,4)</f>
        <v>8</v>
      </c>
      <c r="J128" s="57" t="str">
        <f>IFERROR(__xludf.DUMMYFUNCTION("SPARKLINE(L128,{""charttype"",""bar"";""color1"",""green"";""max"",1})"),"")</f>
        <v/>
      </c>
      <c r="K128" s="58"/>
      <c r="L128" s="62">
        <f t="shared" si="3"/>
        <v>0.1052631579</v>
      </c>
    </row>
    <row r="129">
      <c r="A129" s="57"/>
      <c r="B129" s="57"/>
      <c r="C129" s="58"/>
      <c r="D129" s="57"/>
      <c r="E129" s="63"/>
      <c r="F129" s="63">
        <f t="shared" ref="F129:H129" si="4">SUM(F125:F128)</f>
        <v>197</v>
      </c>
      <c r="G129" s="63">
        <f t="shared" si="4"/>
        <v>18</v>
      </c>
      <c r="H129" s="63">
        <f t="shared" si="4"/>
        <v>21</v>
      </c>
      <c r="I129" s="63"/>
      <c r="J129" s="63" t="str">
        <f>IFERROR(__xludf.DUMMYFUNCTION("SPARKLINE(L129,{""charttype"",""bar"";""color1"",""green"";""max"",1})"),"")</f>
        <v/>
      </c>
      <c r="K129" s="64"/>
      <c r="L129" s="65">
        <f t="shared" si="3"/>
        <v>0.1173184358</v>
      </c>
    </row>
    <row r="130" ht="4.5" customHeight="1">
      <c r="A130" s="57"/>
      <c r="B130" s="57"/>
      <c r="C130" s="58"/>
      <c r="D130" s="57"/>
      <c r="E130" s="66" t="s">
        <v>162</v>
      </c>
      <c r="F130" s="67"/>
      <c r="G130" s="67"/>
      <c r="H130" s="57"/>
      <c r="I130" s="57"/>
      <c r="J130" s="58"/>
      <c r="K130" s="58"/>
      <c r="L130" s="57"/>
    </row>
    <row r="131">
      <c r="A131" s="57"/>
      <c r="B131" s="57"/>
      <c r="C131" s="58"/>
      <c r="D131" s="57"/>
      <c r="E131" s="56" t="s">
        <v>163</v>
      </c>
    </row>
    <row r="132">
      <c r="A132" s="57"/>
      <c r="B132" s="57"/>
      <c r="C132" s="58"/>
      <c r="E132" s="59"/>
      <c r="F132" s="60" t="s">
        <v>164</v>
      </c>
      <c r="G132" s="60" t="s">
        <v>156</v>
      </c>
      <c r="H132" s="60" t="s">
        <v>165</v>
      </c>
      <c r="I132" s="60" t="s">
        <v>166</v>
      </c>
      <c r="K132" s="61"/>
      <c r="L132" s="61"/>
    </row>
    <row r="133">
      <c r="A133" s="57"/>
      <c r="B133" s="57"/>
      <c r="C133" s="58"/>
      <c r="E133" s="57" t="s">
        <v>140</v>
      </c>
      <c r="F133" s="57">
        <f t="shared" ref="F133:H133" si="5">SUM(F117+F125)</f>
        <v>113</v>
      </c>
      <c r="G133" s="57">
        <f t="shared" si="5"/>
        <v>18</v>
      </c>
      <c r="H133" s="57">
        <f t="shared" si="5"/>
        <v>26</v>
      </c>
      <c r="I133" s="57"/>
      <c r="J133" s="57" t="str">
        <f>IFERROR(__xludf.DUMMYFUNCTION("SPARKLINE(L133,{""charttype"",""bar"";""color1"",""green"";""max"",1})"),"")</f>
        <v/>
      </c>
      <c r="K133" s="58"/>
      <c r="L133" s="62">
        <f t="shared" ref="L133:L137" si="7">((H133*100)/(F133-G133))/100</f>
        <v>0.2736842105</v>
      </c>
    </row>
    <row r="134">
      <c r="A134" s="57"/>
      <c r="B134" s="57"/>
      <c r="C134" s="58"/>
      <c r="E134" s="57" t="s">
        <v>152</v>
      </c>
      <c r="F134" s="57">
        <f t="shared" ref="F134:H134" si="6">SUM(F118+F126)</f>
        <v>65</v>
      </c>
      <c r="G134" s="57">
        <f t="shared" si="6"/>
        <v>8</v>
      </c>
      <c r="H134" s="57">
        <f t="shared" si="6"/>
        <v>41</v>
      </c>
      <c r="J134" s="57" t="str">
        <f>IFERROR(__xludf.DUMMYFUNCTION("SPARKLINE(L134,{""charttype"",""bar"";""color1"",""green"";""max"",1})"),"")</f>
        <v/>
      </c>
      <c r="K134" s="58"/>
      <c r="L134" s="62">
        <f t="shared" si="7"/>
        <v>0.7192982456</v>
      </c>
    </row>
    <row r="135">
      <c r="A135" s="57"/>
      <c r="B135" s="57"/>
      <c r="C135" s="58"/>
      <c r="E135" s="57" t="s">
        <v>142</v>
      </c>
      <c r="F135" s="57">
        <f t="shared" ref="F135:H135" si="8">SUM(F119+F127)</f>
        <v>68</v>
      </c>
      <c r="G135" s="57">
        <f t="shared" si="8"/>
        <v>0</v>
      </c>
      <c r="H135" s="57">
        <f t="shared" si="8"/>
        <v>39</v>
      </c>
      <c r="J135" s="57" t="str">
        <f>IFERROR(__xludf.DUMMYFUNCTION("SPARKLINE(L135,{""charttype"",""bar"";""color1"",""green"";""max"",1})"),"")</f>
        <v/>
      </c>
      <c r="K135" s="58"/>
      <c r="L135" s="62">
        <f t="shared" si="7"/>
        <v>0.5735294118</v>
      </c>
    </row>
    <row r="136">
      <c r="A136" s="57"/>
      <c r="B136" s="57"/>
      <c r="C136" s="58"/>
      <c r="E136" s="57" t="s">
        <v>144</v>
      </c>
      <c r="F136" s="57">
        <f t="shared" ref="F136:H136" si="9">SUM(F120+F128)</f>
        <v>136</v>
      </c>
      <c r="G136" s="57">
        <f t="shared" si="9"/>
        <v>13</v>
      </c>
      <c r="H136" s="57">
        <f t="shared" si="9"/>
        <v>47</v>
      </c>
      <c r="J136" s="57" t="str">
        <f>IFERROR(__xludf.DUMMYFUNCTION("SPARKLINE(L136,{""charttype"",""bar"";""color1"",""green"";""max"",1})"),"")</f>
        <v/>
      </c>
      <c r="K136" s="58"/>
      <c r="L136" s="62">
        <f t="shared" si="7"/>
        <v>0.3821138211</v>
      </c>
    </row>
    <row r="137">
      <c r="A137" s="68"/>
      <c r="B137" s="68"/>
      <c r="C137" s="69"/>
      <c r="D137" s="68"/>
      <c r="E137" s="70"/>
      <c r="F137" s="70">
        <f t="shared" ref="F137:H137" si="10">SUM(F133:F136)</f>
        <v>382</v>
      </c>
      <c r="G137" s="70">
        <f t="shared" si="10"/>
        <v>39</v>
      </c>
      <c r="H137" s="70">
        <f t="shared" si="10"/>
        <v>153</v>
      </c>
      <c r="I137" s="70"/>
      <c r="J137" s="70" t="str">
        <f>IFERROR(__xludf.DUMMYFUNCTION("SPARKLINE(L137,{""charttype"",""bar"";""color1"",""green"";""max"",1})"),"")</f>
        <v/>
      </c>
      <c r="K137" s="71"/>
      <c r="L137" s="72">
        <f t="shared" si="7"/>
        <v>0.4460641399</v>
      </c>
    </row>
    <row r="138">
      <c r="A138" s="57"/>
      <c r="B138" s="57"/>
      <c r="C138" s="58"/>
      <c r="D138" s="57"/>
      <c r="E138" s="57"/>
      <c r="F138" s="57"/>
      <c r="G138" s="57"/>
      <c r="H138" s="57"/>
      <c r="I138" s="73"/>
      <c r="J138" s="58"/>
      <c r="K138" s="58"/>
      <c r="L138" s="57"/>
    </row>
    <row r="139">
      <c r="A139" s="57"/>
      <c r="B139" s="57"/>
      <c r="C139" s="58"/>
      <c r="D139" s="57"/>
      <c r="E139" s="57"/>
      <c r="F139" s="57"/>
      <c r="G139" s="57"/>
      <c r="H139" s="57"/>
      <c r="I139" s="73"/>
      <c r="J139" s="58"/>
      <c r="K139" s="58"/>
      <c r="L139" s="57"/>
    </row>
    <row r="140">
      <c r="A140" s="57"/>
      <c r="B140" s="57"/>
      <c r="C140" s="58"/>
      <c r="D140" s="57"/>
      <c r="E140" s="57"/>
      <c r="F140" s="57"/>
      <c r="G140" s="57"/>
      <c r="H140" s="57"/>
      <c r="I140" s="73"/>
      <c r="J140" s="58"/>
      <c r="K140" s="58"/>
      <c r="L140" s="57"/>
    </row>
    <row r="141">
      <c r="A141" s="57"/>
      <c r="B141" s="57"/>
      <c r="C141" s="58"/>
      <c r="D141" s="57"/>
      <c r="E141" s="57"/>
      <c r="F141" s="57"/>
      <c r="G141" s="57"/>
      <c r="H141" s="57"/>
      <c r="I141" s="73"/>
      <c r="J141" s="58"/>
      <c r="K141" s="58"/>
      <c r="L141" s="57"/>
    </row>
    <row r="142">
      <c r="A142" s="57"/>
      <c r="B142" s="57"/>
      <c r="C142" s="58"/>
      <c r="D142" s="57"/>
      <c r="E142" s="57"/>
      <c r="F142" s="57"/>
      <c r="G142" s="57"/>
      <c r="H142" s="57"/>
      <c r="I142" s="73"/>
      <c r="J142" s="58"/>
      <c r="K142" s="58"/>
      <c r="L142" s="57"/>
    </row>
    <row r="143">
      <c r="A143" s="57"/>
      <c r="B143" s="57"/>
      <c r="C143" s="58"/>
      <c r="D143" s="57"/>
      <c r="E143" s="57"/>
      <c r="F143" s="57"/>
      <c r="G143" s="57"/>
      <c r="H143" s="57"/>
      <c r="I143" s="73"/>
      <c r="J143" s="58"/>
      <c r="K143" s="58"/>
      <c r="L143" s="57"/>
    </row>
    <row r="144">
      <c r="A144" s="57"/>
      <c r="B144" s="57"/>
      <c r="C144" s="58"/>
      <c r="D144" s="57"/>
      <c r="E144" s="57"/>
      <c r="F144" s="57"/>
      <c r="G144" s="57"/>
      <c r="H144" s="57"/>
      <c r="I144" s="73"/>
      <c r="J144" s="58"/>
      <c r="K144" s="58"/>
      <c r="L144" s="57"/>
    </row>
    <row r="145">
      <c r="A145" s="57"/>
      <c r="B145" s="57"/>
      <c r="C145" s="58"/>
      <c r="D145" s="57"/>
      <c r="E145" s="57"/>
      <c r="F145" s="57"/>
      <c r="G145" s="57"/>
      <c r="H145" s="57"/>
      <c r="I145" s="73"/>
      <c r="J145" s="58"/>
      <c r="K145" s="58"/>
      <c r="L145" s="57"/>
    </row>
    <row r="146">
      <c r="A146" s="57"/>
      <c r="B146" s="57"/>
      <c r="C146" s="58"/>
      <c r="D146" s="57"/>
      <c r="E146" s="57"/>
      <c r="F146" s="57"/>
      <c r="G146" s="57"/>
      <c r="H146" s="57"/>
      <c r="I146" s="73"/>
      <c r="J146" s="58"/>
      <c r="K146" s="58"/>
      <c r="L146" s="57"/>
    </row>
    <row r="147">
      <c r="A147" s="57"/>
      <c r="B147" s="57"/>
      <c r="C147" s="58"/>
      <c r="D147" s="57"/>
      <c r="E147" s="57"/>
      <c r="F147" s="57"/>
      <c r="G147" s="57"/>
      <c r="H147" s="57"/>
      <c r="I147" s="73"/>
      <c r="J147" s="58"/>
      <c r="K147" s="58"/>
      <c r="L147" s="57"/>
    </row>
    <row r="148">
      <c r="A148" s="57"/>
      <c r="B148" s="57"/>
      <c r="C148" s="58"/>
      <c r="D148" s="57"/>
      <c r="E148" s="57"/>
      <c r="F148" s="57"/>
      <c r="G148" s="57"/>
      <c r="H148" s="57"/>
      <c r="I148" s="73"/>
      <c r="J148" s="58"/>
      <c r="K148" s="58"/>
      <c r="L148" s="57"/>
    </row>
    <row r="149">
      <c r="A149" s="57"/>
      <c r="B149" s="57"/>
      <c r="C149" s="58"/>
      <c r="D149" s="57"/>
      <c r="E149" s="57"/>
      <c r="F149" s="57"/>
      <c r="G149" s="57"/>
      <c r="H149" s="57"/>
      <c r="I149" s="73"/>
      <c r="J149" s="58"/>
      <c r="K149" s="58"/>
      <c r="L149" s="57"/>
    </row>
    <row r="150">
      <c r="A150" s="57"/>
      <c r="B150" s="57"/>
      <c r="C150" s="58"/>
      <c r="D150" s="57"/>
      <c r="E150" s="57"/>
      <c r="F150" s="57"/>
      <c r="G150" s="57"/>
      <c r="H150" s="57"/>
      <c r="I150" s="73"/>
      <c r="J150" s="58"/>
      <c r="K150" s="58"/>
      <c r="L150" s="57"/>
    </row>
    <row r="151">
      <c r="A151" s="57"/>
      <c r="B151" s="57"/>
      <c r="C151" s="58"/>
      <c r="D151" s="57"/>
      <c r="E151" s="57"/>
      <c r="F151" s="57"/>
      <c r="G151" s="57"/>
      <c r="H151" s="57"/>
      <c r="I151" s="73"/>
      <c r="J151" s="58"/>
      <c r="K151" s="58"/>
      <c r="L151" s="57"/>
    </row>
    <row r="152">
      <c r="A152" s="57"/>
      <c r="B152" s="57"/>
      <c r="C152" s="58"/>
      <c r="D152" s="57"/>
      <c r="E152" s="57"/>
      <c r="F152" s="57"/>
      <c r="G152" s="57"/>
      <c r="H152" s="57"/>
      <c r="I152" s="73"/>
      <c r="J152" s="58"/>
      <c r="K152" s="58"/>
      <c r="L152" s="57"/>
    </row>
    <row r="153">
      <c r="A153" s="57"/>
      <c r="B153" s="57"/>
      <c r="C153" s="58"/>
      <c r="D153" s="57"/>
      <c r="E153" s="57"/>
      <c r="F153" s="57"/>
      <c r="G153" s="57"/>
      <c r="H153" s="57"/>
      <c r="I153" s="73"/>
      <c r="J153" s="58"/>
      <c r="K153" s="58"/>
      <c r="L153" s="57"/>
    </row>
    <row r="154">
      <c r="A154" s="57"/>
      <c r="B154" s="57"/>
      <c r="C154" s="58"/>
      <c r="D154" s="57"/>
      <c r="E154" s="57"/>
      <c r="F154" s="57"/>
      <c r="G154" s="57"/>
      <c r="H154" s="57"/>
      <c r="I154" s="73"/>
      <c r="J154" s="58"/>
      <c r="K154" s="58"/>
      <c r="L154" s="57"/>
    </row>
  </sheetData>
  <autoFilter ref="$A$9:$L$75"/>
  <mergeCells count="45">
    <mergeCell ref="A1:L1"/>
    <mergeCell ref="A2:L2"/>
    <mergeCell ref="A3:B3"/>
    <mergeCell ref="A4:B4"/>
    <mergeCell ref="C4:D4"/>
    <mergeCell ref="E4:E5"/>
    <mergeCell ref="F4:F5"/>
    <mergeCell ref="A5:B5"/>
    <mergeCell ref="C5:D5"/>
    <mergeCell ref="A6:B6"/>
    <mergeCell ref="C6:I6"/>
    <mergeCell ref="A7:L7"/>
    <mergeCell ref="A8:L8"/>
    <mergeCell ref="A75:L75"/>
    <mergeCell ref="E104:G104"/>
    <mergeCell ref="E105:G105"/>
    <mergeCell ref="A76:L76"/>
    <mergeCell ref="E77:L77"/>
    <mergeCell ref="A102:L102"/>
    <mergeCell ref="A103:C103"/>
    <mergeCell ref="I103:L103"/>
    <mergeCell ref="A104:C104"/>
    <mergeCell ref="A105:C105"/>
    <mergeCell ref="A109:C109"/>
    <mergeCell ref="A110:C110"/>
    <mergeCell ref="A111:C111"/>
    <mergeCell ref="A106:C106"/>
    <mergeCell ref="E106:G106"/>
    <mergeCell ref="A107:C107"/>
    <mergeCell ref="E107:G107"/>
    <mergeCell ref="A108:C108"/>
    <mergeCell ref="E108:G108"/>
    <mergeCell ref="E109:G109"/>
    <mergeCell ref="I116:J116"/>
    <mergeCell ref="E123:L123"/>
    <mergeCell ref="I124:J124"/>
    <mergeCell ref="E131:L131"/>
    <mergeCell ref="I132:J132"/>
    <mergeCell ref="E110:G110"/>
    <mergeCell ref="E111:G111"/>
    <mergeCell ref="A112:L112"/>
    <mergeCell ref="A113:L113"/>
    <mergeCell ref="A114:D114"/>
    <mergeCell ref="E114:I114"/>
    <mergeCell ref="E115:L115"/>
  </mergeCells>
  <conditionalFormatting sqref="H9:H74">
    <cfRule type="containsText" dxfId="0" priority="1" operator="containsText" text="Preparado">
      <formula>NOT(ISERROR(SEARCH(("Preparado"),(H9))))</formula>
    </cfRule>
  </conditionalFormatting>
  <conditionalFormatting sqref="H9:H74">
    <cfRule type="containsText" dxfId="1" priority="2" operator="containsText" text="Pronto">
      <formula>NOT(ISERROR(SEARCH(("Pronto"),(H9))))</formula>
    </cfRule>
  </conditionalFormatting>
  <conditionalFormatting sqref="H9:H74">
    <cfRule type="containsText" dxfId="1" priority="3" operator="containsText" text="Aceito">
      <formula>NOT(ISERROR(SEARCH(("Aceito"),(H9))))</formula>
    </cfRule>
  </conditionalFormatting>
  <conditionalFormatting sqref="H9:H74">
    <cfRule type="containsText" dxfId="1" priority="4" operator="containsText" text="Implantado">
      <formula>NOT(ISERROR(SEARCH(("Implantado"),(H9))))</formula>
    </cfRule>
  </conditionalFormatting>
  <conditionalFormatting sqref="H9:H74">
    <cfRule type="containsText" dxfId="2" priority="5" operator="containsText" text="Novo">
      <formula>NOT(ISERROR(SEARCH(("Novo"),(H9))))</formula>
    </cfRule>
  </conditionalFormatting>
  <conditionalFormatting sqref="H9:H74">
    <cfRule type="containsText" dxfId="2" priority="6" operator="containsText" text="Em refinamento">
      <formula>NOT(ISERROR(SEARCH(("Em refinamento"),(H9))))</formula>
    </cfRule>
  </conditionalFormatting>
  <conditionalFormatting sqref="H9:H74">
    <cfRule type="containsText" dxfId="3" priority="7" operator="containsText" text="Em testes">
      <formula>NOT(ISERROR(SEARCH(("Em testes"),(H9))))</formula>
    </cfRule>
  </conditionalFormatting>
  <conditionalFormatting sqref="H9:H74">
    <cfRule type="containsText" dxfId="3" priority="8" operator="containsText" text="Implementado">
      <formula>NOT(ISERROR(SEARCH(("Implementado"),(H9))))</formula>
    </cfRule>
  </conditionalFormatting>
  <conditionalFormatting sqref="H9:H74">
    <cfRule type="containsText" dxfId="1" priority="9" operator="containsText" text="Entregue">
      <formula>NOT(ISERROR(SEARCH(("Entregue"),(H9))))</formula>
    </cfRule>
  </conditionalFormatting>
  <conditionalFormatting sqref="H9:H74">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7">
    <tablePart r:id="rId9"/>
    <tablePart r:id="rId10"/>
    <tablePart r:id="rId11"/>
    <tablePart r:id="rId12"/>
    <tablePart r:id="rId13"/>
    <tablePart r:id="rId14"/>
    <tablePart r:id="rId1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1.5"/>
    <col customWidth="1" min="2" max="2" width="7.75"/>
    <col customWidth="1" min="3" max="3" width="37.88"/>
    <col customWidth="1" min="4" max="4" width="14.5"/>
    <col customWidth="1" min="5" max="5" width="7.75"/>
    <col customWidth="1" min="6" max="6" width="10.63"/>
    <col customWidth="1" min="7" max="7" width="9.5"/>
    <col customWidth="1" min="8" max="8" width="15.25"/>
    <col customWidth="1" min="9" max="9" width="10.25"/>
    <col customWidth="1" min="10" max="11" width="12.38"/>
    <col customWidth="1" min="12" max="12" width="42.75"/>
  </cols>
  <sheetData>
    <row r="1" ht="57.0" customHeight="1">
      <c r="A1" s="1" t="s">
        <v>0</v>
      </c>
    </row>
    <row r="2">
      <c r="A2" s="2" t="s">
        <v>1238</v>
      </c>
    </row>
    <row r="3">
      <c r="A3" s="3" t="s">
        <v>2</v>
      </c>
      <c r="C3" s="4">
        <v>45572.0</v>
      </c>
      <c r="D3" s="4"/>
      <c r="E3" s="4"/>
      <c r="F3" s="4"/>
      <c r="G3" s="4"/>
      <c r="H3" s="4"/>
      <c r="I3" s="5"/>
      <c r="J3" s="6"/>
      <c r="K3" s="6"/>
      <c r="L3" s="7"/>
    </row>
    <row r="4">
      <c r="A4" s="3" t="s">
        <v>3</v>
      </c>
      <c r="C4" s="4">
        <v>45572.0</v>
      </c>
      <c r="E4" s="8">
        <f>NETWORKDAYS(C4, C5, 0)</f>
        <v>15</v>
      </c>
      <c r="F4" s="5" t="s">
        <v>4</v>
      </c>
      <c r="G4" s="5"/>
      <c r="H4" s="5"/>
      <c r="I4" s="5"/>
      <c r="J4" s="6"/>
      <c r="K4" s="6"/>
      <c r="L4" s="9"/>
    </row>
    <row r="5">
      <c r="A5" s="3" t="s">
        <v>5</v>
      </c>
      <c r="C5" s="4">
        <v>45590.0</v>
      </c>
      <c r="G5" s="5"/>
      <c r="H5" s="5"/>
      <c r="I5" s="5"/>
      <c r="J5" s="6"/>
      <c r="K5" s="6"/>
      <c r="L5" s="9"/>
    </row>
    <row r="6">
      <c r="A6" s="3" t="s">
        <v>6</v>
      </c>
      <c r="C6" s="10" t="s">
        <v>7</v>
      </c>
      <c r="J6" s="11"/>
      <c r="K6" s="11"/>
      <c r="L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18</v>
      </c>
      <c r="K9" s="19" t="s">
        <v>19</v>
      </c>
      <c r="L9" s="17" t="s">
        <v>20</v>
      </c>
    </row>
    <row r="10">
      <c r="A10" s="149" t="s">
        <v>21</v>
      </c>
      <c r="B10" s="149" t="s">
        <v>1239</v>
      </c>
      <c r="C10" s="150" t="s">
        <v>1240</v>
      </c>
      <c r="D10" s="119" t="s">
        <v>24</v>
      </c>
      <c r="E10" s="119">
        <v>5.0</v>
      </c>
      <c r="F10" s="24" t="b">
        <v>1</v>
      </c>
      <c r="G10" s="43" t="b">
        <v>0</v>
      </c>
      <c r="H10" s="183" t="s">
        <v>25</v>
      </c>
      <c r="I10" s="24"/>
      <c r="J10" s="43" t="b">
        <v>1</v>
      </c>
      <c r="K10" s="34" t="s">
        <v>1241</v>
      </c>
      <c r="L10" s="38" t="s">
        <v>124</v>
      </c>
    </row>
    <row r="11">
      <c r="A11" s="149" t="s">
        <v>21</v>
      </c>
      <c r="B11" s="149" t="s">
        <v>1072</v>
      </c>
      <c r="C11" s="150" t="s">
        <v>1073</v>
      </c>
      <c r="D11" s="119" t="s">
        <v>24</v>
      </c>
      <c r="E11" s="119">
        <v>8.0</v>
      </c>
      <c r="F11" s="24" t="b">
        <v>0</v>
      </c>
      <c r="G11" s="43" t="b">
        <v>0</v>
      </c>
      <c r="H11" s="183" t="s">
        <v>97</v>
      </c>
      <c r="I11" s="24"/>
      <c r="J11" s="43" t="b">
        <v>1</v>
      </c>
      <c r="K11" s="40" t="s">
        <v>124</v>
      </c>
      <c r="L11" s="38" t="s">
        <v>1242</v>
      </c>
    </row>
    <row r="12">
      <c r="A12" s="149" t="s">
        <v>21</v>
      </c>
      <c r="B12" s="149" t="s">
        <v>1243</v>
      </c>
      <c r="C12" s="150" t="s">
        <v>1244</v>
      </c>
      <c r="D12" s="119" t="s">
        <v>24</v>
      </c>
      <c r="E12" s="119">
        <v>8.0</v>
      </c>
      <c r="F12" s="24" t="b">
        <v>0</v>
      </c>
      <c r="G12" s="43" t="b">
        <v>0</v>
      </c>
      <c r="H12" s="183" t="s">
        <v>25</v>
      </c>
      <c r="I12" s="24" t="b">
        <v>0</v>
      </c>
      <c r="J12" s="43" t="b">
        <v>1</v>
      </c>
      <c r="K12" s="34" t="s">
        <v>1245</v>
      </c>
      <c r="L12" s="38" t="s">
        <v>124</v>
      </c>
    </row>
    <row r="13">
      <c r="A13" s="149" t="s">
        <v>21</v>
      </c>
      <c r="B13" s="149" t="s">
        <v>1147</v>
      </c>
      <c r="C13" s="150" t="s">
        <v>1148</v>
      </c>
      <c r="D13" s="119" t="s">
        <v>24</v>
      </c>
      <c r="E13" s="119">
        <v>8.0</v>
      </c>
      <c r="F13" s="24" t="b">
        <v>0</v>
      </c>
      <c r="G13" s="43" t="b">
        <v>0</v>
      </c>
      <c r="H13" s="183" t="s">
        <v>42</v>
      </c>
      <c r="I13" s="24" t="b">
        <v>0</v>
      </c>
      <c r="J13" s="43" t="b">
        <v>0</v>
      </c>
      <c r="K13" s="40" t="s">
        <v>124</v>
      </c>
      <c r="L13" s="38" t="s">
        <v>1246</v>
      </c>
    </row>
    <row r="14">
      <c r="A14" s="149" t="s">
        <v>21</v>
      </c>
      <c r="B14" s="149" t="s">
        <v>1153</v>
      </c>
      <c r="C14" s="150" t="s">
        <v>1154</v>
      </c>
      <c r="D14" s="119" t="s">
        <v>24</v>
      </c>
      <c r="E14" s="119">
        <v>5.0</v>
      </c>
      <c r="F14" s="24" t="b">
        <v>0</v>
      </c>
      <c r="G14" s="43" t="b">
        <v>1</v>
      </c>
      <c r="H14" s="183" t="s">
        <v>97</v>
      </c>
      <c r="I14" s="24" t="b">
        <v>0</v>
      </c>
      <c r="J14" s="43" t="b">
        <v>0</v>
      </c>
      <c r="K14" s="194" t="s">
        <v>124</v>
      </c>
      <c r="L14" s="38" t="s">
        <v>1246</v>
      </c>
    </row>
    <row r="15">
      <c r="A15" s="108" t="s">
        <v>48</v>
      </c>
      <c r="B15" s="149" t="s">
        <v>1247</v>
      </c>
      <c r="C15" s="150" t="s">
        <v>1248</v>
      </c>
      <c r="D15" s="119" t="s">
        <v>24</v>
      </c>
      <c r="E15" s="119">
        <v>13.0</v>
      </c>
      <c r="F15" s="24" t="b">
        <v>1</v>
      </c>
      <c r="G15" s="43" t="b">
        <v>0</v>
      </c>
      <c r="H15" s="183" t="s">
        <v>25</v>
      </c>
      <c r="I15" s="24"/>
      <c r="J15" s="43" t="b">
        <v>1</v>
      </c>
      <c r="K15" s="34" t="s">
        <v>1249</v>
      </c>
      <c r="L15" s="38" t="s">
        <v>124</v>
      </c>
    </row>
    <row r="16">
      <c r="A16" s="108" t="s">
        <v>48</v>
      </c>
      <c r="B16" s="149" t="s">
        <v>741</v>
      </c>
      <c r="C16" s="150" t="s">
        <v>1160</v>
      </c>
      <c r="D16" s="119" t="s">
        <v>24</v>
      </c>
      <c r="E16" s="119">
        <v>13.0</v>
      </c>
      <c r="F16" s="24" t="b">
        <v>0</v>
      </c>
      <c r="G16" s="43" t="b">
        <v>0</v>
      </c>
      <c r="H16" s="183" t="s">
        <v>97</v>
      </c>
      <c r="I16" s="179" t="b">
        <v>1</v>
      </c>
      <c r="J16" s="43" t="b">
        <v>0</v>
      </c>
      <c r="K16" s="40" t="s">
        <v>124</v>
      </c>
      <c r="L16" s="38" t="s">
        <v>1250</v>
      </c>
    </row>
    <row r="17">
      <c r="A17" s="108" t="s">
        <v>48</v>
      </c>
      <c r="B17" s="149" t="s">
        <v>1251</v>
      </c>
      <c r="C17" s="150" t="s">
        <v>1252</v>
      </c>
      <c r="D17" s="119" t="s">
        <v>24</v>
      </c>
      <c r="E17" s="119">
        <v>8.0</v>
      </c>
      <c r="F17" s="24" t="b">
        <v>0</v>
      </c>
      <c r="G17" s="43" t="b">
        <v>0</v>
      </c>
      <c r="H17" s="183" t="s">
        <v>25</v>
      </c>
      <c r="I17" s="24" t="b">
        <v>0</v>
      </c>
      <c r="J17" s="43" t="b">
        <v>0</v>
      </c>
      <c r="K17" s="34" t="s">
        <v>1253</v>
      </c>
      <c r="L17" s="38" t="s">
        <v>124</v>
      </c>
    </row>
    <row r="18">
      <c r="A18" s="108" t="s">
        <v>48</v>
      </c>
      <c r="B18" s="149" t="s">
        <v>1254</v>
      </c>
      <c r="C18" s="150" t="s">
        <v>1255</v>
      </c>
      <c r="D18" s="119" t="s">
        <v>24</v>
      </c>
      <c r="E18" s="119">
        <v>5.0</v>
      </c>
      <c r="F18" s="24" t="b">
        <v>0</v>
      </c>
      <c r="G18" s="43" t="b">
        <v>0</v>
      </c>
      <c r="H18" s="183" t="s">
        <v>25</v>
      </c>
      <c r="I18" s="24" t="b">
        <v>0</v>
      </c>
      <c r="J18" s="43" t="b">
        <v>0</v>
      </c>
      <c r="K18" s="34" t="s">
        <v>1256</v>
      </c>
      <c r="L18" s="38" t="s">
        <v>124</v>
      </c>
    </row>
    <row r="19">
      <c r="A19" s="108" t="s">
        <v>48</v>
      </c>
      <c r="B19" s="149" t="s">
        <v>1257</v>
      </c>
      <c r="C19" s="150" t="s">
        <v>1258</v>
      </c>
      <c r="D19" s="119" t="s">
        <v>24</v>
      </c>
      <c r="E19" s="119">
        <v>8.0</v>
      </c>
      <c r="F19" s="24" t="b">
        <v>0</v>
      </c>
      <c r="G19" s="43" t="b">
        <v>0</v>
      </c>
      <c r="H19" s="183" t="s">
        <v>25</v>
      </c>
      <c r="I19" s="24" t="b">
        <v>0</v>
      </c>
      <c r="J19" s="43" t="b">
        <v>0</v>
      </c>
      <c r="K19" s="34" t="s">
        <v>1259</v>
      </c>
      <c r="L19" s="38" t="s">
        <v>124</v>
      </c>
    </row>
    <row r="20">
      <c r="A20" s="188" t="s">
        <v>79</v>
      </c>
      <c r="B20" s="149" t="s">
        <v>1172</v>
      </c>
      <c r="C20" s="150" t="s">
        <v>1173</v>
      </c>
      <c r="D20" s="119" t="s">
        <v>24</v>
      </c>
      <c r="E20" s="119">
        <v>13.0</v>
      </c>
      <c r="F20" s="24" t="b">
        <v>1</v>
      </c>
      <c r="G20" s="43" t="b">
        <v>0</v>
      </c>
      <c r="H20" s="183" t="s">
        <v>42</v>
      </c>
      <c r="I20" s="25" t="b">
        <v>0</v>
      </c>
      <c r="J20" s="43" t="b">
        <v>0</v>
      </c>
      <c r="K20" s="27" t="s">
        <v>1260</v>
      </c>
      <c r="L20" s="38" t="s">
        <v>1261</v>
      </c>
    </row>
    <row r="21">
      <c r="A21" s="188" t="s">
        <v>79</v>
      </c>
      <c r="B21" s="149" t="s">
        <v>1262</v>
      </c>
      <c r="C21" s="150" t="s">
        <v>1263</v>
      </c>
      <c r="D21" s="119" t="s">
        <v>24</v>
      </c>
      <c r="E21" s="119">
        <v>8.0</v>
      </c>
      <c r="F21" s="24" t="b">
        <v>0</v>
      </c>
      <c r="G21" s="43" t="b">
        <v>0</v>
      </c>
      <c r="H21" s="183" t="s">
        <v>25</v>
      </c>
      <c r="I21" s="24" t="b">
        <v>0</v>
      </c>
      <c r="J21" s="43" t="b">
        <v>1</v>
      </c>
      <c r="K21" s="27" t="s">
        <v>1264</v>
      </c>
      <c r="L21" s="38" t="s">
        <v>124</v>
      </c>
    </row>
    <row r="22">
      <c r="A22" s="188" t="s">
        <v>79</v>
      </c>
      <c r="B22" s="149" t="s">
        <v>1265</v>
      </c>
      <c r="C22" s="150" t="s">
        <v>1266</v>
      </c>
      <c r="D22" s="119" t="s">
        <v>24</v>
      </c>
      <c r="E22" s="119">
        <v>8.0</v>
      </c>
      <c r="F22" s="24" t="b">
        <v>0</v>
      </c>
      <c r="G22" s="43" t="b">
        <v>0</v>
      </c>
      <c r="H22" s="183" t="s">
        <v>25</v>
      </c>
      <c r="I22" s="24"/>
      <c r="J22" s="43" t="b">
        <v>0</v>
      </c>
      <c r="K22" s="27" t="s">
        <v>1267</v>
      </c>
      <c r="L22" s="38" t="s">
        <v>124</v>
      </c>
    </row>
    <row r="23">
      <c r="A23" s="188" t="s">
        <v>79</v>
      </c>
      <c r="B23" s="149" t="s">
        <v>1176</v>
      </c>
      <c r="C23" s="150" t="s">
        <v>1177</v>
      </c>
      <c r="D23" s="119" t="s">
        <v>24</v>
      </c>
      <c r="E23" s="119">
        <v>8.0</v>
      </c>
      <c r="F23" s="24" t="b">
        <v>0</v>
      </c>
      <c r="G23" s="43" t="b">
        <v>1</v>
      </c>
      <c r="H23" s="183" t="s">
        <v>42</v>
      </c>
      <c r="I23" s="24" t="b">
        <v>0</v>
      </c>
      <c r="J23" s="43" t="b">
        <v>1</v>
      </c>
      <c r="K23" s="27" t="s">
        <v>124</v>
      </c>
      <c r="L23" s="38" t="s">
        <v>1268</v>
      </c>
    </row>
    <row r="24">
      <c r="A24" s="189" t="s">
        <v>98</v>
      </c>
      <c r="B24" s="149" t="s">
        <v>1269</v>
      </c>
      <c r="C24" s="150" t="s">
        <v>1270</v>
      </c>
      <c r="D24" s="119" t="s">
        <v>24</v>
      </c>
      <c r="E24" s="119">
        <v>13.0</v>
      </c>
      <c r="F24" s="24" t="b">
        <v>1</v>
      </c>
      <c r="G24" s="43" t="b">
        <v>0</v>
      </c>
      <c r="H24" s="183" t="s">
        <v>25</v>
      </c>
      <c r="I24" s="24" t="b">
        <v>0</v>
      </c>
      <c r="J24" s="43" t="b">
        <v>0</v>
      </c>
      <c r="K24" s="27" t="s">
        <v>1271</v>
      </c>
      <c r="L24" s="38" t="s">
        <v>124</v>
      </c>
    </row>
    <row r="25">
      <c r="A25" s="189" t="s">
        <v>98</v>
      </c>
      <c r="B25" s="149" t="s">
        <v>1272</v>
      </c>
      <c r="C25" s="150" t="s">
        <v>1273</v>
      </c>
      <c r="D25" s="119" t="s">
        <v>24</v>
      </c>
      <c r="E25" s="119">
        <v>13.0</v>
      </c>
      <c r="F25" s="24" t="b">
        <v>0</v>
      </c>
      <c r="G25" s="43" t="b">
        <v>0</v>
      </c>
      <c r="H25" s="183" t="s">
        <v>25</v>
      </c>
      <c r="I25" s="24" t="b">
        <v>0</v>
      </c>
      <c r="J25" s="43" t="b">
        <v>1</v>
      </c>
      <c r="K25" s="27" t="s">
        <v>1274</v>
      </c>
      <c r="L25" s="38" t="s">
        <v>124</v>
      </c>
    </row>
    <row r="26">
      <c r="A26" s="189" t="s">
        <v>98</v>
      </c>
      <c r="B26" s="149" t="s">
        <v>1275</v>
      </c>
      <c r="C26" s="150" t="s">
        <v>1276</v>
      </c>
      <c r="D26" s="119" t="s">
        <v>24</v>
      </c>
      <c r="E26" s="119">
        <v>5.0</v>
      </c>
      <c r="F26" s="24" t="b">
        <v>0</v>
      </c>
      <c r="G26" s="43" t="b">
        <v>0</v>
      </c>
      <c r="H26" s="183" t="s">
        <v>25</v>
      </c>
      <c r="I26" s="24" t="b">
        <v>0</v>
      </c>
      <c r="J26" s="43" t="b">
        <v>0</v>
      </c>
      <c r="K26" s="27" t="s">
        <v>1277</v>
      </c>
      <c r="L26" s="38" t="s">
        <v>124</v>
      </c>
    </row>
    <row r="27">
      <c r="A27" s="189" t="s">
        <v>98</v>
      </c>
      <c r="B27" s="149" t="s">
        <v>1278</v>
      </c>
      <c r="C27" s="150" t="s">
        <v>1279</v>
      </c>
      <c r="D27" s="119" t="s">
        <v>24</v>
      </c>
      <c r="E27" s="119">
        <v>5.0</v>
      </c>
      <c r="F27" s="24" t="b">
        <v>0</v>
      </c>
      <c r="G27" s="43" t="b">
        <v>0</v>
      </c>
      <c r="H27" s="183" t="s">
        <v>25</v>
      </c>
      <c r="I27" s="24"/>
      <c r="J27" s="43" t="b">
        <v>1</v>
      </c>
      <c r="K27" s="27" t="s">
        <v>1280</v>
      </c>
      <c r="L27" s="38" t="s">
        <v>124</v>
      </c>
    </row>
    <row r="28">
      <c r="A28" s="189" t="s">
        <v>98</v>
      </c>
      <c r="B28" s="149" t="s">
        <v>1281</v>
      </c>
      <c r="C28" s="150" t="s">
        <v>1282</v>
      </c>
      <c r="D28" s="119" t="s">
        <v>24</v>
      </c>
      <c r="E28" s="119">
        <v>8.0</v>
      </c>
      <c r="F28" s="24" t="b">
        <v>0</v>
      </c>
      <c r="G28" s="43" t="b">
        <v>0</v>
      </c>
      <c r="H28" s="183" t="s">
        <v>25</v>
      </c>
      <c r="I28" s="24" t="b">
        <v>0</v>
      </c>
      <c r="J28" s="43" t="b">
        <v>0</v>
      </c>
      <c r="K28" s="27" t="s">
        <v>1283</v>
      </c>
      <c r="L28" s="38" t="s">
        <v>124</v>
      </c>
    </row>
    <row r="29">
      <c r="A29" s="189" t="s">
        <v>98</v>
      </c>
      <c r="B29" s="149" t="s">
        <v>1030</v>
      </c>
      <c r="C29" s="150" t="s">
        <v>1031</v>
      </c>
      <c r="D29" s="119" t="s">
        <v>24</v>
      </c>
      <c r="E29" s="119">
        <v>8.0</v>
      </c>
      <c r="F29" s="24" t="b">
        <v>0</v>
      </c>
      <c r="G29" s="43" t="b">
        <v>1</v>
      </c>
      <c r="H29" s="183" t="s">
        <v>97</v>
      </c>
      <c r="I29" s="24"/>
      <c r="J29" s="43" t="b">
        <v>0</v>
      </c>
      <c r="K29" s="27" t="s">
        <v>124</v>
      </c>
      <c r="L29" s="38" t="s">
        <v>1284</v>
      </c>
    </row>
    <row r="30">
      <c r="A30" s="189" t="s">
        <v>98</v>
      </c>
      <c r="B30" s="149" t="s">
        <v>1182</v>
      </c>
      <c r="C30" s="150" t="s">
        <v>1183</v>
      </c>
      <c r="D30" s="119" t="s">
        <v>24</v>
      </c>
      <c r="E30" s="119">
        <v>8.0</v>
      </c>
      <c r="F30" s="24" t="b">
        <v>0</v>
      </c>
      <c r="G30" s="43" t="b">
        <v>1</v>
      </c>
      <c r="H30" s="183" t="s">
        <v>42</v>
      </c>
      <c r="I30" s="24"/>
      <c r="J30" s="43" t="b">
        <v>0</v>
      </c>
      <c r="K30" s="40" t="s">
        <v>124</v>
      </c>
      <c r="L30" s="38" t="s">
        <v>1285</v>
      </c>
    </row>
    <row r="31">
      <c r="A31" s="189" t="s">
        <v>98</v>
      </c>
      <c r="B31" s="149" t="s">
        <v>494</v>
      </c>
      <c r="C31" s="150" t="s">
        <v>495</v>
      </c>
      <c r="D31" s="119" t="s">
        <v>24</v>
      </c>
      <c r="E31" s="119">
        <v>13.0</v>
      </c>
      <c r="F31" s="24" t="b">
        <v>0</v>
      </c>
      <c r="G31" s="43" t="b">
        <v>1</v>
      </c>
      <c r="H31" s="183" t="s">
        <v>97</v>
      </c>
      <c r="I31" s="24" t="b">
        <v>0</v>
      </c>
      <c r="J31" s="43" t="b">
        <v>0</v>
      </c>
      <c r="K31" s="40" t="s">
        <v>124</v>
      </c>
      <c r="L31" s="38" t="s">
        <v>1286</v>
      </c>
    </row>
    <row r="32">
      <c r="A32" s="189" t="s">
        <v>98</v>
      </c>
      <c r="B32" s="149" t="s">
        <v>1190</v>
      </c>
      <c r="C32" s="150" t="s">
        <v>1191</v>
      </c>
      <c r="D32" s="119" t="s">
        <v>24</v>
      </c>
      <c r="E32" s="119">
        <v>8.0</v>
      </c>
      <c r="F32" s="24" t="b">
        <v>0</v>
      </c>
      <c r="G32" s="43" t="b">
        <v>1</v>
      </c>
      <c r="H32" s="183" t="s">
        <v>97</v>
      </c>
      <c r="I32" s="24" t="b">
        <v>0</v>
      </c>
      <c r="J32" s="43" t="b">
        <v>0</v>
      </c>
      <c r="K32" s="40" t="s">
        <v>124</v>
      </c>
      <c r="L32" s="38" t="s">
        <v>1287</v>
      </c>
    </row>
    <row r="33">
      <c r="A33" s="189" t="s">
        <v>98</v>
      </c>
      <c r="B33" s="149" t="s">
        <v>1288</v>
      </c>
      <c r="C33" s="150" t="s">
        <v>1289</v>
      </c>
      <c r="D33" s="120" t="s">
        <v>1290</v>
      </c>
      <c r="E33" s="119">
        <v>5.0</v>
      </c>
      <c r="F33" s="24" t="b">
        <v>0</v>
      </c>
      <c r="G33" s="43" t="b">
        <v>1</v>
      </c>
      <c r="H33" s="183" t="s">
        <v>25</v>
      </c>
      <c r="I33" s="24" t="b">
        <v>0</v>
      </c>
      <c r="J33" s="43" t="b">
        <v>0</v>
      </c>
      <c r="K33" s="27" t="s">
        <v>1291</v>
      </c>
      <c r="L33" s="38" t="s">
        <v>124</v>
      </c>
    </row>
    <row r="34">
      <c r="A34" s="189" t="s">
        <v>98</v>
      </c>
      <c r="B34" s="149" t="s">
        <v>1110</v>
      </c>
      <c r="C34" s="150" t="s">
        <v>1111</v>
      </c>
      <c r="D34" s="119" t="s">
        <v>24</v>
      </c>
      <c r="E34" s="119">
        <v>13.0</v>
      </c>
      <c r="F34" s="24" t="b">
        <v>0</v>
      </c>
      <c r="G34" s="43" t="b">
        <v>1</v>
      </c>
      <c r="H34" s="183" t="s">
        <v>42</v>
      </c>
      <c r="I34" s="24" t="b">
        <v>0</v>
      </c>
      <c r="J34" s="43" t="b">
        <v>0</v>
      </c>
      <c r="K34" s="40" t="s">
        <v>124</v>
      </c>
      <c r="L34" s="38" t="s">
        <v>1292</v>
      </c>
    </row>
    <row r="35">
      <c r="A35" s="42" t="s">
        <v>120</v>
      </c>
      <c r="B35" s="149" t="s">
        <v>1293</v>
      </c>
      <c r="C35" s="150" t="s">
        <v>1294</v>
      </c>
      <c r="D35" s="120" t="s">
        <v>123</v>
      </c>
      <c r="E35" s="119" t="s">
        <v>124</v>
      </c>
      <c r="F35" s="24" t="s">
        <v>124</v>
      </c>
      <c r="G35" s="43" t="s">
        <v>124</v>
      </c>
      <c r="H35" s="183" t="s">
        <v>25</v>
      </c>
      <c r="I35" s="24" t="b">
        <v>0</v>
      </c>
      <c r="J35" s="24" t="s">
        <v>124</v>
      </c>
      <c r="K35" s="27" t="s">
        <v>1295</v>
      </c>
      <c r="L35" s="38" t="s">
        <v>124</v>
      </c>
    </row>
    <row r="36">
      <c r="A36" s="42" t="s">
        <v>120</v>
      </c>
      <c r="B36" s="149" t="s">
        <v>1296</v>
      </c>
      <c r="C36" s="150" t="s">
        <v>1297</v>
      </c>
      <c r="D36" s="120" t="s">
        <v>123</v>
      </c>
      <c r="E36" s="119" t="s">
        <v>124</v>
      </c>
      <c r="F36" s="24" t="s">
        <v>124</v>
      </c>
      <c r="G36" s="43" t="s">
        <v>124</v>
      </c>
      <c r="H36" s="183" t="s">
        <v>25</v>
      </c>
      <c r="I36" s="24" t="b">
        <v>0</v>
      </c>
      <c r="J36" s="24" t="s">
        <v>124</v>
      </c>
      <c r="K36" s="27" t="s">
        <v>1298</v>
      </c>
      <c r="L36" s="38" t="s">
        <v>124</v>
      </c>
    </row>
    <row r="37">
      <c r="A37" s="42" t="s">
        <v>120</v>
      </c>
      <c r="B37" s="149" t="s">
        <v>1299</v>
      </c>
      <c r="C37" s="150" t="s">
        <v>1300</v>
      </c>
      <c r="D37" s="120" t="s">
        <v>123</v>
      </c>
      <c r="E37" s="119" t="s">
        <v>124</v>
      </c>
      <c r="F37" s="24" t="s">
        <v>124</v>
      </c>
      <c r="G37" s="24" t="s">
        <v>124</v>
      </c>
      <c r="H37" s="183" t="s">
        <v>25</v>
      </c>
      <c r="I37" s="24" t="b">
        <v>0</v>
      </c>
      <c r="J37" s="24" t="s">
        <v>124</v>
      </c>
      <c r="K37" s="27" t="s">
        <v>1301</v>
      </c>
      <c r="L37" s="38" t="s">
        <v>124</v>
      </c>
    </row>
    <row r="38">
      <c r="A38" s="42" t="s">
        <v>120</v>
      </c>
      <c r="B38" s="149" t="s">
        <v>1302</v>
      </c>
      <c r="C38" s="150" t="s">
        <v>1303</v>
      </c>
      <c r="D38" s="119" t="s">
        <v>24</v>
      </c>
      <c r="E38" s="119">
        <v>5.0</v>
      </c>
      <c r="F38" s="24" t="s">
        <v>124</v>
      </c>
      <c r="G38" s="24" t="s">
        <v>124</v>
      </c>
      <c r="H38" s="183" t="s">
        <v>25</v>
      </c>
      <c r="I38" s="24" t="b">
        <v>0</v>
      </c>
      <c r="J38" s="24" t="s">
        <v>124</v>
      </c>
      <c r="K38" s="40" t="s">
        <v>124</v>
      </c>
      <c r="L38" s="38" t="s">
        <v>124</v>
      </c>
    </row>
    <row r="39">
      <c r="A39" s="42" t="s">
        <v>120</v>
      </c>
      <c r="B39" s="149" t="s">
        <v>1304</v>
      </c>
      <c r="C39" s="150" t="s">
        <v>1305</v>
      </c>
      <c r="D39" s="119" t="s">
        <v>24</v>
      </c>
      <c r="E39" s="119">
        <v>5.0</v>
      </c>
      <c r="F39" s="24"/>
      <c r="G39" s="24"/>
      <c r="H39" s="183" t="s">
        <v>25</v>
      </c>
      <c r="I39" s="24" t="b">
        <v>0</v>
      </c>
      <c r="J39" s="24" t="s">
        <v>124</v>
      </c>
      <c r="K39" s="40" t="s">
        <v>124</v>
      </c>
      <c r="L39" s="38" t="s">
        <v>124</v>
      </c>
    </row>
    <row r="40">
      <c r="A40" s="42" t="s">
        <v>120</v>
      </c>
      <c r="B40" s="149" t="s">
        <v>1306</v>
      </c>
      <c r="C40" s="150" t="s">
        <v>1307</v>
      </c>
      <c r="D40" s="120" t="s">
        <v>123</v>
      </c>
      <c r="E40" s="119" t="s">
        <v>124</v>
      </c>
      <c r="F40" s="24" t="s">
        <v>124</v>
      </c>
      <c r="G40" s="24" t="s">
        <v>124</v>
      </c>
      <c r="H40" s="183" t="s">
        <v>25</v>
      </c>
      <c r="I40" s="24" t="b">
        <v>0</v>
      </c>
      <c r="J40" s="24" t="s">
        <v>124</v>
      </c>
      <c r="K40" s="27" t="s">
        <v>1308</v>
      </c>
      <c r="L40" s="38" t="s">
        <v>124</v>
      </c>
    </row>
    <row r="41">
      <c r="A41" s="42" t="s">
        <v>120</v>
      </c>
      <c r="B41" s="151" t="s">
        <v>1309</v>
      </c>
      <c r="C41" s="152" t="s">
        <v>1310</v>
      </c>
      <c r="D41" s="120" t="s">
        <v>123</v>
      </c>
      <c r="E41" s="119" t="s">
        <v>124</v>
      </c>
      <c r="F41" s="24" t="s">
        <v>124</v>
      </c>
      <c r="G41" s="24" t="s">
        <v>124</v>
      </c>
      <c r="H41" s="183" t="s">
        <v>25</v>
      </c>
      <c r="I41" s="24" t="b">
        <v>0</v>
      </c>
      <c r="J41" s="24" t="s">
        <v>124</v>
      </c>
      <c r="K41" s="27" t="s">
        <v>1311</v>
      </c>
      <c r="L41" s="38" t="s">
        <v>124</v>
      </c>
    </row>
    <row r="42">
      <c r="A42" s="42" t="s">
        <v>120</v>
      </c>
      <c r="B42" s="151" t="s">
        <v>1312</v>
      </c>
      <c r="C42" s="152" t="s">
        <v>1313</v>
      </c>
      <c r="D42" s="120" t="s">
        <v>123</v>
      </c>
      <c r="E42" s="119" t="s">
        <v>124</v>
      </c>
      <c r="F42" s="24" t="s">
        <v>124</v>
      </c>
      <c r="G42" s="24" t="s">
        <v>124</v>
      </c>
      <c r="H42" s="183" t="s">
        <v>25</v>
      </c>
      <c r="I42" s="24" t="b">
        <v>0</v>
      </c>
      <c r="J42" s="24" t="s">
        <v>124</v>
      </c>
      <c r="K42" s="27" t="s">
        <v>1314</v>
      </c>
      <c r="L42" s="38" t="s">
        <v>124</v>
      </c>
    </row>
    <row r="43">
      <c r="A43" s="42" t="s">
        <v>120</v>
      </c>
      <c r="B43" s="151" t="s">
        <v>1315</v>
      </c>
      <c r="C43" s="152" t="s">
        <v>1316</v>
      </c>
      <c r="D43" s="120" t="s">
        <v>123</v>
      </c>
      <c r="E43" s="119" t="s">
        <v>124</v>
      </c>
      <c r="F43" s="24" t="s">
        <v>124</v>
      </c>
      <c r="G43" s="24" t="s">
        <v>124</v>
      </c>
      <c r="H43" s="183" t="s">
        <v>25</v>
      </c>
      <c r="I43" s="24" t="b">
        <v>0</v>
      </c>
      <c r="J43" s="24" t="s">
        <v>124</v>
      </c>
      <c r="K43" s="40" t="s">
        <v>124</v>
      </c>
      <c r="L43" s="38" t="s">
        <v>124</v>
      </c>
    </row>
    <row r="44">
      <c r="A44" s="42" t="s">
        <v>120</v>
      </c>
      <c r="B44" s="151" t="s">
        <v>1317</v>
      </c>
      <c r="C44" s="152" t="s">
        <v>1318</v>
      </c>
      <c r="D44" s="120" t="s">
        <v>123</v>
      </c>
      <c r="E44" s="119" t="s">
        <v>124</v>
      </c>
      <c r="F44" s="24" t="s">
        <v>124</v>
      </c>
      <c r="G44" s="24" t="s">
        <v>124</v>
      </c>
      <c r="H44" s="183" t="s">
        <v>25</v>
      </c>
      <c r="I44" s="24" t="b">
        <v>0</v>
      </c>
      <c r="J44" s="24" t="s">
        <v>124</v>
      </c>
      <c r="K44" s="40" t="s">
        <v>124</v>
      </c>
      <c r="L44" s="38" t="s">
        <v>124</v>
      </c>
    </row>
    <row r="45">
      <c r="A45" s="42" t="s">
        <v>120</v>
      </c>
      <c r="B45" s="151" t="s">
        <v>1319</v>
      </c>
      <c r="C45" s="152" t="s">
        <v>1320</v>
      </c>
      <c r="D45" s="120" t="s">
        <v>123</v>
      </c>
      <c r="E45" s="119" t="s">
        <v>124</v>
      </c>
      <c r="F45" s="24" t="s">
        <v>124</v>
      </c>
      <c r="G45" s="24" t="s">
        <v>124</v>
      </c>
      <c r="H45" s="183" t="s">
        <v>25</v>
      </c>
      <c r="I45" s="24" t="b">
        <v>0</v>
      </c>
      <c r="J45" s="24" t="s">
        <v>124</v>
      </c>
      <c r="K45" s="27" t="s">
        <v>1321</v>
      </c>
      <c r="L45" s="38" t="s">
        <v>124</v>
      </c>
    </row>
    <row r="46">
      <c r="A46" s="42" t="s">
        <v>120</v>
      </c>
      <c r="B46" s="151" t="s">
        <v>1322</v>
      </c>
      <c r="C46" s="152" t="s">
        <v>1323</v>
      </c>
      <c r="D46" s="120" t="s">
        <v>123</v>
      </c>
      <c r="E46" s="119" t="s">
        <v>124</v>
      </c>
      <c r="F46" s="24" t="s">
        <v>124</v>
      </c>
      <c r="G46" s="24" t="s">
        <v>124</v>
      </c>
      <c r="H46" s="183" t="s">
        <v>25</v>
      </c>
      <c r="I46" s="24" t="b">
        <v>0</v>
      </c>
      <c r="J46" s="24" t="s">
        <v>124</v>
      </c>
      <c r="K46" s="27" t="s">
        <v>1324</v>
      </c>
      <c r="L46" s="38" t="s">
        <v>124</v>
      </c>
    </row>
    <row r="47">
      <c r="A47" s="42" t="s">
        <v>120</v>
      </c>
      <c r="B47" s="151" t="s">
        <v>1325</v>
      </c>
      <c r="C47" s="152" t="s">
        <v>1326</v>
      </c>
      <c r="D47" s="120" t="s">
        <v>123</v>
      </c>
      <c r="E47" s="119" t="s">
        <v>124</v>
      </c>
      <c r="F47" s="24" t="s">
        <v>124</v>
      </c>
      <c r="G47" s="24" t="s">
        <v>124</v>
      </c>
      <c r="H47" s="183" t="s">
        <v>25</v>
      </c>
      <c r="I47" s="24" t="b">
        <v>0</v>
      </c>
      <c r="J47" s="24" t="s">
        <v>124</v>
      </c>
      <c r="K47" s="27" t="s">
        <v>1327</v>
      </c>
      <c r="L47" s="38" t="s">
        <v>124</v>
      </c>
    </row>
    <row r="48" ht="23.25" customHeight="1">
      <c r="A48" s="12"/>
    </row>
    <row r="49">
      <c r="A49" s="45" t="s">
        <v>132</v>
      </c>
    </row>
    <row r="50">
      <c r="A50" s="14" t="s">
        <v>9</v>
      </c>
      <c r="B50" s="15" t="s">
        <v>10</v>
      </c>
      <c r="C50" s="16" t="s">
        <v>11</v>
      </c>
      <c r="D50" s="17" t="s">
        <v>12</v>
      </c>
      <c r="E50" s="19" t="s">
        <v>20</v>
      </c>
    </row>
    <row r="51">
      <c r="A51" s="149" t="s">
        <v>1222</v>
      </c>
      <c r="B51" s="149" t="s">
        <v>998</v>
      </c>
      <c r="C51" s="150" t="s">
        <v>999</v>
      </c>
      <c r="D51" s="119" t="s">
        <v>24</v>
      </c>
      <c r="E51" s="185" t="s">
        <v>124</v>
      </c>
      <c r="F51" s="47"/>
      <c r="G51" s="47"/>
      <c r="H51" s="47"/>
      <c r="I51" s="47"/>
      <c r="J51" s="47"/>
      <c r="K51" s="48"/>
      <c r="L51" s="47"/>
    </row>
    <row r="52">
      <c r="A52" s="149" t="s">
        <v>1222</v>
      </c>
      <c r="B52" s="149" t="s">
        <v>1328</v>
      </c>
      <c r="C52" s="150" t="s">
        <v>1329</v>
      </c>
      <c r="D52" s="119" t="s">
        <v>24</v>
      </c>
      <c r="E52" s="185" t="s">
        <v>124</v>
      </c>
      <c r="F52" s="47"/>
      <c r="G52" s="47"/>
      <c r="H52" s="47"/>
      <c r="I52" s="47"/>
      <c r="J52" s="47"/>
      <c r="K52" s="48"/>
      <c r="L52" s="47"/>
    </row>
    <row r="53">
      <c r="A53" s="149" t="s">
        <v>1222</v>
      </c>
      <c r="B53" s="149" t="s">
        <v>542</v>
      </c>
      <c r="C53" s="150" t="s">
        <v>543</v>
      </c>
      <c r="D53" s="119" t="s">
        <v>24</v>
      </c>
      <c r="E53" s="185" t="s">
        <v>124</v>
      </c>
      <c r="F53" s="47"/>
      <c r="G53" s="47"/>
      <c r="H53" s="47"/>
      <c r="I53" s="47"/>
      <c r="J53" s="47"/>
      <c r="K53" s="48"/>
      <c r="L53" s="47"/>
    </row>
    <row r="54">
      <c r="A54" s="149" t="s">
        <v>1222</v>
      </c>
      <c r="B54" s="149" t="s">
        <v>983</v>
      </c>
      <c r="C54" s="150" t="s">
        <v>984</v>
      </c>
      <c r="D54" s="119" t="s">
        <v>24</v>
      </c>
      <c r="E54" s="185" t="s">
        <v>124</v>
      </c>
      <c r="F54" s="47"/>
      <c r="G54" s="47"/>
      <c r="H54" s="47"/>
      <c r="I54" s="47"/>
      <c r="J54" s="47"/>
      <c r="K54" s="48"/>
      <c r="L54" s="47"/>
    </row>
    <row r="55">
      <c r="A55" s="149" t="s">
        <v>1222</v>
      </c>
      <c r="B55" s="149" t="s">
        <v>1063</v>
      </c>
      <c r="C55" s="150" t="s">
        <v>1151</v>
      </c>
      <c r="D55" s="119" t="s">
        <v>24</v>
      </c>
      <c r="E55" s="185" t="s">
        <v>124</v>
      </c>
      <c r="F55" s="47"/>
      <c r="G55" s="47"/>
      <c r="H55" s="47"/>
      <c r="I55" s="47"/>
      <c r="J55" s="47"/>
      <c r="K55" s="48"/>
      <c r="L55" s="47"/>
    </row>
    <row r="56">
      <c r="A56" s="149" t="s">
        <v>1222</v>
      </c>
      <c r="B56" s="149" t="s">
        <v>1065</v>
      </c>
      <c r="C56" s="150" t="s">
        <v>1066</v>
      </c>
      <c r="D56" s="119" t="s">
        <v>24</v>
      </c>
      <c r="E56" s="185" t="s">
        <v>124</v>
      </c>
      <c r="F56" s="47"/>
      <c r="G56" s="47"/>
      <c r="H56" s="47"/>
      <c r="I56" s="47"/>
      <c r="J56" s="47"/>
      <c r="K56" s="48"/>
      <c r="L56" s="47"/>
    </row>
    <row r="57">
      <c r="A57" s="149" t="s">
        <v>1222</v>
      </c>
      <c r="B57" s="149" t="s">
        <v>985</v>
      </c>
      <c r="C57" s="150" t="s">
        <v>1071</v>
      </c>
      <c r="D57" s="119" t="s">
        <v>24</v>
      </c>
      <c r="E57" s="185" t="s">
        <v>124</v>
      </c>
      <c r="F57" s="47"/>
      <c r="G57" s="47"/>
      <c r="H57" s="47"/>
      <c r="I57" s="47"/>
      <c r="J57" s="47"/>
      <c r="K57" s="48"/>
      <c r="L57" s="47"/>
    </row>
    <row r="58">
      <c r="A58" s="149" t="s">
        <v>1222</v>
      </c>
      <c r="B58" s="149" t="s">
        <v>1076</v>
      </c>
      <c r="C58" s="150" t="s">
        <v>1155</v>
      </c>
      <c r="D58" s="119" t="s">
        <v>24</v>
      </c>
      <c r="E58" s="185" t="s">
        <v>124</v>
      </c>
      <c r="F58" s="47"/>
      <c r="G58" s="47"/>
      <c r="H58" s="47"/>
      <c r="I58" s="47"/>
      <c r="J58" s="47"/>
      <c r="K58" s="48"/>
      <c r="L58" s="47"/>
    </row>
    <row r="59">
      <c r="A59" s="149" t="s">
        <v>1222</v>
      </c>
      <c r="B59" s="149" t="s">
        <v>1078</v>
      </c>
      <c r="C59" s="150" t="s">
        <v>1079</v>
      </c>
      <c r="D59" s="119" t="s">
        <v>24</v>
      </c>
      <c r="E59" s="185" t="s">
        <v>124</v>
      </c>
      <c r="F59" s="47"/>
      <c r="G59" s="47"/>
      <c r="H59" s="47"/>
      <c r="I59" s="47"/>
      <c r="J59" s="47"/>
      <c r="K59" s="48"/>
      <c r="L59" s="47"/>
    </row>
    <row r="60">
      <c r="A60" s="149" t="s">
        <v>1222</v>
      </c>
      <c r="B60" s="149" t="s">
        <v>1080</v>
      </c>
      <c r="C60" s="150" t="s">
        <v>1081</v>
      </c>
      <c r="D60" s="119" t="s">
        <v>24</v>
      </c>
      <c r="E60" s="185" t="s">
        <v>124</v>
      </c>
      <c r="F60" s="47"/>
      <c r="G60" s="47"/>
      <c r="H60" s="47"/>
      <c r="I60" s="47"/>
      <c r="J60" s="47"/>
      <c r="K60" s="48"/>
      <c r="L60" s="47"/>
    </row>
    <row r="61">
      <c r="A61" s="149" t="s">
        <v>1222</v>
      </c>
      <c r="B61" s="149" t="s">
        <v>1149</v>
      </c>
      <c r="C61" s="150" t="s">
        <v>1150</v>
      </c>
      <c r="D61" s="119" t="s">
        <v>24</v>
      </c>
      <c r="E61" s="185" t="s">
        <v>124</v>
      </c>
      <c r="F61" s="47"/>
      <c r="G61" s="47"/>
      <c r="H61" s="47"/>
      <c r="I61" s="47"/>
      <c r="J61" s="47"/>
      <c r="K61" s="48"/>
      <c r="L61" s="47"/>
    </row>
    <row r="62">
      <c r="A62" s="108" t="s">
        <v>1225</v>
      </c>
      <c r="B62" s="149" t="s">
        <v>1161</v>
      </c>
      <c r="C62" s="150" t="s">
        <v>1162</v>
      </c>
      <c r="D62" s="119" t="s">
        <v>24</v>
      </c>
      <c r="E62" s="185" t="s">
        <v>124</v>
      </c>
      <c r="F62" s="47"/>
      <c r="G62" s="47"/>
      <c r="H62" s="47"/>
      <c r="I62" s="47"/>
      <c r="J62" s="47"/>
      <c r="K62" s="48"/>
      <c r="L62" s="47"/>
    </row>
    <row r="63">
      <c r="A63" s="108" t="s">
        <v>1225</v>
      </c>
      <c r="B63" s="149" t="s">
        <v>1163</v>
      </c>
      <c r="C63" s="150" t="s">
        <v>1164</v>
      </c>
      <c r="D63" s="119" t="s">
        <v>24</v>
      </c>
      <c r="E63" s="185" t="s">
        <v>124</v>
      </c>
      <c r="F63" s="47"/>
      <c r="G63" s="47"/>
      <c r="H63" s="47"/>
      <c r="I63" s="47"/>
      <c r="J63" s="47"/>
      <c r="K63" s="48"/>
      <c r="L63" s="47"/>
    </row>
    <row r="64">
      <c r="A64" s="108" t="s">
        <v>1225</v>
      </c>
      <c r="B64" s="149" t="s">
        <v>1158</v>
      </c>
      <c r="C64" s="150" t="s">
        <v>1159</v>
      </c>
      <c r="D64" s="119" t="s">
        <v>24</v>
      </c>
      <c r="E64" s="185" t="s">
        <v>124</v>
      </c>
      <c r="F64" s="47"/>
      <c r="G64" s="47"/>
      <c r="H64" s="47"/>
      <c r="I64" s="47"/>
      <c r="J64" s="47"/>
      <c r="K64" s="48"/>
      <c r="L64" s="47"/>
    </row>
    <row r="65">
      <c r="A65" s="108" t="s">
        <v>1225</v>
      </c>
      <c r="B65" s="149" t="s">
        <v>1165</v>
      </c>
      <c r="C65" s="150" t="s">
        <v>1166</v>
      </c>
      <c r="D65" s="119" t="s">
        <v>24</v>
      </c>
      <c r="E65" s="185" t="s">
        <v>124</v>
      </c>
      <c r="F65" s="47"/>
      <c r="G65" s="47"/>
      <c r="H65" s="47"/>
      <c r="I65" s="47"/>
      <c r="J65" s="47"/>
      <c r="K65" s="48"/>
      <c r="L65" s="47"/>
    </row>
    <row r="66">
      <c r="A66" s="108" t="s">
        <v>1225</v>
      </c>
      <c r="B66" s="149" t="s">
        <v>1083</v>
      </c>
      <c r="C66" s="150" t="s">
        <v>1084</v>
      </c>
      <c r="D66" s="119" t="s">
        <v>24</v>
      </c>
      <c r="E66" s="185" t="s">
        <v>124</v>
      </c>
      <c r="F66" s="47"/>
      <c r="G66" s="47"/>
      <c r="H66" s="47"/>
      <c r="I66" s="47"/>
      <c r="J66" s="47"/>
      <c r="K66" s="48"/>
      <c r="L66" s="47"/>
    </row>
    <row r="67">
      <c r="A67" s="108" t="s">
        <v>1225</v>
      </c>
      <c r="B67" s="149" t="s">
        <v>1100</v>
      </c>
      <c r="C67" s="150" t="s">
        <v>1169</v>
      </c>
      <c r="D67" s="119" t="s">
        <v>24</v>
      </c>
      <c r="E67" s="185" t="s">
        <v>124</v>
      </c>
      <c r="F67" s="47"/>
      <c r="G67" s="47"/>
      <c r="H67" s="47"/>
      <c r="I67" s="47"/>
      <c r="J67" s="47"/>
      <c r="K67" s="48"/>
      <c r="L67" s="47"/>
    </row>
    <row r="68">
      <c r="A68" s="188" t="s">
        <v>1226</v>
      </c>
      <c r="B68" s="149" t="s">
        <v>854</v>
      </c>
      <c r="C68" s="150" t="s">
        <v>855</v>
      </c>
      <c r="D68" s="119" t="s">
        <v>24</v>
      </c>
      <c r="E68" s="185" t="s">
        <v>124</v>
      </c>
      <c r="F68" s="47"/>
      <c r="G68" s="47"/>
      <c r="H68" s="47"/>
      <c r="I68" s="47"/>
      <c r="J68" s="47"/>
      <c r="K68" s="48"/>
      <c r="L68" s="47"/>
    </row>
    <row r="69">
      <c r="A69" s="188" t="s">
        <v>1226</v>
      </c>
      <c r="B69" s="149" t="s">
        <v>1104</v>
      </c>
      <c r="C69" s="150" t="s">
        <v>1105</v>
      </c>
      <c r="D69" s="119" t="s">
        <v>24</v>
      </c>
      <c r="E69" s="185" t="s">
        <v>124</v>
      </c>
      <c r="F69" s="47"/>
      <c r="G69" s="47"/>
      <c r="H69" s="47"/>
      <c r="I69" s="47"/>
      <c r="J69" s="47"/>
      <c r="K69" s="48"/>
      <c r="L69" s="47"/>
    </row>
    <row r="70">
      <c r="A70" s="189" t="s">
        <v>1227</v>
      </c>
      <c r="B70" s="149" t="s">
        <v>1022</v>
      </c>
      <c r="C70" s="150" t="s">
        <v>1194</v>
      </c>
      <c r="D70" s="119" t="s">
        <v>24</v>
      </c>
      <c r="E70" s="185" t="s">
        <v>124</v>
      </c>
      <c r="F70" s="47"/>
      <c r="G70" s="47"/>
      <c r="H70" s="47"/>
      <c r="I70" s="47"/>
      <c r="J70" s="47"/>
      <c r="K70" s="48"/>
      <c r="L70" s="47"/>
    </row>
    <row r="71">
      <c r="A71" s="189" t="s">
        <v>1227</v>
      </c>
      <c r="B71" s="149" t="s">
        <v>1180</v>
      </c>
      <c r="C71" s="150" t="s">
        <v>1181</v>
      </c>
      <c r="D71" s="119" t="s">
        <v>24</v>
      </c>
      <c r="E71" s="185" t="s">
        <v>124</v>
      </c>
      <c r="F71" s="47"/>
      <c r="G71" s="47"/>
      <c r="H71" s="47"/>
      <c r="I71" s="47"/>
      <c r="J71" s="47"/>
      <c r="K71" s="48"/>
      <c r="L71" s="47"/>
    </row>
    <row r="72">
      <c r="A72" s="189" t="s">
        <v>1227</v>
      </c>
      <c r="B72" s="149" t="s">
        <v>934</v>
      </c>
      <c r="C72" s="150" t="s">
        <v>935</v>
      </c>
      <c r="D72" s="119" t="s">
        <v>24</v>
      </c>
      <c r="E72" s="185" t="s">
        <v>124</v>
      </c>
      <c r="F72" s="47"/>
      <c r="G72" s="47"/>
      <c r="H72" s="47"/>
      <c r="I72" s="47"/>
      <c r="J72" s="47"/>
      <c r="K72" s="48"/>
      <c r="L72" s="47"/>
    </row>
    <row r="73">
      <c r="A73" s="45" t="s">
        <v>133</v>
      </c>
    </row>
    <row r="74">
      <c r="A74" s="49" t="s">
        <v>134</v>
      </c>
      <c r="D74" s="19" t="s">
        <v>135</v>
      </c>
      <c r="E74" s="19" t="s">
        <v>136</v>
      </c>
      <c r="F74" s="19"/>
      <c r="G74" s="19"/>
      <c r="H74" s="19" t="s">
        <v>137</v>
      </c>
      <c r="I74" s="19" t="s">
        <v>20</v>
      </c>
    </row>
    <row r="75">
      <c r="A75" s="50" t="s">
        <v>1330</v>
      </c>
      <c r="D75" s="122" t="s">
        <v>146</v>
      </c>
      <c r="E75" s="50" t="s">
        <v>147</v>
      </c>
      <c r="F75" s="50"/>
      <c r="G75" s="50"/>
      <c r="H75" s="195" t="s">
        <v>143</v>
      </c>
      <c r="I75" s="52" t="s">
        <v>124</v>
      </c>
      <c r="J75" s="52"/>
      <c r="K75" s="52"/>
      <c r="L75" s="52"/>
    </row>
    <row r="76">
      <c r="A76" s="50" t="s">
        <v>1331</v>
      </c>
      <c r="B76" s="50"/>
      <c r="C76" s="50"/>
      <c r="D76" s="122" t="s">
        <v>1332</v>
      </c>
      <c r="E76" s="50" t="s">
        <v>147</v>
      </c>
      <c r="F76" s="50"/>
      <c r="G76" s="50"/>
      <c r="H76" s="195" t="s">
        <v>143</v>
      </c>
      <c r="I76" s="52" t="s">
        <v>124</v>
      </c>
      <c r="J76" s="52"/>
      <c r="K76" s="52"/>
      <c r="L76" s="52"/>
    </row>
    <row r="77">
      <c r="A77" s="50" t="s">
        <v>1333</v>
      </c>
      <c r="B77" s="50"/>
      <c r="C77" s="50"/>
      <c r="D77" s="122" t="s">
        <v>151</v>
      </c>
      <c r="E77" s="50" t="s">
        <v>140</v>
      </c>
      <c r="F77" s="50"/>
      <c r="G77" s="50"/>
      <c r="H77" s="195" t="s">
        <v>143</v>
      </c>
      <c r="I77" s="52" t="s">
        <v>124</v>
      </c>
      <c r="J77" s="52"/>
      <c r="K77" s="52"/>
      <c r="L77" s="52"/>
    </row>
    <row r="78">
      <c r="A78" s="50" t="s">
        <v>1334</v>
      </c>
      <c r="B78" s="50"/>
      <c r="C78" s="50"/>
      <c r="D78" s="122" t="s">
        <v>151</v>
      </c>
      <c r="E78" s="50" t="s">
        <v>140</v>
      </c>
      <c r="F78" s="50"/>
      <c r="G78" s="50"/>
      <c r="H78" s="195" t="s">
        <v>143</v>
      </c>
      <c r="I78" s="52" t="s">
        <v>124</v>
      </c>
      <c r="J78" s="52"/>
      <c r="K78" s="52"/>
      <c r="L78" s="52"/>
    </row>
    <row r="79">
      <c r="A79" s="50" t="s">
        <v>1335</v>
      </c>
      <c r="B79" s="50"/>
      <c r="C79" s="50"/>
      <c r="D79" s="122" t="s">
        <v>151</v>
      </c>
      <c r="E79" s="50" t="s">
        <v>140</v>
      </c>
      <c r="F79" s="50"/>
      <c r="G79" s="50"/>
      <c r="H79" s="195" t="s">
        <v>143</v>
      </c>
      <c r="I79" s="52" t="s">
        <v>124</v>
      </c>
      <c r="J79" s="52"/>
      <c r="K79" s="52"/>
      <c r="L79" s="52"/>
    </row>
    <row r="80">
      <c r="A80" s="50" t="s">
        <v>1336</v>
      </c>
      <c r="B80" s="50"/>
      <c r="C80" s="50"/>
      <c r="D80" s="122" t="s">
        <v>138</v>
      </c>
      <c r="E80" s="50" t="s">
        <v>140</v>
      </c>
      <c r="F80" s="50"/>
      <c r="G80" s="50"/>
      <c r="H80" s="196" t="s">
        <v>141</v>
      </c>
      <c r="I80" s="52" t="s">
        <v>124</v>
      </c>
      <c r="J80" s="52"/>
      <c r="K80" s="52"/>
      <c r="L80" s="52"/>
    </row>
    <row r="81">
      <c r="A81" s="50" t="s">
        <v>1337</v>
      </c>
      <c r="B81" s="50"/>
      <c r="C81" s="50"/>
      <c r="D81" s="122" t="s">
        <v>151</v>
      </c>
      <c r="E81" s="50" t="s">
        <v>1338</v>
      </c>
      <c r="F81" s="50"/>
      <c r="G81" s="50"/>
      <c r="H81" s="195" t="s">
        <v>143</v>
      </c>
      <c r="I81" s="52" t="s">
        <v>124</v>
      </c>
      <c r="J81" s="52"/>
      <c r="K81" s="52"/>
      <c r="L81" s="52"/>
    </row>
    <row r="82">
      <c r="A82" s="50" t="s">
        <v>1339</v>
      </c>
      <c r="B82" s="50"/>
      <c r="C82" s="50"/>
      <c r="D82" s="122" t="s">
        <v>151</v>
      </c>
      <c r="E82" s="50" t="s">
        <v>1338</v>
      </c>
      <c r="F82" s="50"/>
      <c r="G82" s="50"/>
      <c r="H82" s="195" t="s">
        <v>143</v>
      </c>
      <c r="I82" s="52" t="s">
        <v>124</v>
      </c>
      <c r="J82" s="52"/>
      <c r="K82" s="52"/>
      <c r="L82" s="52"/>
    </row>
    <row r="83">
      <c r="A83" s="50" t="s">
        <v>1340</v>
      </c>
      <c r="B83" s="50"/>
      <c r="C83" s="50"/>
      <c r="D83" s="122" t="s">
        <v>1237</v>
      </c>
      <c r="E83" s="50" t="s">
        <v>1338</v>
      </c>
      <c r="F83" s="50"/>
      <c r="G83" s="50"/>
      <c r="H83" s="195" t="s">
        <v>143</v>
      </c>
      <c r="I83" s="52" t="s">
        <v>124</v>
      </c>
      <c r="J83" s="52"/>
      <c r="K83" s="52"/>
      <c r="L83" s="52"/>
    </row>
    <row r="84">
      <c r="A84" s="50" t="s">
        <v>1341</v>
      </c>
      <c r="B84" s="50"/>
      <c r="C84" s="50"/>
      <c r="D84" s="122" t="s">
        <v>138</v>
      </c>
      <c r="E84" s="50" t="s">
        <v>1338</v>
      </c>
      <c r="F84" s="50"/>
      <c r="G84" s="50"/>
      <c r="H84" s="196" t="s">
        <v>141</v>
      </c>
      <c r="I84" s="52" t="s">
        <v>124</v>
      </c>
      <c r="J84" s="52"/>
      <c r="K84" s="52"/>
      <c r="L84" s="52"/>
    </row>
    <row r="85">
      <c r="A85" s="50" t="s">
        <v>1342</v>
      </c>
      <c r="B85" s="50"/>
      <c r="C85" s="50"/>
      <c r="D85" s="122" t="s">
        <v>138</v>
      </c>
      <c r="E85" s="50" t="s">
        <v>142</v>
      </c>
      <c r="F85" s="50"/>
      <c r="G85" s="50"/>
      <c r="H85" s="195" t="s">
        <v>143</v>
      </c>
      <c r="I85" s="52" t="s">
        <v>124</v>
      </c>
      <c r="J85" s="52"/>
      <c r="K85" s="52"/>
      <c r="L85" s="52"/>
    </row>
    <row r="86">
      <c r="A86" s="50" t="s">
        <v>1343</v>
      </c>
      <c r="B86" s="50"/>
      <c r="C86" s="50"/>
      <c r="D86" s="122" t="s">
        <v>1344</v>
      </c>
      <c r="E86" s="50" t="s">
        <v>144</v>
      </c>
      <c r="F86" s="50"/>
      <c r="G86" s="50"/>
      <c r="H86" s="195" t="s">
        <v>143</v>
      </c>
      <c r="I86" s="52" t="s">
        <v>124</v>
      </c>
      <c r="J86" s="52"/>
      <c r="K86" s="52"/>
      <c r="L86" s="52"/>
    </row>
    <row r="88" ht="7.5" customHeight="1">
      <c r="A88" s="50" t="s">
        <v>1345</v>
      </c>
      <c r="B88" s="50"/>
      <c r="C88" s="50"/>
      <c r="D88" s="122" t="s">
        <v>151</v>
      </c>
      <c r="E88" s="50" t="s">
        <v>144</v>
      </c>
      <c r="F88" s="50"/>
      <c r="G88" s="50"/>
      <c r="H88" s="195" t="s">
        <v>143</v>
      </c>
      <c r="I88" s="52" t="s">
        <v>124</v>
      </c>
      <c r="J88" s="52"/>
      <c r="K88" s="52"/>
      <c r="L88" s="52"/>
    </row>
    <row r="89">
      <c r="A89" s="12"/>
    </row>
    <row r="90">
      <c r="A90" s="45" t="s">
        <v>154</v>
      </c>
      <c r="E90" s="45" t="s">
        <v>13</v>
      </c>
      <c r="J90" s="45"/>
      <c r="K90" s="45"/>
      <c r="L90" s="45"/>
    </row>
    <row r="91">
      <c r="A91" s="57"/>
      <c r="B91" s="57"/>
      <c r="C91" s="58"/>
      <c r="D91" s="57"/>
      <c r="E91" s="56" t="s">
        <v>155</v>
      </c>
    </row>
    <row r="92">
      <c r="A92" s="57"/>
      <c r="B92" s="57"/>
      <c r="C92" s="58"/>
      <c r="D92" s="57"/>
      <c r="E92" s="59"/>
      <c r="F92" s="60" t="s">
        <v>155</v>
      </c>
      <c r="G92" s="60" t="s">
        <v>156</v>
      </c>
      <c r="H92" s="60" t="s">
        <v>157</v>
      </c>
      <c r="I92" s="60" t="s">
        <v>158</v>
      </c>
      <c r="K92" s="61"/>
      <c r="L92" s="60"/>
    </row>
    <row r="93">
      <c r="A93" s="57"/>
      <c r="B93" s="57"/>
      <c r="C93" s="58"/>
      <c r="D93" s="57"/>
      <c r="E93" s="57" t="s">
        <v>140</v>
      </c>
      <c r="F93" s="57">
        <f>SUMIFS(E10:E48,G10:G48,"FALSE",A10:A48,1)</f>
        <v>29</v>
      </c>
      <c r="G93" s="57">
        <v>0.0</v>
      </c>
      <c r="H93" s="57">
        <f>SUMIFS(E10:E48,G10:G48,"FALSE",H10:H48,"PRONTO",A10:A48,1)</f>
        <v>13</v>
      </c>
      <c r="I93" s="57"/>
      <c r="J93" s="57" t="str">
        <f>IFERROR(__xludf.DUMMYFUNCTION("SPARKLINE(L93,{""charttype"",""bar"";""color1"",""green"";""max"",1})"),"")</f>
        <v/>
      </c>
      <c r="K93" s="58"/>
      <c r="L93" s="62">
        <f t="shared" ref="L93:L97" si="1">100/F93*(G93+H93)/100</f>
        <v>0.4482758621</v>
      </c>
    </row>
    <row r="94">
      <c r="A94" s="57"/>
      <c r="B94" s="57"/>
      <c r="C94" s="58"/>
      <c r="D94" s="57"/>
      <c r="E94" s="57" t="s">
        <v>152</v>
      </c>
      <c r="F94" s="57">
        <f>SUMIFS(E10:E48,G10:G48,"FALSE",A10:A48,2)</f>
        <v>47</v>
      </c>
      <c r="G94" s="57">
        <v>13.0</v>
      </c>
      <c r="H94" s="57">
        <f>SUMIFS(E10:E48,G10:G48,"FALSE",H10:H48,"PRONTO",A10:A48,2)</f>
        <v>34</v>
      </c>
      <c r="J94" s="57" t="str">
        <f>IFERROR(__xludf.DUMMYFUNCTION("SPARKLINE(L94,{""charttype"",""bar"";""color1"",""green"";""max"",1})"),"")</f>
        <v/>
      </c>
      <c r="K94" s="58"/>
      <c r="L94" s="62">
        <f t="shared" si="1"/>
        <v>1</v>
      </c>
    </row>
    <row r="95">
      <c r="A95" s="57"/>
      <c r="B95" s="57"/>
      <c r="C95" s="58"/>
      <c r="D95" s="57"/>
      <c r="E95" s="57" t="s">
        <v>142</v>
      </c>
      <c r="F95" s="57">
        <f>SUMIFS(E10:E48,G10:G48,"FALSE",A10:A48,3)</f>
        <v>29</v>
      </c>
      <c r="G95" s="57">
        <v>0.0</v>
      </c>
      <c r="H95" s="57">
        <f>SUMIFS(E10:E48,G10:G48,"FALSE",H10:H48,"PRONTO",A10:A48,3)</f>
        <v>16</v>
      </c>
      <c r="J95" s="57" t="str">
        <f>IFERROR(__xludf.DUMMYFUNCTION("SPARKLINE(L95,{""charttype"",""bar"";""color1"",""green"";""max"",1})"),"")</f>
        <v/>
      </c>
      <c r="K95" s="58"/>
      <c r="L95" s="62">
        <f t="shared" si="1"/>
        <v>0.5517241379</v>
      </c>
    </row>
    <row r="96">
      <c r="A96" s="57"/>
      <c r="B96" s="57"/>
      <c r="C96" s="58"/>
      <c r="D96" s="57"/>
      <c r="E96" s="57" t="s">
        <v>144</v>
      </c>
      <c r="F96" s="57">
        <f>SUMIFS(E10:E48,G10:G48,"FALSE",A10:A48,4)</f>
        <v>44</v>
      </c>
      <c r="G96" s="57">
        <v>0.0</v>
      </c>
      <c r="H96" s="57">
        <f>SUMIFS(E10:E48,G10:G48,"FALSE",H10:H48,"PRONTO",A10:A48,4)</f>
        <v>44</v>
      </c>
      <c r="J96" s="57" t="str">
        <f>IFERROR(__xludf.DUMMYFUNCTION("SPARKLINE(L96,{""charttype"",""bar"";""color1"",""green"";""max"",1})"),"")</f>
        <v/>
      </c>
      <c r="K96" s="58"/>
      <c r="L96" s="62">
        <f t="shared" si="1"/>
        <v>1</v>
      </c>
    </row>
    <row r="97">
      <c r="A97" s="57"/>
      <c r="B97" s="57"/>
      <c r="C97" s="58"/>
      <c r="D97" s="57"/>
      <c r="E97" s="63"/>
      <c r="F97" s="63">
        <f t="shared" ref="F97:H97" si="2">SUM(F93:F96)</f>
        <v>149</v>
      </c>
      <c r="G97" s="63">
        <f t="shared" si="2"/>
        <v>13</v>
      </c>
      <c r="H97" s="63">
        <f t="shared" si="2"/>
        <v>107</v>
      </c>
      <c r="I97" s="63"/>
      <c r="J97" s="63" t="str">
        <f>IFERROR(__xludf.DUMMYFUNCTION("SPARKLINE(L97,{""charttype"",""bar"";""color1"",""green"";""max"",1})"),"")</f>
        <v/>
      </c>
      <c r="K97" s="64"/>
      <c r="L97" s="65">
        <f t="shared" si="1"/>
        <v>0.8053691275</v>
      </c>
    </row>
    <row r="98" ht="4.5" customHeight="1">
      <c r="A98" s="57"/>
      <c r="B98" s="57"/>
      <c r="C98" s="58"/>
      <c r="D98" s="57"/>
      <c r="E98" s="66"/>
      <c r="F98" s="67"/>
      <c r="G98" s="67"/>
      <c r="H98" s="57"/>
      <c r="I98" s="57"/>
      <c r="J98" s="58"/>
      <c r="K98" s="58"/>
      <c r="L98" s="57"/>
    </row>
    <row r="99">
      <c r="A99" s="57"/>
      <c r="B99" s="57"/>
      <c r="C99" s="58"/>
      <c r="D99" s="57"/>
      <c r="E99" s="56" t="s">
        <v>159</v>
      </c>
    </row>
    <row r="100">
      <c r="A100" s="57"/>
      <c r="B100" s="57"/>
      <c r="C100" s="58"/>
      <c r="D100" s="57"/>
      <c r="E100" s="59"/>
      <c r="F100" s="60" t="s">
        <v>160</v>
      </c>
      <c r="G100" s="60" t="s">
        <v>156</v>
      </c>
      <c r="H100" s="60" t="s">
        <v>157</v>
      </c>
      <c r="I100" s="60" t="s">
        <v>161</v>
      </c>
      <c r="K100" s="61"/>
      <c r="L100" s="60"/>
    </row>
    <row r="101">
      <c r="A101" s="57"/>
      <c r="B101" s="57"/>
      <c r="C101" s="58"/>
      <c r="D101" s="57"/>
      <c r="E101" s="57" t="s">
        <v>140</v>
      </c>
      <c r="F101" s="57">
        <f>SUMIFS(E10:E48,G10:G48,"TRUE",A10:A48,1)</f>
        <v>5</v>
      </c>
      <c r="G101" s="57">
        <v>0.0</v>
      </c>
      <c r="H101" s="57">
        <f>SUMIFS(E10:E48,G10:G48,"TRUE",H10:H48,"PRONTO",A10:A48,1)</f>
        <v>0</v>
      </c>
      <c r="I101" s="57"/>
      <c r="J101" s="57" t="str">
        <f>IFERROR(__xludf.DUMMYFUNCTION("SPARKLINE(L101,{""charttype"",""bar"";""color1"",""green"";""max"",1})"),"")</f>
        <v/>
      </c>
      <c r="K101" s="58"/>
      <c r="L101" s="62">
        <f>100/F101*(G101+H101)/100</f>
        <v>0</v>
      </c>
    </row>
    <row r="102">
      <c r="A102" s="57"/>
      <c r="B102" s="57"/>
      <c r="C102" s="58"/>
      <c r="D102" s="57"/>
      <c r="E102" s="57" t="s">
        <v>152</v>
      </c>
      <c r="F102" s="57">
        <f>SUMIFS(E10:E48,G10:G48,"TRUE",A10:A48,2)</f>
        <v>0</v>
      </c>
      <c r="G102" s="57">
        <v>0.0</v>
      </c>
      <c r="H102" s="57">
        <f>SUMIFS(E10:E48,G10:G48,"TRUE",H10:H48,"PRONTO",A10:A48,2)</f>
        <v>0</v>
      </c>
      <c r="J102" s="57"/>
      <c r="K102" s="58"/>
      <c r="L102" s="62">
        <v>0.0</v>
      </c>
    </row>
    <row r="103">
      <c r="A103" s="57"/>
      <c r="B103" s="57"/>
      <c r="C103" s="58"/>
      <c r="D103" s="57"/>
      <c r="E103" s="57" t="s">
        <v>142</v>
      </c>
      <c r="F103" s="57">
        <f>SUMIFS(E10:E48,G10:G48,"TRUE",A10:A48,3)</f>
        <v>8</v>
      </c>
      <c r="G103" s="57">
        <v>0.0</v>
      </c>
      <c r="H103" s="57">
        <f>SUMIFS(E10:E48,G10:G48,"TRUE",H10:H48,"PRONTO",A10:A48,3)</f>
        <v>0</v>
      </c>
      <c r="J103" s="57" t="str">
        <f>IFERROR(__xludf.DUMMYFUNCTION("SPARKLINE(L103,{""charttype"",""bar"";""color1"",""green"";""max"",1})"),"")</f>
        <v/>
      </c>
      <c r="K103" s="58"/>
      <c r="L103" s="62">
        <f t="shared" ref="L103:L105" si="3">100/F103*(G103+H103)/100</f>
        <v>0</v>
      </c>
    </row>
    <row r="104">
      <c r="A104" s="57"/>
      <c r="B104" s="57"/>
      <c r="C104" s="58"/>
      <c r="D104" s="57"/>
      <c r="E104" s="57" t="s">
        <v>144</v>
      </c>
      <c r="F104" s="57">
        <f>SUMIFS(E10:E48,G10:G48,"TRUE",A10:A48,4)</f>
        <v>55</v>
      </c>
      <c r="G104" s="57">
        <v>0.0</v>
      </c>
      <c r="H104" s="57">
        <f>SUMIFS(E10:E48,G10:G48,"TRUE",H10:H48,"PRONTO",A10:A48,4)</f>
        <v>5</v>
      </c>
      <c r="J104" s="57" t="str">
        <f>IFERROR(__xludf.DUMMYFUNCTION("SPARKLINE(L104,{""charttype"",""bar"";""color1"",""green"";""max"",1})"),"")</f>
        <v/>
      </c>
      <c r="K104" s="58"/>
      <c r="L104" s="62">
        <f t="shared" si="3"/>
        <v>0.09090909091</v>
      </c>
    </row>
    <row r="105">
      <c r="A105" s="57"/>
      <c r="B105" s="57"/>
      <c r="C105" s="58"/>
      <c r="D105" s="57"/>
      <c r="E105" s="63"/>
      <c r="F105" s="63">
        <f t="shared" ref="F105:H105" si="4">SUM(F101:F104)</f>
        <v>68</v>
      </c>
      <c r="G105" s="63">
        <f t="shared" si="4"/>
        <v>0</v>
      </c>
      <c r="H105" s="63">
        <f t="shared" si="4"/>
        <v>5</v>
      </c>
      <c r="I105" s="63"/>
      <c r="J105" s="63" t="str">
        <f>IFERROR(__xludf.DUMMYFUNCTION("SPARKLINE(L105,{""charttype"",""bar"";""color1"",""green"";""max"",1})"),"")</f>
        <v/>
      </c>
      <c r="K105" s="64"/>
      <c r="L105" s="65">
        <f t="shared" si="3"/>
        <v>0.07352941176</v>
      </c>
    </row>
    <row r="106" ht="4.5" customHeight="1">
      <c r="A106" s="57"/>
      <c r="B106" s="57"/>
      <c r="C106" s="58"/>
      <c r="D106" s="57"/>
      <c r="E106" s="66" t="s">
        <v>162</v>
      </c>
      <c r="F106" s="67"/>
      <c r="G106" s="67"/>
      <c r="H106" s="57"/>
      <c r="I106" s="57"/>
      <c r="J106" s="58"/>
      <c r="K106" s="58"/>
      <c r="L106" s="57"/>
    </row>
    <row r="107">
      <c r="A107" s="57"/>
      <c r="B107" s="57"/>
      <c r="C107" s="58"/>
      <c r="D107" s="57"/>
      <c r="E107" s="56" t="s">
        <v>163</v>
      </c>
    </row>
    <row r="108">
      <c r="A108" s="57"/>
      <c r="B108" s="57"/>
      <c r="C108" s="58"/>
      <c r="E108" s="59"/>
      <c r="F108" s="60" t="s">
        <v>164</v>
      </c>
      <c r="G108" s="60" t="s">
        <v>156</v>
      </c>
      <c r="H108" s="60" t="s">
        <v>165</v>
      </c>
      <c r="I108" s="60" t="s">
        <v>166</v>
      </c>
      <c r="K108" s="61"/>
      <c r="L108" s="61"/>
    </row>
    <row r="109">
      <c r="A109" s="57"/>
      <c r="B109" s="57"/>
      <c r="C109" s="58"/>
      <c r="E109" s="57" t="s">
        <v>140</v>
      </c>
      <c r="F109" s="57">
        <f t="shared" ref="F109:H109" si="5">SUM(F93+F101)</f>
        <v>34</v>
      </c>
      <c r="G109" s="57">
        <f t="shared" si="5"/>
        <v>0</v>
      </c>
      <c r="H109" s="57">
        <f t="shared" si="5"/>
        <v>13</v>
      </c>
      <c r="I109" s="57"/>
      <c r="J109" s="57" t="str">
        <f>IFERROR(__xludf.DUMMYFUNCTION("SPARKLINE(L109,{""charttype"",""bar"";""color1"",""green"";""max"",1})"),"")</f>
        <v/>
      </c>
      <c r="K109" s="58"/>
      <c r="L109" s="62">
        <f t="shared" ref="L109:L113" si="7">100/F93*((G93+H93)+(G101+H101))/100</f>
        <v>0.4482758621</v>
      </c>
    </row>
    <row r="110">
      <c r="A110" s="57"/>
      <c r="B110" s="57"/>
      <c r="C110" s="58"/>
      <c r="E110" s="57" t="s">
        <v>152</v>
      </c>
      <c r="F110" s="57">
        <f t="shared" ref="F110:H110" si="6">SUM(F94+F102)</f>
        <v>47</v>
      </c>
      <c r="G110" s="57">
        <f t="shared" si="6"/>
        <v>13</v>
      </c>
      <c r="H110" s="57">
        <f t="shared" si="6"/>
        <v>34</v>
      </c>
      <c r="J110" s="57" t="str">
        <f>IFERROR(__xludf.DUMMYFUNCTION("SPARKLINE(L110,{""charttype"",""bar"";""color1"",""green"";""max"",1})"),"")</f>
        <v/>
      </c>
      <c r="K110" s="58"/>
      <c r="L110" s="62">
        <f t="shared" si="7"/>
        <v>1</v>
      </c>
    </row>
    <row r="111">
      <c r="A111" s="57"/>
      <c r="B111" s="57"/>
      <c r="C111" s="58"/>
      <c r="E111" s="57" t="s">
        <v>142</v>
      </c>
      <c r="F111" s="57">
        <f t="shared" ref="F111:H111" si="8">SUM(F95+F103)</f>
        <v>37</v>
      </c>
      <c r="G111" s="57">
        <f t="shared" si="8"/>
        <v>0</v>
      </c>
      <c r="H111" s="57">
        <f t="shared" si="8"/>
        <v>16</v>
      </c>
      <c r="J111" s="57" t="str">
        <f>IFERROR(__xludf.DUMMYFUNCTION("SPARKLINE(L111,{""charttype"",""bar"";""color1"",""green"";""max"",1})"),"")</f>
        <v/>
      </c>
      <c r="K111" s="58"/>
      <c r="L111" s="62">
        <f t="shared" si="7"/>
        <v>0.5517241379</v>
      </c>
    </row>
    <row r="112">
      <c r="A112" s="57"/>
      <c r="B112" s="57"/>
      <c r="C112" s="58"/>
      <c r="E112" s="57" t="s">
        <v>144</v>
      </c>
      <c r="F112" s="57">
        <f t="shared" ref="F112:H112" si="9">SUM(F96+F104)</f>
        <v>99</v>
      </c>
      <c r="G112" s="57">
        <f t="shared" si="9"/>
        <v>0</v>
      </c>
      <c r="H112" s="57">
        <f t="shared" si="9"/>
        <v>49</v>
      </c>
      <c r="J112" s="57" t="str">
        <f>IFERROR(__xludf.DUMMYFUNCTION("SPARKLINE(L112,{""charttype"",""bar"";""color1"",""green"";""max"",1})"),"")</f>
        <v/>
      </c>
      <c r="K112" s="58"/>
      <c r="L112" s="62">
        <f t="shared" si="7"/>
        <v>1.113636364</v>
      </c>
    </row>
    <row r="113">
      <c r="A113" s="68"/>
      <c r="B113" s="68"/>
      <c r="C113" s="69"/>
      <c r="D113" s="68"/>
      <c r="E113" s="70"/>
      <c r="F113" s="70">
        <f>SUM(F97+F105)</f>
        <v>217</v>
      </c>
      <c r="G113" s="70">
        <f t="shared" ref="G113:H113" si="10">SUM(G109:G112)</f>
        <v>13</v>
      </c>
      <c r="H113" s="70">
        <f t="shared" si="10"/>
        <v>112</v>
      </c>
      <c r="I113" s="70"/>
      <c r="J113" s="70" t="str">
        <f>IFERROR(__xludf.DUMMYFUNCTION("SPARKLINE(L113,{""charttype"",""bar"";""color1"",""green"";""max"",1})"),"")</f>
        <v/>
      </c>
      <c r="K113" s="71"/>
      <c r="L113" s="72">
        <f t="shared" si="7"/>
        <v>0.8389261745</v>
      </c>
    </row>
    <row r="114">
      <c r="A114" s="57"/>
      <c r="B114" s="57"/>
      <c r="C114" s="58"/>
      <c r="D114" s="57"/>
      <c r="E114" s="57"/>
      <c r="F114" s="57"/>
      <c r="G114" s="57"/>
      <c r="H114" s="57"/>
      <c r="I114" s="73"/>
      <c r="J114" s="58"/>
      <c r="K114" s="58"/>
      <c r="L114" s="57"/>
    </row>
    <row r="115">
      <c r="A115" s="57"/>
      <c r="B115" s="57"/>
      <c r="C115" s="58"/>
      <c r="D115" s="57"/>
      <c r="E115" s="57"/>
      <c r="F115" s="57"/>
      <c r="G115" s="57"/>
      <c r="H115" s="57"/>
      <c r="I115" s="73"/>
      <c r="J115" s="58"/>
      <c r="K115" s="58"/>
      <c r="L115" s="57"/>
    </row>
    <row r="116">
      <c r="A116" s="57"/>
      <c r="B116" s="57"/>
      <c r="C116" s="58"/>
      <c r="D116" s="57"/>
      <c r="E116" s="57"/>
      <c r="F116" s="57"/>
      <c r="G116" s="57"/>
      <c r="H116" s="57"/>
      <c r="I116" s="73"/>
      <c r="J116" s="58"/>
      <c r="K116" s="58"/>
      <c r="L116" s="57"/>
    </row>
    <row r="117">
      <c r="A117" s="57"/>
      <c r="B117" s="57"/>
      <c r="C117" s="58"/>
      <c r="D117" s="57"/>
      <c r="E117" s="57"/>
      <c r="F117" s="57"/>
      <c r="G117" s="57"/>
      <c r="H117" s="57"/>
      <c r="I117" s="73"/>
      <c r="J117" s="58"/>
      <c r="K117" s="58"/>
      <c r="L117" s="57"/>
    </row>
    <row r="118">
      <c r="A118" s="57"/>
      <c r="B118" s="57"/>
      <c r="C118" s="58"/>
      <c r="D118" s="57"/>
      <c r="E118" s="57"/>
      <c r="F118" s="57"/>
      <c r="G118" s="57"/>
      <c r="H118" s="57"/>
      <c r="I118" s="73"/>
      <c r="J118" s="58"/>
      <c r="K118" s="58"/>
      <c r="L118" s="57"/>
    </row>
    <row r="119">
      <c r="A119" s="57"/>
      <c r="B119" s="57"/>
      <c r="C119" s="58"/>
      <c r="D119" s="57"/>
      <c r="E119" s="57"/>
      <c r="F119" s="57"/>
      <c r="G119" s="57"/>
      <c r="H119" s="57"/>
      <c r="I119" s="73"/>
      <c r="J119" s="58"/>
      <c r="K119" s="58"/>
      <c r="L119" s="57"/>
    </row>
    <row r="120">
      <c r="A120" s="57"/>
      <c r="B120" s="57"/>
      <c r="C120" s="58"/>
      <c r="D120" s="57"/>
      <c r="E120" s="57"/>
      <c r="F120" s="57"/>
      <c r="G120" s="57"/>
      <c r="H120" s="57"/>
      <c r="I120" s="73"/>
      <c r="J120" s="58"/>
      <c r="K120" s="58"/>
      <c r="L120" s="57"/>
    </row>
    <row r="121">
      <c r="A121" s="57"/>
      <c r="B121" s="57"/>
      <c r="C121" s="58"/>
      <c r="D121" s="57"/>
      <c r="E121" s="57"/>
      <c r="F121" s="57"/>
      <c r="G121" s="57"/>
      <c r="H121" s="57"/>
      <c r="I121" s="73"/>
      <c r="J121" s="58"/>
      <c r="K121" s="58"/>
      <c r="L121" s="57"/>
    </row>
    <row r="122">
      <c r="A122" s="57"/>
      <c r="B122" s="57"/>
      <c r="C122" s="58"/>
      <c r="D122" s="57"/>
      <c r="E122" s="57"/>
      <c r="F122" s="57"/>
      <c r="G122" s="57"/>
      <c r="H122" s="57"/>
      <c r="I122" s="73"/>
      <c r="J122" s="58"/>
      <c r="K122" s="58"/>
      <c r="L122" s="57"/>
    </row>
    <row r="123">
      <c r="A123" s="57"/>
      <c r="B123" s="57"/>
      <c r="C123" s="58"/>
      <c r="D123" s="57"/>
      <c r="E123" s="57"/>
      <c r="F123" s="57"/>
      <c r="G123" s="57"/>
      <c r="H123" s="57"/>
      <c r="I123" s="73"/>
      <c r="J123" s="58"/>
      <c r="K123" s="58"/>
      <c r="L123" s="57"/>
    </row>
    <row r="124">
      <c r="A124" s="57"/>
      <c r="B124" s="57"/>
      <c r="C124" s="58"/>
      <c r="D124" s="57"/>
      <c r="E124" s="57"/>
      <c r="F124" s="57"/>
      <c r="G124" s="57"/>
      <c r="H124" s="57"/>
      <c r="I124" s="73"/>
      <c r="J124" s="58"/>
      <c r="K124" s="58"/>
      <c r="L124" s="57"/>
    </row>
    <row r="125">
      <c r="A125" s="57"/>
      <c r="B125" s="57"/>
      <c r="C125" s="58"/>
      <c r="D125" s="57"/>
      <c r="E125" s="57"/>
      <c r="F125" s="57"/>
      <c r="G125" s="57"/>
      <c r="H125" s="57"/>
      <c r="I125" s="73"/>
      <c r="J125" s="58"/>
      <c r="K125" s="58"/>
      <c r="L125" s="57"/>
    </row>
    <row r="126">
      <c r="A126" s="57"/>
      <c r="B126" s="57"/>
      <c r="C126" s="58"/>
      <c r="D126" s="57"/>
      <c r="E126" s="57"/>
      <c r="F126" s="57"/>
      <c r="G126" s="57"/>
      <c r="H126" s="57"/>
      <c r="I126" s="73"/>
      <c r="J126" s="58"/>
      <c r="K126" s="58"/>
      <c r="L126" s="57"/>
    </row>
    <row r="127">
      <c r="A127" s="57"/>
      <c r="B127" s="57"/>
      <c r="C127" s="58"/>
      <c r="D127" s="57"/>
      <c r="E127" s="57"/>
      <c r="F127" s="57"/>
      <c r="G127" s="57"/>
      <c r="H127" s="57"/>
      <c r="I127" s="73"/>
      <c r="J127" s="58"/>
      <c r="K127" s="58"/>
      <c r="L127" s="57"/>
    </row>
    <row r="128">
      <c r="A128" s="57"/>
      <c r="B128" s="57"/>
      <c r="C128" s="58"/>
      <c r="D128" s="57"/>
      <c r="E128" s="57"/>
      <c r="F128" s="57"/>
      <c r="G128" s="57"/>
      <c r="H128" s="57"/>
      <c r="I128" s="73"/>
      <c r="J128" s="58"/>
      <c r="K128" s="58"/>
      <c r="L128" s="57"/>
    </row>
    <row r="129">
      <c r="A129" s="57"/>
      <c r="B129" s="57"/>
      <c r="C129" s="58"/>
      <c r="D129" s="57"/>
      <c r="E129" s="57"/>
      <c r="F129" s="57"/>
      <c r="G129" s="57"/>
      <c r="H129" s="57"/>
      <c r="I129" s="73"/>
      <c r="J129" s="58"/>
      <c r="K129" s="58"/>
      <c r="L129" s="57"/>
    </row>
    <row r="130">
      <c r="A130" s="57"/>
      <c r="B130" s="57"/>
      <c r="C130" s="58"/>
      <c r="D130" s="57"/>
      <c r="E130" s="57"/>
      <c r="F130" s="57"/>
      <c r="G130" s="57"/>
      <c r="H130" s="57"/>
      <c r="I130" s="73"/>
      <c r="J130" s="58"/>
      <c r="K130" s="58"/>
      <c r="L130" s="57"/>
    </row>
  </sheetData>
  <autoFilter ref="$A$9:$L$47"/>
  <mergeCells count="29">
    <mergeCell ref="A1:L1"/>
    <mergeCell ref="A2:L2"/>
    <mergeCell ref="A3:B3"/>
    <mergeCell ref="A4:B4"/>
    <mergeCell ref="C4:D4"/>
    <mergeCell ref="E4:E5"/>
    <mergeCell ref="F4:F5"/>
    <mergeCell ref="A5:B5"/>
    <mergeCell ref="C5:D5"/>
    <mergeCell ref="A6:B6"/>
    <mergeCell ref="C6:I6"/>
    <mergeCell ref="A7:L7"/>
    <mergeCell ref="A8:L8"/>
    <mergeCell ref="A48:L48"/>
    <mergeCell ref="A90:D90"/>
    <mergeCell ref="E90:I90"/>
    <mergeCell ref="E91:L91"/>
    <mergeCell ref="I92:J92"/>
    <mergeCell ref="E99:L99"/>
    <mergeCell ref="I100:J100"/>
    <mergeCell ref="E107:L107"/>
    <mergeCell ref="I108:J108"/>
    <mergeCell ref="A49:L49"/>
    <mergeCell ref="E50:L50"/>
    <mergeCell ref="A73:L73"/>
    <mergeCell ref="A74:C74"/>
    <mergeCell ref="I74:L74"/>
    <mergeCell ref="A75:C75"/>
    <mergeCell ref="A89:L89"/>
  </mergeCells>
  <conditionalFormatting sqref="H9:H47">
    <cfRule type="containsText" dxfId="0" priority="1" operator="containsText" text="Preparado">
      <formula>NOT(ISERROR(SEARCH(("Preparado"),(H9))))</formula>
    </cfRule>
  </conditionalFormatting>
  <conditionalFormatting sqref="H9:H47">
    <cfRule type="containsText" dxfId="1" priority="2" operator="containsText" text="Pronto">
      <formula>NOT(ISERROR(SEARCH(("Pronto"),(H9))))</formula>
    </cfRule>
  </conditionalFormatting>
  <conditionalFormatting sqref="H9:H47">
    <cfRule type="containsText" dxfId="1" priority="3" operator="containsText" text="Aceito">
      <formula>NOT(ISERROR(SEARCH(("Aceito"),(H9))))</formula>
    </cfRule>
  </conditionalFormatting>
  <conditionalFormatting sqref="H9:H47">
    <cfRule type="containsText" dxfId="1" priority="4" operator="containsText" text="Implantado">
      <formula>NOT(ISERROR(SEARCH(("Implantado"),(H9))))</formula>
    </cfRule>
  </conditionalFormatting>
  <conditionalFormatting sqref="H9:H47">
    <cfRule type="containsText" dxfId="2" priority="5" operator="containsText" text="Novo">
      <formula>NOT(ISERROR(SEARCH(("Novo"),(H9))))</formula>
    </cfRule>
  </conditionalFormatting>
  <conditionalFormatting sqref="H9:H47">
    <cfRule type="containsText" dxfId="2" priority="6" operator="containsText" text="Em refinamento">
      <formula>NOT(ISERROR(SEARCH(("Em refinamento"),(H9))))</formula>
    </cfRule>
  </conditionalFormatting>
  <conditionalFormatting sqref="H9:H47">
    <cfRule type="containsText" dxfId="3" priority="7" operator="containsText" text="Em testes">
      <formula>NOT(ISERROR(SEARCH(("Em testes"),(H9))))</formula>
    </cfRule>
  </conditionalFormatting>
  <conditionalFormatting sqref="H9:H47">
    <cfRule type="containsText" dxfId="3" priority="8" operator="containsText" text="Implementado">
      <formula>NOT(ISERROR(SEARCH(("Implementado"),(H9))))</formula>
    </cfRule>
  </conditionalFormatting>
  <conditionalFormatting sqref="H9:H47">
    <cfRule type="containsText" dxfId="1" priority="9" operator="containsText" text="Entregue">
      <formula>NOT(ISERROR(SEARCH(("Entregue"),(H9))))</formula>
    </cfRule>
  </conditionalFormatting>
  <conditionalFormatting sqref="H9:H47">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7">
    <tablePart r:id="rId9"/>
    <tablePart r:id="rId10"/>
    <tablePart r:id="rId11"/>
    <tablePart r:id="rId12"/>
    <tablePart r:id="rId13"/>
    <tablePart r:id="rId14"/>
    <tablePart r:id="rId1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37.88"/>
    <col customWidth="1" min="4" max="4" width="14.5"/>
    <col customWidth="1" min="5" max="5" width="7.75"/>
    <col customWidth="1" min="6" max="6" width="9.63"/>
    <col customWidth="1" min="7" max="7" width="9.5"/>
    <col customWidth="1" min="8" max="8" width="15.25"/>
    <col customWidth="1" min="9" max="9" width="10.25"/>
    <col customWidth="1" min="10" max="10" width="12.38"/>
    <col customWidth="1" min="11" max="11" width="37.25"/>
  </cols>
  <sheetData>
    <row r="1" ht="57.0" customHeight="1">
      <c r="A1" s="1" t="s">
        <v>0</v>
      </c>
    </row>
    <row r="2">
      <c r="A2" s="2" t="s">
        <v>1346</v>
      </c>
    </row>
    <row r="3">
      <c r="A3" s="3" t="s">
        <v>2</v>
      </c>
      <c r="C3" s="4">
        <v>45551.0</v>
      </c>
      <c r="D3" s="4"/>
      <c r="E3" s="4"/>
      <c r="F3" s="4"/>
      <c r="G3" s="4"/>
      <c r="H3" s="4"/>
      <c r="I3" s="5"/>
      <c r="J3" s="6"/>
      <c r="K3" s="7"/>
    </row>
    <row r="4">
      <c r="A4" s="3" t="s">
        <v>3</v>
      </c>
      <c r="C4" s="4">
        <v>45551.0</v>
      </c>
      <c r="E4" s="8">
        <f>NETWORKDAYS(C4, C5, 0)</f>
        <v>15</v>
      </c>
      <c r="F4" s="5" t="s">
        <v>4</v>
      </c>
      <c r="G4" s="5"/>
      <c r="H4" s="5"/>
      <c r="I4" s="5"/>
      <c r="J4" s="6"/>
      <c r="K4" s="9"/>
    </row>
    <row r="5">
      <c r="A5" s="3" t="s">
        <v>5</v>
      </c>
      <c r="C5" s="4">
        <v>45569.0</v>
      </c>
      <c r="G5" s="5"/>
      <c r="H5" s="5"/>
      <c r="I5" s="5"/>
      <c r="J5" s="6"/>
      <c r="K5" s="9"/>
    </row>
    <row r="6">
      <c r="A6" s="3" t="s">
        <v>6</v>
      </c>
      <c r="C6" s="10" t="s">
        <v>7</v>
      </c>
      <c r="J6" s="11"/>
      <c r="K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19</v>
      </c>
      <c r="K9" s="17" t="s">
        <v>20</v>
      </c>
    </row>
    <row r="10">
      <c r="A10" s="149" t="s">
        <v>21</v>
      </c>
      <c r="B10" s="149" t="s">
        <v>1243</v>
      </c>
      <c r="C10" s="150" t="s">
        <v>1244</v>
      </c>
      <c r="D10" s="119" t="s">
        <v>24</v>
      </c>
      <c r="E10" s="119">
        <v>8.0</v>
      </c>
      <c r="F10" s="24" t="b">
        <v>1</v>
      </c>
      <c r="G10" s="43" t="b">
        <v>0</v>
      </c>
      <c r="H10" s="119" t="s">
        <v>42</v>
      </c>
      <c r="I10" s="197" t="b">
        <v>1</v>
      </c>
      <c r="K10" s="38" t="s">
        <v>1347</v>
      </c>
    </row>
    <row r="11">
      <c r="A11" s="149" t="s">
        <v>21</v>
      </c>
      <c r="B11" s="198" t="s">
        <v>1348</v>
      </c>
      <c r="C11" s="199" t="s">
        <v>1349</v>
      </c>
      <c r="D11" s="119" t="s">
        <v>24</v>
      </c>
      <c r="E11" s="165">
        <v>3.0</v>
      </c>
      <c r="F11" s="112" t="b">
        <v>0</v>
      </c>
      <c r="G11" s="144" t="b">
        <v>0</v>
      </c>
      <c r="H11" s="165" t="s">
        <v>25</v>
      </c>
      <c r="I11" s="185" t="b">
        <v>0</v>
      </c>
      <c r="K11" s="200"/>
    </row>
    <row r="12">
      <c r="A12" s="149" t="s">
        <v>21</v>
      </c>
      <c r="B12" s="149" t="s">
        <v>1072</v>
      </c>
      <c r="C12" s="150" t="s">
        <v>1073</v>
      </c>
      <c r="D12" s="119" t="s">
        <v>24</v>
      </c>
      <c r="E12" s="119">
        <v>8.0</v>
      </c>
      <c r="F12" s="24" t="b">
        <v>0</v>
      </c>
      <c r="G12" s="43" t="b">
        <v>0</v>
      </c>
      <c r="H12" s="119" t="s">
        <v>97</v>
      </c>
      <c r="I12" s="201"/>
      <c r="K12" s="38" t="s">
        <v>1350</v>
      </c>
    </row>
    <row r="13">
      <c r="A13" s="149" t="s">
        <v>21</v>
      </c>
      <c r="B13" s="198" t="s">
        <v>1351</v>
      </c>
      <c r="C13" s="199" t="s">
        <v>1352</v>
      </c>
      <c r="D13" s="119" t="s">
        <v>24</v>
      </c>
      <c r="E13" s="165">
        <v>8.0</v>
      </c>
      <c r="F13" s="112" t="b">
        <v>0</v>
      </c>
      <c r="G13" s="144" t="b">
        <v>0</v>
      </c>
      <c r="H13" s="85" t="s">
        <v>25</v>
      </c>
      <c r="I13" s="201"/>
      <c r="K13" s="38" t="s">
        <v>1350</v>
      </c>
    </row>
    <row r="14">
      <c r="A14" s="149" t="s">
        <v>21</v>
      </c>
      <c r="B14" s="149" t="s">
        <v>1239</v>
      </c>
      <c r="C14" s="150" t="s">
        <v>1240</v>
      </c>
      <c r="D14" s="119" t="s">
        <v>24</v>
      </c>
      <c r="E14" s="120">
        <v>8.0</v>
      </c>
      <c r="F14" s="24" t="b">
        <v>0</v>
      </c>
      <c r="G14" s="43" t="b">
        <v>0</v>
      </c>
      <c r="H14" s="119" t="s">
        <v>97</v>
      </c>
      <c r="I14" s="201"/>
      <c r="K14" s="38" t="s">
        <v>1353</v>
      </c>
    </row>
    <row r="15">
      <c r="A15" s="149" t="s">
        <v>21</v>
      </c>
      <c r="B15" s="198" t="s">
        <v>1354</v>
      </c>
      <c r="C15" s="199" t="s">
        <v>1355</v>
      </c>
      <c r="D15" s="119" t="s">
        <v>24</v>
      </c>
      <c r="E15" s="165">
        <v>5.0</v>
      </c>
      <c r="F15" s="112" t="b">
        <v>0</v>
      </c>
      <c r="G15" s="144" t="b">
        <v>0</v>
      </c>
      <c r="H15" s="165" t="s">
        <v>25</v>
      </c>
      <c r="I15" s="201"/>
      <c r="K15" s="202"/>
    </row>
    <row r="16">
      <c r="A16" s="149" t="s">
        <v>21</v>
      </c>
      <c r="B16" s="149" t="s">
        <v>1328</v>
      </c>
      <c r="C16" s="150" t="s">
        <v>1329</v>
      </c>
      <c r="D16" s="119" t="s">
        <v>24</v>
      </c>
      <c r="E16" s="119">
        <v>5.0</v>
      </c>
      <c r="F16" s="24" t="b">
        <v>0</v>
      </c>
      <c r="G16" s="43" t="b">
        <v>1</v>
      </c>
      <c r="H16" s="119" t="s">
        <v>42</v>
      </c>
      <c r="I16" s="197" t="b">
        <v>1</v>
      </c>
      <c r="K16" s="38" t="s">
        <v>1356</v>
      </c>
    </row>
    <row r="17">
      <c r="A17" s="149" t="s">
        <v>21</v>
      </c>
      <c r="B17" s="198" t="s">
        <v>1357</v>
      </c>
      <c r="C17" s="199" t="s">
        <v>1358</v>
      </c>
      <c r="D17" s="119" t="s">
        <v>24</v>
      </c>
      <c r="E17" s="165">
        <v>3.0</v>
      </c>
      <c r="F17" s="112" t="b">
        <v>0</v>
      </c>
      <c r="G17" s="144" t="b">
        <v>1</v>
      </c>
      <c r="H17" s="165" t="s">
        <v>25</v>
      </c>
      <c r="I17" s="201"/>
      <c r="K17" s="202"/>
    </row>
    <row r="18">
      <c r="A18" s="149" t="s">
        <v>21</v>
      </c>
      <c r="B18" s="149" t="s">
        <v>1359</v>
      </c>
      <c r="C18" s="150" t="s">
        <v>1360</v>
      </c>
      <c r="D18" s="119" t="s">
        <v>24</v>
      </c>
      <c r="E18" s="119">
        <v>3.0</v>
      </c>
      <c r="F18" s="24" t="b">
        <v>0</v>
      </c>
      <c r="G18" s="43" t="b">
        <v>1</v>
      </c>
      <c r="H18" s="119" t="s">
        <v>25</v>
      </c>
      <c r="I18" s="201"/>
      <c r="K18" s="202"/>
    </row>
    <row r="19">
      <c r="A19" s="151" t="s">
        <v>21</v>
      </c>
      <c r="B19" s="203" t="s">
        <v>1361</v>
      </c>
      <c r="C19" s="204" t="s">
        <v>1362</v>
      </c>
      <c r="D19" s="119" t="s">
        <v>24</v>
      </c>
      <c r="E19" s="165">
        <v>3.0</v>
      </c>
      <c r="F19" s="112" t="b">
        <v>0</v>
      </c>
      <c r="G19" s="144" t="b">
        <v>1</v>
      </c>
      <c r="H19" s="165" t="s">
        <v>25</v>
      </c>
      <c r="I19" s="201" t="b">
        <v>0</v>
      </c>
      <c r="K19" s="202"/>
    </row>
    <row r="20">
      <c r="A20" s="98" t="s">
        <v>48</v>
      </c>
      <c r="B20" s="149" t="s">
        <v>1247</v>
      </c>
      <c r="C20" s="150" t="s">
        <v>1248</v>
      </c>
      <c r="D20" s="119" t="s">
        <v>24</v>
      </c>
      <c r="E20" s="120">
        <v>21.0</v>
      </c>
      <c r="F20" s="24" t="b">
        <v>0</v>
      </c>
      <c r="G20" s="43" t="b">
        <v>1</v>
      </c>
      <c r="H20" s="119" t="s">
        <v>97</v>
      </c>
      <c r="I20" s="205" t="b">
        <v>0</v>
      </c>
      <c r="K20" s="38" t="s">
        <v>1363</v>
      </c>
    </row>
    <row r="21">
      <c r="A21" s="98" t="s">
        <v>48</v>
      </c>
      <c r="B21" s="198" t="s">
        <v>1364</v>
      </c>
      <c r="C21" s="199" t="s">
        <v>1365</v>
      </c>
      <c r="D21" s="119" t="s">
        <v>24</v>
      </c>
      <c r="E21" s="165">
        <v>8.0</v>
      </c>
      <c r="F21" s="112" t="b">
        <v>0</v>
      </c>
      <c r="G21" s="144" t="b">
        <v>1</v>
      </c>
      <c r="H21" s="165" t="s">
        <v>25</v>
      </c>
      <c r="I21" s="205" t="b">
        <v>0</v>
      </c>
      <c r="K21" s="200"/>
    </row>
    <row r="22">
      <c r="A22" s="98" t="s">
        <v>48</v>
      </c>
      <c r="B22" s="149" t="s">
        <v>1366</v>
      </c>
      <c r="C22" s="150" t="s">
        <v>1367</v>
      </c>
      <c r="D22" s="119" t="s">
        <v>24</v>
      </c>
      <c r="E22" s="119">
        <v>8.0</v>
      </c>
      <c r="F22" s="24" t="b">
        <v>0</v>
      </c>
      <c r="G22" s="43" t="b">
        <v>1</v>
      </c>
      <c r="H22" s="119" t="s">
        <v>25</v>
      </c>
      <c r="I22" s="205" t="b">
        <v>0</v>
      </c>
      <c r="K22" s="200"/>
    </row>
    <row r="23">
      <c r="A23" s="98" t="s">
        <v>48</v>
      </c>
      <c r="B23" s="198" t="s">
        <v>1368</v>
      </c>
      <c r="C23" s="199" t="s">
        <v>1369</v>
      </c>
      <c r="D23" s="119" t="s">
        <v>24</v>
      </c>
      <c r="E23" s="165">
        <v>13.0</v>
      </c>
      <c r="F23" s="112" t="b">
        <v>1</v>
      </c>
      <c r="G23" s="144" t="b">
        <v>0</v>
      </c>
      <c r="H23" s="165" t="s">
        <v>25</v>
      </c>
      <c r="I23" s="206" t="b">
        <v>0</v>
      </c>
      <c r="K23" s="38"/>
    </row>
    <row r="24">
      <c r="A24" s="98" t="s">
        <v>48</v>
      </c>
      <c r="B24" s="149" t="s">
        <v>1100</v>
      </c>
      <c r="C24" s="150" t="s">
        <v>1169</v>
      </c>
      <c r="D24" s="119" t="s">
        <v>24</v>
      </c>
      <c r="E24" s="119">
        <v>13.0</v>
      </c>
      <c r="F24" s="24" t="b">
        <v>0</v>
      </c>
      <c r="G24" s="43" t="b">
        <v>0</v>
      </c>
      <c r="H24" s="119" t="s">
        <v>97</v>
      </c>
      <c r="I24" s="207" t="b">
        <v>1</v>
      </c>
      <c r="K24" s="38" t="s">
        <v>1370</v>
      </c>
    </row>
    <row r="25">
      <c r="A25" s="98" t="s">
        <v>48</v>
      </c>
      <c r="B25" s="198" t="s">
        <v>1371</v>
      </c>
      <c r="C25" s="199" t="s">
        <v>1372</v>
      </c>
      <c r="D25" s="119" t="s">
        <v>24</v>
      </c>
      <c r="E25" s="165">
        <v>8.0</v>
      </c>
      <c r="F25" s="112" t="b">
        <v>0</v>
      </c>
      <c r="G25" s="144" t="b">
        <v>0</v>
      </c>
      <c r="H25" s="165" t="s">
        <v>25</v>
      </c>
      <c r="I25" s="205" t="b">
        <v>0</v>
      </c>
      <c r="K25" s="200"/>
    </row>
    <row r="26">
      <c r="A26" s="155" t="s">
        <v>79</v>
      </c>
      <c r="B26" s="149" t="s">
        <v>1373</v>
      </c>
      <c r="C26" s="150" t="s">
        <v>1374</v>
      </c>
      <c r="D26" s="119" t="s">
        <v>24</v>
      </c>
      <c r="E26" s="119">
        <v>5.0</v>
      </c>
      <c r="F26" s="24" t="b">
        <v>1</v>
      </c>
      <c r="G26" s="43" t="b">
        <v>0</v>
      </c>
      <c r="H26" s="119" t="s">
        <v>25</v>
      </c>
      <c r="I26" s="205" t="b">
        <v>0</v>
      </c>
      <c r="K26" s="208"/>
    </row>
    <row r="27">
      <c r="A27" s="155" t="s">
        <v>79</v>
      </c>
      <c r="B27" s="198" t="s">
        <v>1262</v>
      </c>
      <c r="C27" s="199" t="s">
        <v>1263</v>
      </c>
      <c r="D27" s="119" t="s">
        <v>24</v>
      </c>
      <c r="E27" s="165">
        <v>8.0</v>
      </c>
      <c r="F27" s="209" t="b">
        <v>0</v>
      </c>
      <c r="G27" s="210" t="b">
        <v>0</v>
      </c>
      <c r="H27" s="165" t="s">
        <v>97</v>
      </c>
      <c r="I27" s="207" t="b">
        <v>1</v>
      </c>
      <c r="K27" s="211" t="s">
        <v>1375</v>
      </c>
    </row>
    <row r="28">
      <c r="A28" s="155" t="s">
        <v>79</v>
      </c>
      <c r="B28" s="149" t="s">
        <v>1376</v>
      </c>
      <c r="C28" s="150" t="s">
        <v>1377</v>
      </c>
      <c r="D28" s="119" t="s">
        <v>24</v>
      </c>
      <c r="E28" s="119">
        <v>8.0</v>
      </c>
      <c r="F28" s="212" t="b">
        <v>0</v>
      </c>
      <c r="G28" s="213" t="b">
        <v>0</v>
      </c>
      <c r="H28" s="119" t="s">
        <v>25</v>
      </c>
      <c r="I28" s="205" t="b">
        <v>0</v>
      </c>
      <c r="K28" s="214" t="s">
        <v>1378</v>
      </c>
    </row>
    <row r="29">
      <c r="A29" s="155" t="s">
        <v>79</v>
      </c>
      <c r="B29" s="198" t="s">
        <v>1379</v>
      </c>
      <c r="C29" s="199" t="s">
        <v>1380</v>
      </c>
      <c r="D29" s="119" t="s">
        <v>24</v>
      </c>
      <c r="E29" s="165">
        <v>13.0</v>
      </c>
      <c r="F29" s="209" t="b">
        <v>0</v>
      </c>
      <c r="G29" s="210" t="b">
        <v>0</v>
      </c>
      <c r="H29" s="165" t="s">
        <v>25</v>
      </c>
      <c r="I29" s="215"/>
      <c r="K29" s="216" t="s">
        <v>1378</v>
      </c>
    </row>
    <row r="30">
      <c r="A30" s="155" t="s">
        <v>79</v>
      </c>
      <c r="B30" s="149" t="s">
        <v>1381</v>
      </c>
      <c r="C30" s="150" t="s">
        <v>1382</v>
      </c>
      <c r="D30" s="119" t="s">
        <v>24</v>
      </c>
      <c r="E30" s="119">
        <v>8.0</v>
      </c>
      <c r="F30" s="212" t="b">
        <v>0</v>
      </c>
      <c r="G30" s="213" t="b">
        <v>1</v>
      </c>
      <c r="H30" s="119" t="s">
        <v>97</v>
      </c>
      <c r="I30" s="205" t="b">
        <v>0</v>
      </c>
      <c r="K30" s="38" t="s">
        <v>1383</v>
      </c>
    </row>
    <row r="31">
      <c r="A31" s="166" t="s">
        <v>98</v>
      </c>
      <c r="B31" s="198" t="s">
        <v>1180</v>
      </c>
      <c r="C31" s="199" t="s">
        <v>1384</v>
      </c>
      <c r="D31" s="119" t="s">
        <v>24</v>
      </c>
      <c r="E31" s="165">
        <v>8.0</v>
      </c>
      <c r="F31" s="112" t="b">
        <v>0</v>
      </c>
      <c r="G31" s="144" t="b">
        <v>0</v>
      </c>
      <c r="H31" s="165" t="s">
        <v>42</v>
      </c>
      <c r="I31" s="215"/>
      <c r="K31" s="38" t="s">
        <v>1385</v>
      </c>
    </row>
    <row r="32">
      <c r="A32" s="166" t="s">
        <v>98</v>
      </c>
      <c r="B32" s="149" t="s">
        <v>1272</v>
      </c>
      <c r="C32" s="150" t="s">
        <v>1386</v>
      </c>
      <c r="D32" s="119" t="s">
        <v>24</v>
      </c>
      <c r="E32" s="119">
        <v>13.0</v>
      </c>
      <c r="F32" s="24" t="b">
        <v>0</v>
      </c>
      <c r="G32" s="43" t="b">
        <v>1</v>
      </c>
      <c r="H32" s="119" t="s">
        <v>97</v>
      </c>
      <c r="I32" s="215"/>
      <c r="K32" s="38" t="s">
        <v>1385</v>
      </c>
    </row>
    <row r="33">
      <c r="A33" s="166" t="s">
        <v>98</v>
      </c>
      <c r="B33" s="198" t="s">
        <v>1387</v>
      </c>
      <c r="C33" s="199" t="s">
        <v>1388</v>
      </c>
      <c r="D33" s="119" t="s">
        <v>24</v>
      </c>
      <c r="E33" s="165">
        <v>8.0</v>
      </c>
      <c r="F33" s="112" t="b">
        <v>0</v>
      </c>
      <c r="G33" s="144" t="b">
        <v>0</v>
      </c>
      <c r="H33" s="165" t="s">
        <v>25</v>
      </c>
      <c r="I33" s="205" t="b">
        <v>0</v>
      </c>
      <c r="K33" s="200"/>
    </row>
    <row r="34">
      <c r="A34" s="166" t="s">
        <v>98</v>
      </c>
      <c r="B34" s="149" t="s">
        <v>1278</v>
      </c>
      <c r="C34" s="150" t="s">
        <v>1389</v>
      </c>
      <c r="D34" s="119" t="s">
        <v>24</v>
      </c>
      <c r="E34" s="119">
        <v>13.0</v>
      </c>
      <c r="F34" s="24" t="b">
        <v>0</v>
      </c>
      <c r="G34" s="43" t="b">
        <v>0</v>
      </c>
      <c r="H34" s="119" t="s">
        <v>97</v>
      </c>
      <c r="I34" s="207" t="b">
        <v>1</v>
      </c>
      <c r="K34" s="38" t="s">
        <v>1390</v>
      </c>
    </row>
    <row r="35">
      <c r="A35" s="166" t="s">
        <v>98</v>
      </c>
      <c r="B35" s="198" t="s">
        <v>1391</v>
      </c>
      <c r="C35" s="199" t="s">
        <v>1392</v>
      </c>
      <c r="D35" s="119" t="s">
        <v>24</v>
      </c>
      <c r="E35" s="165">
        <v>13.0</v>
      </c>
      <c r="F35" s="112" t="b">
        <v>1</v>
      </c>
      <c r="G35" s="144" t="b">
        <v>0</v>
      </c>
      <c r="H35" s="165" t="s">
        <v>25</v>
      </c>
      <c r="I35" s="205" t="b">
        <v>0</v>
      </c>
      <c r="K35" s="200"/>
    </row>
    <row r="36">
      <c r="A36" s="166" t="s">
        <v>98</v>
      </c>
      <c r="B36" s="149" t="s">
        <v>1022</v>
      </c>
      <c r="C36" s="150" t="s">
        <v>1023</v>
      </c>
      <c r="D36" s="119" t="s">
        <v>24</v>
      </c>
      <c r="E36" s="119">
        <v>8.0</v>
      </c>
      <c r="F36" s="24" t="b">
        <v>0</v>
      </c>
      <c r="G36" s="43" t="b">
        <v>0</v>
      </c>
      <c r="H36" s="119" t="s">
        <v>97</v>
      </c>
      <c r="I36" s="215"/>
      <c r="K36" s="38" t="s">
        <v>1385</v>
      </c>
    </row>
    <row r="37">
      <c r="A37" s="166" t="s">
        <v>98</v>
      </c>
      <c r="B37" s="198" t="s">
        <v>1393</v>
      </c>
      <c r="C37" s="199" t="s">
        <v>1394</v>
      </c>
      <c r="D37" s="119" t="s">
        <v>24</v>
      </c>
      <c r="E37" s="165">
        <v>13.0</v>
      </c>
      <c r="F37" s="112" t="b">
        <v>0</v>
      </c>
      <c r="G37" s="144" t="b">
        <v>1</v>
      </c>
      <c r="H37" s="165" t="s">
        <v>25</v>
      </c>
      <c r="I37" s="205" t="b">
        <v>0</v>
      </c>
      <c r="K37" s="200"/>
    </row>
    <row r="38">
      <c r="A38" s="166" t="s">
        <v>98</v>
      </c>
      <c r="B38" s="149" t="s">
        <v>934</v>
      </c>
      <c r="C38" s="150" t="s">
        <v>1033</v>
      </c>
      <c r="D38" s="119" t="s">
        <v>24</v>
      </c>
      <c r="E38" s="119">
        <v>8.0</v>
      </c>
      <c r="F38" s="24" t="b">
        <v>0</v>
      </c>
      <c r="G38" s="43" t="b">
        <v>1</v>
      </c>
      <c r="H38" s="119" t="s">
        <v>42</v>
      </c>
      <c r="I38" s="205" t="b">
        <v>0</v>
      </c>
      <c r="K38" s="38" t="s">
        <v>1395</v>
      </c>
    </row>
    <row r="39">
      <c r="A39" s="42" t="s">
        <v>120</v>
      </c>
      <c r="B39" s="198" t="s">
        <v>1396</v>
      </c>
      <c r="C39" s="199" t="s">
        <v>1397</v>
      </c>
      <c r="D39" s="119" t="s">
        <v>24</v>
      </c>
      <c r="E39" s="217" t="s">
        <v>124</v>
      </c>
      <c r="F39" s="217" t="s">
        <v>124</v>
      </c>
      <c r="G39" s="217" t="s">
        <v>124</v>
      </c>
      <c r="H39" s="165" t="s">
        <v>25</v>
      </c>
      <c r="I39" s="205" t="b">
        <v>0</v>
      </c>
      <c r="K39" s="200"/>
    </row>
    <row r="40">
      <c r="A40" s="42" t="s">
        <v>120</v>
      </c>
      <c r="B40" s="149" t="s">
        <v>883</v>
      </c>
      <c r="C40" s="150" t="s">
        <v>884</v>
      </c>
      <c r="D40" s="119" t="s">
        <v>24</v>
      </c>
      <c r="E40" s="217" t="s">
        <v>124</v>
      </c>
      <c r="F40" s="217" t="s">
        <v>124</v>
      </c>
      <c r="G40" s="217" t="s">
        <v>124</v>
      </c>
      <c r="H40" s="119" t="s">
        <v>25</v>
      </c>
      <c r="I40" s="205" t="b">
        <v>0</v>
      </c>
      <c r="K40" s="200"/>
    </row>
    <row r="41">
      <c r="A41" s="42" t="s">
        <v>120</v>
      </c>
      <c r="B41" s="198" t="s">
        <v>1398</v>
      </c>
      <c r="C41" s="199" t="s">
        <v>1399</v>
      </c>
      <c r="D41" s="119" t="s">
        <v>123</v>
      </c>
      <c r="E41" s="217" t="s">
        <v>124</v>
      </c>
      <c r="F41" s="217" t="s">
        <v>124</v>
      </c>
      <c r="G41" s="217" t="s">
        <v>124</v>
      </c>
      <c r="H41" s="165" t="s">
        <v>25</v>
      </c>
      <c r="I41" s="205" t="b">
        <v>0</v>
      </c>
      <c r="K41" s="200"/>
    </row>
    <row r="42">
      <c r="A42" s="42" t="s">
        <v>120</v>
      </c>
      <c r="B42" s="149" t="s">
        <v>1400</v>
      </c>
      <c r="C42" s="150" t="s">
        <v>1401</v>
      </c>
      <c r="D42" s="119" t="s">
        <v>123</v>
      </c>
      <c r="E42" s="217" t="s">
        <v>124</v>
      </c>
      <c r="F42" s="217" t="s">
        <v>124</v>
      </c>
      <c r="G42" s="217" t="s">
        <v>124</v>
      </c>
      <c r="H42" s="119" t="s">
        <v>25</v>
      </c>
      <c r="I42" s="205" t="b">
        <v>0</v>
      </c>
      <c r="K42" s="200"/>
    </row>
    <row r="43">
      <c r="A43" s="42" t="s">
        <v>120</v>
      </c>
      <c r="B43" s="198" t="s">
        <v>1402</v>
      </c>
      <c r="C43" s="199" t="s">
        <v>1403</v>
      </c>
      <c r="D43" s="119" t="s">
        <v>650</v>
      </c>
      <c r="E43" s="217" t="s">
        <v>124</v>
      </c>
      <c r="F43" s="217" t="s">
        <v>124</v>
      </c>
      <c r="G43" s="217" t="s">
        <v>124</v>
      </c>
      <c r="H43" s="165" t="s">
        <v>25</v>
      </c>
      <c r="I43" s="205" t="b">
        <v>0</v>
      </c>
      <c r="K43" s="200"/>
    </row>
    <row r="44" ht="7.5" customHeight="1">
      <c r="A44" s="12"/>
    </row>
    <row r="45">
      <c r="A45" s="45" t="s">
        <v>132</v>
      </c>
    </row>
    <row r="46">
      <c r="A46" s="14" t="s">
        <v>9</v>
      </c>
      <c r="B46" s="15" t="s">
        <v>10</v>
      </c>
      <c r="C46" s="16" t="s">
        <v>11</v>
      </c>
      <c r="D46" s="17" t="s">
        <v>12</v>
      </c>
      <c r="E46" s="19" t="s">
        <v>20</v>
      </c>
    </row>
    <row r="47">
      <c r="A47" s="149" t="s">
        <v>21</v>
      </c>
      <c r="B47" s="218" t="s">
        <v>542</v>
      </c>
      <c r="C47" s="219" t="s">
        <v>1404</v>
      </c>
      <c r="D47" s="119" t="s">
        <v>24</v>
      </c>
      <c r="E47" s="185" t="s">
        <v>124</v>
      </c>
      <c r="F47" s="47"/>
      <c r="G47" s="47"/>
      <c r="H47" s="47"/>
      <c r="I47" s="47"/>
      <c r="J47" s="47"/>
      <c r="K47" s="47"/>
    </row>
    <row r="48">
      <c r="A48" s="149" t="s">
        <v>21</v>
      </c>
      <c r="B48" s="218" t="s">
        <v>983</v>
      </c>
      <c r="C48" s="219" t="s">
        <v>984</v>
      </c>
      <c r="D48" s="119" t="s">
        <v>24</v>
      </c>
      <c r="E48" s="185" t="s">
        <v>124</v>
      </c>
      <c r="F48" s="47"/>
      <c r="G48" s="47"/>
      <c r="H48" s="47"/>
      <c r="I48" s="47"/>
      <c r="J48" s="47"/>
      <c r="K48" s="47"/>
    </row>
    <row r="49">
      <c r="A49" s="149" t="s">
        <v>21</v>
      </c>
      <c r="B49" s="218" t="s">
        <v>1359</v>
      </c>
      <c r="C49" s="219" t="s">
        <v>1405</v>
      </c>
      <c r="D49" s="119" t="s">
        <v>24</v>
      </c>
      <c r="E49" s="185" t="s">
        <v>124</v>
      </c>
      <c r="F49" s="47"/>
      <c r="G49" s="47"/>
      <c r="H49" s="47"/>
      <c r="I49" s="47"/>
      <c r="J49" s="47"/>
      <c r="K49" s="47"/>
    </row>
    <row r="50">
      <c r="A50" s="155" t="s">
        <v>79</v>
      </c>
      <c r="B50" s="218" t="s">
        <v>1176</v>
      </c>
      <c r="C50" s="219" t="s">
        <v>1177</v>
      </c>
      <c r="D50" s="119" t="s">
        <v>24</v>
      </c>
      <c r="E50" s="185" t="s">
        <v>124</v>
      </c>
      <c r="F50" s="47"/>
      <c r="G50" s="47"/>
      <c r="H50" s="47"/>
      <c r="I50" s="47"/>
      <c r="J50" s="47"/>
      <c r="K50" s="47"/>
    </row>
    <row r="51">
      <c r="A51" s="155" t="s">
        <v>79</v>
      </c>
      <c r="B51" s="218" t="s">
        <v>1406</v>
      </c>
      <c r="C51" s="219" t="s">
        <v>1407</v>
      </c>
      <c r="D51" s="119" t="s">
        <v>24</v>
      </c>
      <c r="E51" s="185" t="s">
        <v>124</v>
      </c>
      <c r="F51" s="47"/>
      <c r="G51" s="47"/>
      <c r="H51" s="47"/>
      <c r="I51" s="47"/>
      <c r="J51" s="47"/>
      <c r="K51" s="47"/>
    </row>
    <row r="52">
      <c r="A52" s="155" t="s">
        <v>79</v>
      </c>
      <c r="B52" s="218" t="s">
        <v>1408</v>
      </c>
      <c r="C52" s="219" t="s">
        <v>1409</v>
      </c>
      <c r="D52" s="119" t="s">
        <v>24</v>
      </c>
      <c r="E52" s="185" t="s">
        <v>124</v>
      </c>
      <c r="F52" s="47"/>
      <c r="G52" s="47"/>
      <c r="H52" s="47"/>
      <c r="I52" s="47"/>
      <c r="J52" s="47"/>
      <c r="K52" s="47"/>
    </row>
    <row r="53">
      <c r="A53" s="166" t="s">
        <v>98</v>
      </c>
      <c r="B53" s="218" t="s">
        <v>1410</v>
      </c>
      <c r="C53" s="219" t="s">
        <v>1411</v>
      </c>
      <c r="D53" s="119" t="s">
        <v>24</v>
      </c>
      <c r="E53" s="185" t="s">
        <v>124</v>
      </c>
      <c r="F53" s="47"/>
      <c r="G53" s="47"/>
      <c r="H53" s="47"/>
      <c r="I53" s="47"/>
      <c r="J53" s="47"/>
      <c r="K53" s="47"/>
    </row>
    <row r="54">
      <c r="A54" s="166" t="s">
        <v>98</v>
      </c>
      <c r="B54" s="218" t="s">
        <v>1182</v>
      </c>
      <c r="C54" s="220" t="s">
        <v>1183</v>
      </c>
      <c r="D54" s="119" t="s">
        <v>24</v>
      </c>
      <c r="E54" s="185" t="s">
        <v>124</v>
      </c>
      <c r="F54" s="47"/>
      <c r="G54" s="47"/>
      <c r="H54" s="47"/>
      <c r="I54" s="47"/>
      <c r="J54" s="47"/>
      <c r="K54" s="47"/>
    </row>
    <row r="55">
      <c r="A55" s="166" t="s">
        <v>98</v>
      </c>
      <c r="B55" s="218" t="s">
        <v>1269</v>
      </c>
      <c r="C55" s="219" t="s">
        <v>1412</v>
      </c>
      <c r="D55" s="119" t="s">
        <v>24</v>
      </c>
      <c r="E55" s="185" t="s">
        <v>124</v>
      </c>
      <c r="F55" s="47"/>
      <c r="G55" s="47"/>
      <c r="H55" s="47"/>
      <c r="I55" s="47"/>
      <c r="J55" s="47"/>
      <c r="K55" s="47"/>
    </row>
    <row r="56">
      <c r="A56" s="45" t="s">
        <v>133</v>
      </c>
    </row>
    <row r="57">
      <c r="A57" s="49" t="s">
        <v>134</v>
      </c>
      <c r="D57" s="19" t="s">
        <v>135</v>
      </c>
      <c r="E57" s="19" t="s">
        <v>136</v>
      </c>
      <c r="F57" s="19"/>
      <c r="G57" s="19"/>
      <c r="H57" s="19" t="s">
        <v>137</v>
      </c>
      <c r="I57" s="19" t="s">
        <v>20</v>
      </c>
    </row>
    <row r="58">
      <c r="A58" s="50" t="s">
        <v>1413</v>
      </c>
      <c r="D58" s="122" t="s">
        <v>532</v>
      </c>
      <c r="E58" s="50" t="s">
        <v>147</v>
      </c>
      <c r="F58" s="50"/>
      <c r="G58" s="50"/>
      <c r="H58" s="195" t="s">
        <v>143</v>
      </c>
      <c r="I58" s="52" t="s">
        <v>124</v>
      </c>
      <c r="J58" s="52"/>
      <c r="K58" s="52"/>
    </row>
    <row r="59">
      <c r="A59" s="50" t="s">
        <v>1414</v>
      </c>
      <c r="B59" s="50"/>
      <c r="C59" s="50"/>
      <c r="D59" s="122" t="s">
        <v>151</v>
      </c>
      <c r="E59" s="50" t="s">
        <v>140</v>
      </c>
      <c r="F59" s="50"/>
      <c r="G59" s="50"/>
      <c r="H59" s="195" t="s">
        <v>143</v>
      </c>
      <c r="I59" s="221" t="s">
        <v>124</v>
      </c>
      <c r="J59" s="52"/>
      <c r="K59" s="52"/>
    </row>
    <row r="60">
      <c r="A60" s="50" t="s">
        <v>1415</v>
      </c>
      <c r="D60" s="122" t="s">
        <v>1332</v>
      </c>
      <c r="E60" s="50" t="s">
        <v>1416</v>
      </c>
      <c r="F60" s="50"/>
      <c r="G60" s="50"/>
      <c r="H60" s="195" t="s">
        <v>143</v>
      </c>
      <c r="I60" s="221" t="s">
        <v>124</v>
      </c>
      <c r="J60" s="52"/>
      <c r="K60" s="52"/>
    </row>
    <row r="61">
      <c r="A61" s="50" t="s">
        <v>1417</v>
      </c>
      <c r="D61" s="122" t="s">
        <v>151</v>
      </c>
      <c r="E61" s="50" t="s">
        <v>140</v>
      </c>
      <c r="F61" s="50"/>
      <c r="G61" s="50"/>
      <c r="H61" s="196" t="s">
        <v>141</v>
      </c>
      <c r="I61" s="221" t="s">
        <v>124</v>
      </c>
      <c r="J61" s="52"/>
      <c r="K61" s="52"/>
    </row>
    <row r="62">
      <c r="A62" s="50" t="s">
        <v>1337</v>
      </c>
      <c r="D62" s="122" t="s">
        <v>151</v>
      </c>
      <c r="E62" s="50" t="s">
        <v>1338</v>
      </c>
      <c r="F62" s="50"/>
      <c r="G62" s="50"/>
      <c r="H62" s="195" t="s">
        <v>143</v>
      </c>
      <c r="I62" s="221" t="s">
        <v>124</v>
      </c>
      <c r="J62" s="52"/>
      <c r="K62" s="52"/>
    </row>
    <row r="63">
      <c r="A63" s="50" t="s">
        <v>1418</v>
      </c>
      <c r="D63" s="122" t="s">
        <v>151</v>
      </c>
      <c r="E63" s="50" t="s">
        <v>142</v>
      </c>
      <c r="F63" s="50"/>
      <c r="G63" s="50"/>
      <c r="H63" s="195" t="s">
        <v>143</v>
      </c>
      <c r="I63" s="221" t="s">
        <v>124</v>
      </c>
      <c r="J63" s="52"/>
      <c r="K63" s="52"/>
    </row>
    <row r="64">
      <c r="A64" s="50" t="s">
        <v>138</v>
      </c>
      <c r="B64" s="50"/>
      <c r="C64" s="50"/>
      <c r="D64" s="122" t="s">
        <v>138</v>
      </c>
      <c r="E64" s="50" t="s">
        <v>1419</v>
      </c>
      <c r="F64" s="50"/>
      <c r="G64" s="50"/>
      <c r="H64" s="195" t="s">
        <v>143</v>
      </c>
      <c r="I64" s="221"/>
      <c r="J64" s="52"/>
      <c r="K64" s="52"/>
    </row>
    <row r="65">
      <c r="A65" s="50" t="s">
        <v>1345</v>
      </c>
      <c r="B65" s="50"/>
      <c r="C65" s="50"/>
      <c r="D65" s="122" t="s">
        <v>151</v>
      </c>
      <c r="E65" s="50" t="s">
        <v>144</v>
      </c>
      <c r="F65" s="50"/>
      <c r="G65" s="50"/>
      <c r="H65" s="195" t="s">
        <v>143</v>
      </c>
      <c r="I65" s="221" t="s">
        <v>124</v>
      </c>
      <c r="J65" s="52"/>
      <c r="K65" s="52"/>
    </row>
    <row r="66" ht="7.5" customHeight="1">
      <c r="A66" s="12"/>
    </row>
    <row r="67">
      <c r="A67" s="45" t="s">
        <v>153</v>
      </c>
    </row>
    <row r="68">
      <c r="A68" s="45" t="s">
        <v>154</v>
      </c>
      <c r="E68" s="45" t="s">
        <v>13</v>
      </c>
      <c r="J68" s="45"/>
      <c r="K68" s="45"/>
    </row>
    <row r="69">
      <c r="A69" s="57"/>
      <c r="B69" s="57"/>
      <c r="C69" s="58"/>
      <c r="D69" s="57"/>
      <c r="E69" s="56" t="s">
        <v>155</v>
      </c>
    </row>
    <row r="70">
      <c r="A70" s="57"/>
      <c r="B70" s="57"/>
      <c r="C70" s="58"/>
      <c r="D70" s="57"/>
      <c r="E70" s="59"/>
      <c r="F70" s="60" t="s">
        <v>155</v>
      </c>
      <c r="G70" s="60" t="s">
        <v>156</v>
      </c>
      <c r="H70" s="60" t="s">
        <v>157</v>
      </c>
      <c r="I70" s="60" t="s">
        <v>158</v>
      </c>
      <c r="K70" s="60"/>
    </row>
    <row r="71">
      <c r="A71" s="57"/>
      <c r="B71" s="57"/>
      <c r="C71" s="58"/>
      <c r="D71" s="57"/>
      <c r="E71" s="57" t="s">
        <v>140</v>
      </c>
      <c r="F71" s="57">
        <f>SUMIFS(E10:E44,G10:G44,"FALSE",A10:A44,1)</f>
        <v>40</v>
      </c>
      <c r="G71" s="57">
        <v>8.0</v>
      </c>
      <c r="H71" s="57">
        <f>SUMIFS(E10:E44,G10:G44,"FALSE",H10:H44,"PRONTO",A10:A44,1)</f>
        <v>16</v>
      </c>
      <c r="I71" s="57"/>
      <c r="J71" s="57" t="str">
        <f>IFERROR(__xludf.DUMMYFUNCTION("SPARKLINE(K71,{""charttype"",""bar"";""color1"",""green"";""max"",1})"),"")</f>
        <v/>
      </c>
      <c r="K71" s="62">
        <f t="shared" ref="K71:K75" si="1">100/F71*(G71+H71)/100</f>
        <v>0.6</v>
      </c>
    </row>
    <row r="72">
      <c r="A72" s="57"/>
      <c r="B72" s="57"/>
      <c r="C72" s="58"/>
      <c r="D72" s="57"/>
      <c r="E72" s="57" t="s">
        <v>152</v>
      </c>
      <c r="F72" s="57">
        <f>SUMIFS(E10:E44,G10:G44,"FALSE",A10:A44,2)</f>
        <v>34</v>
      </c>
      <c r="G72" s="57">
        <v>13.0</v>
      </c>
      <c r="H72" s="57">
        <f>SUMIFS(E10:E44,G10:G44,"FALSE",H10:H44,"PRONTO",A10:A44,2)</f>
        <v>21</v>
      </c>
      <c r="J72" s="57" t="str">
        <f>IFERROR(__xludf.DUMMYFUNCTION("SPARKLINE(K72,{""charttype"",""bar"";""color1"",""green"";""max"",1})"),"")</f>
        <v/>
      </c>
      <c r="K72" s="62">
        <f t="shared" si="1"/>
        <v>1</v>
      </c>
    </row>
    <row r="73">
      <c r="A73" s="57"/>
      <c r="B73" s="57"/>
      <c r="C73" s="58"/>
      <c r="D73" s="57"/>
      <c r="E73" s="57" t="s">
        <v>142</v>
      </c>
      <c r="F73" s="57">
        <f>SUMIFS(E10:E44,G10:G44,"FALSE",A10:A44,3)</f>
        <v>34</v>
      </c>
      <c r="G73" s="57">
        <v>8.0</v>
      </c>
      <c r="H73" s="57">
        <f>SUMIFS(E10:E44,G10:G44,"FALSE",H10:H44,"PRONTO",A10:A44,3)</f>
        <v>26</v>
      </c>
      <c r="J73" s="57" t="str">
        <f>IFERROR(__xludf.DUMMYFUNCTION("SPARKLINE(K73,{""charttype"",""bar"";""color1"",""green"";""max"",1})"),"")</f>
        <v/>
      </c>
      <c r="K73" s="62">
        <f t="shared" si="1"/>
        <v>1</v>
      </c>
    </row>
    <row r="74">
      <c r="A74" s="57"/>
      <c r="B74" s="57"/>
      <c r="C74" s="58"/>
      <c r="D74" s="57"/>
      <c r="E74" s="57" t="s">
        <v>144</v>
      </c>
      <c r="F74" s="57">
        <f>SUMIFS(E10:E44,G10:G44,"FALSE",A10:A44,4)</f>
        <v>50</v>
      </c>
      <c r="G74" s="57">
        <v>13.0</v>
      </c>
      <c r="H74" s="57">
        <f>SUMIFS(E10:E44,G10:G44,"FALSE",H10:H44,"PRONTO",A10:A44,4)</f>
        <v>21</v>
      </c>
      <c r="J74" s="57" t="str">
        <f>IFERROR(__xludf.DUMMYFUNCTION("SPARKLINE(K74,{""charttype"",""bar"";""color1"",""green"";""max"",1})"),"")</f>
        <v/>
      </c>
      <c r="K74" s="62">
        <f t="shared" si="1"/>
        <v>0.68</v>
      </c>
    </row>
    <row r="75">
      <c r="A75" s="57"/>
      <c r="B75" s="57"/>
      <c r="C75" s="58"/>
      <c r="D75" s="57"/>
      <c r="E75" s="63"/>
      <c r="F75" s="63">
        <f t="shared" ref="F75:H75" si="2">SUM(F71:F74)</f>
        <v>158</v>
      </c>
      <c r="G75" s="63">
        <f t="shared" si="2"/>
        <v>42</v>
      </c>
      <c r="H75" s="63">
        <f t="shared" si="2"/>
        <v>84</v>
      </c>
      <c r="I75" s="63"/>
      <c r="J75" s="63" t="str">
        <f>IFERROR(__xludf.DUMMYFUNCTION("SPARKLINE(K75,{""charttype"",""bar"";""color1"",""green"";""max"",1})"),"")</f>
        <v/>
      </c>
      <c r="K75" s="65">
        <f t="shared" si="1"/>
        <v>0.7974683544</v>
      </c>
    </row>
    <row r="76" ht="4.5" customHeight="1">
      <c r="A76" s="57"/>
      <c r="B76" s="57"/>
      <c r="C76" s="58"/>
      <c r="D76" s="57"/>
      <c r="E76" s="66"/>
      <c r="F76" s="67"/>
      <c r="G76" s="67"/>
      <c r="H76" s="57"/>
      <c r="I76" s="57"/>
      <c r="J76" s="58"/>
      <c r="K76" s="57"/>
    </row>
    <row r="77">
      <c r="A77" s="57"/>
      <c r="B77" s="57"/>
      <c r="C77" s="58"/>
      <c r="D77" s="57"/>
      <c r="E77" s="56" t="s">
        <v>159</v>
      </c>
    </row>
    <row r="78">
      <c r="A78" s="57"/>
      <c r="B78" s="57"/>
      <c r="C78" s="58"/>
      <c r="D78" s="57"/>
      <c r="E78" s="59"/>
      <c r="F78" s="60" t="s">
        <v>160</v>
      </c>
      <c r="G78" s="60" t="s">
        <v>156</v>
      </c>
      <c r="H78" s="60" t="s">
        <v>157</v>
      </c>
      <c r="I78" s="60" t="s">
        <v>161</v>
      </c>
      <c r="K78" s="60"/>
    </row>
    <row r="79">
      <c r="A79" s="57"/>
      <c r="B79" s="57"/>
      <c r="C79" s="58"/>
      <c r="D79" s="57"/>
      <c r="E79" s="57" t="s">
        <v>140</v>
      </c>
      <c r="F79" s="57">
        <f>SUMIFS(E10:E44,G10:G44,"TRUE",A10:A44,1)</f>
        <v>14</v>
      </c>
      <c r="G79" s="57">
        <v>5.0</v>
      </c>
      <c r="H79" s="57">
        <f>SUMIFS(E10:E44,G10:G44,"TRUE",H10:H44,"PRONTO",A10:A44,1)</f>
        <v>9</v>
      </c>
      <c r="I79" s="57"/>
      <c r="J79" s="57" t="str">
        <f>IFERROR(__xludf.DUMMYFUNCTION("SPARKLINE(K79,{""charttype"",""bar"";""color1"",""green"";""max"",1})"),"")</f>
        <v/>
      </c>
      <c r="K79" s="62">
        <f t="shared" ref="K79:K83" si="3">100/F79*(G79+H79)/100</f>
        <v>1</v>
      </c>
    </row>
    <row r="80">
      <c r="A80" s="57"/>
      <c r="B80" s="57"/>
      <c r="C80" s="58"/>
      <c r="D80" s="57"/>
      <c r="E80" s="57" t="s">
        <v>152</v>
      </c>
      <c r="F80" s="57">
        <f>SUMIFS(E10:E44,G10:G44,"TRUE",A10:A44,2)</f>
        <v>37</v>
      </c>
      <c r="G80" s="57">
        <v>0.0</v>
      </c>
      <c r="H80" s="57">
        <f>SUMIFS(E10:E44,G10:G44,"TRUE",H10:H44,"PRONTO",A10:A44,2)</f>
        <v>16</v>
      </c>
      <c r="J80" s="57" t="str">
        <f>IFERROR(__xludf.DUMMYFUNCTION("SPARKLINE(K80,{""charttype"",""bar"";""color1"",""green"";""max"",1})"),"")</f>
        <v/>
      </c>
      <c r="K80" s="62">
        <f t="shared" si="3"/>
        <v>0.4324324324</v>
      </c>
    </row>
    <row r="81">
      <c r="A81" s="57"/>
      <c r="B81" s="57"/>
      <c r="C81" s="58"/>
      <c r="D81" s="57"/>
      <c r="E81" s="57" t="s">
        <v>142</v>
      </c>
      <c r="F81" s="57">
        <f>SUMIFS(E10:E44,G10:G44,"TRUE",A10:A44,3)</f>
        <v>8</v>
      </c>
      <c r="G81" s="57">
        <v>0.0</v>
      </c>
      <c r="H81" s="57">
        <f>SUMIFS(E10:E44,G10:G44,"TRUE",H10:H44,"PRONTO",A10:A44,3)</f>
        <v>0</v>
      </c>
      <c r="J81" s="57" t="str">
        <f>IFERROR(__xludf.DUMMYFUNCTION("SPARKLINE(K81,{""charttype"",""bar"";""color1"",""green"";""max"",1})"),"")</f>
        <v/>
      </c>
      <c r="K81" s="62">
        <f t="shared" si="3"/>
        <v>0</v>
      </c>
    </row>
    <row r="82">
      <c r="A82" s="57"/>
      <c r="B82" s="57"/>
      <c r="C82" s="58"/>
      <c r="D82" s="57"/>
      <c r="E82" s="57" t="s">
        <v>144</v>
      </c>
      <c r="F82" s="57">
        <f>SUMIFS(E10:E44,G10:G44,"TRUE",A10:A44,4)</f>
        <v>34</v>
      </c>
      <c r="G82" s="57">
        <v>0.0</v>
      </c>
      <c r="H82" s="57">
        <f>SUMIFS(E10:E44,G10:G44,"TRUE",H10:H44,"PRONTO",A10:A44,4)</f>
        <v>13</v>
      </c>
      <c r="J82" s="57" t="str">
        <f>IFERROR(__xludf.DUMMYFUNCTION("SPARKLINE(K82,{""charttype"",""bar"";""color1"",""green"";""max"",1})"),"")</f>
        <v/>
      </c>
      <c r="K82" s="62">
        <f t="shared" si="3"/>
        <v>0.3823529412</v>
      </c>
    </row>
    <row r="83">
      <c r="A83" s="57"/>
      <c r="B83" s="57"/>
      <c r="C83" s="58"/>
      <c r="D83" s="57"/>
      <c r="E83" s="63"/>
      <c r="F83" s="63">
        <f t="shared" ref="F83:H83" si="4">SUM(F79:F82)</f>
        <v>93</v>
      </c>
      <c r="G83" s="63">
        <f t="shared" si="4"/>
        <v>5</v>
      </c>
      <c r="H83" s="63">
        <f t="shared" si="4"/>
        <v>38</v>
      </c>
      <c r="I83" s="63"/>
      <c r="J83" s="63" t="str">
        <f>IFERROR(__xludf.DUMMYFUNCTION("SPARKLINE(K83,{""charttype"",""bar"";""color1"",""green"";""max"",1})"),"")</f>
        <v/>
      </c>
      <c r="K83" s="65">
        <f t="shared" si="3"/>
        <v>0.4623655914</v>
      </c>
    </row>
    <row r="84" ht="4.5" customHeight="1">
      <c r="A84" s="57"/>
      <c r="B84" s="57"/>
      <c r="C84" s="58"/>
      <c r="D84" s="57"/>
      <c r="E84" s="66" t="s">
        <v>162</v>
      </c>
      <c r="F84" s="67"/>
      <c r="G84" s="67"/>
      <c r="H84" s="57"/>
      <c r="I84" s="57"/>
      <c r="J84" s="58"/>
      <c r="K84" s="57"/>
    </row>
    <row r="85">
      <c r="A85" s="57"/>
      <c r="B85" s="57"/>
      <c r="C85" s="58"/>
      <c r="D85" s="57"/>
      <c r="E85" s="56" t="s">
        <v>163</v>
      </c>
    </row>
    <row r="86">
      <c r="A86" s="57"/>
      <c r="B86" s="57"/>
      <c r="C86" s="58"/>
      <c r="E86" s="59"/>
      <c r="F86" s="60" t="s">
        <v>164</v>
      </c>
      <c r="G86" s="60" t="s">
        <v>156</v>
      </c>
      <c r="H86" s="60" t="s">
        <v>165</v>
      </c>
      <c r="I86" s="60" t="s">
        <v>166</v>
      </c>
      <c r="K86" s="61"/>
    </row>
    <row r="87">
      <c r="A87" s="57"/>
      <c r="B87" s="57"/>
      <c r="C87" s="58"/>
      <c r="E87" s="57" t="s">
        <v>140</v>
      </c>
      <c r="F87" s="57">
        <f t="shared" ref="F87:H87" si="5">SUM(F71+F79)</f>
        <v>54</v>
      </c>
      <c r="G87" s="57">
        <f t="shared" si="5"/>
        <v>13</v>
      </c>
      <c r="H87" s="57">
        <f t="shared" si="5"/>
        <v>25</v>
      </c>
      <c r="I87" s="57"/>
      <c r="J87" s="57" t="str">
        <f>IFERROR(__xludf.DUMMYFUNCTION("SPARKLINE(K87,{""charttype"",""bar"";""color1"",""green"";""max"",1})"),"")</f>
        <v/>
      </c>
      <c r="K87" s="62">
        <f t="shared" ref="K87:K91" si="7">100/F71*((G71+H71)+(G79+H79))/100</f>
        <v>0.95</v>
      </c>
    </row>
    <row r="88">
      <c r="A88" s="57"/>
      <c r="B88" s="57"/>
      <c r="C88" s="58"/>
      <c r="E88" s="57" t="s">
        <v>152</v>
      </c>
      <c r="F88" s="57">
        <f t="shared" ref="F88:H88" si="6">SUM(F72+F80)</f>
        <v>71</v>
      </c>
      <c r="G88" s="57">
        <f t="shared" si="6"/>
        <v>13</v>
      </c>
      <c r="H88" s="57">
        <f t="shared" si="6"/>
        <v>37</v>
      </c>
      <c r="J88" s="57" t="str">
        <f>IFERROR(__xludf.DUMMYFUNCTION("SPARKLINE(K88,{""charttype"",""bar"";""color1"",""green"";""max"",1})"),"")</f>
        <v/>
      </c>
      <c r="K88" s="62">
        <f t="shared" si="7"/>
        <v>1.470588235</v>
      </c>
    </row>
    <row r="89">
      <c r="A89" s="57"/>
      <c r="B89" s="57"/>
      <c r="C89" s="58"/>
      <c r="E89" s="57" t="s">
        <v>142</v>
      </c>
      <c r="F89" s="57">
        <f t="shared" ref="F89:H89" si="8">SUM(F73+F81)</f>
        <v>42</v>
      </c>
      <c r="G89" s="57">
        <f t="shared" si="8"/>
        <v>8</v>
      </c>
      <c r="H89" s="57">
        <f t="shared" si="8"/>
        <v>26</v>
      </c>
      <c r="J89" s="57" t="str">
        <f>IFERROR(__xludf.DUMMYFUNCTION("SPARKLINE(K89,{""charttype"",""bar"";""color1"",""green"";""max"",1})"),"")</f>
        <v/>
      </c>
      <c r="K89" s="62">
        <f t="shared" si="7"/>
        <v>1</v>
      </c>
    </row>
    <row r="90">
      <c r="A90" s="57"/>
      <c r="B90" s="57"/>
      <c r="C90" s="58"/>
      <c r="E90" s="57" t="s">
        <v>144</v>
      </c>
      <c r="F90" s="57">
        <f t="shared" ref="F90:H90" si="9">SUM(F74+F82)</f>
        <v>84</v>
      </c>
      <c r="G90" s="57">
        <f t="shared" si="9"/>
        <v>13</v>
      </c>
      <c r="H90" s="57">
        <f t="shared" si="9"/>
        <v>34</v>
      </c>
      <c r="J90" s="57" t="str">
        <f>IFERROR(__xludf.DUMMYFUNCTION("SPARKLINE(K90,{""charttype"",""bar"";""color1"",""green"";""max"",1})"),"")</f>
        <v/>
      </c>
      <c r="K90" s="62">
        <f t="shared" si="7"/>
        <v>0.94</v>
      </c>
    </row>
    <row r="91">
      <c r="A91" s="68"/>
      <c r="B91" s="68"/>
      <c r="C91" s="69"/>
      <c r="D91" s="68"/>
      <c r="E91" s="70"/>
      <c r="F91" s="70">
        <f>SUM(F75+F83)</f>
        <v>251</v>
      </c>
      <c r="G91" s="70">
        <f t="shared" ref="G91:H91" si="10">SUM(G87:G90)</f>
        <v>47</v>
      </c>
      <c r="H91" s="70">
        <f t="shared" si="10"/>
        <v>122</v>
      </c>
      <c r="I91" s="70"/>
      <c r="J91" s="70" t="str">
        <f>IFERROR(__xludf.DUMMYFUNCTION("SPARKLINE(K91,{""charttype"",""bar"";""color1"",""green"";""max"",1})"),"")</f>
        <v/>
      </c>
      <c r="K91" s="72">
        <f t="shared" si="7"/>
        <v>1.069620253</v>
      </c>
    </row>
    <row r="92">
      <c r="A92" s="57"/>
      <c r="B92" s="57"/>
      <c r="C92" s="58"/>
      <c r="D92" s="57"/>
      <c r="E92" s="57"/>
      <c r="F92" s="57"/>
      <c r="G92" s="57"/>
      <c r="H92" s="57"/>
      <c r="I92" s="73"/>
      <c r="J92" s="58"/>
      <c r="K92" s="57"/>
    </row>
    <row r="93">
      <c r="A93" s="57"/>
      <c r="B93" s="57"/>
      <c r="C93" s="58"/>
      <c r="D93" s="57"/>
      <c r="E93" s="57"/>
      <c r="F93" s="57"/>
      <c r="G93" s="57"/>
      <c r="H93" s="57"/>
      <c r="I93" s="73"/>
      <c r="J93" s="58"/>
      <c r="K93" s="57"/>
    </row>
    <row r="94">
      <c r="A94" s="57"/>
      <c r="B94" s="57"/>
      <c r="C94" s="58"/>
      <c r="D94" s="57"/>
      <c r="E94" s="57"/>
      <c r="F94" s="57"/>
      <c r="G94" s="57"/>
      <c r="H94" s="57"/>
      <c r="I94" s="73"/>
      <c r="J94" s="58"/>
      <c r="K94" s="57"/>
    </row>
    <row r="95">
      <c r="A95" s="57"/>
      <c r="B95" s="57"/>
      <c r="C95" s="58"/>
      <c r="D95" s="57"/>
      <c r="E95" s="57"/>
      <c r="F95" s="57"/>
      <c r="G95" s="57"/>
      <c r="H95" s="57"/>
      <c r="I95" s="73"/>
      <c r="J95" s="58"/>
      <c r="K95" s="57"/>
    </row>
    <row r="96">
      <c r="A96" s="57"/>
      <c r="B96" s="57"/>
      <c r="C96" s="58"/>
      <c r="D96" s="57"/>
      <c r="E96" s="57"/>
      <c r="F96" s="57"/>
      <c r="G96" s="57"/>
      <c r="H96" s="57"/>
      <c r="I96" s="73"/>
      <c r="J96" s="58"/>
      <c r="K96" s="57"/>
    </row>
    <row r="97">
      <c r="A97" s="57"/>
      <c r="B97" s="57"/>
      <c r="C97" s="58"/>
      <c r="D97" s="57"/>
      <c r="E97" s="57"/>
      <c r="F97" s="57"/>
      <c r="G97" s="57"/>
      <c r="H97" s="57"/>
      <c r="I97" s="73"/>
      <c r="J97" s="58"/>
      <c r="K97" s="57"/>
    </row>
    <row r="98">
      <c r="A98" s="57"/>
      <c r="B98" s="57"/>
      <c r="C98" s="58"/>
      <c r="D98" s="57"/>
      <c r="E98" s="57"/>
      <c r="F98" s="57"/>
      <c r="G98" s="57"/>
      <c r="H98" s="57"/>
      <c r="I98" s="73"/>
      <c r="J98" s="58"/>
      <c r="K98" s="57"/>
    </row>
    <row r="99">
      <c r="A99" s="57"/>
      <c r="B99" s="57"/>
      <c r="C99" s="58"/>
      <c r="D99" s="57"/>
      <c r="E99" s="57"/>
      <c r="F99" s="57"/>
      <c r="G99" s="57"/>
      <c r="H99" s="57"/>
      <c r="I99" s="73"/>
      <c r="J99" s="58"/>
      <c r="K99" s="57"/>
    </row>
    <row r="100">
      <c r="A100" s="57"/>
      <c r="B100" s="57"/>
      <c r="C100" s="58"/>
      <c r="D100" s="57"/>
      <c r="E100" s="57"/>
      <c r="F100" s="57"/>
      <c r="G100" s="57"/>
      <c r="H100" s="57"/>
      <c r="I100" s="73"/>
      <c r="J100" s="58"/>
      <c r="K100" s="57"/>
    </row>
    <row r="101">
      <c r="A101" s="57"/>
      <c r="B101" s="57"/>
      <c r="C101" s="58"/>
      <c r="D101" s="57"/>
      <c r="E101" s="57"/>
      <c r="F101" s="57"/>
      <c r="G101" s="57"/>
      <c r="H101" s="57"/>
      <c r="I101" s="73"/>
      <c r="J101" s="58"/>
      <c r="K101" s="57"/>
    </row>
    <row r="102">
      <c r="A102" s="57"/>
      <c r="B102" s="57"/>
      <c r="C102" s="58"/>
      <c r="D102" s="57"/>
      <c r="E102" s="57"/>
      <c r="F102" s="57"/>
      <c r="G102" s="57"/>
      <c r="H102" s="57"/>
      <c r="I102" s="73"/>
      <c r="J102" s="58"/>
      <c r="K102" s="57"/>
    </row>
    <row r="103">
      <c r="A103" s="57"/>
      <c r="B103" s="57"/>
      <c r="C103" s="58"/>
      <c r="D103" s="57"/>
      <c r="E103" s="57"/>
      <c r="F103" s="57"/>
      <c r="G103" s="57"/>
      <c r="H103" s="57"/>
      <c r="I103" s="73"/>
      <c r="J103" s="58"/>
      <c r="K103" s="57"/>
    </row>
    <row r="104">
      <c r="A104" s="57"/>
      <c r="B104" s="57"/>
      <c r="C104" s="58"/>
      <c r="D104" s="57"/>
      <c r="E104" s="57"/>
      <c r="F104" s="57"/>
      <c r="G104" s="57"/>
      <c r="H104" s="57"/>
      <c r="I104" s="73"/>
      <c r="J104" s="58"/>
      <c r="K104" s="57"/>
    </row>
    <row r="105">
      <c r="A105" s="57"/>
      <c r="B105" s="57"/>
      <c r="C105" s="58"/>
      <c r="D105" s="57"/>
      <c r="E105" s="57"/>
      <c r="F105" s="57"/>
      <c r="G105" s="57"/>
      <c r="H105" s="57"/>
      <c r="I105" s="73"/>
      <c r="J105" s="58"/>
      <c r="K105" s="57"/>
    </row>
    <row r="106">
      <c r="A106" s="57"/>
      <c r="B106" s="57"/>
      <c r="C106" s="58"/>
      <c r="D106" s="57"/>
      <c r="E106" s="57"/>
      <c r="F106" s="57"/>
      <c r="G106" s="57"/>
      <c r="H106" s="57"/>
      <c r="I106" s="73"/>
      <c r="J106" s="58"/>
      <c r="K106" s="57"/>
    </row>
    <row r="107">
      <c r="A107" s="57"/>
      <c r="B107" s="57"/>
      <c r="C107" s="58"/>
      <c r="D107" s="57"/>
      <c r="E107" s="57"/>
      <c r="F107" s="57"/>
      <c r="G107" s="57"/>
      <c r="H107" s="57"/>
      <c r="I107" s="73"/>
      <c r="J107" s="58"/>
      <c r="K107" s="57"/>
    </row>
    <row r="108">
      <c r="A108" s="57"/>
      <c r="B108" s="57"/>
      <c r="C108" s="58"/>
      <c r="D108" s="57"/>
      <c r="E108" s="57"/>
      <c r="F108" s="57"/>
      <c r="G108" s="57"/>
      <c r="H108" s="57"/>
      <c r="I108" s="73"/>
      <c r="J108" s="58"/>
      <c r="K108" s="57"/>
    </row>
  </sheetData>
  <autoFilter ref="$A$9:$K$43">
    <sortState ref="A9:K43">
      <sortCondition ref="A9:A43"/>
      <sortCondition ref="B9:B43"/>
    </sortState>
  </autoFilter>
  <mergeCells count="34">
    <mergeCell ref="A1:K1"/>
    <mergeCell ref="A2:K2"/>
    <mergeCell ref="A3:B3"/>
    <mergeCell ref="A4:B4"/>
    <mergeCell ref="C4:D4"/>
    <mergeCell ref="E4:E5"/>
    <mergeCell ref="F4:F5"/>
    <mergeCell ref="A5:B5"/>
    <mergeCell ref="C5:D5"/>
    <mergeCell ref="A6:B6"/>
    <mergeCell ref="C6:I6"/>
    <mergeCell ref="A7:K7"/>
    <mergeCell ref="A8:K8"/>
    <mergeCell ref="A44:K44"/>
    <mergeCell ref="A45:K45"/>
    <mergeCell ref="E46:K46"/>
    <mergeCell ref="A56:K56"/>
    <mergeCell ref="A57:C57"/>
    <mergeCell ref="I57:K57"/>
    <mergeCell ref="A58:C58"/>
    <mergeCell ref="A60:C60"/>
    <mergeCell ref="E69:K69"/>
    <mergeCell ref="I70:J70"/>
    <mergeCell ref="E77:K77"/>
    <mergeCell ref="I78:J78"/>
    <mergeCell ref="E85:K85"/>
    <mergeCell ref="I86:J86"/>
    <mergeCell ref="A61:C61"/>
    <mergeCell ref="A62:C62"/>
    <mergeCell ref="A63:C63"/>
    <mergeCell ref="A66:K66"/>
    <mergeCell ref="A67:K67"/>
    <mergeCell ref="A68:D68"/>
    <mergeCell ref="E68:I68"/>
  </mergeCells>
  <conditionalFormatting sqref="H9:H43">
    <cfRule type="containsText" dxfId="0" priority="1" operator="containsText" text="Preparado">
      <formula>NOT(ISERROR(SEARCH(("Preparado"),(H9))))</formula>
    </cfRule>
  </conditionalFormatting>
  <conditionalFormatting sqref="H9:H43">
    <cfRule type="containsText" dxfId="1" priority="2" operator="containsText" text="Pronto">
      <formula>NOT(ISERROR(SEARCH(("Pronto"),(H9))))</formula>
    </cfRule>
  </conditionalFormatting>
  <conditionalFormatting sqref="H9:H43">
    <cfRule type="containsText" dxfId="1" priority="3" operator="containsText" text="Aceito">
      <formula>NOT(ISERROR(SEARCH(("Aceito"),(H9))))</formula>
    </cfRule>
  </conditionalFormatting>
  <conditionalFormatting sqref="H9:H43">
    <cfRule type="containsText" dxfId="1" priority="4" operator="containsText" text="Implantado">
      <formula>NOT(ISERROR(SEARCH(("Implantado"),(H9))))</formula>
    </cfRule>
  </conditionalFormatting>
  <conditionalFormatting sqref="H9:H43">
    <cfRule type="containsText" dxfId="2" priority="5" operator="containsText" text="Novo">
      <formula>NOT(ISERROR(SEARCH(("Novo"),(H9))))</formula>
    </cfRule>
  </conditionalFormatting>
  <conditionalFormatting sqref="H9:H43">
    <cfRule type="containsText" dxfId="2" priority="6" operator="containsText" text="Em refinamento">
      <formula>NOT(ISERROR(SEARCH(("Em refinamento"),(H9))))</formula>
    </cfRule>
  </conditionalFormatting>
  <conditionalFormatting sqref="H9:H43">
    <cfRule type="containsText" dxfId="3" priority="7" operator="containsText" text="Em testes">
      <formula>NOT(ISERROR(SEARCH(("Em testes"),(H9))))</formula>
    </cfRule>
  </conditionalFormatting>
  <conditionalFormatting sqref="H9:H43">
    <cfRule type="containsText" dxfId="3" priority="8" operator="containsText" text="Implementado">
      <formula>NOT(ISERROR(SEARCH(("Implementado"),(H9))))</formula>
    </cfRule>
  </conditionalFormatting>
  <conditionalFormatting sqref="H9:H43">
    <cfRule type="containsText" dxfId="1" priority="9" operator="containsText" text="Entregue">
      <formula>NOT(ISERROR(SEARCH(("Entregue"),(H9))))</formula>
    </cfRule>
  </conditionalFormatting>
  <conditionalFormatting sqref="H9:H43">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62.0"/>
    <col customWidth="1" min="4" max="4" width="14.5"/>
    <col customWidth="1" min="5" max="5" width="7.75"/>
    <col customWidth="1" min="6" max="6" width="9.63"/>
    <col customWidth="1" min="7" max="7" width="9.5"/>
    <col customWidth="1" min="8" max="8" width="15.25"/>
    <col customWidth="1" min="9" max="9" width="10.25"/>
    <col customWidth="1" min="10" max="10" width="29.88"/>
    <col customWidth="1" min="11" max="11" width="37.25"/>
  </cols>
  <sheetData>
    <row r="1" ht="57.0" customHeight="1">
      <c r="A1" s="1" t="s">
        <v>0</v>
      </c>
    </row>
    <row r="2">
      <c r="A2" s="2" t="s">
        <v>1420</v>
      </c>
    </row>
    <row r="3">
      <c r="A3" s="3" t="s">
        <v>2</v>
      </c>
      <c r="C3" s="4">
        <v>45530.0</v>
      </c>
      <c r="D3" s="4"/>
      <c r="E3" s="4"/>
      <c r="F3" s="4"/>
      <c r="G3" s="4"/>
      <c r="H3" s="4"/>
      <c r="I3" s="5"/>
      <c r="J3" s="6"/>
      <c r="K3" s="7"/>
    </row>
    <row r="4">
      <c r="A4" s="3" t="s">
        <v>3</v>
      </c>
      <c r="C4" s="4">
        <v>45530.0</v>
      </c>
      <c r="E4" s="8">
        <f>NETWORKDAYS(C4, C5, 0)</f>
        <v>15</v>
      </c>
      <c r="F4" s="5" t="s">
        <v>4</v>
      </c>
      <c r="G4" s="5"/>
      <c r="H4" s="5"/>
      <c r="I4" s="5"/>
      <c r="J4" s="6"/>
      <c r="K4" s="9"/>
    </row>
    <row r="5">
      <c r="A5" s="3" t="s">
        <v>5</v>
      </c>
      <c r="C5" s="4">
        <v>45548.0</v>
      </c>
      <c r="G5" s="5"/>
      <c r="H5" s="5"/>
      <c r="I5" s="5"/>
      <c r="J5" s="6"/>
      <c r="K5" s="9"/>
    </row>
    <row r="6">
      <c r="A6" s="3" t="s">
        <v>6</v>
      </c>
      <c r="C6" s="10" t="s">
        <v>7</v>
      </c>
      <c r="J6" s="11"/>
      <c r="K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19</v>
      </c>
      <c r="K9" s="17" t="s">
        <v>20</v>
      </c>
    </row>
    <row r="10" hidden="1">
      <c r="A10" s="42" t="s">
        <v>120</v>
      </c>
      <c r="B10" s="149">
        <v>2.1843097E7</v>
      </c>
      <c r="C10" s="150" t="s">
        <v>1421</v>
      </c>
      <c r="D10" s="120" t="s">
        <v>123</v>
      </c>
      <c r="E10" s="217" t="s">
        <v>124</v>
      </c>
      <c r="F10" s="217" t="s">
        <v>124</v>
      </c>
      <c r="G10" s="217" t="s">
        <v>124</v>
      </c>
      <c r="H10" s="119" t="s">
        <v>25</v>
      </c>
      <c r="I10" s="201" t="b">
        <v>0</v>
      </c>
      <c r="J10" s="200" t="s">
        <v>1422</v>
      </c>
      <c r="K10" s="200"/>
    </row>
    <row r="11" hidden="1">
      <c r="A11" s="42" t="s">
        <v>120</v>
      </c>
      <c r="B11" s="149">
        <v>2.1886343E7</v>
      </c>
      <c r="C11" s="150" t="s">
        <v>1423</v>
      </c>
      <c r="D11" s="120" t="s">
        <v>123</v>
      </c>
      <c r="E11" s="217" t="s">
        <v>124</v>
      </c>
      <c r="F11" s="217" t="s">
        <v>124</v>
      </c>
      <c r="G11" s="217" t="s">
        <v>124</v>
      </c>
      <c r="H11" s="165" t="s">
        <v>25</v>
      </c>
      <c r="I11" s="201" t="b">
        <v>0</v>
      </c>
      <c r="J11" s="200" t="s">
        <v>1424</v>
      </c>
      <c r="K11" s="200"/>
    </row>
    <row r="12" hidden="1">
      <c r="A12" s="42" t="s">
        <v>120</v>
      </c>
      <c r="B12" s="149">
        <v>2.22054E7</v>
      </c>
      <c r="C12" s="150" t="s">
        <v>1425</v>
      </c>
      <c r="D12" s="120" t="s">
        <v>123</v>
      </c>
      <c r="E12" s="217" t="s">
        <v>124</v>
      </c>
      <c r="F12" s="217" t="s">
        <v>124</v>
      </c>
      <c r="G12" s="217" t="s">
        <v>124</v>
      </c>
      <c r="H12" s="120" t="s">
        <v>1426</v>
      </c>
      <c r="I12" s="201" t="b">
        <v>0</v>
      </c>
      <c r="J12" s="200" t="s">
        <v>1427</v>
      </c>
      <c r="K12" s="200"/>
    </row>
    <row r="13" hidden="1">
      <c r="A13" s="42" t="s">
        <v>120</v>
      </c>
      <c r="B13" s="149">
        <v>2.2212399E7</v>
      </c>
      <c r="C13" s="150" t="s">
        <v>1428</v>
      </c>
      <c r="D13" s="120" t="s">
        <v>123</v>
      </c>
      <c r="E13" s="217" t="s">
        <v>124</v>
      </c>
      <c r="F13" s="217" t="s">
        <v>124</v>
      </c>
      <c r="G13" s="217" t="s">
        <v>124</v>
      </c>
      <c r="H13" s="85" t="s">
        <v>1426</v>
      </c>
      <c r="I13" s="201" t="b">
        <v>0</v>
      </c>
      <c r="J13" s="200" t="s">
        <v>1429</v>
      </c>
      <c r="K13" s="200"/>
    </row>
    <row r="14" hidden="1">
      <c r="A14" s="42" t="s">
        <v>120</v>
      </c>
      <c r="B14" s="149">
        <v>2.2212553E7</v>
      </c>
      <c r="C14" s="150" t="s">
        <v>1430</v>
      </c>
      <c r="D14" s="120" t="s">
        <v>123</v>
      </c>
      <c r="E14" s="217" t="s">
        <v>124</v>
      </c>
      <c r="F14" s="217" t="s">
        <v>124</v>
      </c>
      <c r="G14" s="217" t="s">
        <v>124</v>
      </c>
      <c r="H14" s="120" t="s">
        <v>1426</v>
      </c>
      <c r="I14" s="201" t="b">
        <v>0</v>
      </c>
      <c r="J14" s="200" t="s">
        <v>1431</v>
      </c>
      <c r="K14" s="200"/>
    </row>
    <row r="15" hidden="1">
      <c r="A15" s="42" t="s">
        <v>120</v>
      </c>
      <c r="B15" s="149">
        <v>2.2219048E7</v>
      </c>
      <c r="C15" s="150" t="s">
        <v>1432</v>
      </c>
      <c r="D15" s="120" t="s">
        <v>123</v>
      </c>
      <c r="E15" s="217" t="s">
        <v>124</v>
      </c>
      <c r="F15" s="217" t="s">
        <v>124</v>
      </c>
      <c r="G15" s="217" t="s">
        <v>124</v>
      </c>
      <c r="H15" s="165" t="s">
        <v>25</v>
      </c>
      <c r="I15" s="201" t="b">
        <v>0</v>
      </c>
      <c r="J15" s="200" t="s">
        <v>1433</v>
      </c>
      <c r="K15" s="200"/>
    </row>
    <row r="16" hidden="1">
      <c r="A16" s="42" t="s">
        <v>120</v>
      </c>
      <c r="B16" s="149">
        <v>2.2236826E7</v>
      </c>
      <c r="C16" s="150" t="s">
        <v>1434</v>
      </c>
      <c r="D16" s="120" t="s">
        <v>123</v>
      </c>
      <c r="E16" s="217" t="s">
        <v>124</v>
      </c>
      <c r="F16" s="217" t="s">
        <v>124</v>
      </c>
      <c r="G16" s="217" t="s">
        <v>124</v>
      </c>
      <c r="H16" s="119" t="s">
        <v>25</v>
      </c>
      <c r="I16" s="201" t="b">
        <v>0</v>
      </c>
      <c r="J16" s="200"/>
      <c r="K16" s="200"/>
    </row>
    <row r="17" hidden="1">
      <c r="A17" s="42" t="s">
        <v>120</v>
      </c>
      <c r="B17" s="149">
        <v>2.2272561E7</v>
      </c>
      <c r="C17" s="150" t="s">
        <v>1428</v>
      </c>
      <c r="D17" s="120" t="s">
        <v>123</v>
      </c>
      <c r="E17" s="217" t="s">
        <v>124</v>
      </c>
      <c r="F17" s="217" t="s">
        <v>124</v>
      </c>
      <c r="G17" s="217" t="s">
        <v>124</v>
      </c>
      <c r="H17" s="165" t="s">
        <v>25</v>
      </c>
      <c r="I17" s="201" t="b">
        <v>0</v>
      </c>
      <c r="J17" s="200"/>
      <c r="K17" s="200"/>
    </row>
    <row r="18">
      <c r="A18" s="149" t="s">
        <v>21</v>
      </c>
      <c r="B18" s="149" t="s">
        <v>1348</v>
      </c>
      <c r="C18" s="150" t="s">
        <v>1349</v>
      </c>
      <c r="D18" s="119" t="s">
        <v>24</v>
      </c>
      <c r="E18" s="119">
        <v>5.0</v>
      </c>
      <c r="F18" s="24" t="b">
        <v>0</v>
      </c>
      <c r="G18" s="43" t="b">
        <v>0</v>
      </c>
      <c r="H18" s="119" t="s">
        <v>42</v>
      </c>
      <c r="I18" s="201"/>
      <c r="J18" s="200" t="s">
        <v>1435</v>
      </c>
      <c r="K18" s="200"/>
    </row>
    <row r="19">
      <c r="A19" s="149" t="s">
        <v>21</v>
      </c>
      <c r="B19" s="149" t="s">
        <v>1328</v>
      </c>
      <c r="C19" s="150" t="s">
        <v>1329</v>
      </c>
      <c r="D19" s="119" t="s">
        <v>24</v>
      </c>
      <c r="E19" s="119">
        <v>5.0</v>
      </c>
      <c r="F19" s="24" t="b">
        <v>0</v>
      </c>
      <c r="G19" s="43" t="b">
        <v>0</v>
      </c>
      <c r="H19" s="165" t="s">
        <v>42</v>
      </c>
      <c r="I19" s="185" t="b">
        <v>1</v>
      </c>
      <c r="J19" s="200" t="s">
        <v>124</v>
      </c>
      <c r="K19" s="200" t="s">
        <v>1436</v>
      </c>
    </row>
    <row r="20">
      <c r="A20" s="149" t="s">
        <v>21</v>
      </c>
      <c r="B20" s="149" t="s">
        <v>1072</v>
      </c>
      <c r="C20" s="150" t="s">
        <v>1073</v>
      </c>
      <c r="D20" s="119" t="s">
        <v>24</v>
      </c>
      <c r="E20" s="119">
        <v>8.0</v>
      </c>
      <c r="F20" s="24" t="b">
        <v>0</v>
      </c>
      <c r="G20" s="43" t="b">
        <v>0</v>
      </c>
      <c r="H20" s="119" t="s">
        <v>97</v>
      </c>
      <c r="I20" s="201"/>
      <c r="J20" s="200" t="s">
        <v>124</v>
      </c>
      <c r="K20" s="200" t="s">
        <v>1437</v>
      </c>
    </row>
    <row r="21">
      <c r="A21" s="149" t="s">
        <v>21</v>
      </c>
      <c r="B21" s="149" t="s">
        <v>1438</v>
      </c>
      <c r="C21" s="150" t="s">
        <v>1439</v>
      </c>
      <c r="D21" s="119" t="s">
        <v>24</v>
      </c>
      <c r="E21" s="119">
        <v>3.0</v>
      </c>
      <c r="F21" s="24" t="b">
        <v>0</v>
      </c>
      <c r="G21" s="43" t="b">
        <v>1</v>
      </c>
      <c r="H21" s="165" t="s">
        <v>25</v>
      </c>
      <c r="I21" s="201"/>
      <c r="J21" s="200" t="s">
        <v>1440</v>
      </c>
      <c r="K21" s="200"/>
    </row>
    <row r="22">
      <c r="A22" s="149" t="s">
        <v>21</v>
      </c>
      <c r="B22" s="149" t="s">
        <v>1243</v>
      </c>
      <c r="C22" s="150" t="s">
        <v>1244</v>
      </c>
      <c r="D22" s="119" t="s">
        <v>24</v>
      </c>
      <c r="E22" s="119">
        <v>13.0</v>
      </c>
      <c r="F22" s="24" t="b">
        <v>0</v>
      </c>
      <c r="G22" s="43" t="b">
        <v>0</v>
      </c>
      <c r="H22" s="119" t="s">
        <v>97</v>
      </c>
      <c r="I22" s="201"/>
      <c r="J22" s="200" t="s">
        <v>124</v>
      </c>
      <c r="K22" s="200" t="s">
        <v>1441</v>
      </c>
    </row>
    <row r="23">
      <c r="A23" s="149" t="s">
        <v>21</v>
      </c>
      <c r="B23" s="149" t="s">
        <v>1442</v>
      </c>
      <c r="C23" s="222" t="s">
        <v>1443</v>
      </c>
      <c r="D23" s="119" t="s">
        <v>24</v>
      </c>
      <c r="E23" s="223">
        <v>3.0</v>
      </c>
      <c r="F23" s="224" t="b">
        <v>1</v>
      </c>
      <c r="G23" s="225" t="b">
        <v>0</v>
      </c>
      <c r="H23" s="165" t="s">
        <v>25</v>
      </c>
      <c r="I23" s="201"/>
      <c r="J23" s="202" t="s">
        <v>1440</v>
      </c>
      <c r="K23" s="202"/>
    </row>
    <row r="24">
      <c r="A24" s="98" t="s">
        <v>48</v>
      </c>
      <c r="B24" s="149" t="s">
        <v>1444</v>
      </c>
      <c r="C24" s="150" t="s">
        <v>1445</v>
      </c>
      <c r="D24" s="119" t="s">
        <v>24</v>
      </c>
      <c r="E24" s="119">
        <v>8.0</v>
      </c>
      <c r="F24" s="24" t="b">
        <v>0</v>
      </c>
      <c r="G24" s="43" t="b">
        <v>1</v>
      </c>
      <c r="H24" s="119" t="s">
        <v>25</v>
      </c>
      <c r="I24" s="201"/>
      <c r="J24" s="200" t="s">
        <v>1440</v>
      </c>
      <c r="K24" s="200"/>
    </row>
    <row r="25" hidden="1">
      <c r="A25" s="42" t="s">
        <v>120</v>
      </c>
      <c r="B25" s="149" t="s">
        <v>1446</v>
      </c>
      <c r="C25" s="150" t="s">
        <v>1447</v>
      </c>
      <c r="D25" s="119" t="s">
        <v>24</v>
      </c>
      <c r="E25" s="119">
        <v>3.0</v>
      </c>
      <c r="F25" s="217" t="s">
        <v>124</v>
      </c>
      <c r="G25" s="217" t="s">
        <v>124</v>
      </c>
      <c r="H25" s="165" t="s">
        <v>25</v>
      </c>
      <c r="I25" s="201" t="b">
        <v>0</v>
      </c>
      <c r="J25" s="200" t="s">
        <v>1448</v>
      </c>
      <c r="K25" s="200"/>
    </row>
    <row r="26">
      <c r="A26" s="98" t="s">
        <v>48</v>
      </c>
      <c r="B26" s="149" t="s">
        <v>1449</v>
      </c>
      <c r="C26" s="150" t="s">
        <v>1450</v>
      </c>
      <c r="D26" s="119" t="s">
        <v>24</v>
      </c>
      <c r="E26" s="119">
        <v>5.0</v>
      </c>
      <c r="F26" s="212" t="b">
        <v>1</v>
      </c>
      <c r="G26" s="212" t="b">
        <v>0</v>
      </c>
      <c r="H26" s="119" t="s">
        <v>25</v>
      </c>
      <c r="I26" s="201"/>
      <c r="J26" s="200" t="s">
        <v>1451</v>
      </c>
      <c r="K26" s="200"/>
    </row>
    <row r="27">
      <c r="A27" s="98" t="s">
        <v>48</v>
      </c>
      <c r="B27" s="149" t="s">
        <v>1452</v>
      </c>
      <c r="C27" s="150" t="s">
        <v>1453</v>
      </c>
      <c r="D27" s="119" t="s">
        <v>24</v>
      </c>
      <c r="E27" s="119">
        <v>8.0</v>
      </c>
      <c r="F27" s="24" t="b">
        <v>0</v>
      </c>
      <c r="G27" s="43" t="b">
        <v>0</v>
      </c>
      <c r="H27" s="165" t="s">
        <v>25</v>
      </c>
      <c r="I27" s="201"/>
      <c r="J27" s="200" t="s">
        <v>1451</v>
      </c>
      <c r="K27" s="200"/>
    </row>
    <row r="28">
      <c r="A28" s="98" t="s">
        <v>48</v>
      </c>
      <c r="B28" s="149" t="s">
        <v>1454</v>
      </c>
      <c r="C28" s="150" t="s">
        <v>1455</v>
      </c>
      <c r="D28" s="119" t="s">
        <v>24</v>
      </c>
      <c r="E28" s="119">
        <v>13.0</v>
      </c>
      <c r="F28" s="24" t="b">
        <v>0</v>
      </c>
      <c r="G28" s="43" t="b">
        <v>0</v>
      </c>
      <c r="H28" s="119" t="s">
        <v>25</v>
      </c>
      <c r="I28" s="201"/>
      <c r="J28" s="200" t="s">
        <v>1451</v>
      </c>
      <c r="K28" s="200"/>
    </row>
    <row r="29">
      <c r="A29" s="98" t="s">
        <v>48</v>
      </c>
      <c r="B29" s="149" t="s">
        <v>1456</v>
      </c>
      <c r="C29" s="150" t="s">
        <v>1457</v>
      </c>
      <c r="D29" s="119" t="s">
        <v>24</v>
      </c>
      <c r="E29" s="119">
        <v>13.0</v>
      </c>
      <c r="F29" s="24" t="b">
        <v>0</v>
      </c>
      <c r="G29" s="43" t="b">
        <v>0</v>
      </c>
      <c r="H29" s="165" t="s">
        <v>25</v>
      </c>
      <c r="I29" s="201"/>
      <c r="J29" s="200" t="s">
        <v>1451</v>
      </c>
      <c r="K29" s="200"/>
    </row>
    <row r="30">
      <c r="A30" s="98" t="s">
        <v>48</v>
      </c>
      <c r="B30" s="149" t="s">
        <v>1458</v>
      </c>
      <c r="C30" s="150" t="s">
        <v>1459</v>
      </c>
      <c r="D30" s="119" t="s">
        <v>24</v>
      </c>
      <c r="E30" s="119">
        <v>5.0</v>
      </c>
      <c r="F30" s="24" t="b">
        <v>0</v>
      </c>
      <c r="G30" s="43" t="b">
        <v>0</v>
      </c>
      <c r="H30" s="119" t="s">
        <v>25</v>
      </c>
      <c r="I30" s="201"/>
      <c r="J30" s="200" t="s">
        <v>1440</v>
      </c>
      <c r="K30" s="200"/>
    </row>
    <row r="31">
      <c r="A31" s="98" t="s">
        <v>48</v>
      </c>
      <c r="B31" s="149" t="s">
        <v>1460</v>
      </c>
      <c r="C31" s="152" t="s">
        <v>1461</v>
      </c>
      <c r="D31" s="119" t="s">
        <v>24</v>
      </c>
      <c r="E31" s="119">
        <v>8.0</v>
      </c>
      <c r="F31" s="24" t="b">
        <v>0</v>
      </c>
      <c r="G31" s="43" t="b">
        <v>0</v>
      </c>
      <c r="H31" s="165" t="s">
        <v>25</v>
      </c>
      <c r="I31" s="201"/>
      <c r="J31" s="38" t="s">
        <v>124</v>
      </c>
      <c r="K31" s="38"/>
    </row>
    <row r="32">
      <c r="A32" s="98" t="s">
        <v>48</v>
      </c>
      <c r="B32" s="149" t="s">
        <v>1462</v>
      </c>
      <c r="C32" s="150" t="s">
        <v>1463</v>
      </c>
      <c r="D32" s="119" t="s">
        <v>24</v>
      </c>
      <c r="E32" s="119">
        <v>5.0</v>
      </c>
      <c r="F32" s="24" t="b">
        <v>0</v>
      </c>
      <c r="G32" s="43" t="b">
        <v>1</v>
      </c>
      <c r="H32" s="119" t="s">
        <v>25</v>
      </c>
      <c r="I32" s="201"/>
      <c r="J32" s="200" t="s">
        <v>1451</v>
      </c>
      <c r="K32" s="200"/>
    </row>
    <row r="33">
      <c r="A33" s="155" t="s">
        <v>79</v>
      </c>
      <c r="B33" s="149" t="s">
        <v>1464</v>
      </c>
      <c r="C33" s="150" t="s">
        <v>1465</v>
      </c>
      <c r="D33" s="119" t="s">
        <v>24</v>
      </c>
      <c r="E33" s="119">
        <v>5.0</v>
      </c>
      <c r="F33" s="212" t="b">
        <v>0</v>
      </c>
      <c r="G33" s="213" t="b">
        <v>0</v>
      </c>
      <c r="H33" s="165" t="s">
        <v>25</v>
      </c>
      <c r="I33" s="201"/>
      <c r="J33" s="200" t="s">
        <v>1440</v>
      </c>
      <c r="K33" s="200"/>
    </row>
    <row r="34">
      <c r="A34" s="155" t="s">
        <v>79</v>
      </c>
      <c r="B34" s="149" t="s">
        <v>1466</v>
      </c>
      <c r="C34" s="150" t="s">
        <v>1467</v>
      </c>
      <c r="D34" s="119" t="s">
        <v>24</v>
      </c>
      <c r="E34" s="119">
        <v>5.0</v>
      </c>
      <c r="F34" s="212" t="b">
        <v>0</v>
      </c>
      <c r="G34" s="213" t="b">
        <v>0</v>
      </c>
      <c r="H34" s="119" t="s">
        <v>25</v>
      </c>
      <c r="I34" s="201"/>
      <c r="J34" s="200" t="s">
        <v>1440</v>
      </c>
      <c r="K34" s="200"/>
    </row>
    <row r="35">
      <c r="A35" s="155" t="s">
        <v>79</v>
      </c>
      <c r="B35" s="149" t="s">
        <v>1220</v>
      </c>
      <c r="C35" s="150" t="s">
        <v>1221</v>
      </c>
      <c r="D35" s="119" t="s">
        <v>24</v>
      </c>
      <c r="E35" s="119">
        <v>8.0</v>
      </c>
      <c r="F35" s="212" t="b">
        <v>0</v>
      </c>
      <c r="G35" s="213" t="b">
        <v>0</v>
      </c>
      <c r="H35" s="165" t="s">
        <v>25</v>
      </c>
      <c r="I35" s="201"/>
      <c r="J35" s="200" t="s">
        <v>1440</v>
      </c>
      <c r="K35" s="200"/>
    </row>
    <row r="36">
      <c r="A36" s="155" t="s">
        <v>79</v>
      </c>
      <c r="B36" s="149" t="s">
        <v>1373</v>
      </c>
      <c r="C36" s="150" t="s">
        <v>1468</v>
      </c>
      <c r="D36" s="119" t="s">
        <v>24</v>
      </c>
      <c r="E36" s="119">
        <v>8.0</v>
      </c>
      <c r="F36" s="212" t="b">
        <v>0</v>
      </c>
      <c r="G36" s="213" t="b">
        <v>0</v>
      </c>
      <c r="H36" s="119" t="s">
        <v>42</v>
      </c>
      <c r="I36" s="201"/>
      <c r="J36" s="200" t="s">
        <v>124</v>
      </c>
      <c r="K36" s="200" t="s">
        <v>1469</v>
      </c>
    </row>
    <row r="37">
      <c r="A37" s="155" t="s">
        <v>79</v>
      </c>
      <c r="B37" s="149" t="s">
        <v>1262</v>
      </c>
      <c r="C37" s="150" t="s">
        <v>1263</v>
      </c>
      <c r="D37" s="119" t="s">
        <v>24</v>
      </c>
      <c r="E37" s="119">
        <v>8.0</v>
      </c>
      <c r="F37" s="212" t="b">
        <v>0</v>
      </c>
      <c r="G37" s="213" t="b">
        <v>1</v>
      </c>
      <c r="H37" s="165" t="s">
        <v>97</v>
      </c>
      <c r="I37" s="201"/>
      <c r="J37" s="200" t="s">
        <v>124</v>
      </c>
      <c r="K37" s="200" t="s">
        <v>1470</v>
      </c>
    </row>
    <row r="38">
      <c r="A38" s="155" t="s">
        <v>79</v>
      </c>
      <c r="B38" s="149" t="s">
        <v>1471</v>
      </c>
      <c r="C38" s="150" t="s">
        <v>1472</v>
      </c>
      <c r="D38" s="119" t="s">
        <v>24</v>
      </c>
      <c r="E38" s="119">
        <v>8.0</v>
      </c>
      <c r="F38" s="212" t="b">
        <v>0</v>
      </c>
      <c r="G38" s="213" t="b">
        <v>1</v>
      </c>
      <c r="H38" s="119" t="s">
        <v>25</v>
      </c>
      <c r="I38" s="201"/>
      <c r="J38" s="200" t="s">
        <v>1440</v>
      </c>
      <c r="K38" s="200"/>
    </row>
    <row r="39">
      <c r="A39" s="155" t="s">
        <v>79</v>
      </c>
      <c r="B39" s="149" t="s">
        <v>1050</v>
      </c>
      <c r="C39" s="150" t="s">
        <v>1051</v>
      </c>
      <c r="D39" s="119" t="s">
        <v>24</v>
      </c>
      <c r="E39" s="119">
        <v>13.0</v>
      </c>
      <c r="F39" s="24" t="b">
        <v>1</v>
      </c>
      <c r="G39" s="43" t="b">
        <v>0</v>
      </c>
      <c r="H39" s="165" t="s">
        <v>97</v>
      </c>
      <c r="I39" s="201"/>
      <c r="J39" s="200" t="s">
        <v>124</v>
      </c>
      <c r="K39" s="200" t="s">
        <v>1473</v>
      </c>
    </row>
    <row r="40">
      <c r="A40" s="166" t="s">
        <v>98</v>
      </c>
      <c r="B40" s="149" t="s">
        <v>1474</v>
      </c>
      <c r="C40" s="150" t="s">
        <v>1475</v>
      </c>
      <c r="D40" s="119" t="s">
        <v>24</v>
      </c>
      <c r="E40" s="119">
        <v>8.0</v>
      </c>
      <c r="F40" s="24" t="b">
        <v>0</v>
      </c>
      <c r="G40" s="43" t="b">
        <v>0</v>
      </c>
      <c r="H40" s="119" t="s">
        <v>25</v>
      </c>
      <c r="I40" s="201"/>
      <c r="J40" s="200" t="s">
        <v>1476</v>
      </c>
      <c r="K40" s="200"/>
    </row>
    <row r="41">
      <c r="A41" s="166" t="s">
        <v>98</v>
      </c>
      <c r="B41" s="149" t="s">
        <v>1180</v>
      </c>
      <c r="C41" s="150" t="s">
        <v>1477</v>
      </c>
      <c r="D41" s="119" t="s">
        <v>24</v>
      </c>
      <c r="E41" s="119">
        <v>3.0</v>
      </c>
      <c r="F41" s="24" t="b">
        <v>0</v>
      </c>
      <c r="G41" s="43" t="b">
        <v>0</v>
      </c>
      <c r="H41" s="165" t="s">
        <v>42</v>
      </c>
      <c r="I41" s="201"/>
      <c r="J41" s="200" t="s">
        <v>124</v>
      </c>
      <c r="K41" s="200" t="s">
        <v>1478</v>
      </c>
    </row>
    <row r="42">
      <c r="A42" s="166" t="s">
        <v>98</v>
      </c>
      <c r="B42" s="149" t="s">
        <v>1479</v>
      </c>
      <c r="C42" s="150" t="s">
        <v>1480</v>
      </c>
      <c r="D42" s="119" t="s">
        <v>24</v>
      </c>
      <c r="E42" s="119">
        <v>13.0</v>
      </c>
      <c r="F42" s="24" t="b">
        <v>0</v>
      </c>
      <c r="G42" s="43" t="b">
        <v>1</v>
      </c>
      <c r="H42" s="119" t="s">
        <v>25</v>
      </c>
      <c r="I42" s="201"/>
      <c r="J42" s="200" t="s">
        <v>1476</v>
      </c>
      <c r="K42" s="200"/>
    </row>
    <row r="43">
      <c r="A43" s="166" t="s">
        <v>98</v>
      </c>
      <c r="B43" s="149" t="s">
        <v>1481</v>
      </c>
      <c r="C43" s="150" t="s">
        <v>1482</v>
      </c>
      <c r="D43" s="119" t="s">
        <v>24</v>
      </c>
      <c r="E43" s="119">
        <v>13.0</v>
      </c>
      <c r="F43" s="24" t="b">
        <v>1</v>
      </c>
      <c r="G43" s="43" t="b">
        <v>0</v>
      </c>
      <c r="H43" s="165" t="s">
        <v>25</v>
      </c>
      <c r="I43" s="201"/>
      <c r="J43" s="200" t="s">
        <v>1476</v>
      </c>
      <c r="K43" s="200"/>
    </row>
    <row r="44">
      <c r="A44" s="166" t="s">
        <v>98</v>
      </c>
      <c r="B44" s="149" t="s">
        <v>1022</v>
      </c>
      <c r="C44" s="150" t="s">
        <v>1483</v>
      </c>
      <c r="D44" s="119" t="s">
        <v>24</v>
      </c>
      <c r="E44" s="119">
        <v>8.0</v>
      </c>
      <c r="F44" s="24" t="b">
        <v>0</v>
      </c>
      <c r="G44" s="43" t="b">
        <v>0</v>
      </c>
      <c r="H44" s="119" t="s">
        <v>97</v>
      </c>
      <c r="I44" s="201"/>
      <c r="J44" s="200" t="s">
        <v>124</v>
      </c>
      <c r="K44" s="200" t="s">
        <v>1484</v>
      </c>
    </row>
    <row r="45">
      <c r="A45" s="166" t="s">
        <v>98</v>
      </c>
      <c r="B45" s="149" t="s">
        <v>1485</v>
      </c>
      <c r="C45" s="150" t="s">
        <v>1486</v>
      </c>
      <c r="D45" s="119" t="s">
        <v>24</v>
      </c>
      <c r="E45" s="119">
        <v>3.0</v>
      </c>
      <c r="F45" s="24" t="b">
        <v>0</v>
      </c>
      <c r="G45" s="43" t="b">
        <v>0</v>
      </c>
      <c r="H45" s="165" t="s">
        <v>25</v>
      </c>
      <c r="I45" s="201"/>
      <c r="J45" s="200" t="s">
        <v>1476</v>
      </c>
      <c r="K45" s="200"/>
    </row>
    <row r="46">
      <c r="A46" s="166" t="s">
        <v>98</v>
      </c>
      <c r="B46" s="149" t="s">
        <v>1487</v>
      </c>
      <c r="C46" s="150" t="s">
        <v>1488</v>
      </c>
      <c r="D46" s="119" t="s">
        <v>24</v>
      </c>
      <c r="E46" s="119">
        <v>3.0</v>
      </c>
      <c r="F46" s="24" t="b">
        <v>0</v>
      </c>
      <c r="G46" s="43" t="b">
        <v>0</v>
      </c>
      <c r="H46" s="119" t="s">
        <v>25</v>
      </c>
      <c r="I46" s="201"/>
      <c r="J46" s="200" t="s">
        <v>1476</v>
      </c>
      <c r="K46" s="200"/>
    </row>
    <row r="47">
      <c r="A47" s="166" t="s">
        <v>98</v>
      </c>
      <c r="B47" s="149" t="s">
        <v>1489</v>
      </c>
      <c r="C47" s="150" t="s">
        <v>1490</v>
      </c>
      <c r="D47" s="119" t="s">
        <v>24</v>
      </c>
      <c r="E47" s="119">
        <v>8.0</v>
      </c>
      <c r="F47" s="24" t="b">
        <v>0</v>
      </c>
      <c r="G47" s="43" t="b">
        <v>0</v>
      </c>
      <c r="H47" s="165" t="s">
        <v>25</v>
      </c>
      <c r="I47" s="201"/>
      <c r="J47" s="200" t="s">
        <v>1476</v>
      </c>
      <c r="K47" s="200"/>
    </row>
    <row r="48" hidden="1">
      <c r="A48" s="42" t="s">
        <v>120</v>
      </c>
      <c r="B48" s="149" t="s">
        <v>1491</v>
      </c>
      <c r="C48" s="150" t="s">
        <v>1492</v>
      </c>
      <c r="D48" s="120" t="s">
        <v>123</v>
      </c>
      <c r="E48" s="217" t="s">
        <v>124</v>
      </c>
      <c r="F48" s="217" t="s">
        <v>124</v>
      </c>
      <c r="G48" s="217" t="s">
        <v>124</v>
      </c>
      <c r="H48" s="119" t="s">
        <v>25</v>
      </c>
      <c r="I48" s="201" t="b">
        <v>0</v>
      </c>
      <c r="J48" s="200" t="s">
        <v>1493</v>
      </c>
      <c r="K48" s="200"/>
    </row>
    <row r="49">
      <c r="A49" s="166" t="s">
        <v>98</v>
      </c>
      <c r="B49" s="149" t="s">
        <v>1494</v>
      </c>
      <c r="C49" s="150" t="s">
        <v>1495</v>
      </c>
      <c r="D49" s="119" t="s">
        <v>24</v>
      </c>
      <c r="E49" s="119">
        <v>8.0</v>
      </c>
      <c r="F49" s="24" t="b">
        <v>0</v>
      </c>
      <c r="G49" s="43" t="b">
        <v>0</v>
      </c>
      <c r="H49" s="165" t="s">
        <v>25</v>
      </c>
      <c r="I49" s="201"/>
      <c r="J49" s="200" t="s">
        <v>1476</v>
      </c>
      <c r="K49" s="200"/>
    </row>
    <row r="50">
      <c r="A50" s="166" t="s">
        <v>98</v>
      </c>
      <c r="B50" s="149" t="s">
        <v>1496</v>
      </c>
      <c r="C50" s="150" t="s">
        <v>1497</v>
      </c>
      <c r="D50" s="119" t="s">
        <v>24</v>
      </c>
      <c r="E50" s="119">
        <v>8.0</v>
      </c>
      <c r="F50" s="24" t="b">
        <v>0</v>
      </c>
      <c r="G50" s="43" t="b">
        <v>1</v>
      </c>
      <c r="H50" s="119" t="s">
        <v>25</v>
      </c>
      <c r="I50" s="201"/>
      <c r="J50" s="200" t="s">
        <v>1476</v>
      </c>
      <c r="K50" s="200"/>
    </row>
    <row r="51" ht="7.5" customHeight="1">
      <c r="A51" s="12"/>
    </row>
    <row r="52">
      <c r="A52" s="45" t="s">
        <v>132</v>
      </c>
    </row>
    <row r="53">
      <c r="A53" s="14" t="s">
        <v>9</v>
      </c>
      <c r="B53" s="15" t="s">
        <v>10</v>
      </c>
      <c r="C53" s="16" t="s">
        <v>11</v>
      </c>
      <c r="D53" s="17" t="s">
        <v>12</v>
      </c>
      <c r="E53" s="19" t="s">
        <v>20</v>
      </c>
    </row>
    <row r="54">
      <c r="A54" s="151" t="s">
        <v>21</v>
      </c>
      <c r="B54" s="149" t="s">
        <v>998</v>
      </c>
      <c r="C54" s="150" t="s">
        <v>999</v>
      </c>
      <c r="D54" s="119" t="s">
        <v>24</v>
      </c>
      <c r="E54" s="185" t="s">
        <v>124</v>
      </c>
      <c r="F54" s="47"/>
      <c r="G54" s="47"/>
      <c r="H54" s="47"/>
      <c r="I54" s="47"/>
      <c r="J54" s="47"/>
      <c r="K54" s="47"/>
    </row>
    <row r="55">
      <c r="A55" s="151" t="s">
        <v>21</v>
      </c>
      <c r="B55" s="149" t="s">
        <v>1498</v>
      </c>
      <c r="C55" s="150" t="s">
        <v>1499</v>
      </c>
      <c r="D55" s="119" t="s">
        <v>24</v>
      </c>
      <c r="E55" s="185" t="s">
        <v>124</v>
      </c>
      <c r="F55" s="47"/>
      <c r="G55" s="47"/>
      <c r="H55" s="47"/>
      <c r="I55" s="47"/>
      <c r="J55" s="47"/>
      <c r="K55" s="47"/>
    </row>
    <row r="56">
      <c r="A56" s="151" t="s">
        <v>21</v>
      </c>
      <c r="B56" s="149" t="s">
        <v>597</v>
      </c>
      <c r="C56" s="150" t="s">
        <v>807</v>
      </c>
      <c r="D56" s="119" t="s">
        <v>24</v>
      </c>
      <c r="E56" s="185" t="s">
        <v>124</v>
      </c>
      <c r="F56" s="47"/>
      <c r="G56" s="47"/>
      <c r="H56" s="47"/>
      <c r="I56" s="47"/>
      <c r="J56" s="47"/>
      <c r="K56" s="47"/>
    </row>
    <row r="57">
      <c r="A57" s="151" t="s">
        <v>21</v>
      </c>
      <c r="B57" s="149" t="s">
        <v>1067</v>
      </c>
      <c r="C57" s="150" t="s">
        <v>1068</v>
      </c>
      <c r="D57" s="119" t="s">
        <v>24</v>
      </c>
      <c r="E57" s="185" t="s">
        <v>124</v>
      </c>
      <c r="F57" s="47"/>
      <c r="G57" s="47"/>
      <c r="H57" s="47"/>
      <c r="I57" s="47"/>
      <c r="J57" s="47"/>
      <c r="K57" s="47"/>
    </row>
    <row r="58">
      <c r="A58" s="151" t="s">
        <v>21</v>
      </c>
      <c r="B58" s="149" t="s">
        <v>1076</v>
      </c>
      <c r="C58" s="150" t="s">
        <v>1500</v>
      </c>
      <c r="D58" s="119" t="s">
        <v>24</v>
      </c>
      <c r="E58" s="185" t="s">
        <v>124</v>
      </c>
      <c r="F58" s="47"/>
      <c r="G58" s="47"/>
      <c r="H58" s="47"/>
      <c r="I58" s="47"/>
      <c r="J58" s="47"/>
      <c r="K58" s="47"/>
    </row>
    <row r="59">
      <c r="A59" s="151" t="s">
        <v>21</v>
      </c>
      <c r="B59" s="149" t="s">
        <v>1402</v>
      </c>
      <c r="C59" s="150" t="s">
        <v>1403</v>
      </c>
      <c r="D59" s="119" t="s">
        <v>24</v>
      </c>
      <c r="E59" s="185" t="s">
        <v>124</v>
      </c>
      <c r="F59" s="47"/>
      <c r="G59" s="47"/>
      <c r="H59" s="47"/>
      <c r="I59" s="47"/>
      <c r="J59" s="47"/>
      <c r="K59" s="47"/>
    </row>
    <row r="60">
      <c r="A60" s="151" t="s">
        <v>21</v>
      </c>
      <c r="B60" s="149" t="s">
        <v>1501</v>
      </c>
      <c r="C60" s="150" t="s">
        <v>1502</v>
      </c>
      <c r="D60" s="119" t="s">
        <v>24</v>
      </c>
      <c r="E60" s="185" t="s">
        <v>124</v>
      </c>
      <c r="F60" s="47"/>
      <c r="G60" s="47"/>
      <c r="H60" s="47"/>
      <c r="I60" s="47"/>
      <c r="J60" s="47"/>
      <c r="K60" s="47"/>
    </row>
    <row r="61">
      <c r="A61" s="98" t="s">
        <v>48</v>
      </c>
      <c r="B61" s="149" t="s">
        <v>817</v>
      </c>
      <c r="C61" s="150" t="s">
        <v>1503</v>
      </c>
      <c r="D61" s="119" t="s">
        <v>24</v>
      </c>
      <c r="E61" s="185" t="s">
        <v>124</v>
      </c>
      <c r="F61" s="47"/>
      <c r="G61" s="47"/>
      <c r="H61" s="47"/>
      <c r="I61" s="47"/>
      <c r="J61" s="47"/>
      <c r="K61" s="47"/>
    </row>
    <row r="62">
      <c r="A62" s="155" t="s">
        <v>79</v>
      </c>
      <c r="B62" s="149" t="s">
        <v>1381</v>
      </c>
      <c r="C62" s="150" t="s">
        <v>1382</v>
      </c>
      <c r="D62" s="119" t="s">
        <v>24</v>
      </c>
      <c r="E62" s="185" t="s">
        <v>124</v>
      </c>
      <c r="F62" s="47"/>
      <c r="G62" s="47"/>
      <c r="H62" s="47"/>
      <c r="I62" s="47"/>
      <c r="J62" s="47"/>
      <c r="K62" s="47"/>
    </row>
    <row r="63">
      <c r="A63" s="155" t="s">
        <v>79</v>
      </c>
      <c r="B63" s="149" t="s">
        <v>1176</v>
      </c>
      <c r="C63" s="150" t="s">
        <v>1177</v>
      </c>
      <c r="D63" s="119" t="s">
        <v>24</v>
      </c>
      <c r="E63" s="185" t="s">
        <v>124</v>
      </c>
      <c r="F63" s="47"/>
      <c r="G63" s="47"/>
      <c r="H63" s="47"/>
      <c r="I63" s="47"/>
      <c r="J63" s="47"/>
      <c r="K63" s="47"/>
    </row>
    <row r="64">
      <c r="A64" s="166" t="s">
        <v>98</v>
      </c>
      <c r="B64" s="149" t="s">
        <v>1410</v>
      </c>
      <c r="C64" s="150" t="s">
        <v>1411</v>
      </c>
      <c r="D64" s="119" t="s">
        <v>24</v>
      </c>
      <c r="E64" s="185" t="s">
        <v>124</v>
      </c>
      <c r="F64" s="47"/>
      <c r="G64" s="47"/>
      <c r="H64" s="47"/>
      <c r="I64" s="47"/>
      <c r="J64" s="47"/>
      <c r="K64" s="47"/>
    </row>
    <row r="65">
      <c r="A65" s="166" t="s">
        <v>98</v>
      </c>
      <c r="B65" s="149" t="s">
        <v>1182</v>
      </c>
      <c r="C65" s="150" t="s">
        <v>1183</v>
      </c>
      <c r="D65" s="119" t="s">
        <v>24</v>
      </c>
      <c r="E65" s="185" t="s">
        <v>124</v>
      </c>
      <c r="F65" s="47"/>
      <c r="G65" s="47"/>
      <c r="H65" s="47"/>
      <c r="I65" s="47"/>
      <c r="J65" s="47"/>
      <c r="K65" s="47"/>
    </row>
    <row r="66">
      <c r="A66" s="166" t="s">
        <v>98</v>
      </c>
      <c r="B66" s="149" t="s">
        <v>1275</v>
      </c>
      <c r="C66" s="150" t="s">
        <v>1504</v>
      </c>
      <c r="D66" s="119" t="s">
        <v>24</v>
      </c>
      <c r="E66" s="185" t="s">
        <v>124</v>
      </c>
      <c r="F66" s="47"/>
      <c r="G66" s="47"/>
      <c r="H66" s="47"/>
      <c r="I66" s="47"/>
      <c r="J66" s="47"/>
      <c r="K66" s="47"/>
    </row>
    <row r="67">
      <c r="A67" s="166" t="s">
        <v>98</v>
      </c>
      <c r="B67" s="149" t="s">
        <v>1391</v>
      </c>
      <c r="C67" s="150" t="s">
        <v>1505</v>
      </c>
      <c r="D67" s="119" t="s">
        <v>24</v>
      </c>
      <c r="E67" s="185" t="s">
        <v>124</v>
      </c>
      <c r="F67" s="47"/>
      <c r="G67" s="47"/>
      <c r="H67" s="47"/>
      <c r="I67" s="47"/>
      <c r="J67" s="47"/>
      <c r="K67" s="47"/>
    </row>
    <row r="68">
      <c r="A68" s="166" t="s">
        <v>98</v>
      </c>
      <c r="B68" s="149" t="s">
        <v>1393</v>
      </c>
      <c r="C68" s="150" t="s">
        <v>1506</v>
      </c>
      <c r="D68" s="119" t="s">
        <v>24</v>
      </c>
      <c r="E68" s="185" t="s">
        <v>124</v>
      </c>
      <c r="F68" s="47"/>
      <c r="G68" s="47"/>
      <c r="H68" s="47"/>
      <c r="I68" s="47"/>
      <c r="J68" s="47"/>
      <c r="K68" s="47"/>
    </row>
    <row r="69">
      <c r="A69" s="45" t="s">
        <v>133</v>
      </c>
    </row>
    <row r="70">
      <c r="A70" s="49" t="s">
        <v>134</v>
      </c>
      <c r="D70" s="19" t="s">
        <v>135</v>
      </c>
      <c r="E70" s="19" t="s">
        <v>136</v>
      </c>
      <c r="F70" s="19"/>
      <c r="G70" s="19"/>
      <c r="H70" s="19" t="s">
        <v>137</v>
      </c>
      <c r="I70" s="19" t="s">
        <v>20</v>
      </c>
    </row>
    <row r="71">
      <c r="A71" s="50" t="s">
        <v>1413</v>
      </c>
      <c r="D71" s="122" t="s">
        <v>532</v>
      </c>
      <c r="E71" s="50" t="s">
        <v>147</v>
      </c>
      <c r="F71" s="50"/>
      <c r="G71" s="50"/>
      <c r="H71" s="195" t="s">
        <v>143</v>
      </c>
      <c r="I71" s="52" t="s">
        <v>124</v>
      </c>
      <c r="J71" s="52"/>
      <c r="K71" s="52"/>
    </row>
    <row r="72">
      <c r="A72" s="50" t="s">
        <v>192</v>
      </c>
      <c r="D72" s="122" t="s">
        <v>146</v>
      </c>
      <c r="E72" s="50" t="s">
        <v>147</v>
      </c>
      <c r="F72" s="50"/>
      <c r="G72" s="50"/>
      <c r="H72" s="195" t="s">
        <v>143</v>
      </c>
      <c r="I72" s="221" t="s">
        <v>124</v>
      </c>
      <c r="J72" s="52"/>
      <c r="K72" s="52"/>
    </row>
    <row r="73">
      <c r="A73" s="50" t="s">
        <v>1414</v>
      </c>
      <c r="B73" s="50"/>
      <c r="C73" s="50"/>
      <c r="D73" s="122" t="s">
        <v>151</v>
      </c>
      <c r="E73" s="50" t="s">
        <v>140</v>
      </c>
      <c r="F73" s="50"/>
      <c r="G73" s="50"/>
      <c r="H73" s="195" t="s">
        <v>143</v>
      </c>
      <c r="I73" s="221" t="s">
        <v>124</v>
      </c>
      <c r="J73" s="52"/>
      <c r="K73" s="52"/>
    </row>
    <row r="74">
      <c r="A74" s="50" t="s">
        <v>1415</v>
      </c>
      <c r="D74" s="122" t="s">
        <v>1332</v>
      </c>
      <c r="E74" s="50" t="s">
        <v>1416</v>
      </c>
      <c r="F74" s="50"/>
      <c r="G74" s="50"/>
      <c r="H74" s="195" t="s">
        <v>143</v>
      </c>
      <c r="I74" s="221" t="s">
        <v>124</v>
      </c>
      <c r="J74" s="52"/>
      <c r="K74" s="52"/>
    </row>
    <row r="75">
      <c r="A75" s="50" t="s">
        <v>1417</v>
      </c>
      <c r="D75" s="122" t="s">
        <v>151</v>
      </c>
      <c r="E75" s="50" t="s">
        <v>140</v>
      </c>
      <c r="F75" s="50"/>
      <c r="G75" s="50"/>
      <c r="H75" s="196" t="s">
        <v>141</v>
      </c>
      <c r="I75" s="221" t="s">
        <v>124</v>
      </c>
      <c r="J75" s="52"/>
      <c r="K75" s="52"/>
    </row>
    <row r="76">
      <c r="A76" s="50" t="s">
        <v>1337</v>
      </c>
      <c r="D76" s="122" t="s">
        <v>151</v>
      </c>
      <c r="E76" s="50" t="s">
        <v>1338</v>
      </c>
      <c r="F76" s="50"/>
      <c r="G76" s="50"/>
      <c r="H76" s="195" t="s">
        <v>143</v>
      </c>
      <c r="I76" s="221" t="s">
        <v>124</v>
      </c>
      <c r="J76" s="52"/>
      <c r="K76" s="52"/>
    </row>
    <row r="77">
      <c r="A77" s="50" t="s">
        <v>1418</v>
      </c>
      <c r="D77" s="122" t="s">
        <v>151</v>
      </c>
      <c r="E77" s="50" t="s">
        <v>142</v>
      </c>
      <c r="F77" s="50"/>
      <c r="G77" s="50"/>
      <c r="H77" s="195" t="s">
        <v>143</v>
      </c>
      <c r="I77" s="221" t="s">
        <v>124</v>
      </c>
      <c r="J77" s="52"/>
      <c r="K77" s="52"/>
    </row>
    <row r="78">
      <c r="A78" s="50" t="s">
        <v>138</v>
      </c>
      <c r="B78" s="50"/>
      <c r="C78" s="50"/>
      <c r="D78" s="122" t="s">
        <v>138</v>
      </c>
      <c r="E78" s="50" t="s">
        <v>1419</v>
      </c>
      <c r="F78" s="50"/>
      <c r="G78" s="50"/>
      <c r="H78" s="195" t="s">
        <v>143</v>
      </c>
      <c r="I78" s="221"/>
      <c r="J78" s="52"/>
      <c r="K78" s="52"/>
    </row>
    <row r="79">
      <c r="A79" s="50" t="s">
        <v>1345</v>
      </c>
      <c r="B79" s="50"/>
      <c r="C79" s="50"/>
      <c r="D79" s="122" t="s">
        <v>151</v>
      </c>
      <c r="E79" s="50" t="s">
        <v>144</v>
      </c>
      <c r="F79" s="50"/>
      <c r="G79" s="50"/>
      <c r="H79" s="195" t="s">
        <v>143</v>
      </c>
      <c r="I79" s="221" t="s">
        <v>124</v>
      </c>
      <c r="J79" s="52"/>
      <c r="K79" s="52"/>
    </row>
    <row r="80" ht="7.5" customHeight="1">
      <c r="A80" s="12"/>
    </row>
    <row r="81">
      <c r="A81" s="45" t="s">
        <v>153</v>
      </c>
    </row>
    <row r="82">
      <c r="A82" s="45" t="s">
        <v>154</v>
      </c>
      <c r="E82" s="45" t="s">
        <v>13</v>
      </c>
      <c r="J82" s="45"/>
      <c r="K82" s="45"/>
    </row>
    <row r="83">
      <c r="A83" s="57"/>
      <c r="B83" s="57"/>
      <c r="C83" s="58"/>
      <c r="D83" s="57"/>
      <c r="E83" s="56" t="s">
        <v>155</v>
      </c>
    </row>
    <row r="84">
      <c r="A84" s="57"/>
      <c r="B84" s="57"/>
      <c r="C84" s="58"/>
      <c r="D84" s="57"/>
      <c r="E84" s="59"/>
      <c r="F84" s="60" t="s">
        <v>155</v>
      </c>
      <c r="G84" s="60" t="s">
        <v>156</v>
      </c>
      <c r="H84" s="60" t="s">
        <v>157</v>
      </c>
      <c r="I84" s="60" t="s">
        <v>158</v>
      </c>
      <c r="K84" s="60"/>
    </row>
    <row r="85">
      <c r="A85" s="57"/>
      <c r="B85" s="57"/>
      <c r="C85" s="58"/>
      <c r="D85" s="57"/>
      <c r="E85" s="57" t="s">
        <v>140</v>
      </c>
      <c r="F85" s="57">
        <f>SUMIFS(E10:E51,G10:G51,"FALSE",A10:A51,1)</f>
        <v>34</v>
      </c>
      <c r="G85" s="57">
        <v>5.0</v>
      </c>
      <c r="H85" s="57">
        <f>SUMIFS(E10:E51,G10:G51,"FALSE",H10:H51,"PRONTO",A10:A51,1)</f>
        <v>3</v>
      </c>
      <c r="I85" s="57"/>
      <c r="J85" s="57" t="str">
        <f>IFERROR(__xludf.DUMMYFUNCTION("SPARKLINE(K85,{""charttype"",""bar"";""color1"",""green"";""max"",1})"),"")</f>
        <v/>
      </c>
      <c r="K85" s="62">
        <f t="shared" ref="K85:K89" si="1">100/F85*(G85+H85)/100</f>
        <v>0.2352941176</v>
      </c>
    </row>
    <row r="86">
      <c r="A86" s="57"/>
      <c r="B86" s="57"/>
      <c r="C86" s="58"/>
      <c r="D86" s="57"/>
      <c r="E86" s="57" t="s">
        <v>152</v>
      </c>
      <c r="F86" s="57">
        <f>SUMIFS(E10:E51,G10:G51,"FALSE",A10:A51,2)</f>
        <v>52</v>
      </c>
      <c r="G86" s="57">
        <v>0.0</v>
      </c>
      <c r="H86" s="57">
        <f>SUMIFS(E10:E51,G10:G51,"FALSE",H10:H51,"PRONTO",A10:A51,2)</f>
        <v>52</v>
      </c>
      <c r="J86" s="57" t="str">
        <f>IFERROR(__xludf.DUMMYFUNCTION("SPARKLINE(K86,{""charttype"",""bar"";""color1"",""green"";""max"",1})"),"")</f>
        <v/>
      </c>
      <c r="K86" s="62">
        <f t="shared" si="1"/>
        <v>1</v>
      </c>
    </row>
    <row r="87">
      <c r="A87" s="57"/>
      <c r="B87" s="57"/>
      <c r="C87" s="58"/>
      <c r="D87" s="57"/>
      <c r="E87" s="57" t="s">
        <v>142</v>
      </c>
      <c r="F87" s="57">
        <f>SUMIFS(E10:E51,G10:G51,"FALSE",A10:A51,3)</f>
        <v>39</v>
      </c>
      <c r="G87" s="57">
        <v>0.0</v>
      </c>
      <c r="H87" s="57">
        <f>SUMIFS(E10:E51,G10:G51,"FALSE",H10:H51,"PRONTO",A10:A51,3)</f>
        <v>18</v>
      </c>
      <c r="J87" s="57" t="str">
        <f>IFERROR(__xludf.DUMMYFUNCTION("SPARKLINE(K87,{""charttype"",""bar"";""color1"",""green"";""max"",1})"),"")</f>
        <v/>
      </c>
      <c r="K87" s="62">
        <f t="shared" si="1"/>
        <v>0.4615384615</v>
      </c>
    </row>
    <row r="88">
      <c r="A88" s="57"/>
      <c r="B88" s="57"/>
      <c r="C88" s="58"/>
      <c r="D88" s="57"/>
      <c r="E88" s="57" t="s">
        <v>144</v>
      </c>
      <c r="F88" s="57">
        <f>SUMIFS(E10:E51,G10:G51,"FALSE",A10:A51,4)</f>
        <v>54</v>
      </c>
      <c r="G88" s="57">
        <v>0.0</v>
      </c>
      <c r="H88" s="57">
        <f>SUMIFS(E10:E51,G10:G51,"FALSE",H10:H51,"PRONTO",A10:A51,4)</f>
        <v>43</v>
      </c>
      <c r="J88" s="57" t="str">
        <f>IFERROR(__xludf.DUMMYFUNCTION("SPARKLINE(K88,{""charttype"",""bar"";""color1"",""green"";""max"",1})"),"")</f>
        <v/>
      </c>
      <c r="K88" s="62">
        <f t="shared" si="1"/>
        <v>0.7962962963</v>
      </c>
    </row>
    <row r="89">
      <c r="A89" s="57"/>
      <c r="B89" s="57"/>
      <c r="C89" s="58"/>
      <c r="D89" s="57"/>
      <c r="E89" s="63"/>
      <c r="F89" s="63">
        <f t="shared" ref="F89:H89" si="2">SUM(F85:F88)</f>
        <v>179</v>
      </c>
      <c r="G89" s="63">
        <f t="shared" si="2"/>
        <v>5</v>
      </c>
      <c r="H89" s="63">
        <f t="shared" si="2"/>
        <v>116</v>
      </c>
      <c r="I89" s="63"/>
      <c r="J89" s="63" t="str">
        <f>IFERROR(__xludf.DUMMYFUNCTION("SPARKLINE(K89,{""charttype"",""bar"";""color1"",""green"";""max"",1})"),"")</f>
        <v/>
      </c>
      <c r="K89" s="65">
        <f t="shared" si="1"/>
        <v>0.6759776536</v>
      </c>
    </row>
    <row r="90" ht="4.5" customHeight="1">
      <c r="A90" s="57"/>
      <c r="B90" s="57"/>
      <c r="C90" s="58"/>
      <c r="D90" s="57"/>
      <c r="E90" s="66"/>
      <c r="F90" s="67"/>
      <c r="G90" s="67"/>
      <c r="H90" s="57"/>
      <c r="I90" s="57"/>
      <c r="J90" s="58"/>
      <c r="K90" s="57"/>
    </row>
    <row r="91">
      <c r="A91" s="57"/>
      <c r="B91" s="57"/>
      <c r="C91" s="58"/>
      <c r="D91" s="57"/>
      <c r="E91" s="56" t="s">
        <v>159</v>
      </c>
    </row>
    <row r="92">
      <c r="A92" s="57"/>
      <c r="B92" s="57"/>
      <c r="C92" s="58"/>
      <c r="D92" s="57"/>
      <c r="E92" s="59"/>
      <c r="F92" s="60" t="s">
        <v>160</v>
      </c>
      <c r="G92" s="60" t="s">
        <v>156</v>
      </c>
      <c r="H92" s="60" t="s">
        <v>157</v>
      </c>
      <c r="I92" s="60" t="s">
        <v>161</v>
      </c>
      <c r="K92" s="60"/>
    </row>
    <row r="93">
      <c r="A93" s="57"/>
      <c r="B93" s="57"/>
      <c r="C93" s="58"/>
      <c r="D93" s="57"/>
      <c r="E93" s="57" t="s">
        <v>140</v>
      </c>
      <c r="F93" s="57">
        <f>SUMIFS(E10:E51,G10:G51,"TRUE",A10:A51,1)</f>
        <v>3</v>
      </c>
      <c r="G93" s="57">
        <v>0.0</v>
      </c>
      <c r="H93" s="57">
        <f>SUMIFS(E10:E51,G10:G51,"TRUE",H10:H51,"PRONTO",A10:A51,1)</f>
        <v>3</v>
      </c>
      <c r="I93" s="57"/>
      <c r="J93" s="57" t="str">
        <f>IFERROR(__xludf.DUMMYFUNCTION("SPARKLINE(K93,{""charttype"",""bar"";""color1"",""green"";""max"",1})"),"")</f>
        <v/>
      </c>
      <c r="K93" s="62">
        <f t="shared" ref="K93:K97" si="3">100/F93*(G93+H93)/100</f>
        <v>1</v>
      </c>
    </row>
    <row r="94">
      <c r="A94" s="57"/>
      <c r="B94" s="57"/>
      <c r="C94" s="58"/>
      <c r="D94" s="57"/>
      <c r="E94" s="57" t="s">
        <v>152</v>
      </c>
      <c r="F94" s="57">
        <f>SUMIFS(E10:E51,G10:G51,"TRUE",A10:A51,2)</f>
        <v>13</v>
      </c>
      <c r="G94" s="57">
        <v>0.0</v>
      </c>
      <c r="H94" s="57">
        <f>SUMIFS(E10:E51,G10:G51,"TRUE",H10:H51,"PRONTO",A10:A51,2)</f>
        <v>13</v>
      </c>
      <c r="J94" s="57" t="str">
        <f>IFERROR(__xludf.DUMMYFUNCTION("SPARKLINE(K94,{""charttype"",""bar"";""color1"",""green"";""max"",1})"),"")</f>
        <v/>
      </c>
      <c r="K94" s="62">
        <f t="shared" si="3"/>
        <v>1</v>
      </c>
    </row>
    <row r="95">
      <c r="A95" s="57"/>
      <c r="B95" s="57"/>
      <c r="C95" s="58"/>
      <c r="D95" s="57"/>
      <c r="E95" s="57" t="s">
        <v>142</v>
      </c>
      <c r="F95" s="57">
        <f>SUMIFS(E10:E51,G10:G51,"TRUE",A10:A51,3)</f>
        <v>16</v>
      </c>
      <c r="G95" s="57">
        <v>0.0</v>
      </c>
      <c r="H95" s="57">
        <f>SUMIFS(E10:E51,G10:G51,"TRUE",H10:H51,"PRONTO",A10:A51,3)</f>
        <v>8</v>
      </c>
      <c r="J95" s="57" t="str">
        <f>IFERROR(__xludf.DUMMYFUNCTION("SPARKLINE(K95,{""charttype"",""bar"";""color1"",""green"";""max"",1})"),"")</f>
        <v/>
      </c>
      <c r="K95" s="62">
        <f t="shared" si="3"/>
        <v>0.5</v>
      </c>
    </row>
    <row r="96">
      <c r="A96" s="57"/>
      <c r="B96" s="57"/>
      <c r="C96" s="58"/>
      <c r="D96" s="57"/>
      <c r="E96" s="57" t="s">
        <v>144</v>
      </c>
      <c r="F96" s="57">
        <f>SUMIFS(E10:E51,G10:G51,"TRUE",A10:A51,4)</f>
        <v>21</v>
      </c>
      <c r="G96" s="57">
        <v>0.0</v>
      </c>
      <c r="H96" s="57">
        <f>SUMIFS(E10:E51,G10:G51,"TRUE",H10:H51,"PRONTO",A10:A51,4)</f>
        <v>21</v>
      </c>
      <c r="J96" s="57" t="str">
        <f>IFERROR(__xludf.DUMMYFUNCTION("SPARKLINE(K96,{""charttype"",""bar"";""color1"",""green"";""max"",1})"),"")</f>
        <v/>
      </c>
      <c r="K96" s="62">
        <f t="shared" si="3"/>
        <v>1</v>
      </c>
    </row>
    <row r="97">
      <c r="A97" s="57"/>
      <c r="B97" s="57"/>
      <c r="C97" s="58"/>
      <c r="D97" s="57"/>
      <c r="E97" s="63"/>
      <c r="F97" s="63">
        <f t="shared" ref="F97:H97" si="4">SUM(F93:F96)</f>
        <v>53</v>
      </c>
      <c r="G97" s="63">
        <f t="shared" si="4"/>
        <v>0</v>
      </c>
      <c r="H97" s="63">
        <f t="shared" si="4"/>
        <v>45</v>
      </c>
      <c r="I97" s="63"/>
      <c r="J97" s="63" t="str">
        <f>IFERROR(__xludf.DUMMYFUNCTION("SPARKLINE(K97,{""charttype"",""bar"";""color1"",""green"";""max"",1})"),"")</f>
        <v/>
      </c>
      <c r="K97" s="65">
        <f t="shared" si="3"/>
        <v>0.8490566038</v>
      </c>
    </row>
    <row r="98" ht="4.5" customHeight="1">
      <c r="A98" s="57"/>
      <c r="B98" s="57"/>
      <c r="C98" s="58"/>
      <c r="D98" s="57"/>
      <c r="E98" s="66" t="s">
        <v>162</v>
      </c>
      <c r="F98" s="67"/>
      <c r="G98" s="67"/>
      <c r="H98" s="57"/>
      <c r="I98" s="57"/>
      <c r="J98" s="58"/>
      <c r="K98" s="57"/>
    </row>
    <row r="99">
      <c r="A99" s="57"/>
      <c r="B99" s="57"/>
      <c r="C99" s="58"/>
      <c r="D99" s="57"/>
      <c r="E99" s="56" t="s">
        <v>163</v>
      </c>
    </row>
    <row r="100">
      <c r="A100" s="57"/>
      <c r="B100" s="57"/>
      <c r="C100" s="58"/>
      <c r="E100" s="59"/>
      <c r="F100" s="60" t="s">
        <v>164</v>
      </c>
      <c r="G100" s="60" t="s">
        <v>156</v>
      </c>
      <c r="H100" s="60" t="s">
        <v>165</v>
      </c>
      <c r="I100" s="60" t="s">
        <v>166</v>
      </c>
      <c r="K100" s="61"/>
    </row>
    <row r="101">
      <c r="A101" s="57"/>
      <c r="B101" s="57"/>
      <c r="C101" s="58"/>
      <c r="E101" s="57" t="s">
        <v>140</v>
      </c>
      <c r="F101" s="57">
        <f t="shared" ref="F101:F105" si="5">SUM(F85+F93)</f>
        <v>37</v>
      </c>
      <c r="G101" s="57">
        <v>0.0</v>
      </c>
      <c r="H101" s="57">
        <f t="shared" ref="H101:H104" si="6">SUM(H85+H93)</f>
        <v>6</v>
      </c>
      <c r="I101" s="57"/>
      <c r="J101" s="57" t="str">
        <f>IFERROR(__xludf.DUMMYFUNCTION("SPARKLINE(K101,{""charttype"",""bar"";""color1"",""green"";""max"",1})"),"")</f>
        <v/>
      </c>
      <c r="K101" s="62">
        <f t="shared" ref="K101:K105" si="7">100/F85*((G85+H85)+(G93+H93))/100</f>
        <v>0.3235294118</v>
      </c>
    </row>
    <row r="102">
      <c r="A102" s="57"/>
      <c r="B102" s="57"/>
      <c r="C102" s="58"/>
      <c r="E102" s="57" t="s">
        <v>152</v>
      </c>
      <c r="F102" s="57">
        <f t="shared" si="5"/>
        <v>65</v>
      </c>
      <c r="G102" s="57">
        <v>0.0</v>
      </c>
      <c r="H102" s="57">
        <f t="shared" si="6"/>
        <v>65</v>
      </c>
      <c r="J102" s="57" t="str">
        <f>IFERROR(__xludf.DUMMYFUNCTION("SPARKLINE(K102,{""charttype"",""bar"";""color1"",""green"";""max"",1})"),"")</f>
        <v/>
      </c>
      <c r="K102" s="62">
        <f t="shared" si="7"/>
        <v>1.25</v>
      </c>
    </row>
    <row r="103">
      <c r="A103" s="57"/>
      <c r="B103" s="57"/>
      <c r="C103" s="58"/>
      <c r="E103" s="57" t="s">
        <v>142</v>
      </c>
      <c r="F103" s="57">
        <f t="shared" si="5"/>
        <v>55</v>
      </c>
      <c r="G103" s="57">
        <v>0.0</v>
      </c>
      <c r="H103" s="57">
        <f t="shared" si="6"/>
        <v>26</v>
      </c>
      <c r="J103" s="57" t="str">
        <f>IFERROR(__xludf.DUMMYFUNCTION("SPARKLINE(K103,{""charttype"",""bar"";""color1"",""green"";""max"",1})"),"")</f>
        <v/>
      </c>
      <c r="K103" s="62">
        <f t="shared" si="7"/>
        <v>0.6666666667</v>
      </c>
    </row>
    <row r="104">
      <c r="A104" s="57"/>
      <c r="B104" s="57"/>
      <c r="C104" s="58"/>
      <c r="E104" s="57" t="s">
        <v>144</v>
      </c>
      <c r="F104" s="57">
        <f t="shared" si="5"/>
        <v>75</v>
      </c>
      <c r="G104" s="57">
        <v>0.0</v>
      </c>
      <c r="H104" s="57">
        <f t="shared" si="6"/>
        <v>64</v>
      </c>
      <c r="J104" s="57" t="str">
        <f>IFERROR(__xludf.DUMMYFUNCTION("SPARKLINE(K104,{""charttype"",""bar"";""color1"",""green"";""max"",1})"),"")</f>
        <v/>
      </c>
      <c r="K104" s="62">
        <f t="shared" si="7"/>
        <v>1.185185185</v>
      </c>
    </row>
    <row r="105">
      <c r="A105" s="68"/>
      <c r="B105" s="68"/>
      <c r="C105" s="69"/>
      <c r="D105" s="68"/>
      <c r="E105" s="70"/>
      <c r="F105" s="70">
        <f t="shared" si="5"/>
        <v>232</v>
      </c>
      <c r="G105" s="70">
        <f t="shared" ref="G105:H105" si="8">SUM(G101:G104)</f>
        <v>0</v>
      </c>
      <c r="H105" s="70">
        <f t="shared" si="8"/>
        <v>161</v>
      </c>
      <c r="I105" s="70"/>
      <c r="J105" s="70" t="str">
        <f>IFERROR(__xludf.DUMMYFUNCTION("SPARKLINE(K105,{""charttype"",""bar"";""color1"",""green"";""max"",1})"),"")</f>
        <v/>
      </c>
      <c r="K105" s="72">
        <f t="shared" si="7"/>
        <v>0.9273743017</v>
      </c>
    </row>
    <row r="106">
      <c r="A106" s="57"/>
      <c r="B106" s="57"/>
      <c r="C106" s="58"/>
      <c r="D106" s="57"/>
      <c r="E106" s="57"/>
      <c r="F106" s="57"/>
      <c r="G106" s="57"/>
      <c r="H106" s="57"/>
      <c r="I106" s="73"/>
      <c r="J106" s="58"/>
      <c r="K106" s="57"/>
    </row>
    <row r="107">
      <c r="A107" s="57"/>
      <c r="B107" s="57"/>
      <c r="C107" s="58"/>
      <c r="D107" s="57"/>
      <c r="E107" s="57"/>
      <c r="F107" s="57"/>
      <c r="G107" s="57"/>
      <c r="H107" s="57"/>
      <c r="I107" s="73"/>
      <c r="J107" s="58"/>
      <c r="K107" s="57"/>
    </row>
    <row r="108">
      <c r="A108" s="57"/>
      <c r="B108" s="57"/>
      <c r="C108" s="58"/>
      <c r="D108" s="57"/>
      <c r="E108" s="57"/>
      <c r="F108" s="57"/>
      <c r="G108" s="57"/>
      <c r="H108" s="57"/>
      <c r="I108" s="73"/>
      <c r="J108" s="58"/>
      <c r="K108" s="57"/>
    </row>
    <row r="109">
      <c r="A109" s="57"/>
      <c r="B109" s="57"/>
      <c r="C109" s="58"/>
      <c r="D109" s="57"/>
      <c r="E109" s="57"/>
      <c r="F109" s="57"/>
      <c r="G109" s="57"/>
      <c r="H109" s="57"/>
      <c r="I109" s="73"/>
      <c r="J109" s="58"/>
      <c r="K109" s="57"/>
    </row>
    <row r="110">
      <c r="A110" s="57"/>
      <c r="B110" s="57"/>
      <c r="C110" s="58"/>
      <c r="D110" s="57"/>
      <c r="E110" s="57"/>
      <c r="F110" s="57"/>
      <c r="G110" s="57"/>
      <c r="H110" s="57"/>
      <c r="I110" s="73"/>
      <c r="J110" s="58"/>
      <c r="K110" s="57"/>
    </row>
    <row r="111">
      <c r="A111" s="57"/>
      <c r="B111" s="57"/>
      <c r="C111" s="58"/>
      <c r="D111" s="57"/>
      <c r="E111" s="57"/>
      <c r="F111" s="57"/>
      <c r="G111" s="57"/>
      <c r="H111" s="57"/>
      <c r="I111" s="73"/>
      <c r="J111" s="58"/>
      <c r="K111" s="57"/>
    </row>
    <row r="112">
      <c r="A112" s="57"/>
      <c r="B112" s="57"/>
      <c r="C112" s="58"/>
      <c r="D112" s="57"/>
      <c r="E112" s="57"/>
      <c r="F112" s="57"/>
      <c r="G112" s="57"/>
      <c r="H112" s="57"/>
      <c r="I112" s="73"/>
      <c r="J112" s="58"/>
      <c r="K112" s="57"/>
    </row>
    <row r="113">
      <c r="A113" s="57"/>
      <c r="B113" s="57"/>
      <c r="C113" s="58"/>
      <c r="D113" s="57"/>
      <c r="E113" s="57"/>
      <c r="F113" s="57"/>
      <c r="G113" s="57"/>
      <c r="H113" s="57"/>
      <c r="I113" s="73"/>
      <c r="J113" s="58"/>
      <c r="K113" s="57"/>
    </row>
    <row r="114">
      <c r="A114" s="57"/>
      <c r="B114" s="57"/>
      <c r="C114" s="58"/>
      <c r="D114" s="57"/>
      <c r="E114" s="57"/>
      <c r="F114" s="57"/>
      <c r="G114" s="57"/>
      <c r="H114" s="57"/>
      <c r="I114" s="73"/>
      <c r="J114" s="58"/>
      <c r="K114" s="57"/>
    </row>
    <row r="115">
      <c r="A115" s="57"/>
      <c r="B115" s="57"/>
      <c r="C115" s="58"/>
      <c r="D115" s="57"/>
      <c r="E115" s="57"/>
      <c r="F115" s="57"/>
      <c r="G115" s="57"/>
      <c r="H115" s="57"/>
      <c r="I115" s="73"/>
      <c r="J115" s="58"/>
      <c r="K115" s="57"/>
    </row>
    <row r="116">
      <c r="A116" s="57"/>
      <c r="B116" s="57"/>
      <c r="C116" s="58"/>
      <c r="D116" s="57"/>
      <c r="E116" s="57"/>
      <c r="F116" s="57"/>
      <c r="G116" s="57"/>
      <c r="H116" s="57"/>
      <c r="I116" s="73"/>
      <c r="J116" s="58"/>
      <c r="K116" s="57"/>
    </row>
    <row r="117">
      <c r="A117" s="57"/>
      <c r="B117" s="57"/>
      <c r="C117" s="58"/>
      <c r="D117" s="57"/>
      <c r="E117" s="57"/>
      <c r="F117" s="57"/>
      <c r="G117" s="57"/>
      <c r="H117" s="57"/>
      <c r="I117" s="73"/>
      <c r="J117" s="58"/>
      <c r="K117" s="57"/>
    </row>
    <row r="118">
      <c r="A118" s="57"/>
      <c r="B118" s="57"/>
      <c r="C118" s="58"/>
      <c r="D118" s="57"/>
      <c r="E118" s="57"/>
      <c r="F118" s="57"/>
      <c r="G118" s="57"/>
      <c r="H118" s="57"/>
      <c r="I118" s="73"/>
      <c r="J118" s="58"/>
      <c r="K118" s="57"/>
    </row>
    <row r="119">
      <c r="A119" s="57"/>
      <c r="B119" s="57"/>
      <c r="C119" s="58"/>
      <c r="D119" s="57"/>
      <c r="E119" s="57"/>
      <c r="F119" s="57"/>
      <c r="G119" s="57"/>
      <c r="H119" s="57"/>
      <c r="I119" s="73"/>
      <c r="J119" s="58"/>
      <c r="K119" s="57"/>
    </row>
    <row r="120">
      <c r="A120" s="57"/>
      <c r="B120" s="57"/>
      <c r="C120" s="58"/>
      <c r="D120" s="57"/>
      <c r="E120" s="57"/>
      <c r="F120" s="57"/>
      <c r="G120" s="57"/>
      <c r="H120" s="57"/>
      <c r="I120" s="73"/>
      <c r="J120" s="58"/>
      <c r="K120" s="57"/>
    </row>
    <row r="121">
      <c r="A121" s="57"/>
      <c r="B121" s="57"/>
      <c r="C121" s="58"/>
      <c r="D121" s="57"/>
      <c r="E121" s="57"/>
      <c r="F121" s="57"/>
      <c r="G121" s="57"/>
      <c r="H121" s="57"/>
      <c r="I121" s="73"/>
      <c r="J121" s="58"/>
      <c r="K121" s="57"/>
    </row>
    <row r="122">
      <c r="A122" s="57"/>
      <c r="B122" s="57"/>
      <c r="C122" s="58"/>
      <c r="D122" s="57"/>
      <c r="E122" s="57"/>
      <c r="F122" s="57"/>
      <c r="G122" s="57"/>
      <c r="H122" s="57"/>
      <c r="I122" s="73"/>
      <c r="J122" s="58"/>
      <c r="K122" s="57"/>
    </row>
  </sheetData>
  <autoFilter ref="$A$9:$K$50">
    <filterColumn colId="0">
      <filters>
        <filter val="1"/>
        <filter val="2"/>
        <filter val="3"/>
        <filter val="4"/>
      </filters>
    </filterColumn>
    <sortState ref="A9:K50">
      <sortCondition ref="A9:A50"/>
      <sortCondition ref="B9:B50"/>
    </sortState>
  </autoFilter>
  <mergeCells count="35">
    <mergeCell ref="A1:K1"/>
    <mergeCell ref="A2:K2"/>
    <mergeCell ref="A3:B3"/>
    <mergeCell ref="A4:B4"/>
    <mergeCell ref="C4:D4"/>
    <mergeCell ref="E4:E5"/>
    <mergeCell ref="F4:F5"/>
    <mergeCell ref="A5:B5"/>
    <mergeCell ref="C5:D5"/>
    <mergeCell ref="A6:B6"/>
    <mergeCell ref="C6:I6"/>
    <mergeCell ref="A7:K7"/>
    <mergeCell ref="A8:K8"/>
    <mergeCell ref="A51:K51"/>
    <mergeCell ref="A52:K52"/>
    <mergeCell ref="E53:K53"/>
    <mergeCell ref="A69:K69"/>
    <mergeCell ref="A70:C70"/>
    <mergeCell ref="I70:K70"/>
    <mergeCell ref="A71:C71"/>
    <mergeCell ref="A72:C72"/>
    <mergeCell ref="E82:I82"/>
    <mergeCell ref="E83:K83"/>
    <mergeCell ref="I84:J84"/>
    <mergeCell ref="E91:K91"/>
    <mergeCell ref="I92:J92"/>
    <mergeCell ref="E99:K99"/>
    <mergeCell ref="I100:J100"/>
    <mergeCell ref="A74:C74"/>
    <mergeCell ref="A75:C75"/>
    <mergeCell ref="A76:C76"/>
    <mergeCell ref="A77:C77"/>
    <mergeCell ref="A80:K80"/>
    <mergeCell ref="A81:K81"/>
    <mergeCell ref="A82:D82"/>
  </mergeCells>
  <conditionalFormatting sqref="H9:H50">
    <cfRule type="containsText" dxfId="0" priority="1" operator="containsText" text="Preparado">
      <formula>NOT(ISERROR(SEARCH(("Preparado"),(H9))))</formula>
    </cfRule>
  </conditionalFormatting>
  <conditionalFormatting sqref="H9:H50">
    <cfRule type="containsText" dxfId="1" priority="2" operator="containsText" text="Pronto">
      <formula>NOT(ISERROR(SEARCH(("Pronto"),(H9))))</formula>
    </cfRule>
  </conditionalFormatting>
  <conditionalFormatting sqref="H9:H50">
    <cfRule type="containsText" dxfId="1" priority="3" operator="containsText" text="Aceito">
      <formula>NOT(ISERROR(SEARCH(("Aceito"),(H9))))</formula>
    </cfRule>
  </conditionalFormatting>
  <conditionalFormatting sqref="H9:H50">
    <cfRule type="containsText" dxfId="1" priority="4" operator="containsText" text="Implantado">
      <formula>NOT(ISERROR(SEARCH(("Implantado"),(H9))))</formula>
    </cfRule>
  </conditionalFormatting>
  <conditionalFormatting sqref="H9:H50">
    <cfRule type="containsText" dxfId="2" priority="5" operator="containsText" text="Novo">
      <formula>NOT(ISERROR(SEARCH(("Novo"),(H9))))</formula>
    </cfRule>
  </conditionalFormatting>
  <conditionalFormatting sqref="H9:H50">
    <cfRule type="containsText" dxfId="2" priority="6" operator="containsText" text="Em refinamento">
      <formula>NOT(ISERROR(SEARCH(("Em refinamento"),(H9))))</formula>
    </cfRule>
  </conditionalFormatting>
  <conditionalFormatting sqref="H9:H50">
    <cfRule type="containsText" dxfId="3" priority="7" operator="containsText" text="Em testes">
      <formula>NOT(ISERROR(SEARCH(("Em testes"),(H9))))</formula>
    </cfRule>
  </conditionalFormatting>
  <conditionalFormatting sqref="H9:H50">
    <cfRule type="containsText" dxfId="3" priority="8" operator="containsText" text="Implementado">
      <formula>NOT(ISERROR(SEARCH(("Implementado"),(H9))))</formula>
    </cfRule>
  </conditionalFormatting>
  <conditionalFormatting sqref="H9:H50">
    <cfRule type="containsText" dxfId="1" priority="9" operator="containsText" text="Entregue">
      <formula>NOT(ISERROR(SEARCH(("Entregue"),(H9))))</formula>
    </cfRule>
  </conditionalFormatting>
  <conditionalFormatting sqref="H9:H50">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76.13"/>
    <col customWidth="1" min="4" max="4" width="14.5"/>
    <col customWidth="1" min="5" max="6" width="7.75"/>
    <col customWidth="1" min="7" max="7" width="9.5"/>
    <col customWidth="1" min="8" max="8" width="15.25"/>
    <col customWidth="1" min="9" max="9" width="10.13"/>
    <col customWidth="1" min="10" max="10" width="29.88"/>
    <col customWidth="1" min="11" max="11" width="88.5"/>
  </cols>
  <sheetData>
    <row r="1" ht="57.0" customHeight="1">
      <c r="A1" s="1" t="s">
        <v>0</v>
      </c>
    </row>
    <row r="2">
      <c r="A2" s="2" t="s">
        <v>1507</v>
      </c>
    </row>
    <row r="3">
      <c r="A3" s="3" t="s">
        <v>2</v>
      </c>
      <c r="C3" s="4">
        <v>45495.0</v>
      </c>
      <c r="J3" s="7"/>
      <c r="K3" s="7"/>
    </row>
    <row r="4">
      <c r="A4" s="3" t="s">
        <v>3</v>
      </c>
      <c r="C4" s="4">
        <v>45495.0</v>
      </c>
      <c r="E4" s="8">
        <v>12.0</v>
      </c>
      <c r="F4" s="5" t="s">
        <v>4</v>
      </c>
      <c r="J4" s="6"/>
      <c r="K4" s="9"/>
    </row>
    <row r="5">
      <c r="A5" s="3" t="s">
        <v>5</v>
      </c>
      <c r="C5" s="4">
        <v>45510.0</v>
      </c>
      <c r="J5" s="6"/>
      <c r="K5" s="9"/>
    </row>
    <row r="6">
      <c r="A6" s="3" t="s">
        <v>6</v>
      </c>
      <c r="C6" s="10" t="s">
        <v>7</v>
      </c>
      <c r="J6" s="11"/>
      <c r="K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19</v>
      </c>
      <c r="K9" s="17" t="s">
        <v>20</v>
      </c>
    </row>
    <row r="10">
      <c r="A10" s="149">
        <v>1.0</v>
      </c>
      <c r="B10" s="149">
        <v>2.1086388E7</v>
      </c>
      <c r="C10" s="150" t="s">
        <v>1508</v>
      </c>
      <c r="D10" s="119" t="s">
        <v>24</v>
      </c>
      <c r="E10" s="119">
        <v>5.0</v>
      </c>
      <c r="F10" s="24" t="b">
        <v>0</v>
      </c>
      <c r="G10" s="43" t="b">
        <v>0</v>
      </c>
      <c r="H10" s="226" t="s">
        <v>42</v>
      </c>
      <c r="I10" s="43"/>
      <c r="J10" s="52" t="s">
        <v>124</v>
      </c>
      <c r="K10" s="52" t="s">
        <v>1509</v>
      </c>
    </row>
    <row r="11">
      <c r="A11" s="149">
        <v>1.0</v>
      </c>
      <c r="B11" s="149">
        <v>2.1692523E7</v>
      </c>
      <c r="C11" s="150" t="s">
        <v>1510</v>
      </c>
      <c r="D11" s="119" t="s">
        <v>24</v>
      </c>
      <c r="E11" s="119">
        <v>5.0</v>
      </c>
      <c r="F11" s="24" t="b">
        <v>0</v>
      </c>
      <c r="G11" s="43" t="b">
        <v>0</v>
      </c>
      <c r="H11" s="226" t="s">
        <v>42</v>
      </c>
      <c r="I11" s="43"/>
      <c r="J11" s="52" t="s">
        <v>124</v>
      </c>
      <c r="K11" s="52" t="s">
        <v>1509</v>
      </c>
    </row>
    <row r="12">
      <c r="A12" s="149">
        <v>1.0</v>
      </c>
      <c r="B12" s="149">
        <v>2.1695253E7</v>
      </c>
      <c r="C12" s="150" t="s">
        <v>1511</v>
      </c>
      <c r="D12" s="119" t="s">
        <v>24</v>
      </c>
      <c r="E12" s="119">
        <v>3.0</v>
      </c>
      <c r="F12" s="25" t="b">
        <v>0</v>
      </c>
      <c r="G12" s="43" t="b">
        <v>0</v>
      </c>
      <c r="H12" s="227" t="s">
        <v>25</v>
      </c>
      <c r="I12" s="43"/>
      <c r="J12" s="52" t="s">
        <v>1512</v>
      </c>
      <c r="K12" s="52" t="s">
        <v>124</v>
      </c>
    </row>
    <row r="13">
      <c r="A13" s="149">
        <v>1.0</v>
      </c>
      <c r="B13" s="149">
        <v>2.1781777E7</v>
      </c>
      <c r="C13" s="150" t="s">
        <v>1513</v>
      </c>
      <c r="D13" s="119" t="s">
        <v>24</v>
      </c>
      <c r="E13" s="119">
        <v>8.0</v>
      </c>
      <c r="F13" s="25" t="b">
        <v>0</v>
      </c>
      <c r="G13" s="43" t="b">
        <v>0</v>
      </c>
      <c r="H13" s="227" t="s">
        <v>25</v>
      </c>
      <c r="I13" s="43"/>
      <c r="J13" s="52" t="s">
        <v>1514</v>
      </c>
      <c r="K13" s="52" t="s">
        <v>124</v>
      </c>
    </row>
    <row r="14">
      <c r="A14" s="149">
        <v>1.0</v>
      </c>
      <c r="B14" s="149">
        <v>2.1888572E7</v>
      </c>
      <c r="C14" s="150" t="s">
        <v>1515</v>
      </c>
      <c r="D14" s="119" t="s">
        <v>24</v>
      </c>
      <c r="E14" s="119">
        <v>5.0</v>
      </c>
      <c r="F14" s="25" t="b">
        <v>0</v>
      </c>
      <c r="G14" s="43" t="b">
        <v>0</v>
      </c>
      <c r="H14" s="227" t="s">
        <v>25</v>
      </c>
      <c r="I14" s="43"/>
      <c r="J14" s="52" t="s">
        <v>1516</v>
      </c>
      <c r="K14" s="52" t="s">
        <v>124</v>
      </c>
    </row>
    <row r="15">
      <c r="A15" s="149">
        <v>1.0</v>
      </c>
      <c r="B15" s="149">
        <v>2.1973118E7</v>
      </c>
      <c r="C15" s="150" t="s">
        <v>1517</v>
      </c>
      <c r="D15" s="119" t="s">
        <v>24</v>
      </c>
      <c r="E15" s="119">
        <v>5.0</v>
      </c>
      <c r="F15" s="25" t="b">
        <v>1</v>
      </c>
      <c r="G15" s="43" t="b">
        <v>0</v>
      </c>
      <c r="H15" s="227" t="s">
        <v>25</v>
      </c>
      <c r="I15" s="43"/>
      <c r="J15" s="52" t="s">
        <v>1518</v>
      </c>
      <c r="K15" s="52" t="s">
        <v>124</v>
      </c>
    </row>
    <row r="16">
      <c r="A16" s="151" t="s">
        <v>21</v>
      </c>
      <c r="B16" s="149">
        <v>2.1047656E7</v>
      </c>
      <c r="C16" s="150" t="s">
        <v>672</v>
      </c>
      <c r="D16" s="119" t="s">
        <v>24</v>
      </c>
      <c r="E16" s="119">
        <v>5.0</v>
      </c>
      <c r="F16" s="25" t="b">
        <v>0</v>
      </c>
      <c r="G16" s="43" t="b">
        <v>1</v>
      </c>
      <c r="H16" s="228" t="s">
        <v>97</v>
      </c>
      <c r="I16" s="25" t="b">
        <v>0</v>
      </c>
      <c r="J16" s="52" t="s">
        <v>124</v>
      </c>
      <c r="K16" s="52" t="s">
        <v>1519</v>
      </c>
    </row>
    <row r="17">
      <c r="A17" s="151" t="s">
        <v>21</v>
      </c>
      <c r="B17" s="149">
        <v>2.1120383E7</v>
      </c>
      <c r="C17" s="150" t="s">
        <v>1520</v>
      </c>
      <c r="D17" s="119" t="s">
        <v>24</v>
      </c>
      <c r="E17" s="119">
        <v>5.0</v>
      </c>
      <c r="F17" s="25" t="b">
        <v>0</v>
      </c>
      <c r="G17" s="43" t="b">
        <v>1</v>
      </c>
      <c r="H17" s="228" t="s">
        <v>97</v>
      </c>
      <c r="I17" s="229" t="b">
        <v>1</v>
      </c>
      <c r="J17" s="52" t="s">
        <v>124</v>
      </c>
      <c r="K17" s="52" t="s">
        <v>1521</v>
      </c>
    </row>
    <row r="18">
      <c r="A18" s="151" t="s">
        <v>21</v>
      </c>
      <c r="B18" s="149">
        <v>2.1757018E7</v>
      </c>
      <c r="C18" s="150" t="s">
        <v>1522</v>
      </c>
      <c r="D18" s="119" t="s">
        <v>650</v>
      </c>
      <c r="E18" s="119">
        <v>8.0</v>
      </c>
      <c r="F18" s="25" t="b">
        <v>0</v>
      </c>
      <c r="G18" s="43" t="b">
        <v>1</v>
      </c>
      <c r="H18" s="227" t="s">
        <v>25</v>
      </c>
      <c r="I18" s="25" t="b">
        <v>0</v>
      </c>
      <c r="J18" s="52" t="s">
        <v>1523</v>
      </c>
      <c r="K18" s="52" t="s">
        <v>124</v>
      </c>
    </row>
    <row r="19">
      <c r="A19" s="151" t="s">
        <v>21</v>
      </c>
      <c r="B19" s="149">
        <v>2.1764082E7</v>
      </c>
      <c r="C19" s="150" t="s">
        <v>1524</v>
      </c>
      <c r="D19" s="119" t="s">
        <v>24</v>
      </c>
      <c r="E19" s="119">
        <v>5.0</v>
      </c>
      <c r="F19" s="25" t="b">
        <v>0</v>
      </c>
      <c r="G19" s="43" t="b">
        <v>1</v>
      </c>
      <c r="H19" s="226" t="s">
        <v>42</v>
      </c>
      <c r="I19" s="43" t="b">
        <v>0</v>
      </c>
      <c r="J19" s="52" t="s">
        <v>124</v>
      </c>
      <c r="K19" s="52" t="s">
        <v>1525</v>
      </c>
    </row>
    <row r="20">
      <c r="A20" s="98" t="s">
        <v>48</v>
      </c>
      <c r="B20" s="149">
        <v>2.1746734E7</v>
      </c>
      <c r="C20" s="150" t="s">
        <v>1526</v>
      </c>
      <c r="D20" s="119" t="s">
        <v>24</v>
      </c>
      <c r="E20" s="119">
        <v>13.0</v>
      </c>
      <c r="F20" s="25" t="b">
        <v>0</v>
      </c>
      <c r="G20" s="43" t="b">
        <v>0</v>
      </c>
      <c r="H20" s="44" t="s">
        <v>25</v>
      </c>
      <c r="I20" s="43"/>
      <c r="J20" s="52" t="s">
        <v>1527</v>
      </c>
      <c r="K20" s="52" t="s">
        <v>124</v>
      </c>
    </row>
    <row r="21">
      <c r="A21" s="98" t="s">
        <v>48</v>
      </c>
      <c r="B21" s="149">
        <v>2.1746739E7</v>
      </c>
      <c r="C21" s="150" t="s">
        <v>1528</v>
      </c>
      <c r="D21" s="119" t="s">
        <v>24</v>
      </c>
      <c r="E21" s="119">
        <v>5.0</v>
      </c>
      <c r="F21" s="25" t="b">
        <v>0</v>
      </c>
      <c r="G21" s="43" t="b">
        <v>0</v>
      </c>
      <c r="H21" s="44" t="s">
        <v>25</v>
      </c>
      <c r="I21" s="43"/>
      <c r="J21" s="52" t="s">
        <v>124</v>
      </c>
      <c r="K21" s="52" t="s">
        <v>124</v>
      </c>
    </row>
    <row r="22">
      <c r="A22" s="98" t="s">
        <v>48</v>
      </c>
      <c r="B22" s="149">
        <v>2.1948415E7</v>
      </c>
      <c r="C22" s="150" t="s">
        <v>1529</v>
      </c>
      <c r="D22" s="119" t="s">
        <v>24</v>
      </c>
      <c r="E22" s="119">
        <v>8.0</v>
      </c>
      <c r="F22" s="25" t="b">
        <v>0</v>
      </c>
      <c r="G22" s="43" t="b">
        <v>1</v>
      </c>
      <c r="H22" s="44" t="s">
        <v>25</v>
      </c>
      <c r="I22" s="43"/>
      <c r="J22" s="52" t="s">
        <v>124</v>
      </c>
      <c r="K22" s="52" t="s">
        <v>124</v>
      </c>
    </row>
    <row r="23">
      <c r="A23" s="98" t="s">
        <v>48</v>
      </c>
      <c r="B23" s="149">
        <v>2.2086739E7</v>
      </c>
      <c r="C23" s="150" t="s">
        <v>1530</v>
      </c>
      <c r="D23" s="119" t="s">
        <v>24</v>
      </c>
      <c r="E23" s="119">
        <v>5.0</v>
      </c>
      <c r="F23" s="25" t="b">
        <v>1</v>
      </c>
      <c r="G23" s="43" t="b">
        <v>0</v>
      </c>
      <c r="H23" s="44" t="s">
        <v>25</v>
      </c>
      <c r="I23" s="43"/>
      <c r="J23" s="52" t="s">
        <v>124</v>
      </c>
      <c r="K23" s="52" t="s">
        <v>124</v>
      </c>
    </row>
    <row r="24">
      <c r="A24" s="98" t="s">
        <v>48</v>
      </c>
      <c r="B24" s="149">
        <v>2.2091273E7</v>
      </c>
      <c r="C24" s="150" t="s">
        <v>1531</v>
      </c>
      <c r="D24" s="119" t="s">
        <v>24</v>
      </c>
      <c r="E24" s="119">
        <v>5.0</v>
      </c>
      <c r="F24" s="25" t="b">
        <v>0</v>
      </c>
      <c r="G24" s="43" t="b">
        <v>1</v>
      </c>
      <c r="H24" s="44" t="s">
        <v>25</v>
      </c>
      <c r="I24" s="43" t="b">
        <v>0</v>
      </c>
      <c r="J24" s="52" t="s">
        <v>1532</v>
      </c>
      <c r="K24" s="52" t="s">
        <v>1519</v>
      </c>
    </row>
    <row r="25">
      <c r="A25" s="155" t="s">
        <v>79</v>
      </c>
      <c r="B25" s="149">
        <v>2.1960924E7</v>
      </c>
      <c r="C25" s="150" t="s">
        <v>1533</v>
      </c>
      <c r="D25" s="119" t="s">
        <v>24</v>
      </c>
      <c r="E25" s="119">
        <v>8.0</v>
      </c>
      <c r="F25" s="25" t="b">
        <v>0</v>
      </c>
      <c r="G25" s="43" t="b">
        <v>0</v>
      </c>
      <c r="H25" s="228" t="s">
        <v>97</v>
      </c>
      <c r="I25" s="230" t="b">
        <v>1</v>
      </c>
      <c r="J25" s="52" t="s">
        <v>124</v>
      </c>
      <c r="K25" s="52" t="s">
        <v>1534</v>
      </c>
    </row>
    <row r="26">
      <c r="A26" s="155" t="s">
        <v>79</v>
      </c>
      <c r="B26" s="149">
        <v>2.2061639E7</v>
      </c>
      <c r="C26" s="150" t="s">
        <v>1221</v>
      </c>
      <c r="D26" s="119" t="s">
        <v>24</v>
      </c>
      <c r="E26" s="119">
        <v>5.0</v>
      </c>
      <c r="F26" s="25" t="b">
        <v>0</v>
      </c>
      <c r="G26" s="43" t="b">
        <v>0</v>
      </c>
      <c r="H26" s="228" t="s">
        <v>97</v>
      </c>
      <c r="I26" s="231"/>
      <c r="J26" s="52" t="s">
        <v>124</v>
      </c>
      <c r="K26" s="52" t="s">
        <v>1535</v>
      </c>
    </row>
    <row r="27">
      <c r="A27" s="155" t="s">
        <v>79</v>
      </c>
      <c r="B27" s="149">
        <v>2.2061822E7</v>
      </c>
      <c r="C27" s="150" t="s">
        <v>1468</v>
      </c>
      <c r="D27" s="119" t="s">
        <v>24</v>
      </c>
      <c r="E27" s="119">
        <v>8.0</v>
      </c>
      <c r="F27" s="25" t="b">
        <v>0</v>
      </c>
      <c r="G27" s="43" t="b">
        <v>0</v>
      </c>
      <c r="H27" s="228" t="s">
        <v>97</v>
      </c>
      <c r="I27" s="231"/>
      <c r="J27" s="52" t="s">
        <v>124</v>
      </c>
      <c r="K27" s="52" t="s">
        <v>1536</v>
      </c>
    </row>
    <row r="28">
      <c r="A28" s="155" t="s">
        <v>79</v>
      </c>
      <c r="B28" s="149">
        <v>2.1911318E7</v>
      </c>
      <c r="C28" s="150" t="s">
        <v>1467</v>
      </c>
      <c r="D28" s="119" t="s">
        <v>24</v>
      </c>
      <c r="E28" s="119">
        <v>5.0</v>
      </c>
      <c r="F28" s="25" t="b">
        <v>0</v>
      </c>
      <c r="G28" s="43" t="b">
        <v>1</v>
      </c>
      <c r="H28" s="228" t="s">
        <v>97</v>
      </c>
      <c r="I28" s="231" t="b">
        <v>0</v>
      </c>
      <c r="J28" s="52" t="s">
        <v>124</v>
      </c>
      <c r="K28" s="52" t="s">
        <v>1535</v>
      </c>
    </row>
    <row r="29">
      <c r="A29" s="155" t="s">
        <v>79</v>
      </c>
      <c r="B29" s="149">
        <v>2.2077136E7</v>
      </c>
      <c r="C29" s="150" t="s">
        <v>1537</v>
      </c>
      <c r="D29" s="119" t="s">
        <v>24</v>
      </c>
      <c r="E29" s="119">
        <v>13.0</v>
      </c>
      <c r="F29" s="25" t="b">
        <v>0</v>
      </c>
      <c r="G29" s="43" t="b">
        <v>1</v>
      </c>
      <c r="H29" s="228" t="s">
        <v>97</v>
      </c>
      <c r="I29" s="231" t="b">
        <v>0</v>
      </c>
      <c r="J29" s="52" t="s">
        <v>124</v>
      </c>
      <c r="K29" s="52" t="s">
        <v>1538</v>
      </c>
    </row>
    <row r="30">
      <c r="A30" s="155" t="s">
        <v>79</v>
      </c>
      <c r="B30" s="149">
        <v>2.2003116E7</v>
      </c>
      <c r="C30" s="150" t="s">
        <v>1539</v>
      </c>
      <c r="D30" s="119" t="s">
        <v>24</v>
      </c>
      <c r="E30" s="119">
        <v>5.0</v>
      </c>
      <c r="F30" s="25" t="b">
        <v>1</v>
      </c>
      <c r="G30" s="43" t="b">
        <v>0</v>
      </c>
      <c r="H30" s="227" t="s">
        <v>25</v>
      </c>
      <c r="I30" s="231"/>
      <c r="J30" s="52" t="s">
        <v>1523</v>
      </c>
      <c r="K30" s="52" t="s">
        <v>124</v>
      </c>
    </row>
    <row r="31">
      <c r="A31" s="166" t="s">
        <v>98</v>
      </c>
      <c r="B31" s="149">
        <v>2.1956786E7</v>
      </c>
      <c r="C31" s="150" t="s">
        <v>1540</v>
      </c>
      <c r="D31" s="119" t="s">
        <v>24</v>
      </c>
      <c r="E31" s="119">
        <v>5.0</v>
      </c>
      <c r="F31" s="25" t="b">
        <v>0</v>
      </c>
      <c r="G31" s="43" t="b">
        <v>0</v>
      </c>
      <c r="H31" s="227" t="s">
        <v>25</v>
      </c>
      <c r="I31" s="43"/>
      <c r="J31" s="52" t="s">
        <v>1541</v>
      </c>
      <c r="K31" s="52" t="s">
        <v>124</v>
      </c>
    </row>
    <row r="32">
      <c r="A32" s="166" t="s">
        <v>98</v>
      </c>
      <c r="B32" s="149">
        <v>2.1958036E7</v>
      </c>
      <c r="C32" s="150" t="s">
        <v>1542</v>
      </c>
      <c r="D32" s="119" t="s">
        <v>24</v>
      </c>
      <c r="E32" s="119">
        <v>8.0</v>
      </c>
      <c r="F32" s="25" t="b">
        <v>1</v>
      </c>
      <c r="G32" s="43" t="b">
        <v>0</v>
      </c>
      <c r="H32" s="227" t="s">
        <v>25</v>
      </c>
      <c r="I32" s="43"/>
      <c r="J32" s="52" t="s">
        <v>1543</v>
      </c>
      <c r="K32" s="52" t="s">
        <v>124</v>
      </c>
    </row>
    <row r="33">
      <c r="A33" s="166" t="s">
        <v>98</v>
      </c>
      <c r="B33" s="149">
        <v>2.1960963E7</v>
      </c>
      <c r="C33" s="150" t="s">
        <v>1544</v>
      </c>
      <c r="D33" s="119" t="s">
        <v>24</v>
      </c>
      <c r="E33" s="119">
        <v>13.0</v>
      </c>
      <c r="F33" s="25" t="b">
        <v>0</v>
      </c>
      <c r="G33" s="43" t="b">
        <v>0</v>
      </c>
      <c r="H33" s="226" t="s">
        <v>42</v>
      </c>
      <c r="I33" s="230" t="b">
        <v>1</v>
      </c>
      <c r="J33" s="52" t="s">
        <v>124</v>
      </c>
      <c r="K33" s="52" t="s">
        <v>1545</v>
      </c>
    </row>
    <row r="34">
      <c r="A34" s="166" t="s">
        <v>98</v>
      </c>
      <c r="B34" s="149">
        <v>2.1965986E7</v>
      </c>
      <c r="C34" s="150" t="s">
        <v>1546</v>
      </c>
      <c r="D34" s="119" t="s">
        <v>24</v>
      </c>
      <c r="E34" s="119">
        <v>8.0</v>
      </c>
      <c r="F34" s="25" t="b">
        <v>0</v>
      </c>
      <c r="G34" s="43" t="b">
        <v>0</v>
      </c>
      <c r="H34" s="228" t="s">
        <v>97</v>
      </c>
      <c r="I34" s="230" t="b">
        <v>1</v>
      </c>
      <c r="J34" s="52" t="s">
        <v>124</v>
      </c>
      <c r="K34" s="52" t="s">
        <v>1545</v>
      </c>
    </row>
    <row r="35">
      <c r="A35" s="166" t="s">
        <v>98</v>
      </c>
      <c r="B35" s="149">
        <v>2.205659E7</v>
      </c>
      <c r="C35" s="150" t="s">
        <v>1547</v>
      </c>
      <c r="D35" s="119" t="s">
        <v>24</v>
      </c>
      <c r="E35" s="119">
        <v>8.0</v>
      </c>
      <c r="F35" s="25" t="b">
        <v>0</v>
      </c>
      <c r="G35" s="43" t="b">
        <v>0</v>
      </c>
      <c r="H35" s="227" t="s">
        <v>25</v>
      </c>
      <c r="I35" s="43"/>
      <c r="J35" s="52" t="s">
        <v>1548</v>
      </c>
      <c r="K35" s="52" t="s">
        <v>124</v>
      </c>
    </row>
    <row r="36">
      <c r="A36" s="166" t="s">
        <v>98</v>
      </c>
      <c r="B36" s="149">
        <v>2.2012289E7</v>
      </c>
      <c r="C36" s="150" t="s">
        <v>1549</v>
      </c>
      <c r="D36" s="119" t="s">
        <v>24</v>
      </c>
      <c r="E36" s="119">
        <v>8.0</v>
      </c>
      <c r="F36" s="25" t="b">
        <v>0</v>
      </c>
      <c r="G36" s="43" t="b">
        <v>1</v>
      </c>
      <c r="H36" s="226" t="s">
        <v>42</v>
      </c>
      <c r="I36" s="230" t="b">
        <v>1</v>
      </c>
      <c r="J36" s="52" t="s">
        <v>124</v>
      </c>
      <c r="K36" s="52" t="s">
        <v>1545</v>
      </c>
    </row>
    <row r="37">
      <c r="A37" s="166" t="s">
        <v>98</v>
      </c>
      <c r="B37" s="149">
        <v>2.2054274E7</v>
      </c>
      <c r="C37" s="150" t="s">
        <v>1477</v>
      </c>
      <c r="D37" s="119" t="s">
        <v>24</v>
      </c>
      <c r="E37" s="119">
        <v>8.0</v>
      </c>
      <c r="F37" s="25" t="b">
        <v>0</v>
      </c>
      <c r="G37" s="43" t="b">
        <v>1</v>
      </c>
      <c r="H37" s="228" t="s">
        <v>97</v>
      </c>
      <c r="I37" s="43"/>
      <c r="J37" s="52" t="s">
        <v>124</v>
      </c>
      <c r="K37" s="52" t="s">
        <v>1538</v>
      </c>
    </row>
    <row r="38">
      <c r="A38" s="166" t="s">
        <v>98</v>
      </c>
      <c r="B38" s="149">
        <v>2.2085608E7</v>
      </c>
      <c r="C38" s="150" t="s">
        <v>1550</v>
      </c>
      <c r="D38" s="119" t="s">
        <v>24</v>
      </c>
      <c r="E38" s="119">
        <v>8.0</v>
      </c>
      <c r="F38" s="25" t="b">
        <v>0</v>
      </c>
      <c r="G38" s="43" t="b">
        <v>1</v>
      </c>
      <c r="H38" s="232" t="s">
        <v>97</v>
      </c>
      <c r="I38" s="43"/>
      <c r="J38" s="52" t="s">
        <v>124</v>
      </c>
      <c r="K38" s="52" t="s">
        <v>1538</v>
      </c>
    </row>
    <row r="39">
      <c r="A39" s="42" t="s">
        <v>120</v>
      </c>
      <c r="B39" s="149">
        <v>2.1467511E7</v>
      </c>
      <c r="C39" s="150" t="s">
        <v>1551</v>
      </c>
      <c r="D39" s="119" t="s">
        <v>123</v>
      </c>
      <c r="E39" s="119">
        <v>0.0</v>
      </c>
      <c r="F39" s="25" t="s">
        <v>124</v>
      </c>
      <c r="G39" s="43" t="s">
        <v>124</v>
      </c>
      <c r="H39" s="233" t="s">
        <v>25</v>
      </c>
      <c r="I39" s="43"/>
      <c r="J39" s="52" t="s">
        <v>124</v>
      </c>
      <c r="K39" s="52" t="s">
        <v>124</v>
      </c>
    </row>
    <row r="40">
      <c r="A40" s="42" t="s">
        <v>120</v>
      </c>
      <c r="B40" s="149">
        <v>2.1956803E7</v>
      </c>
      <c r="C40" s="150" t="s">
        <v>1552</v>
      </c>
      <c r="D40" s="119" t="s">
        <v>123</v>
      </c>
      <c r="E40" s="119">
        <v>0.0</v>
      </c>
      <c r="F40" s="25" t="s">
        <v>124</v>
      </c>
      <c r="G40" s="43" t="s">
        <v>124</v>
      </c>
      <c r="H40" s="233" t="s">
        <v>25</v>
      </c>
      <c r="I40" s="43" t="b">
        <v>0</v>
      </c>
      <c r="J40" s="52" t="s">
        <v>124</v>
      </c>
      <c r="K40" s="52" t="s">
        <v>124</v>
      </c>
    </row>
    <row r="41">
      <c r="A41" s="42" t="s">
        <v>120</v>
      </c>
      <c r="B41" s="149">
        <v>2.2139077E7</v>
      </c>
      <c r="C41" s="150" t="s">
        <v>1553</v>
      </c>
      <c r="D41" s="119" t="s">
        <v>24</v>
      </c>
      <c r="E41" s="119">
        <v>3.0</v>
      </c>
      <c r="F41" s="25" t="s">
        <v>124</v>
      </c>
      <c r="G41" s="43" t="s">
        <v>124</v>
      </c>
      <c r="H41" s="233" t="s">
        <v>25</v>
      </c>
      <c r="I41" s="43"/>
      <c r="J41" s="52" t="s">
        <v>1554</v>
      </c>
      <c r="K41" s="52" t="s">
        <v>124</v>
      </c>
    </row>
    <row r="42" ht="7.5" customHeight="1">
      <c r="A42" s="12"/>
    </row>
    <row r="43">
      <c r="A43" s="45" t="s">
        <v>132</v>
      </c>
    </row>
    <row r="44">
      <c r="A44" s="14" t="s">
        <v>9</v>
      </c>
      <c r="B44" s="15" t="s">
        <v>10</v>
      </c>
      <c r="C44" s="16" t="s">
        <v>11</v>
      </c>
      <c r="D44" s="17" t="s">
        <v>12</v>
      </c>
      <c r="E44" s="16" t="s">
        <v>13</v>
      </c>
      <c r="F44" s="16" t="s">
        <v>14</v>
      </c>
      <c r="G44" s="16" t="s">
        <v>15</v>
      </c>
      <c r="H44" s="18" t="s">
        <v>16</v>
      </c>
      <c r="I44" s="16" t="s">
        <v>17</v>
      </c>
      <c r="J44" s="19" t="s">
        <v>20</v>
      </c>
    </row>
    <row r="45">
      <c r="A45" s="151" t="s">
        <v>21</v>
      </c>
      <c r="B45" s="149">
        <v>2.1086399E7</v>
      </c>
      <c r="C45" s="150" t="s">
        <v>999</v>
      </c>
      <c r="D45" s="119" t="s">
        <v>24</v>
      </c>
      <c r="E45" s="119">
        <v>5.0</v>
      </c>
      <c r="F45" s="24" t="b">
        <v>0</v>
      </c>
      <c r="G45" s="24" t="b">
        <v>1</v>
      </c>
      <c r="H45" s="234" t="s">
        <v>42</v>
      </c>
      <c r="I45" s="24" t="b">
        <v>0</v>
      </c>
      <c r="J45" s="24"/>
      <c r="K45" s="235"/>
    </row>
    <row r="46">
      <c r="A46" s="151" t="s">
        <v>21</v>
      </c>
      <c r="B46" s="149">
        <v>2.1568129E7</v>
      </c>
      <c r="C46" s="150" t="s">
        <v>1555</v>
      </c>
      <c r="D46" s="119" t="s">
        <v>24</v>
      </c>
      <c r="E46" s="119">
        <v>5.0</v>
      </c>
      <c r="F46" s="24" t="b">
        <v>0</v>
      </c>
      <c r="G46" s="24" t="b">
        <v>1</v>
      </c>
      <c r="H46" s="234" t="s">
        <v>42</v>
      </c>
      <c r="I46" s="24" t="b">
        <v>0</v>
      </c>
      <c r="J46" s="24"/>
      <c r="K46" s="235"/>
    </row>
    <row r="47">
      <c r="A47" s="151" t="s">
        <v>21</v>
      </c>
      <c r="B47" s="149">
        <v>2.1632739E7</v>
      </c>
      <c r="C47" s="150" t="s">
        <v>1556</v>
      </c>
      <c r="D47" s="119" t="s">
        <v>24</v>
      </c>
      <c r="E47" s="119" t="s">
        <v>141</v>
      </c>
      <c r="F47" s="24" t="b">
        <v>0</v>
      </c>
      <c r="G47" s="24" t="b">
        <v>1</v>
      </c>
      <c r="H47" s="234" t="s">
        <v>1156</v>
      </c>
      <c r="I47" s="24" t="b">
        <v>0</v>
      </c>
      <c r="J47" s="24"/>
      <c r="K47" s="235"/>
    </row>
    <row r="48">
      <c r="A48" s="151" t="s">
        <v>21</v>
      </c>
      <c r="B48" s="149">
        <v>2.1746637E7</v>
      </c>
      <c r="C48" s="150" t="s">
        <v>1557</v>
      </c>
      <c r="D48" s="119" t="s">
        <v>24</v>
      </c>
      <c r="E48" s="119">
        <v>8.0</v>
      </c>
      <c r="F48" s="24" t="b">
        <v>0</v>
      </c>
      <c r="G48" s="24" t="b">
        <v>1</v>
      </c>
      <c r="H48" s="234" t="s">
        <v>579</v>
      </c>
      <c r="I48" s="25" t="b">
        <v>1</v>
      </c>
      <c r="J48" s="24"/>
      <c r="K48" s="235"/>
    </row>
    <row r="49">
      <c r="A49" s="151" t="s">
        <v>21</v>
      </c>
      <c r="B49" s="149">
        <v>2.1783787E7</v>
      </c>
      <c r="C49" s="150" t="s">
        <v>1558</v>
      </c>
      <c r="D49" s="119" t="s">
        <v>24</v>
      </c>
      <c r="E49" s="119">
        <v>5.0</v>
      </c>
      <c r="F49" s="24" t="b">
        <v>0</v>
      </c>
      <c r="G49" s="24" t="b">
        <v>1</v>
      </c>
      <c r="H49" s="234" t="s">
        <v>42</v>
      </c>
      <c r="I49" s="25" t="b">
        <v>1</v>
      </c>
      <c r="J49" s="24"/>
      <c r="K49" s="236"/>
    </row>
    <row r="50">
      <c r="A50" s="151" t="s">
        <v>21</v>
      </c>
      <c r="B50" s="149">
        <v>2.1803074E7</v>
      </c>
      <c r="C50" s="150" t="s">
        <v>807</v>
      </c>
      <c r="D50" s="119" t="s">
        <v>24</v>
      </c>
      <c r="E50" s="119">
        <v>5.0</v>
      </c>
      <c r="F50" s="24" t="b">
        <v>0</v>
      </c>
      <c r="G50" s="24" t="b">
        <v>1</v>
      </c>
      <c r="H50" s="234" t="s">
        <v>42</v>
      </c>
      <c r="I50" s="24" t="b">
        <v>0</v>
      </c>
      <c r="J50" s="24"/>
      <c r="K50" s="236"/>
    </row>
    <row r="51">
      <c r="A51" s="237" t="s">
        <v>48</v>
      </c>
      <c r="B51" s="149">
        <v>2.1968397E7</v>
      </c>
      <c r="C51" s="150" t="s">
        <v>1559</v>
      </c>
      <c r="D51" s="119" t="s">
        <v>24</v>
      </c>
      <c r="E51" s="119">
        <v>8.0</v>
      </c>
      <c r="F51" s="24" t="b">
        <v>0</v>
      </c>
      <c r="G51" s="24" t="b">
        <v>1</v>
      </c>
      <c r="H51" s="238" t="s">
        <v>185</v>
      </c>
      <c r="I51" s="24" t="b">
        <v>0</v>
      </c>
      <c r="J51" s="24"/>
      <c r="K51" s="239"/>
    </row>
    <row r="52">
      <c r="A52" s="237" t="s">
        <v>48</v>
      </c>
      <c r="B52" s="149">
        <v>2.1757047E7</v>
      </c>
      <c r="C52" s="150" t="s">
        <v>1560</v>
      </c>
      <c r="D52" s="120" t="s">
        <v>650</v>
      </c>
      <c r="E52" s="119">
        <v>8.0</v>
      </c>
      <c r="F52" s="24" t="b">
        <v>0</v>
      </c>
      <c r="G52" s="24" t="b">
        <v>1</v>
      </c>
      <c r="H52" s="238" t="s">
        <v>1561</v>
      </c>
      <c r="I52" s="24" t="b">
        <v>0</v>
      </c>
      <c r="J52" s="24"/>
      <c r="K52" s="239"/>
    </row>
    <row r="53">
      <c r="A53" s="237" t="s">
        <v>48</v>
      </c>
      <c r="B53" s="149">
        <v>2.1970489E7</v>
      </c>
      <c r="C53" s="150" t="s">
        <v>1562</v>
      </c>
      <c r="D53" s="119" t="s">
        <v>24</v>
      </c>
      <c r="E53" s="119">
        <v>5.0</v>
      </c>
      <c r="F53" s="24" t="b">
        <v>0</v>
      </c>
      <c r="G53" s="24" t="b">
        <v>1</v>
      </c>
      <c r="H53" s="238" t="s">
        <v>185</v>
      </c>
      <c r="I53" s="24" t="b">
        <v>0</v>
      </c>
      <c r="J53" s="24"/>
      <c r="K53" s="239"/>
    </row>
    <row r="54">
      <c r="A54" s="189" t="s">
        <v>79</v>
      </c>
      <c r="B54" s="149">
        <v>2.1997343E7</v>
      </c>
      <c r="C54" s="150" t="s">
        <v>1407</v>
      </c>
      <c r="D54" s="119" t="s">
        <v>24</v>
      </c>
      <c r="E54" s="119">
        <v>8.0</v>
      </c>
      <c r="F54" s="24" t="b">
        <v>0</v>
      </c>
      <c r="G54" s="24" t="b">
        <v>1</v>
      </c>
      <c r="H54" s="240" t="s">
        <v>97</v>
      </c>
      <c r="I54" s="24" t="b">
        <v>0</v>
      </c>
      <c r="J54" s="24"/>
      <c r="K54" s="239"/>
    </row>
    <row r="55">
      <c r="A55" s="241" t="s">
        <v>98</v>
      </c>
      <c r="B55" s="165">
        <v>2.193862E7</v>
      </c>
      <c r="C55" s="199" t="s">
        <v>1563</v>
      </c>
      <c r="D55" s="119" t="s">
        <v>24</v>
      </c>
      <c r="E55" s="165">
        <v>5.0</v>
      </c>
      <c r="F55" s="24" t="b">
        <v>0</v>
      </c>
      <c r="G55" s="24" t="b">
        <v>1</v>
      </c>
      <c r="H55" s="234" t="s">
        <v>42</v>
      </c>
      <c r="I55" s="24" t="b">
        <v>0</v>
      </c>
      <c r="J55" s="24"/>
      <c r="K55" s="242"/>
    </row>
    <row r="56">
      <c r="A56" s="241" t="s">
        <v>98</v>
      </c>
      <c r="B56" s="119">
        <v>2.1996978E7</v>
      </c>
      <c r="C56" s="150" t="s">
        <v>1564</v>
      </c>
      <c r="D56" s="119" t="s">
        <v>24</v>
      </c>
      <c r="E56" s="119">
        <v>3.0</v>
      </c>
      <c r="F56" s="24" t="b">
        <v>0</v>
      </c>
      <c r="G56" s="24" t="b">
        <v>1</v>
      </c>
      <c r="H56" s="234" t="s">
        <v>42</v>
      </c>
      <c r="I56" s="24" t="b">
        <v>0</v>
      </c>
      <c r="J56" s="24"/>
      <c r="K56" s="242"/>
    </row>
    <row r="57">
      <c r="A57" s="241" t="s">
        <v>98</v>
      </c>
      <c r="B57" s="243">
        <v>2.2070718E7</v>
      </c>
      <c r="C57" s="244" t="s">
        <v>1565</v>
      </c>
      <c r="D57" s="119" t="s">
        <v>24</v>
      </c>
      <c r="E57" s="243">
        <v>8.0</v>
      </c>
      <c r="F57" s="24" t="b">
        <v>0</v>
      </c>
      <c r="G57" s="24" t="b">
        <v>1</v>
      </c>
      <c r="H57" s="238" t="s">
        <v>185</v>
      </c>
      <c r="I57" s="24" t="b">
        <v>0</v>
      </c>
      <c r="J57" s="24"/>
      <c r="K57" s="242"/>
    </row>
    <row r="58">
      <c r="A58" s="45" t="s">
        <v>133</v>
      </c>
    </row>
    <row r="59">
      <c r="A59" s="49" t="s">
        <v>134</v>
      </c>
      <c r="D59" s="19" t="s">
        <v>135</v>
      </c>
      <c r="E59" s="19" t="s">
        <v>136</v>
      </c>
      <c r="F59" s="19"/>
      <c r="G59" s="19"/>
      <c r="H59" s="19" t="s">
        <v>137</v>
      </c>
      <c r="I59" s="19" t="s">
        <v>20</v>
      </c>
    </row>
    <row r="60">
      <c r="A60" s="50" t="s">
        <v>1413</v>
      </c>
      <c r="D60" s="122" t="s">
        <v>532</v>
      </c>
      <c r="E60" s="50" t="s">
        <v>147</v>
      </c>
      <c r="F60" s="50"/>
      <c r="G60" s="50"/>
      <c r="H60" s="195" t="s">
        <v>143</v>
      </c>
      <c r="I60" s="52" t="s">
        <v>124</v>
      </c>
      <c r="J60" s="52"/>
      <c r="K60" s="52"/>
    </row>
    <row r="61">
      <c r="A61" s="50" t="s">
        <v>192</v>
      </c>
      <c r="D61" s="122" t="s">
        <v>146</v>
      </c>
      <c r="E61" s="50" t="s">
        <v>147</v>
      </c>
      <c r="F61" s="50"/>
      <c r="G61" s="50"/>
      <c r="H61" s="195" t="s">
        <v>143</v>
      </c>
      <c r="I61" s="221" t="s">
        <v>124</v>
      </c>
      <c r="J61" s="52"/>
      <c r="K61" s="52"/>
    </row>
    <row r="62">
      <c r="A62" s="50" t="s">
        <v>1566</v>
      </c>
      <c r="B62" s="50"/>
      <c r="C62" s="50"/>
      <c r="D62" s="122" t="s">
        <v>1567</v>
      </c>
      <c r="E62" s="50" t="s">
        <v>147</v>
      </c>
      <c r="F62" s="50"/>
      <c r="G62" s="50"/>
      <c r="H62" s="195" t="s">
        <v>143</v>
      </c>
      <c r="I62" s="221" t="s">
        <v>124</v>
      </c>
      <c r="J62" s="52"/>
      <c r="K62" s="52"/>
    </row>
    <row r="63">
      <c r="A63" s="50" t="s">
        <v>1415</v>
      </c>
      <c r="D63" s="122" t="s">
        <v>1332</v>
      </c>
      <c r="E63" s="50" t="s">
        <v>1568</v>
      </c>
      <c r="F63" s="50"/>
      <c r="G63" s="50"/>
      <c r="H63" s="245" t="s">
        <v>141</v>
      </c>
      <c r="I63" s="221" t="s">
        <v>124</v>
      </c>
      <c r="J63" s="52"/>
      <c r="K63" s="52"/>
    </row>
    <row r="64">
      <c r="A64" s="50" t="s">
        <v>1569</v>
      </c>
      <c r="D64" s="122" t="s">
        <v>151</v>
      </c>
      <c r="E64" s="50" t="s">
        <v>140</v>
      </c>
      <c r="F64" s="50"/>
      <c r="G64" s="50"/>
      <c r="H64" s="195" t="s">
        <v>143</v>
      </c>
      <c r="I64" s="221" t="s">
        <v>124</v>
      </c>
      <c r="J64" s="52"/>
      <c r="K64" s="52"/>
    </row>
    <row r="65">
      <c r="A65" s="50" t="s">
        <v>1570</v>
      </c>
      <c r="D65" s="122" t="s">
        <v>1571</v>
      </c>
      <c r="E65" s="50" t="s">
        <v>142</v>
      </c>
      <c r="F65" s="50"/>
      <c r="G65" s="50"/>
      <c r="H65" s="245" t="s">
        <v>141</v>
      </c>
      <c r="I65" s="221" t="s">
        <v>124</v>
      </c>
      <c r="J65" s="52"/>
      <c r="K65" s="52"/>
    </row>
    <row r="66">
      <c r="A66" s="50" t="s">
        <v>1572</v>
      </c>
      <c r="D66" s="122" t="s">
        <v>1573</v>
      </c>
      <c r="E66" s="50" t="s">
        <v>140</v>
      </c>
      <c r="F66" s="50"/>
      <c r="G66" s="50"/>
      <c r="H66" s="195" t="s">
        <v>143</v>
      </c>
      <c r="I66" s="221" t="s">
        <v>124</v>
      </c>
      <c r="J66" s="52"/>
      <c r="K66" s="52"/>
    </row>
    <row r="67">
      <c r="A67" s="50" t="s">
        <v>1574</v>
      </c>
      <c r="B67" s="50"/>
      <c r="C67" s="50"/>
      <c r="D67" s="122" t="s">
        <v>1571</v>
      </c>
      <c r="E67" s="50" t="s">
        <v>140</v>
      </c>
      <c r="F67" s="50"/>
      <c r="G67" s="50"/>
      <c r="H67" s="245" t="s">
        <v>141</v>
      </c>
      <c r="I67" s="221" t="s">
        <v>124</v>
      </c>
      <c r="J67" s="52"/>
      <c r="K67" s="52"/>
    </row>
    <row r="68">
      <c r="A68" s="50" t="s">
        <v>1575</v>
      </c>
      <c r="B68" s="50"/>
      <c r="C68" s="50"/>
      <c r="D68" s="122" t="s">
        <v>151</v>
      </c>
      <c r="E68" s="50" t="s">
        <v>140</v>
      </c>
      <c r="F68" s="50"/>
      <c r="G68" s="50"/>
      <c r="H68" s="195" t="s">
        <v>143</v>
      </c>
      <c r="I68" s="221" t="s">
        <v>124</v>
      </c>
      <c r="J68" s="52"/>
      <c r="K68" s="52"/>
    </row>
    <row r="69" ht="7.5" customHeight="1">
      <c r="A69" s="12"/>
    </row>
    <row r="70">
      <c r="A70" s="45" t="s">
        <v>153</v>
      </c>
    </row>
    <row r="71">
      <c r="A71" s="49" t="s">
        <v>154</v>
      </c>
      <c r="E71" s="45" t="s">
        <v>13</v>
      </c>
    </row>
    <row r="72">
      <c r="A72" s="57"/>
      <c r="B72" s="57"/>
      <c r="C72" s="58"/>
      <c r="D72" s="57"/>
      <c r="E72" s="67" t="s">
        <v>1576</v>
      </c>
      <c r="H72" s="57"/>
      <c r="I72" s="57"/>
      <c r="J72" s="58"/>
      <c r="K72" s="57"/>
    </row>
    <row r="73">
      <c r="A73" s="57"/>
      <c r="B73" s="57"/>
      <c r="C73" s="58"/>
      <c r="D73" s="57"/>
      <c r="E73" s="67" t="s">
        <v>1577</v>
      </c>
      <c r="F73" s="67" t="s">
        <v>155</v>
      </c>
      <c r="G73" s="67" t="s">
        <v>164</v>
      </c>
      <c r="H73" s="67" t="s">
        <v>1578</v>
      </c>
      <c r="I73" s="67" t="s">
        <v>1579</v>
      </c>
      <c r="J73" s="246" t="s">
        <v>1580</v>
      </c>
      <c r="K73" s="57"/>
    </row>
    <row r="74">
      <c r="A74" s="57"/>
      <c r="B74" s="57"/>
      <c r="C74" s="58"/>
      <c r="D74" s="57"/>
      <c r="E74" s="57" t="s">
        <v>140</v>
      </c>
      <c r="F74" s="57">
        <f>SUMIFS(E10:E43,G10:G43,"FALSE",A10:A43,1)</f>
        <v>31</v>
      </c>
      <c r="G74" s="57">
        <f>SUMIFS(E10:E43,A10:A43,1)</f>
        <v>54</v>
      </c>
      <c r="H74" s="57">
        <v>5.0</v>
      </c>
      <c r="I74" s="57">
        <f>SUMIFS(E10:E43,H10:H43,"PRONTO",A10:A43,1)</f>
        <v>29</v>
      </c>
      <c r="J74" s="73">
        <f t="shared" ref="J74:J78" si="1">100/F74*(H74+I74)/100</f>
        <v>1.096774194</v>
      </c>
      <c r="K74" s="57"/>
    </row>
    <row r="75">
      <c r="A75" s="57"/>
      <c r="B75" s="57"/>
      <c r="C75" s="58"/>
      <c r="D75" s="57"/>
      <c r="E75" s="57" t="s">
        <v>152</v>
      </c>
      <c r="F75" s="57">
        <f>SUMIFS(E10:E43,G10:G43,"FALSE",A10:A43,2)</f>
        <v>23</v>
      </c>
      <c r="G75" s="57">
        <f>SUMIFS(E10:E43,A10:A43,2)</f>
        <v>36</v>
      </c>
      <c r="H75" s="57">
        <v>0.0</v>
      </c>
      <c r="I75" s="57">
        <f>SUMIFS(E10:E43,H10:H43,"PRONTO",A10:A43,2)</f>
        <v>36</v>
      </c>
      <c r="J75" s="73">
        <f t="shared" si="1"/>
        <v>1.565217391</v>
      </c>
      <c r="K75" s="57"/>
    </row>
    <row r="76">
      <c r="A76" s="57"/>
      <c r="B76" s="57"/>
      <c r="C76" s="58"/>
      <c r="D76" s="57"/>
      <c r="E76" s="57" t="s">
        <v>142</v>
      </c>
      <c r="F76" s="57">
        <f>SUMIFS(E10:E43,G10:G43,"FALSE",A10:A43,3)</f>
        <v>26</v>
      </c>
      <c r="G76" s="57">
        <f>SUMIFS(E10:E43,A10:A43,3)</f>
        <v>44</v>
      </c>
      <c r="H76" s="57">
        <v>8.0</v>
      </c>
      <c r="I76" s="57">
        <f>SUMIFS(E10:E43,H10:H43,"PRONTO",A10:A43,3)</f>
        <v>5</v>
      </c>
      <c r="J76" s="73">
        <f t="shared" si="1"/>
        <v>0.5</v>
      </c>
      <c r="K76" s="57"/>
    </row>
    <row r="77">
      <c r="A77" s="57"/>
      <c r="B77" s="57"/>
      <c r="C77" s="58"/>
      <c r="D77" s="57"/>
      <c r="E77" s="57" t="s">
        <v>144</v>
      </c>
      <c r="F77" s="57">
        <f>SUMIFS(E10:E43,G10:G43,"FALSE",A10:A43,4)</f>
        <v>42</v>
      </c>
      <c r="G77" s="57">
        <f>SUMIFS(E10:E43,A10:A43,4)</f>
        <v>66</v>
      </c>
      <c r="H77" s="57">
        <v>29.0</v>
      </c>
      <c r="I77" s="57">
        <f>SUMIFS(E10:E43,H10:H43,"PRONTO",A10:A43,4)</f>
        <v>21</v>
      </c>
      <c r="J77" s="73">
        <f t="shared" si="1"/>
        <v>1.19047619</v>
      </c>
      <c r="K77" s="57"/>
    </row>
    <row r="78">
      <c r="A78" s="57"/>
      <c r="B78" s="57"/>
      <c r="C78" s="58"/>
      <c r="D78" s="57"/>
      <c r="E78" s="66" t="s">
        <v>1581</v>
      </c>
      <c r="F78" s="67">
        <f t="shared" ref="F78:I78" si="2">SUM(F74:F77)</f>
        <v>122</v>
      </c>
      <c r="G78" s="67">
        <f t="shared" si="2"/>
        <v>200</v>
      </c>
      <c r="H78" s="67">
        <f t="shared" si="2"/>
        <v>42</v>
      </c>
      <c r="I78" s="67">
        <f t="shared" si="2"/>
        <v>91</v>
      </c>
      <c r="J78" s="246">
        <f t="shared" si="1"/>
        <v>1.090163934</v>
      </c>
      <c r="K78" s="57"/>
    </row>
    <row r="79">
      <c r="A79" s="57"/>
      <c r="B79" s="57"/>
      <c r="C79" s="58"/>
      <c r="D79" s="57"/>
      <c r="E79" s="66"/>
      <c r="F79" s="67"/>
      <c r="G79" s="67"/>
      <c r="H79" s="57"/>
      <c r="I79" s="57"/>
      <c r="J79" s="58"/>
      <c r="K79" s="57"/>
    </row>
    <row r="80">
      <c r="A80" s="57"/>
      <c r="B80" s="57"/>
      <c r="C80" s="58"/>
      <c r="D80" s="57"/>
      <c r="E80" s="247"/>
      <c r="F80" s="247"/>
      <c r="G80" s="247"/>
      <c r="H80" s="57"/>
      <c r="I80" s="57"/>
      <c r="J80" s="58"/>
      <c r="K80" s="57"/>
    </row>
    <row r="81">
      <c r="A81" s="57"/>
      <c r="B81" s="57"/>
      <c r="C81" s="58"/>
      <c r="D81" s="57"/>
      <c r="E81" s="247"/>
      <c r="F81" s="247"/>
      <c r="G81" s="247"/>
      <c r="H81" s="57"/>
      <c r="I81" s="57"/>
      <c r="J81" s="58"/>
      <c r="K81" s="57"/>
    </row>
    <row r="82">
      <c r="A82" s="57"/>
      <c r="B82" s="57"/>
      <c r="C82" s="58"/>
      <c r="D82" s="57"/>
      <c r="E82" s="247"/>
      <c r="F82" s="247"/>
      <c r="G82" s="247"/>
      <c r="H82" s="57"/>
      <c r="I82" s="57"/>
      <c r="J82" s="58"/>
      <c r="K82" s="57"/>
    </row>
    <row r="83">
      <c r="A83" s="57"/>
      <c r="B83" s="57"/>
      <c r="C83" s="58"/>
      <c r="D83" s="57"/>
      <c r="E83" s="247"/>
      <c r="F83" s="247"/>
      <c r="G83" s="247"/>
      <c r="H83" s="57"/>
      <c r="I83" s="57"/>
      <c r="J83" s="58"/>
      <c r="K83" s="57"/>
    </row>
    <row r="84">
      <c r="A84" s="57"/>
      <c r="B84" s="57"/>
      <c r="C84" s="58"/>
      <c r="D84" s="57"/>
      <c r="E84" s="247"/>
      <c r="F84" s="247"/>
      <c r="G84" s="247"/>
      <c r="H84" s="57"/>
      <c r="I84" s="57"/>
      <c r="J84" s="58"/>
      <c r="K84" s="57"/>
    </row>
    <row r="85">
      <c r="A85" s="57"/>
      <c r="B85" s="57"/>
      <c r="C85" s="58"/>
      <c r="D85" s="57"/>
      <c r="E85" s="247"/>
      <c r="F85" s="247"/>
      <c r="G85" s="247"/>
      <c r="H85" s="57"/>
      <c r="I85" s="57"/>
      <c r="J85" s="58"/>
      <c r="K85" s="57"/>
    </row>
    <row r="86" ht="55.5" customHeight="1">
      <c r="A86" s="57"/>
      <c r="B86" s="57"/>
      <c r="C86" s="58"/>
      <c r="D86" s="57"/>
      <c r="E86" s="247"/>
      <c r="F86" s="247"/>
      <c r="G86" s="247"/>
      <c r="H86" s="57"/>
      <c r="I86" s="57"/>
      <c r="J86" s="58"/>
      <c r="K86" s="57"/>
    </row>
  </sheetData>
  <autoFilter ref="$A$9:$K$42">
    <sortState ref="A9:K42">
      <sortCondition ref="A9:A42"/>
      <sortCondition ref="B9:B42"/>
      <sortCondition descending="1" ref="F9:F42"/>
      <sortCondition ref="G9:G42"/>
    </sortState>
  </autoFilter>
  <mergeCells count="31">
    <mergeCell ref="A4:B4"/>
    <mergeCell ref="A5:B5"/>
    <mergeCell ref="A6:B6"/>
    <mergeCell ref="A1:K1"/>
    <mergeCell ref="A2:K2"/>
    <mergeCell ref="A3:B3"/>
    <mergeCell ref="C3:I3"/>
    <mergeCell ref="C4:D4"/>
    <mergeCell ref="E4:E5"/>
    <mergeCell ref="F4:I5"/>
    <mergeCell ref="C5:D5"/>
    <mergeCell ref="C6:I6"/>
    <mergeCell ref="A7:K7"/>
    <mergeCell ref="A8:K8"/>
    <mergeCell ref="A42:K42"/>
    <mergeCell ref="A43:K43"/>
    <mergeCell ref="J44:K44"/>
    <mergeCell ref="A65:C65"/>
    <mergeCell ref="A66:C66"/>
    <mergeCell ref="A69:K69"/>
    <mergeCell ref="A70:K70"/>
    <mergeCell ref="A71:D71"/>
    <mergeCell ref="E71:K71"/>
    <mergeCell ref="E72:G72"/>
    <mergeCell ref="A58:K58"/>
    <mergeCell ref="A59:C59"/>
    <mergeCell ref="I59:K59"/>
    <mergeCell ref="A60:C60"/>
    <mergeCell ref="A61:C61"/>
    <mergeCell ref="A63:C63"/>
    <mergeCell ref="A64:C64"/>
  </mergeCells>
  <conditionalFormatting sqref="H9:H41 H44:H57">
    <cfRule type="containsText" dxfId="0" priority="1" operator="containsText" text="Preparado">
      <formula>NOT(ISERROR(SEARCH(("Preparado"),(H9))))</formula>
    </cfRule>
  </conditionalFormatting>
  <conditionalFormatting sqref="H9:H41 H44:H57">
    <cfRule type="containsText" dxfId="1" priority="2" operator="containsText" text="Pronto">
      <formula>NOT(ISERROR(SEARCH(("Pronto"),(H9))))</formula>
    </cfRule>
  </conditionalFormatting>
  <conditionalFormatting sqref="H9:H41 H44:H57">
    <cfRule type="containsText" dxfId="1" priority="3" operator="containsText" text="Aceito">
      <formula>NOT(ISERROR(SEARCH(("Aceito"),(H9))))</formula>
    </cfRule>
  </conditionalFormatting>
  <conditionalFormatting sqref="H9:H41 H44:H57">
    <cfRule type="containsText" dxfId="1" priority="4" operator="containsText" text="Implantado">
      <formula>NOT(ISERROR(SEARCH(("Implantado"),(H9))))</formula>
    </cfRule>
  </conditionalFormatting>
  <conditionalFormatting sqref="H9:H41 H44:H57">
    <cfRule type="containsText" dxfId="2" priority="5" operator="containsText" text="Novo">
      <formula>NOT(ISERROR(SEARCH(("Novo"),(H9))))</formula>
    </cfRule>
  </conditionalFormatting>
  <conditionalFormatting sqref="H9:H41 H44:H57">
    <cfRule type="containsText" dxfId="2" priority="6" operator="containsText" text="Em refinamento">
      <formula>NOT(ISERROR(SEARCH(("Em refinamento"),(H9))))</formula>
    </cfRule>
  </conditionalFormatting>
  <conditionalFormatting sqref="H9:H41 H44:H57">
    <cfRule type="containsText" dxfId="3" priority="7" operator="containsText" text="Em testes">
      <formula>NOT(ISERROR(SEARCH(("Em testes"),(H9))))</formula>
    </cfRule>
  </conditionalFormatting>
  <conditionalFormatting sqref="H9:H41 H44:H57">
    <cfRule type="containsText" dxfId="3" priority="8" operator="containsText" text="Implementado">
      <formula>NOT(ISERROR(SEARCH(("Implementado"),(H9))))</formula>
    </cfRule>
  </conditionalFormatting>
  <conditionalFormatting sqref="H9:H41 H44:H57">
    <cfRule type="containsText" dxfId="1" priority="9" operator="containsText" text="Entregue">
      <formula>NOT(ISERROR(SEARCH(("Entregue"),(H9))))</formula>
    </cfRule>
  </conditionalFormatting>
  <conditionalFormatting sqref="H9:H41 H44:H57">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40.75"/>
    <col customWidth="1" min="4" max="4" width="14.5"/>
    <col customWidth="1" min="5" max="6" width="7.75"/>
    <col customWidth="1" min="7" max="7" width="9.5"/>
    <col customWidth="1" min="8" max="8" width="15.25"/>
    <col customWidth="1" min="9" max="9" width="13.25"/>
    <col customWidth="1" min="10" max="10" width="15.0"/>
    <col customWidth="1" min="11" max="11" width="88.5"/>
  </cols>
  <sheetData>
    <row r="1" ht="77.25" customHeight="1">
      <c r="A1" s="1" t="s">
        <v>0</v>
      </c>
    </row>
    <row r="2" ht="26.25" customHeight="1">
      <c r="A2" s="2" t="s">
        <v>1582</v>
      </c>
    </row>
    <row r="3">
      <c r="A3" s="3" t="s">
        <v>2</v>
      </c>
      <c r="C3" s="4">
        <v>45511.0</v>
      </c>
      <c r="J3" s="7"/>
      <c r="K3" s="7"/>
    </row>
    <row r="4">
      <c r="A4" s="3" t="s">
        <v>3</v>
      </c>
      <c r="C4" s="4">
        <v>45511.0</v>
      </c>
      <c r="E4" s="8">
        <f>NETWORKDAYS(C4, C5, 0)</f>
        <v>13</v>
      </c>
      <c r="F4" s="5" t="s">
        <v>4</v>
      </c>
      <c r="J4" s="6"/>
      <c r="K4" s="9"/>
    </row>
    <row r="5">
      <c r="A5" s="3" t="s">
        <v>5</v>
      </c>
      <c r="C5" s="4">
        <v>45527.0</v>
      </c>
      <c r="J5" s="6"/>
      <c r="K5" s="9"/>
    </row>
    <row r="6">
      <c r="A6" s="3" t="s">
        <v>6</v>
      </c>
      <c r="C6" s="10" t="s">
        <v>7</v>
      </c>
      <c r="J6" s="11"/>
      <c r="K6" s="11"/>
    </row>
    <row r="7" ht="7.5" customHeight="1">
      <c r="A7" s="12"/>
    </row>
    <row r="8" ht="18.75" customHeight="1">
      <c r="A8" s="13" t="s">
        <v>8</v>
      </c>
    </row>
    <row r="9" ht="43.5" customHeight="1">
      <c r="A9" s="14" t="s">
        <v>9</v>
      </c>
      <c r="B9" s="15" t="s">
        <v>10</v>
      </c>
      <c r="C9" s="16" t="s">
        <v>11</v>
      </c>
      <c r="D9" s="17" t="s">
        <v>12</v>
      </c>
      <c r="E9" s="16" t="s">
        <v>13</v>
      </c>
      <c r="F9" s="16" t="s">
        <v>14</v>
      </c>
      <c r="G9" s="16" t="s">
        <v>15</v>
      </c>
      <c r="H9" s="18" t="s">
        <v>16</v>
      </c>
      <c r="I9" s="16" t="s">
        <v>17</v>
      </c>
      <c r="J9" s="19" t="s">
        <v>19</v>
      </c>
      <c r="K9" s="17" t="s">
        <v>20</v>
      </c>
    </row>
    <row r="10">
      <c r="A10" s="149" t="s">
        <v>21</v>
      </c>
      <c r="B10" s="149" t="s">
        <v>671</v>
      </c>
      <c r="C10" s="150" t="s">
        <v>672</v>
      </c>
      <c r="D10" s="119" t="s">
        <v>24</v>
      </c>
      <c r="E10" s="119">
        <v>5.0</v>
      </c>
      <c r="F10" s="24" t="b">
        <v>0</v>
      </c>
      <c r="G10" s="43" t="b">
        <v>0</v>
      </c>
      <c r="H10" s="119" t="s">
        <v>42</v>
      </c>
      <c r="I10" s="43"/>
      <c r="J10" s="248" t="s">
        <v>124</v>
      </c>
      <c r="K10" s="248" t="s">
        <v>1583</v>
      </c>
    </row>
    <row r="11">
      <c r="A11" s="149" t="s">
        <v>21</v>
      </c>
      <c r="B11" s="149" t="s">
        <v>1584</v>
      </c>
      <c r="C11" s="150" t="s">
        <v>1585</v>
      </c>
      <c r="D11" s="119" t="s">
        <v>24</v>
      </c>
      <c r="E11" s="119">
        <v>13.0</v>
      </c>
      <c r="F11" s="24" t="b">
        <v>0</v>
      </c>
      <c r="G11" s="43" t="b">
        <v>1</v>
      </c>
      <c r="H11" s="119" t="s">
        <v>97</v>
      </c>
      <c r="I11" s="230" t="b">
        <v>1</v>
      </c>
      <c r="J11" s="248" t="s">
        <v>124</v>
      </c>
      <c r="K11" s="248" t="s">
        <v>1586</v>
      </c>
    </row>
    <row r="12">
      <c r="A12" s="149" t="s">
        <v>21</v>
      </c>
      <c r="B12" s="149" t="s">
        <v>1348</v>
      </c>
      <c r="C12" s="150" t="s">
        <v>1349</v>
      </c>
      <c r="D12" s="119" t="s">
        <v>24</v>
      </c>
      <c r="E12" s="119">
        <v>5.0</v>
      </c>
      <c r="F12" s="24" t="b">
        <v>0</v>
      </c>
      <c r="G12" s="43" t="b">
        <v>0</v>
      </c>
      <c r="H12" s="119" t="s">
        <v>42</v>
      </c>
      <c r="I12" s="43" t="b">
        <v>0</v>
      </c>
      <c r="J12" s="248" t="s">
        <v>124</v>
      </c>
      <c r="K12" s="248" t="s">
        <v>1587</v>
      </c>
    </row>
    <row r="13">
      <c r="A13" s="149" t="s">
        <v>21</v>
      </c>
      <c r="B13" s="149" t="s">
        <v>1328</v>
      </c>
      <c r="C13" s="150" t="s">
        <v>1329</v>
      </c>
      <c r="D13" s="119" t="s">
        <v>24</v>
      </c>
      <c r="E13" s="119">
        <v>8.0</v>
      </c>
      <c r="F13" s="24" t="b">
        <v>0</v>
      </c>
      <c r="G13" s="43" t="b">
        <v>0</v>
      </c>
      <c r="H13" s="119" t="s">
        <v>97</v>
      </c>
      <c r="I13" s="43" t="b">
        <v>0</v>
      </c>
      <c r="J13" s="248" t="s">
        <v>124</v>
      </c>
      <c r="K13" s="248" t="s">
        <v>1588</v>
      </c>
    </row>
    <row r="14">
      <c r="A14" s="149" t="s">
        <v>21</v>
      </c>
      <c r="B14" s="149" t="s">
        <v>1589</v>
      </c>
      <c r="C14" s="150" t="s">
        <v>1590</v>
      </c>
      <c r="D14" s="119" t="s">
        <v>24</v>
      </c>
      <c r="E14" s="119">
        <v>5.0</v>
      </c>
      <c r="F14" s="24" t="b">
        <v>0</v>
      </c>
      <c r="G14" s="43" t="b">
        <v>1</v>
      </c>
      <c r="H14" s="119" t="s">
        <v>42</v>
      </c>
      <c r="I14" s="230" t="b">
        <v>1</v>
      </c>
      <c r="J14" s="248" t="s">
        <v>124</v>
      </c>
      <c r="K14" s="248" t="s">
        <v>1591</v>
      </c>
    </row>
    <row r="15">
      <c r="A15" s="149" t="s">
        <v>21</v>
      </c>
      <c r="B15" s="149" t="s">
        <v>1592</v>
      </c>
      <c r="C15" s="150" t="s">
        <v>1510</v>
      </c>
      <c r="D15" s="119" t="s">
        <v>24</v>
      </c>
      <c r="E15" s="119">
        <v>5.0</v>
      </c>
      <c r="F15" s="24" t="b">
        <v>0</v>
      </c>
      <c r="G15" s="43" t="b">
        <v>0</v>
      </c>
      <c r="H15" s="119" t="s">
        <v>25</v>
      </c>
      <c r="I15" s="43"/>
      <c r="J15" s="248" t="s">
        <v>1593</v>
      </c>
      <c r="K15" s="248" t="s">
        <v>1594</v>
      </c>
    </row>
    <row r="16">
      <c r="A16" s="149" t="s">
        <v>21</v>
      </c>
      <c r="B16" s="149" t="s">
        <v>1595</v>
      </c>
      <c r="C16" s="150" t="s">
        <v>1524</v>
      </c>
      <c r="D16" s="119" t="s">
        <v>24</v>
      </c>
      <c r="E16" s="119">
        <v>5.0</v>
      </c>
      <c r="F16" s="24" t="b">
        <v>1</v>
      </c>
      <c r="G16" s="43" t="b">
        <v>0</v>
      </c>
      <c r="H16" s="119" t="s">
        <v>25</v>
      </c>
      <c r="I16" s="43" t="b">
        <v>0</v>
      </c>
      <c r="J16" s="248" t="s">
        <v>1596</v>
      </c>
      <c r="K16" s="248" t="s">
        <v>124</v>
      </c>
    </row>
    <row r="17">
      <c r="A17" s="149" t="s">
        <v>21</v>
      </c>
      <c r="B17" s="149" t="s">
        <v>1438</v>
      </c>
      <c r="C17" s="150" t="s">
        <v>1439</v>
      </c>
      <c r="D17" s="119" t="s">
        <v>24</v>
      </c>
      <c r="E17" s="119">
        <v>5.0</v>
      </c>
      <c r="F17" s="24" t="b">
        <v>0</v>
      </c>
      <c r="G17" s="43" t="b">
        <v>1</v>
      </c>
      <c r="H17" s="119" t="s">
        <v>42</v>
      </c>
      <c r="I17" s="43" t="b">
        <v>0</v>
      </c>
      <c r="J17" s="248" t="s">
        <v>124</v>
      </c>
      <c r="K17" s="248" t="s">
        <v>1597</v>
      </c>
    </row>
    <row r="18">
      <c r="A18" s="149" t="s">
        <v>21</v>
      </c>
      <c r="B18" s="149" t="s">
        <v>1598</v>
      </c>
      <c r="C18" s="150" t="s">
        <v>1599</v>
      </c>
      <c r="D18" s="119" t="s">
        <v>24</v>
      </c>
      <c r="E18" s="119">
        <v>8.0</v>
      </c>
      <c r="F18" s="24" t="b">
        <v>0</v>
      </c>
      <c r="G18" s="43" t="b">
        <v>1</v>
      </c>
      <c r="H18" s="119" t="s">
        <v>42</v>
      </c>
      <c r="I18" s="43" t="b">
        <v>0</v>
      </c>
      <c r="J18" s="248" t="s">
        <v>124</v>
      </c>
      <c r="K18" s="248"/>
    </row>
    <row r="19">
      <c r="A19" s="98" t="s">
        <v>48</v>
      </c>
      <c r="B19" s="149" t="s">
        <v>1600</v>
      </c>
      <c r="C19" s="150" t="s">
        <v>1601</v>
      </c>
      <c r="D19" s="119" t="s">
        <v>24</v>
      </c>
      <c r="E19" s="119">
        <v>8.0</v>
      </c>
      <c r="F19" s="24" t="b">
        <v>0</v>
      </c>
      <c r="G19" s="43" t="b">
        <v>0</v>
      </c>
      <c r="H19" s="249" t="s">
        <v>25</v>
      </c>
      <c r="I19" s="43" t="b">
        <v>0</v>
      </c>
      <c r="J19" s="250" t="s">
        <v>1602</v>
      </c>
      <c r="K19" s="250" t="s">
        <v>124</v>
      </c>
    </row>
    <row r="20">
      <c r="A20" s="98" t="s">
        <v>48</v>
      </c>
      <c r="B20" s="149" t="s">
        <v>1603</v>
      </c>
      <c r="C20" s="150" t="s">
        <v>1559</v>
      </c>
      <c r="D20" s="119" t="s">
        <v>24</v>
      </c>
      <c r="E20" s="119">
        <v>8.0</v>
      </c>
      <c r="F20" s="24" t="b">
        <v>0</v>
      </c>
      <c r="G20" s="43" t="b">
        <v>0</v>
      </c>
      <c r="H20" s="249" t="s">
        <v>25</v>
      </c>
      <c r="I20" s="43"/>
      <c r="J20" s="250" t="s">
        <v>124</v>
      </c>
      <c r="K20" s="250" t="s">
        <v>124</v>
      </c>
    </row>
    <row r="21">
      <c r="A21" s="98" t="s">
        <v>48</v>
      </c>
      <c r="B21" s="149" t="s">
        <v>1604</v>
      </c>
      <c r="C21" s="150" t="s">
        <v>1605</v>
      </c>
      <c r="D21" s="119" t="s">
        <v>24</v>
      </c>
      <c r="E21" s="119">
        <v>8.0</v>
      </c>
      <c r="F21" s="24" t="b">
        <v>0</v>
      </c>
      <c r="G21" s="43" t="b">
        <v>1</v>
      </c>
      <c r="H21" s="249" t="s">
        <v>25</v>
      </c>
      <c r="I21" s="43"/>
      <c r="J21" s="250" t="s">
        <v>1606</v>
      </c>
      <c r="K21" s="250" t="s">
        <v>124</v>
      </c>
    </row>
    <row r="22">
      <c r="A22" s="98" t="s">
        <v>48</v>
      </c>
      <c r="B22" s="149" t="s">
        <v>1607</v>
      </c>
      <c r="C22" s="150" t="s">
        <v>1562</v>
      </c>
      <c r="D22" s="119" t="s">
        <v>24</v>
      </c>
      <c r="E22" s="119">
        <v>5.0</v>
      </c>
      <c r="F22" s="24" t="b">
        <v>0</v>
      </c>
      <c r="G22" s="43" t="b">
        <v>1</v>
      </c>
      <c r="H22" s="249" t="s">
        <v>25</v>
      </c>
      <c r="I22" s="43"/>
      <c r="J22" s="250" t="s">
        <v>124</v>
      </c>
      <c r="K22" s="250" t="s">
        <v>124</v>
      </c>
    </row>
    <row r="23">
      <c r="A23" s="98" t="s">
        <v>48</v>
      </c>
      <c r="B23" s="149" t="s">
        <v>1608</v>
      </c>
      <c r="C23" s="150" t="s">
        <v>1609</v>
      </c>
      <c r="D23" s="119" t="s">
        <v>24</v>
      </c>
      <c r="E23" s="119">
        <v>5.0</v>
      </c>
      <c r="F23" s="24" t="b">
        <v>0</v>
      </c>
      <c r="G23" s="43" t="b">
        <v>0</v>
      </c>
      <c r="H23" s="249" t="s">
        <v>25</v>
      </c>
      <c r="I23" s="43"/>
      <c r="J23" s="250" t="s">
        <v>124</v>
      </c>
      <c r="K23" s="250" t="s">
        <v>124</v>
      </c>
    </row>
    <row r="24">
      <c r="A24" s="98" t="s">
        <v>48</v>
      </c>
      <c r="B24" s="149" t="s">
        <v>1610</v>
      </c>
      <c r="C24" s="150" t="s">
        <v>1611</v>
      </c>
      <c r="D24" s="119" t="s">
        <v>24</v>
      </c>
      <c r="E24" s="119">
        <v>5.0</v>
      </c>
      <c r="F24" s="24" t="b">
        <v>1</v>
      </c>
      <c r="G24" s="43" t="b">
        <v>0</v>
      </c>
      <c r="H24" s="249" t="s">
        <v>25</v>
      </c>
      <c r="I24" s="43" t="b">
        <v>0</v>
      </c>
      <c r="J24" s="250" t="s">
        <v>1612</v>
      </c>
      <c r="K24" s="250" t="s">
        <v>124</v>
      </c>
    </row>
    <row r="25">
      <c r="A25" s="98" t="s">
        <v>48</v>
      </c>
      <c r="B25" s="149" t="s">
        <v>1449</v>
      </c>
      <c r="C25" s="150" t="s">
        <v>1450</v>
      </c>
      <c r="D25" s="119" t="s">
        <v>24</v>
      </c>
      <c r="E25" s="119">
        <v>5.0</v>
      </c>
      <c r="F25" s="24" t="b">
        <v>0</v>
      </c>
      <c r="G25" s="43" t="b">
        <v>1</v>
      </c>
      <c r="H25" s="74" t="s">
        <v>97</v>
      </c>
      <c r="I25" s="43"/>
      <c r="J25" s="250" t="s">
        <v>124</v>
      </c>
      <c r="K25" s="250" t="s">
        <v>1597</v>
      </c>
    </row>
    <row r="26">
      <c r="A26" s="155" t="s">
        <v>79</v>
      </c>
      <c r="B26" s="149">
        <v>2.1911318E7</v>
      </c>
      <c r="C26" s="150" t="s">
        <v>1467</v>
      </c>
      <c r="D26" s="120" t="s">
        <v>24</v>
      </c>
      <c r="E26" s="119">
        <v>5.0</v>
      </c>
      <c r="F26" s="24"/>
      <c r="G26" s="43" t="b">
        <v>0</v>
      </c>
      <c r="H26" s="119" t="s">
        <v>42</v>
      </c>
      <c r="I26" s="231" t="b">
        <v>0</v>
      </c>
      <c r="J26" s="248" t="s">
        <v>124</v>
      </c>
      <c r="K26" s="248" t="s">
        <v>1613</v>
      </c>
    </row>
    <row r="27">
      <c r="A27" s="155" t="s">
        <v>79</v>
      </c>
      <c r="B27" s="149">
        <v>2.2061639E7</v>
      </c>
      <c r="C27" s="150" t="s">
        <v>1221</v>
      </c>
      <c r="D27" s="120" t="s">
        <v>24</v>
      </c>
      <c r="E27" s="120">
        <v>5.0</v>
      </c>
      <c r="F27" s="24"/>
      <c r="G27" s="43" t="b">
        <v>0</v>
      </c>
      <c r="H27" s="119" t="s">
        <v>97</v>
      </c>
      <c r="I27" s="231" t="b">
        <v>0</v>
      </c>
      <c r="J27" s="248" t="s">
        <v>124</v>
      </c>
      <c r="K27" s="248" t="s">
        <v>1614</v>
      </c>
    </row>
    <row r="28">
      <c r="A28" s="155" t="s">
        <v>79</v>
      </c>
      <c r="B28" s="149" t="s">
        <v>1373</v>
      </c>
      <c r="C28" s="150" t="s">
        <v>1468</v>
      </c>
      <c r="D28" s="120" t="s">
        <v>24</v>
      </c>
      <c r="E28" s="120">
        <v>8.0</v>
      </c>
      <c r="F28" s="24" t="b">
        <v>0</v>
      </c>
      <c r="G28" s="43" t="b">
        <v>0</v>
      </c>
      <c r="H28" s="119" t="s">
        <v>97</v>
      </c>
      <c r="I28" s="231"/>
      <c r="J28" s="248" t="s">
        <v>124</v>
      </c>
      <c r="K28" s="248" t="s">
        <v>1615</v>
      </c>
    </row>
    <row r="29">
      <c r="A29" s="155" t="s">
        <v>79</v>
      </c>
      <c r="B29" s="149" t="s">
        <v>1262</v>
      </c>
      <c r="C29" s="150" t="s">
        <v>1263</v>
      </c>
      <c r="D29" s="120" t="s">
        <v>24</v>
      </c>
      <c r="E29" s="119">
        <v>8.0</v>
      </c>
      <c r="F29" s="24" t="b">
        <v>1</v>
      </c>
      <c r="G29" s="43" t="b">
        <v>0</v>
      </c>
      <c r="H29" s="119" t="s">
        <v>97</v>
      </c>
      <c r="I29" s="230" t="b">
        <v>1</v>
      </c>
      <c r="J29" s="248" t="s">
        <v>124</v>
      </c>
      <c r="K29" s="248" t="s">
        <v>1616</v>
      </c>
    </row>
    <row r="30">
      <c r="A30" s="155" t="s">
        <v>79</v>
      </c>
      <c r="B30" s="149" t="s">
        <v>1617</v>
      </c>
      <c r="C30" s="150" t="s">
        <v>1618</v>
      </c>
      <c r="D30" s="120" t="s">
        <v>650</v>
      </c>
      <c r="E30" s="120">
        <v>5.0</v>
      </c>
      <c r="F30" s="24" t="b">
        <v>0</v>
      </c>
      <c r="G30" s="43" t="b">
        <v>0</v>
      </c>
      <c r="H30" s="119" t="s">
        <v>25</v>
      </c>
      <c r="I30" s="231" t="b">
        <v>0</v>
      </c>
      <c r="J30" s="248" t="s">
        <v>1291</v>
      </c>
      <c r="K30" s="248" t="s">
        <v>1619</v>
      </c>
    </row>
    <row r="31">
      <c r="A31" s="166" t="s">
        <v>98</v>
      </c>
      <c r="B31" s="149" t="s">
        <v>1620</v>
      </c>
      <c r="C31" s="150" t="s">
        <v>1621</v>
      </c>
      <c r="D31" s="119" t="s">
        <v>24</v>
      </c>
      <c r="E31" s="119">
        <v>5.0</v>
      </c>
      <c r="F31" s="24" t="b">
        <v>1</v>
      </c>
      <c r="G31" s="43" t="b">
        <v>0</v>
      </c>
      <c r="H31" s="119" t="s">
        <v>25</v>
      </c>
      <c r="I31" s="231" t="b">
        <v>0</v>
      </c>
      <c r="J31" s="248" t="s">
        <v>1622</v>
      </c>
      <c r="K31" s="248" t="s">
        <v>1623</v>
      </c>
    </row>
    <row r="32">
      <c r="A32" s="166" t="s">
        <v>98</v>
      </c>
      <c r="B32" s="149" t="s">
        <v>1474</v>
      </c>
      <c r="C32" s="150" t="s">
        <v>1475</v>
      </c>
      <c r="D32" s="119" t="s">
        <v>24</v>
      </c>
      <c r="E32" s="119">
        <v>8.0</v>
      </c>
      <c r="F32" s="24" t="b">
        <v>0</v>
      </c>
      <c r="G32" s="43" t="b">
        <v>0</v>
      </c>
      <c r="H32" s="119" t="s">
        <v>42</v>
      </c>
      <c r="I32" s="43"/>
      <c r="J32" s="248" t="s">
        <v>124</v>
      </c>
      <c r="K32" s="248" t="s">
        <v>1624</v>
      </c>
    </row>
    <row r="33">
      <c r="A33" s="166" t="s">
        <v>98</v>
      </c>
      <c r="B33" s="149" t="s">
        <v>1625</v>
      </c>
      <c r="C33" s="150" t="s">
        <v>1626</v>
      </c>
      <c r="D33" s="119" t="s">
        <v>24</v>
      </c>
      <c r="E33" s="119">
        <v>5.0</v>
      </c>
      <c r="F33" s="24" t="b">
        <v>0</v>
      </c>
      <c r="G33" s="43" t="b">
        <v>1</v>
      </c>
      <c r="H33" s="119" t="s">
        <v>25</v>
      </c>
      <c r="I33" s="43"/>
      <c r="J33" s="248" t="s">
        <v>1627</v>
      </c>
      <c r="K33" s="248" t="s">
        <v>124</v>
      </c>
    </row>
    <row r="34">
      <c r="A34" s="166" t="s">
        <v>98</v>
      </c>
      <c r="B34" s="149" t="s">
        <v>1628</v>
      </c>
      <c r="C34" s="150" t="s">
        <v>1629</v>
      </c>
      <c r="D34" s="119" t="s">
        <v>24</v>
      </c>
      <c r="E34" s="119">
        <v>5.0</v>
      </c>
      <c r="F34" s="24" t="b">
        <v>0</v>
      </c>
      <c r="G34" s="43" t="b">
        <v>0</v>
      </c>
      <c r="H34" s="119" t="s">
        <v>25</v>
      </c>
      <c r="I34" s="43"/>
      <c r="J34" s="248" t="s">
        <v>1630</v>
      </c>
      <c r="K34" s="248" t="s">
        <v>124</v>
      </c>
    </row>
    <row r="35">
      <c r="A35" s="166" t="s">
        <v>98</v>
      </c>
      <c r="B35" s="149" t="s">
        <v>1180</v>
      </c>
      <c r="C35" s="150" t="s">
        <v>1477</v>
      </c>
      <c r="D35" s="119" t="s">
        <v>24</v>
      </c>
      <c r="E35" s="119">
        <v>8.0</v>
      </c>
      <c r="F35" s="24" t="b">
        <v>0</v>
      </c>
      <c r="G35" s="43" t="b">
        <v>0</v>
      </c>
      <c r="H35" s="119" t="s">
        <v>42</v>
      </c>
      <c r="I35" s="43"/>
      <c r="J35" s="248" t="s">
        <v>124</v>
      </c>
      <c r="K35" s="248" t="s">
        <v>1631</v>
      </c>
    </row>
    <row r="36">
      <c r="A36" s="166" t="s">
        <v>98</v>
      </c>
      <c r="B36" s="149" t="s">
        <v>1632</v>
      </c>
      <c r="C36" s="150" t="s">
        <v>1550</v>
      </c>
      <c r="D36" s="119" t="s">
        <v>24</v>
      </c>
      <c r="E36" s="119">
        <v>5.0</v>
      </c>
      <c r="F36" s="24" t="b">
        <v>0</v>
      </c>
      <c r="G36" s="43" t="b">
        <v>0</v>
      </c>
      <c r="H36" s="119" t="s">
        <v>25</v>
      </c>
      <c r="I36" s="43"/>
      <c r="J36" s="248" t="s">
        <v>1633</v>
      </c>
      <c r="K36" s="248" t="s">
        <v>124</v>
      </c>
    </row>
    <row r="37">
      <c r="A37" s="166" t="s">
        <v>98</v>
      </c>
      <c r="B37" s="149" t="s">
        <v>1634</v>
      </c>
      <c r="C37" s="150" t="s">
        <v>1635</v>
      </c>
      <c r="D37" s="119" t="s">
        <v>24</v>
      </c>
      <c r="E37" s="119">
        <v>5.0</v>
      </c>
      <c r="F37" s="24" t="b">
        <v>0</v>
      </c>
      <c r="G37" s="43" t="b">
        <v>1</v>
      </c>
      <c r="H37" s="119" t="s">
        <v>25</v>
      </c>
      <c r="I37" s="43" t="b">
        <v>0</v>
      </c>
      <c r="J37" s="248" t="s">
        <v>1622</v>
      </c>
      <c r="K37" s="248" t="s">
        <v>124</v>
      </c>
    </row>
    <row r="38">
      <c r="A38" s="166" t="s">
        <v>98</v>
      </c>
      <c r="B38" s="149" t="s">
        <v>1022</v>
      </c>
      <c r="C38" s="150" t="s">
        <v>1483</v>
      </c>
      <c r="D38" s="119" t="s">
        <v>24</v>
      </c>
      <c r="E38" s="120">
        <v>8.0</v>
      </c>
      <c r="F38" s="24" t="b">
        <v>0</v>
      </c>
      <c r="G38" s="43" t="b">
        <v>0</v>
      </c>
      <c r="H38" s="120" t="s">
        <v>97</v>
      </c>
      <c r="I38" s="43" t="b">
        <v>0</v>
      </c>
      <c r="J38" s="248" t="s">
        <v>124</v>
      </c>
      <c r="K38" s="248" t="s">
        <v>124</v>
      </c>
    </row>
    <row r="39">
      <c r="A39" s="166" t="s">
        <v>98</v>
      </c>
      <c r="B39" s="149" t="s">
        <v>1636</v>
      </c>
      <c r="C39" s="150" t="s">
        <v>1637</v>
      </c>
      <c r="D39" s="119" t="s">
        <v>24</v>
      </c>
      <c r="E39" s="119">
        <v>8.0</v>
      </c>
      <c r="F39" s="24" t="b">
        <v>0</v>
      </c>
      <c r="G39" s="25" t="b">
        <v>1</v>
      </c>
      <c r="H39" s="119" t="s">
        <v>25</v>
      </c>
      <c r="I39" s="43"/>
      <c r="J39" s="248" t="s">
        <v>124</v>
      </c>
      <c r="K39" s="248" t="s">
        <v>124</v>
      </c>
    </row>
    <row r="40">
      <c r="A40" s="166" t="s">
        <v>98</v>
      </c>
      <c r="B40" s="149" t="s">
        <v>1638</v>
      </c>
      <c r="C40" s="150" t="s">
        <v>1639</v>
      </c>
      <c r="D40" s="119" t="s">
        <v>24</v>
      </c>
      <c r="E40" s="119">
        <v>8.0</v>
      </c>
      <c r="F40" s="24" t="b">
        <v>0</v>
      </c>
      <c r="G40" s="43" t="b">
        <v>1</v>
      </c>
      <c r="H40" s="119" t="s">
        <v>25</v>
      </c>
      <c r="I40" s="43"/>
      <c r="J40" s="248" t="s">
        <v>124</v>
      </c>
      <c r="K40" s="248" t="s">
        <v>124</v>
      </c>
    </row>
    <row r="41">
      <c r="A41" s="42" t="s">
        <v>120</v>
      </c>
      <c r="B41" s="149" t="s">
        <v>1640</v>
      </c>
      <c r="C41" s="150" t="s">
        <v>1428</v>
      </c>
      <c r="D41" s="119" t="s">
        <v>123</v>
      </c>
      <c r="E41" s="119" t="s">
        <v>124</v>
      </c>
      <c r="F41" s="25" t="s">
        <v>124</v>
      </c>
      <c r="G41" s="25" t="s">
        <v>124</v>
      </c>
      <c r="H41" s="119" t="s">
        <v>25</v>
      </c>
      <c r="I41" s="43" t="b">
        <v>0</v>
      </c>
      <c r="J41" s="248"/>
      <c r="K41" s="248"/>
    </row>
    <row r="42">
      <c r="A42" s="42" t="s">
        <v>120</v>
      </c>
      <c r="B42" s="149" t="s">
        <v>1641</v>
      </c>
      <c r="C42" s="150" t="s">
        <v>1642</v>
      </c>
      <c r="D42" s="119" t="s">
        <v>24</v>
      </c>
      <c r="E42" s="119">
        <v>5.0</v>
      </c>
      <c r="F42" s="25" t="s">
        <v>124</v>
      </c>
      <c r="G42" s="25" t="s">
        <v>124</v>
      </c>
      <c r="H42" s="119" t="s">
        <v>25</v>
      </c>
      <c r="I42" s="43" t="b">
        <v>0</v>
      </c>
      <c r="J42" s="248"/>
      <c r="K42" s="248"/>
    </row>
    <row r="43">
      <c r="A43" s="42" t="s">
        <v>120</v>
      </c>
      <c r="B43" s="149" t="s">
        <v>1643</v>
      </c>
      <c r="C43" s="150" t="s">
        <v>1644</v>
      </c>
      <c r="D43" s="119" t="s">
        <v>123</v>
      </c>
      <c r="E43" s="119" t="s">
        <v>124</v>
      </c>
      <c r="F43" s="25" t="s">
        <v>124</v>
      </c>
      <c r="G43" s="25" t="s">
        <v>124</v>
      </c>
      <c r="H43" s="119" t="s">
        <v>25</v>
      </c>
      <c r="I43" s="43" t="b">
        <v>0</v>
      </c>
      <c r="J43" s="248"/>
      <c r="K43" s="248"/>
    </row>
    <row r="44">
      <c r="A44" s="42" t="s">
        <v>120</v>
      </c>
      <c r="B44" s="149" t="s">
        <v>1645</v>
      </c>
      <c r="C44" s="150" t="s">
        <v>1646</v>
      </c>
      <c r="D44" s="119" t="s">
        <v>123</v>
      </c>
      <c r="E44" s="119" t="s">
        <v>124</v>
      </c>
      <c r="F44" s="25" t="s">
        <v>124</v>
      </c>
      <c r="G44" s="25" t="s">
        <v>124</v>
      </c>
      <c r="H44" s="119" t="s">
        <v>25</v>
      </c>
      <c r="I44" s="43" t="b">
        <v>0</v>
      </c>
      <c r="J44" s="248"/>
      <c r="K44" s="248"/>
    </row>
    <row r="45">
      <c r="A45" s="42" t="s">
        <v>120</v>
      </c>
      <c r="B45" s="149" t="s">
        <v>1647</v>
      </c>
      <c r="C45" s="150" t="s">
        <v>1648</v>
      </c>
      <c r="D45" s="119" t="s">
        <v>1649</v>
      </c>
      <c r="E45" s="119" t="s">
        <v>124</v>
      </c>
      <c r="F45" s="25" t="s">
        <v>124</v>
      </c>
      <c r="G45" s="25" t="s">
        <v>124</v>
      </c>
      <c r="H45" s="119" t="s">
        <v>25</v>
      </c>
      <c r="I45" s="43" t="b">
        <v>0</v>
      </c>
      <c r="J45" s="248"/>
      <c r="K45" s="248"/>
    </row>
    <row r="46">
      <c r="A46" s="42" t="s">
        <v>120</v>
      </c>
      <c r="B46" s="149" t="s">
        <v>1650</v>
      </c>
      <c r="C46" s="150" t="s">
        <v>1651</v>
      </c>
      <c r="D46" s="119" t="s">
        <v>123</v>
      </c>
      <c r="E46" s="119" t="s">
        <v>124</v>
      </c>
      <c r="F46" s="25" t="s">
        <v>124</v>
      </c>
      <c r="G46" s="25" t="s">
        <v>124</v>
      </c>
      <c r="H46" s="119" t="s">
        <v>25</v>
      </c>
      <c r="I46" s="43" t="b">
        <v>0</v>
      </c>
      <c r="J46" s="248"/>
      <c r="K46" s="248"/>
    </row>
    <row r="47">
      <c r="A47" s="42" t="s">
        <v>120</v>
      </c>
      <c r="B47" s="149" t="s">
        <v>1652</v>
      </c>
      <c r="C47" s="150" t="s">
        <v>1653</v>
      </c>
      <c r="D47" s="119" t="s">
        <v>24</v>
      </c>
      <c r="E47" s="119">
        <v>5.0</v>
      </c>
      <c r="F47" s="25" t="s">
        <v>124</v>
      </c>
      <c r="G47" s="25" t="s">
        <v>124</v>
      </c>
      <c r="H47" s="119" t="s">
        <v>25</v>
      </c>
      <c r="I47" s="43" t="b">
        <v>0</v>
      </c>
      <c r="J47" s="248"/>
      <c r="K47" s="248"/>
    </row>
    <row r="48">
      <c r="A48" s="42" t="s">
        <v>120</v>
      </c>
      <c r="B48" s="149" t="s">
        <v>1654</v>
      </c>
      <c r="C48" s="150" t="s">
        <v>1655</v>
      </c>
      <c r="D48" s="119" t="s">
        <v>123</v>
      </c>
      <c r="E48" s="119" t="s">
        <v>124</v>
      </c>
      <c r="F48" s="25" t="s">
        <v>124</v>
      </c>
      <c r="G48" s="25" t="s">
        <v>124</v>
      </c>
      <c r="H48" s="119" t="s">
        <v>25</v>
      </c>
      <c r="I48" s="43" t="b">
        <v>0</v>
      </c>
      <c r="J48" s="248"/>
      <c r="K48" s="248"/>
    </row>
    <row r="49" ht="7.5" customHeight="1">
      <c r="A49" s="12"/>
    </row>
    <row r="50" ht="18.75" customHeight="1">
      <c r="A50" s="13" t="s">
        <v>132</v>
      </c>
    </row>
    <row r="51" ht="25.5" customHeight="1">
      <c r="A51" s="14" t="s">
        <v>9</v>
      </c>
      <c r="B51" s="15" t="s">
        <v>10</v>
      </c>
      <c r="C51" s="16" t="s">
        <v>11</v>
      </c>
      <c r="D51" s="17" t="s">
        <v>12</v>
      </c>
      <c r="E51" s="19" t="s">
        <v>20</v>
      </c>
    </row>
    <row r="52">
      <c r="A52" s="149" t="s">
        <v>21</v>
      </c>
      <c r="B52" s="149" t="s">
        <v>1656</v>
      </c>
      <c r="C52" s="150" t="s">
        <v>1657</v>
      </c>
      <c r="D52" s="119" t="s">
        <v>24</v>
      </c>
      <c r="E52" s="185" t="s">
        <v>124</v>
      </c>
      <c r="F52" s="208"/>
      <c r="G52" s="208"/>
      <c r="H52" s="208"/>
      <c r="I52" s="208"/>
      <c r="J52" s="208"/>
      <c r="K52" s="208"/>
    </row>
    <row r="53">
      <c r="A53" s="149" t="s">
        <v>21</v>
      </c>
      <c r="B53" s="149" t="s">
        <v>998</v>
      </c>
      <c r="C53" s="150" t="s">
        <v>999</v>
      </c>
      <c r="D53" s="119" t="s">
        <v>24</v>
      </c>
      <c r="E53" s="185" t="s">
        <v>124</v>
      </c>
      <c r="F53" s="208"/>
      <c r="G53" s="208"/>
      <c r="H53" s="208"/>
      <c r="I53" s="208"/>
      <c r="J53" s="208"/>
      <c r="K53" s="208"/>
    </row>
    <row r="54">
      <c r="A54" s="149" t="s">
        <v>21</v>
      </c>
      <c r="B54" s="149" t="s">
        <v>1658</v>
      </c>
      <c r="C54" s="150" t="s">
        <v>1520</v>
      </c>
      <c r="D54" s="119" t="s">
        <v>24</v>
      </c>
      <c r="E54" s="185" t="s">
        <v>124</v>
      </c>
      <c r="F54" s="208"/>
      <c r="G54" s="208"/>
      <c r="H54" s="208"/>
      <c r="I54" s="208"/>
      <c r="J54" s="208"/>
      <c r="K54" s="208"/>
    </row>
    <row r="55">
      <c r="A55" s="149" t="s">
        <v>21</v>
      </c>
      <c r="B55" s="149" t="s">
        <v>1659</v>
      </c>
      <c r="C55" s="150" t="s">
        <v>1660</v>
      </c>
      <c r="D55" s="119" t="s">
        <v>24</v>
      </c>
      <c r="E55" s="185" t="s">
        <v>124</v>
      </c>
      <c r="F55" s="208"/>
      <c r="G55" s="208"/>
      <c r="H55" s="208"/>
      <c r="I55" s="208"/>
      <c r="J55" s="208"/>
      <c r="K55" s="208"/>
    </row>
    <row r="56">
      <c r="A56" s="149" t="s">
        <v>21</v>
      </c>
      <c r="B56" s="149" t="s">
        <v>1072</v>
      </c>
      <c r="C56" s="150" t="s">
        <v>1073</v>
      </c>
      <c r="D56" s="119" t="s">
        <v>24</v>
      </c>
      <c r="E56" s="185" t="s">
        <v>124</v>
      </c>
      <c r="F56" s="208"/>
      <c r="G56" s="208"/>
      <c r="H56" s="208"/>
      <c r="I56" s="208"/>
      <c r="J56" s="208"/>
      <c r="K56" s="208"/>
    </row>
    <row r="57">
      <c r="A57" s="149" t="s">
        <v>21</v>
      </c>
      <c r="B57" s="149" t="s">
        <v>1498</v>
      </c>
      <c r="C57" s="150" t="s">
        <v>1661</v>
      </c>
      <c r="D57" s="119" t="s">
        <v>24</v>
      </c>
      <c r="E57" s="185" t="s">
        <v>124</v>
      </c>
      <c r="F57" s="208"/>
      <c r="G57" s="208"/>
      <c r="H57" s="208"/>
      <c r="I57" s="208"/>
      <c r="J57" s="208"/>
      <c r="K57" s="208"/>
    </row>
    <row r="58">
      <c r="A58" s="149" t="s">
        <v>21</v>
      </c>
      <c r="B58" s="149" t="s">
        <v>1662</v>
      </c>
      <c r="C58" s="150" t="s">
        <v>1558</v>
      </c>
      <c r="D58" s="119" t="s">
        <v>24</v>
      </c>
      <c r="E58" s="185" t="s">
        <v>124</v>
      </c>
      <c r="F58" s="208"/>
      <c r="G58" s="208"/>
      <c r="H58" s="208"/>
      <c r="I58" s="208"/>
      <c r="J58" s="208"/>
      <c r="K58" s="208"/>
    </row>
    <row r="59">
      <c r="A59" s="149" t="s">
        <v>21</v>
      </c>
      <c r="B59" s="149" t="s">
        <v>597</v>
      </c>
      <c r="C59" s="150" t="s">
        <v>807</v>
      </c>
      <c r="D59" s="119" t="s">
        <v>24</v>
      </c>
      <c r="E59" s="185" t="s">
        <v>124</v>
      </c>
      <c r="F59" s="208"/>
      <c r="G59" s="208"/>
      <c r="H59" s="208"/>
      <c r="I59" s="208"/>
      <c r="J59" s="208"/>
      <c r="K59" s="208"/>
    </row>
    <row r="60">
      <c r="A60" s="149" t="s">
        <v>21</v>
      </c>
      <c r="B60" s="149" t="s">
        <v>1145</v>
      </c>
      <c r="C60" s="150" t="s">
        <v>1146</v>
      </c>
      <c r="D60" s="119" t="s">
        <v>24</v>
      </c>
      <c r="E60" s="185" t="s">
        <v>124</v>
      </c>
      <c r="F60" s="208"/>
      <c r="G60" s="208"/>
      <c r="H60" s="208"/>
      <c r="I60" s="208"/>
      <c r="J60" s="208"/>
      <c r="K60" s="208"/>
    </row>
    <row r="61">
      <c r="A61" s="149" t="s">
        <v>21</v>
      </c>
      <c r="B61" s="149" t="s">
        <v>1067</v>
      </c>
      <c r="C61" s="150" t="s">
        <v>1068</v>
      </c>
      <c r="D61" s="119" t="s">
        <v>24</v>
      </c>
      <c r="E61" s="185" t="s">
        <v>124</v>
      </c>
      <c r="F61" s="208"/>
      <c r="G61" s="208"/>
      <c r="H61" s="208"/>
      <c r="I61" s="208"/>
      <c r="J61" s="208"/>
      <c r="K61" s="208"/>
    </row>
    <row r="62">
      <c r="A62" s="149" t="s">
        <v>21</v>
      </c>
      <c r="B62" s="149" t="s">
        <v>1663</v>
      </c>
      <c r="C62" s="150" t="s">
        <v>1664</v>
      </c>
      <c r="D62" s="119" t="s">
        <v>24</v>
      </c>
      <c r="E62" s="185" t="s">
        <v>124</v>
      </c>
      <c r="F62" s="208"/>
      <c r="G62" s="208"/>
      <c r="H62" s="208"/>
      <c r="I62" s="208"/>
      <c r="J62" s="208"/>
      <c r="K62" s="208"/>
    </row>
    <row r="63">
      <c r="A63" s="149" t="s">
        <v>21</v>
      </c>
      <c r="B63" s="149" t="s">
        <v>1665</v>
      </c>
      <c r="C63" s="150" t="s">
        <v>1666</v>
      </c>
      <c r="D63" s="119" t="s">
        <v>24</v>
      </c>
      <c r="E63" s="185" t="s">
        <v>124</v>
      </c>
      <c r="F63" s="208"/>
      <c r="G63" s="208"/>
      <c r="H63" s="208"/>
      <c r="I63" s="208"/>
      <c r="J63" s="208"/>
      <c r="K63" s="208"/>
    </row>
    <row r="64">
      <c r="A64" s="155" t="s">
        <v>79</v>
      </c>
      <c r="B64" s="149">
        <v>2.1960924E7</v>
      </c>
      <c r="C64" s="150" t="s">
        <v>1533</v>
      </c>
      <c r="D64" s="119" t="s">
        <v>24</v>
      </c>
      <c r="E64" s="185" t="s">
        <v>124</v>
      </c>
      <c r="F64" s="208"/>
      <c r="G64" s="208"/>
      <c r="H64" s="208"/>
      <c r="I64" s="208"/>
      <c r="J64" s="208"/>
      <c r="K64" s="208"/>
    </row>
    <row r="65">
      <c r="A65" s="155" t="s">
        <v>79</v>
      </c>
      <c r="B65" s="149">
        <v>2.1997343E7</v>
      </c>
      <c r="C65" s="150" t="s">
        <v>1407</v>
      </c>
      <c r="D65" s="119" t="s">
        <v>24</v>
      </c>
      <c r="E65" s="185" t="s">
        <v>124</v>
      </c>
      <c r="F65" s="208"/>
      <c r="G65" s="208"/>
      <c r="H65" s="208"/>
      <c r="I65" s="208"/>
      <c r="J65" s="208"/>
      <c r="K65" s="208"/>
    </row>
    <row r="66">
      <c r="A66" s="155" t="s">
        <v>79</v>
      </c>
      <c r="B66" s="149">
        <v>2.214528E7</v>
      </c>
      <c r="C66" s="150" t="s">
        <v>1667</v>
      </c>
      <c r="D66" s="119" t="s">
        <v>24</v>
      </c>
      <c r="E66" s="185" t="s">
        <v>124</v>
      </c>
      <c r="F66" s="208"/>
      <c r="G66" s="208"/>
      <c r="H66" s="208"/>
      <c r="I66" s="208"/>
      <c r="J66" s="208"/>
      <c r="K66" s="208"/>
    </row>
    <row r="67">
      <c r="A67" s="166" t="s">
        <v>98</v>
      </c>
      <c r="B67" s="149" t="s">
        <v>1668</v>
      </c>
      <c r="C67" s="150" t="s">
        <v>1563</v>
      </c>
      <c r="D67" s="119" t="s">
        <v>24</v>
      </c>
      <c r="E67" s="185" t="s">
        <v>124</v>
      </c>
      <c r="F67" s="208"/>
      <c r="G67" s="208"/>
      <c r="H67" s="208"/>
      <c r="I67" s="208"/>
      <c r="J67" s="208"/>
      <c r="K67" s="208"/>
    </row>
    <row r="68">
      <c r="A68" s="166" t="s">
        <v>98</v>
      </c>
      <c r="B68" s="149" t="s">
        <v>1669</v>
      </c>
      <c r="C68" s="150" t="s">
        <v>1564</v>
      </c>
      <c r="D68" s="119" t="s">
        <v>24</v>
      </c>
      <c r="E68" s="185" t="s">
        <v>124</v>
      </c>
      <c r="F68" s="208"/>
      <c r="G68" s="208"/>
      <c r="H68" s="208"/>
      <c r="I68" s="208"/>
      <c r="J68" s="208"/>
      <c r="K68" s="208"/>
    </row>
    <row r="69">
      <c r="A69" s="166" t="s">
        <v>98</v>
      </c>
      <c r="B69" s="149" t="s">
        <v>1479</v>
      </c>
      <c r="C69" s="150" t="s">
        <v>1670</v>
      </c>
      <c r="D69" s="119" t="s">
        <v>24</v>
      </c>
      <c r="E69" s="185" t="s">
        <v>124</v>
      </c>
      <c r="F69" s="208"/>
      <c r="G69" s="208"/>
      <c r="H69" s="208"/>
      <c r="I69" s="208"/>
      <c r="J69" s="208"/>
      <c r="K69" s="208"/>
    </row>
    <row r="70">
      <c r="A70" s="166" t="s">
        <v>98</v>
      </c>
      <c r="B70" s="149" t="s">
        <v>1481</v>
      </c>
      <c r="C70" s="150" t="s">
        <v>1671</v>
      </c>
      <c r="D70" s="119" t="s">
        <v>24</v>
      </c>
      <c r="E70" s="185" t="s">
        <v>124</v>
      </c>
      <c r="F70" s="208"/>
      <c r="G70" s="208"/>
      <c r="H70" s="208"/>
      <c r="I70" s="208"/>
      <c r="J70" s="208"/>
      <c r="K70" s="208"/>
    </row>
    <row r="71">
      <c r="A71" s="166" t="s">
        <v>98</v>
      </c>
      <c r="B71" s="149" t="s">
        <v>1391</v>
      </c>
      <c r="C71" s="150" t="s">
        <v>1505</v>
      </c>
      <c r="D71" s="119" t="s">
        <v>24</v>
      </c>
      <c r="E71" s="185" t="s">
        <v>124</v>
      </c>
      <c r="F71" s="208"/>
      <c r="G71" s="208"/>
      <c r="H71" s="208"/>
      <c r="I71" s="208"/>
      <c r="J71" s="208"/>
      <c r="K71" s="208"/>
    </row>
    <row r="72">
      <c r="A72" s="166" t="s">
        <v>98</v>
      </c>
      <c r="B72" s="149" t="s">
        <v>1022</v>
      </c>
      <c r="C72" s="150" t="s">
        <v>1483</v>
      </c>
      <c r="D72" s="119" t="s">
        <v>24</v>
      </c>
      <c r="E72" s="185" t="s">
        <v>124</v>
      </c>
      <c r="F72" s="208"/>
      <c r="G72" s="208"/>
      <c r="H72" s="208"/>
      <c r="I72" s="208"/>
      <c r="J72" s="208"/>
      <c r="K72" s="208"/>
    </row>
    <row r="73">
      <c r="A73" s="166" t="s">
        <v>98</v>
      </c>
      <c r="B73" s="149" t="s">
        <v>1393</v>
      </c>
      <c r="C73" s="150" t="s">
        <v>1506</v>
      </c>
      <c r="D73" s="119" t="s">
        <v>24</v>
      </c>
      <c r="E73" s="185" t="s">
        <v>124</v>
      </c>
      <c r="F73" s="208"/>
      <c r="G73" s="208"/>
      <c r="H73" s="208"/>
      <c r="I73" s="208"/>
      <c r="J73" s="208"/>
      <c r="K73" s="208"/>
    </row>
    <row r="74">
      <c r="A74" s="166" t="s">
        <v>98</v>
      </c>
      <c r="B74" s="149" t="s">
        <v>1281</v>
      </c>
      <c r="C74" s="150" t="s">
        <v>1672</v>
      </c>
      <c r="D74" s="119" t="s">
        <v>24</v>
      </c>
      <c r="E74" s="185" t="s">
        <v>124</v>
      </c>
      <c r="F74" s="208"/>
      <c r="G74" s="208"/>
      <c r="H74" s="208"/>
      <c r="I74" s="208"/>
      <c r="J74" s="208"/>
      <c r="K74" s="208"/>
    </row>
    <row r="75">
      <c r="A75" s="166" t="s">
        <v>98</v>
      </c>
      <c r="B75" s="149">
        <v>2.2180907E7</v>
      </c>
      <c r="C75" s="150" t="s">
        <v>1486</v>
      </c>
      <c r="D75" s="119" t="s">
        <v>24</v>
      </c>
      <c r="E75" s="185" t="s">
        <v>124</v>
      </c>
      <c r="F75" s="208"/>
      <c r="G75" s="208"/>
      <c r="H75" s="208"/>
      <c r="I75" s="208"/>
      <c r="J75" s="208"/>
      <c r="K75" s="208"/>
    </row>
    <row r="76">
      <c r="A76" s="166" t="s">
        <v>98</v>
      </c>
      <c r="B76" s="149">
        <v>2.2180917E7</v>
      </c>
      <c r="C76" s="150" t="s">
        <v>1488</v>
      </c>
      <c r="D76" s="119" t="s">
        <v>24</v>
      </c>
      <c r="E76" s="185" t="s">
        <v>124</v>
      </c>
      <c r="F76" s="208"/>
      <c r="G76" s="208"/>
      <c r="H76" s="208"/>
      <c r="I76" s="208"/>
      <c r="J76" s="208"/>
      <c r="K76" s="208"/>
    </row>
    <row r="77" ht="21.0" customHeight="1">
      <c r="A77" s="45" t="s">
        <v>133</v>
      </c>
    </row>
    <row r="78" ht="27.75" customHeight="1">
      <c r="A78" s="49" t="s">
        <v>134</v>
      </c>
      <c r="D78" s="19" t="s">
        <v>135</v>
      </c>
      <c r="E78" s="19" t="s">
        <v>136</v>
      </c>
      <c r="F78" s="19"/>
      <c r="G78" s="19"/>
      <c r="H78" s="19" t="s">
        <v>137</v>
      </c>
      <c r="I78" s="19"/>
      <c r="J78" s="19"/>
      <c r="K78" s="19"/>
    </row>
    <row r="79">
      <c r="A79" s="50" t="s">
        <v>192</v>
      </c>
      <c r="D79" s="122" t="s">
        <v>146</v>
      </c>
      <c r="E79" s="50" t="s">
        <v>147</v>
      </c>
      <c r="F79" s="50"/>
      <c r="G79" s="50"/>
      <c r="H79" s="195" t="s">
        <v>143</v>
      </c>
      <c r="I79" s="221"/>
      <c r="J79" s="52"/>
      <c r="K79" s="52"/>
    </row>
    <row r="80">
      <c r="A80" s="50" t="s">
        <v>1673</v>
      </c>
      <c r="B80" s="50"/>
      <c r="C80" s="50"/>
      <c r="D80" s="122" t="s">
        <v>151</v>
      </c>
      <c r="E80" s="50" t="s">
        <v>140</v>
      </c>
      <c r="F80" s="50"/>
      <c r="G80" s="50"/>
      <c r="H80" s="195" t="s">
        <v>143</v>
      </c>
      <c r="I80" s="221"/>
      <c r="J80" s="52"/>
      <c r="K80" s="52"/>
    </row>
    <row r="81">
      <c r="A81" s="50" t="s">
        <v>1674</v>
      </c>
      <c r="B81" s="50"/>
      <c r="C81" s="50"/>
      <c r="D81" s="122" t="s">
        <v>138</v>
      </c>
      <c r="E81" s="50" t="s">
        <v>140</v>
      </c>
      <c r="F81" s="50"/>
      <c r="G81" s="50"/>
      <c r="H81" s="245" t="s">
        <v>141</v>
      </c>
      <c r="I81" s="221"/>
      <c r="J81" s="52"/>
      <c r="K81" s="52"/>
    </row>
    <row r="82">
      <c r="A82" s="50" t="s">
        <v>1675</v>
      </c>
      <c r="B82" s="50"/>
      <c r="C82" s="50"/>
      <c r="D82" s="122" t="s">
        <v>146</v>
      </c>
      <c r="E82" s="50" t="s">
        <v>147</v>
      </c>
      <c r="F82" s="50"/>
      <c r="G82" s="50"/>
      <c r="H82" s="195" t="s">
        <v>143</v>
      </c>
      <c r="I82" s="251"/>
      <c r="J82" s="52"/>
      <c r="K82" s="52"/>
    </row>
    <row r="83">
      <c r="A83" s="50" t="s">
        <v>1676</v>
      </c>
      <c r="B83" s="50"/>
      <c r="C83" s="50"/>
      <c r="D83" s="122" t="s">
        <v>151</v>
      </c>
      <c r="E83" s="50" t="s">
        <v>140</v>
      </c>
      <c r="F83" s="50"/>
      <c r="G83" s="50"/>
      <c r="H83" s="195" t="s">
        <v>143</v>
      </c>
      <c r="I83" s="251"/>
      <c r="J83" s="52"/>
      <c r="K83" s="52"/>
    </row>
    <row r="84">
      <c r="A84" s="50" t="s">
        <v>1677</v>
      </c>
      <c r="B84" s="50"/>
      <c r="C84" s="50"/>
      <c r="D84" s="122" t="s">
        <v>138</v>
      </c>
      <c r="E84" s="50" t="s">
        <v>142</v>
      </c>
      <c r="F84" s="50"/>
      <c r="G84" s="50"/>
      <c r="H84" s="245" t="s">
        <v>141</v>
      </c>
      <c r="I84" s="251"/>
      <c r="J84" s="52"/>
      <c r="K84" s="52"/>
    </row>
    <row r="85">
      <c r="A85" s="50" t="s">
        <v>1678</v>
      </c>
      <c r="B85" s="50"/>
      <c r="C85" s="50"/>
      <c r="D85" s="122" t="s">
        <v>138</v>
      </c>
      <c r="E85" s="50" t="s">
        <v>142</v>
      </c>
      <c r="F85" s="50"/>
      <c r="G85" s="50"/>
      <c r="H85" s="195" t="s">
        <v>143</v>
      </c>
      <c r="I85" s="251"/>
      <c r="J85" s="52"/>
      <c r="K85" s="52"/>
    </row>
    <row r="86">
      <c r="A86" s="50" t="s">
        <v>1679</v>
      </c>
      <c r="B86" s="50"/>
      <c r="C86" s="50"/>
      <c r="D86" s="122" t="s">
        <v>1680</v>
      </c>
      <c r="E86" s="50" t="s">
        <v>144</v>
      </c>
      <c r="F86" s="50"/>
      <c r="G86" s="50"/>
      <c r="H86" s="195" t="s">
        <v>143</v>
      </c>
      <c r="I86" s="251"/>
      <c r="J86" s="52"/>
      <c r="K86" s="52"/>
    </row>
    <row r="87">
      <c r="A87" s="50" t="s">
        <v>1681</v>
      </c>
      <c r="B87" s="50"/>
      <c r="C87" s="50"/>
      <c r="D87" s="122" t="s">
        <v>151</v>
      </c>
      <c r="E87" s="50" t="s">
        <v>144</v>
      </c>
      <c r="F87" s="50"/>
      <c r="G87" s="50"/>
      <c r="H87" s="195" t="s">
        <v>143</v>
      </c>
      <c r="I87" s="251"/>
      <c r="J87" s="52"/>
      <c r="K87" s="52"/>
    </row>
    <row r="88">
      <c r="A88" s="50" t="s">
        <v>1682</v>
      </c>
      <c r="B88" s="50"/>
      <c r="C88" s="50"/>
      <c r="D88" s="122" t="s">
        <v>1680</v>
      </c>
      <c r="E88" s="50" t="s">
        <v>144</v>
      </c>
      <c r="F88" s="50"/>
      <c r="G88" s="50"/>
      <c r="H88" s="195" t="s">
        <v>143</v>
      </c>
      <c r="I88" s="251"/>
      <c r="J88" s="251"/>
      <c r="K88" s="252"/>
    </row>
    <row r="89">
      <c r="A89" s="50" t="s">
        <v>1683</v>
      </c>
      <c r="B89" s="50"/>
      <c r="C89" s="50"/>
      <c r="D89" s="122" t="s">
        <v>529</v>
      </c>
      <c r="E89" s="50" t="s">
        <v>140</v>
      </c>
      <c r="F89" s="50"/>
      <c r="G89" s="50"/>
      <c r="H89" s="245" t="s">
        <v>141</v>
      </c>
      <c r="I89" s="251"/>
      <c r="J89" s="251"/>
      <c r="K89" s="252"/>
    </row>
    <row r="90">
      <c r="A90" s="50" t="s">
        <v>1415</v>
      </c>
      <c r="B90" s="50"/>
      <c r="C90" s="50"/>
      <c r="D90" s="52" t="s">
        <v>1684</v>
      </c>
      <c r="E90" s="50" t="s">
        <v>140</v>
      </c>
      <c r="F90" s="50"/>
      <c r="G90" s="50"/>
      <c r="H90" s="245" t="s">
        <v>141</v>
      </c>
      <c r="I90" s="251"/>
      <c r="J90" s="251"/>
      <c r="K90" s="252"/>
    </row>
    <row r="91" ht="9.0" customHeight="1">
      <c r="A91" s="12"/>
    </row>
    <row r="92" ht="21.0" customHeight="1">
      <c r="A92" s="45" t="s">
        <v>153</v>
      </c>
    </row>
    <row r="93" ht="33.0" customHeight="1">
      <c r="A93" s="49" t="s">
        <v>154</v>
      </c>
      <c r="E93" s="45" t="s">
        <v>13</v>
      </c>
    </row>
    <row r="94">
      <c r="A94" s="57"/>
      <c r="B94" s="57"/>
      <c r="C94" s="58"/>
      <c r="D94" s="57"/>
      <c r="E94" s="253" t="s">
        <v>1576</v>
      </c>
      <c r="K94" s="57"/>
    </row>
    <row r="95">
      <c r="A95" s="57"/>
      <c r="B95" s="57"/>
      <c r="C95" s="58"/>
      <c r="D95" s="57"/>
      <c r="E95" s="254" t="s">
        <v>1577</v>
      </c>
      <c r="F95" s="63" t="s">
        <v>155</v>
      </c>
      <c r="G95" s="63" t="s">
        <v>164</v>
      </c>
      <c r="H95" s="63" t="s">
        <v>1578</v>
      </c>
      <c r="I95" s="63" t="s">
        <v>1579</v>
      </c>
      <c r="J95" s="246" t="s">
        <v>1580</v>
      </c>
      <c r="K95" s="57"/>
    </row>
    <row r="96">
      <c r="A96" s="57"/>
      <c r="B96" s="57"/>
      <c r="C96" s="58"/>
      <c r="D96" s="57"/>
      <c r="E96" s="57" t="s">
        <v>140</v>
      </c>
      <c r="F96" s="57">
        <f>SUMIFS(E10:E50,G10:G50,"FALSE",A10:A50,1)</f>
        <v>28</v>
      </c>
      <c r="G96" s="57">
        <f>SUMIFS(E10:E50,A10:A50,1)</f>
        <v>59</v>
      </c>
      <c r="H96" s="57">
        <v>18.0</v>
      </c>
      <c r="I96" s="57">
        <f>SUMIFS(E10:E50,H10:H50,"PRONTO",A10:A50,1)</f>
        <v>10</v>
      </c>
      <c r="J96" s="73">
        <f t="shared" ref="J96:J100" si="1">100/F96*(H96+I96)/100</f>
        <v>1</v>
      </c>
      <c r="K96" s="57"/>
    </row>
    <row r="97">
      <c r="A97" s="57"/>
      <c r="B97" s="57"/>
      <c r="C97" s="58"/>
      <c r="D97" s="57"/>
      <c r="E97" s="57" t="s">
        <v>152</v>
      </c>
      <c r="F97" s="57">
        <f>SUMIFS(E10:E50,G10:G50,"FALSE",A10:A50,2)</f>
        <v>26</v>
      </c>
      <c r="G97" s="57">
        <f>SUMIFS(E10:E50,A10:A50,2)</f>
        <v>44</v>
      </c>
      <c r="H97" s="57">
        <v>0.0</v>
      </c>
      <c r="I97" s="57">
        <f>SUMIFS(E10:E50,H10:H50,"PRONTO",A10:A50,2)</f>
        <v>39</v>
      </c>
      <c r="J97" s="73">
        <f t="shared" si="1"/>
        <v>1.5</v>
      </c>
      <c r="K97" s="57"/>
    </row>
    <row r="98">
      <c r="A98" s="57"/>
      <c r="B98" s="57"/>
      <c r="C98" s="58"/>
      <c r="D98" s="57"/>
      <c r="E98" s="57" t="s">
        <v>142</v>
      </c>
      <c r="F98" s="57">
        <f>SUMIFS(E10:E50,G10:G50,"FALSE",A10:A50,3)</f>
        <v>31</v>
      </c>
      <c r="G98" s="57">
        <f>SUMIFS(E10:E51,A10:A51,3)</f>
        <v>31</v>
      </c>
      <c r="H98" s="57">
        <v>8.0</v>
      </c>
      <c r="I98" s="57">
        <f>SUMIFS(E11:E51,H11:H51,"PRONTO",A11:A51,3)</f>
        <v>5</v>
      </c>
      <c r="J98" s="73">
        <f t="shared" si="1"/>
        <v>0.4193548387</v>
      </c>
      <c r="K98" s="57"/>
    </row>
    <row r="99">
      <c r="A99" s="57"/>
      <c r="B99" s="57"/>
      <c r="C99" s="58"/>
      <c r="D99" s="57"/>
      <c r="E99" s="57" t="s">
        <v>144</v>
      </c>
      <c r="F99" s="57">
        <f>SUMIFS(E10:E50,G10:G50,"FALSE",A10:A50,4)</f>
        <v>39</v>
      </c>
      <c r="G99" s="57">
        <f>SUMIFS(E10:E50,A10:A50,4)</f>
        <v>65</v>
      </c>
      <c r="H99" s="57">
        <v>0.0</v>
      </c>
      <c r="I99" s="57">
        <f>SUMIFS(E10:E50,H10:H50,"PRONTO",A10:A50,4)</f>
        <v>41</v>
      </c>
      <c r="J99" s="73">
        <f t="shared" si="1"/>
        <v>1.051282051</v>
      </c>
      <c r="K99" s="57"/>
    </row>
    <row r="100">
      <c r="A100" s="57"/>
      <c r="B100" s="57"/>
      <c r="C100" s="58"/>
      <c r="D100" s="57"/>
      <c r="E100" s="63" t="s">
        <v>1581</v>
      </c>
      <c r="F100" s="63">
        <f t="shared" ref="F100:I100" si="2">SUM(F96:F99)</f>
        <v>124</v>
      </c>
      <c r="G100" s="63">
        <f t="shared" si="2"/>
        <v>199</v>
      </c>
      <c r="H100" s="63">
        <f t="shared" si="2"/>
        <v>26</v>
      </c>
      <c r="I100" s="63">
        <f t="shared" si="2"/>
        <v>95</v>
      </c>
      <c r="J100" s="246">
        <f t="shared" si="1"/>
        <v>0.9758064516</v>
      </c>
      <c r="K100" s="57"/>
    </row>
    <row r="101">
      <c r="A101" s="57"/>
      <c r="B101" s="57"/>
      <c r="C101" s="58"/>
      <c r="D101" s="57"/>
      <c r="E101" s="66"/>
      <c r="F101" s="67"/>
      <c r="G101" s="67"/>
      <c r="H101" s="57"/>
      <c r="I101" s="57"/>
      <c r="J101" s="58"/>
      <c r="K101" s="57"/>
    </row>
    <row r="102">
      <c r="A102" s="57"/>
      <c r="B102" s="57"/>
      <c r="C102" s="58"/>
      <c r="D102" s="57"/>
      <c r="E102" s="247"/>
      <c r="F102" s="247"/>
      <c r="G102" s="247"/>
      <c r="H102" s="57"/>
      <c r="I102" s="57"/>
      <c r="J102" s="58"/>
      <c r="K102" s="57"/>
    </row>
    <row r="103">
      <c r="A103" s="57"/>
      <c r="B103" s="57"/>
      <c r="C103" s="58"/>
      <c r="D103" s="57"/>
      <c r="E103" s="247"/>
      <c r="F103" s="247"/>
      <c r="G103" s="247"/>
      <c r="H103" s="57"/>
      <c r="I103" s="57"/>
      <c r="J103" s="58"/>
      <c r="K103" s="57"/>
    </row>
    <row r="104">
      <c r="A104" s="57"/>
      <c r="B104" s="57"/>
      <c r="C104" s="58"/>
      <c r="D104" s="57"/>
      <c r="E104" s="247"/>
      <c r="F104" s="247"/>
      <c r="G104" s="247"/>
      <c r="H104" s="57"/>
      <c r="I104" s="57"/>
      <c r="J104" s="58"/>
      <c r="K104" s="57"/>
    </row>
    <row r="105">
      <c r="A105" s="57"/>
      <c r="B105" s="57"/>
      <c r="C105" s="58"/>
      <c r="D105" s="57"/>
      <c r="E105" s="247"/>
      <c r="F105" s="247"/>
      <c r="G105" s="247"/>
      <c r="H105" s="57"/>
      <c r="I105" s="57"/>
      <c r="J105" s="58"/>
      <c r="K105" s="57"/>
    </row>
    <row r="106">
      <c r="A106" s="57"/>
      <c r="B106" s="57"/>
      <c r="C106" s="58"/>
      <c r="D106" s="57"/>
      <c r="E106" s="247"/>
      <c r="F106" s="247"/>
      <c r="G106" s="247"/>
      <c r="H106" s="57"/>
      <c r="I106" s="57"/>
      <c r="J106" s="58"/>
      <c r="K106" s="57"/>
    </row>
    <row r="107">
      <c r="A107" s="57"/>
      <c r="B107" s="57"/>
      <c r="C107" s="58"/>
      <c r="D107" s="57"/>
      <c r="E107" s="247"/>
      <c r="F107" s="247"/>
      <c r="G107" s="247"/>
      <c r="H107" s="57"/>
      <c r="I107" s="57"/>
      <c r="J107" s="58"/>
      <c r="K107" s="57"/>
    </row>
    <row r="108" ht="55.5" customHeight="1">
      <c r="A108" s="57"/>
      <c r="B108" s="57"/>
      <c r="C108" s="58"/>
      <c r="D108" s="57"/>
      <c r="E108" s="247"/>
      <c r="F108" s="247"/>
      <c r="G108" s="247"/>
      <c r="H108" s="57"/>
      <c r="I108" s="57"/>
      <c r="J108" s="58"/>
      <c r="K108" s="57"/>
    </row>
  </sheetData>
  <autoFilter ref="$A$9:$K$48">
    <sortState ref="A9:K48">
      <sortCondition ref="A9:A48"/>
      <sortCondition ref="B9:B48"/>
    </sortState>
  </autoFilter>
  <mergeCells count="25">
    <mergeCell ref="A4:B4"/>
    <mergeCell ref="A5:B5"/>
    <mergeCell ref="A6:B6"/>
    <mergeCell ref="A1:K1"/>
    <mergeCell ref="A2:K2"/>
    <mergeCell ref="A3:B3"/>
    <mergeCell ref="C3:I3"/>
    <mergeCell ref="C4:D4"/>
    <mergeCell ref="E4:E5"/>
    <mergeCell ref="F4:I5"/>
    <mergeCell ref="A77:K77"/>
    <mergeCell ref="A78:C78"/>
    <mergeCell ref="A79:C79"/>
    <mergeCell ref="A91:K91"/>
    <mergeCell ref="A92:K92"/>
    <mergeCell ref="A93:D93"/>
    <mergeCell ref="E93:K93"/>
    <mergeCell ref="E94:J94"/>
    <mergeCell ref="C5:D5"/>
    <mergeCell ref="C6:I6"/>
    <mergeCell ref="A7:K7"/>
    <mergeCell ref="A8:K8"/>
    <mergeCell ref="A49:K49"/>
    <mergeCell ref="A50:K50"/>
    <mergeCell ref="E51:K51"/>
  </mergeCells>
  <conditionalFormatting sqref="H9:H48">
    <cfRule type="containsText" dxfId="0" priority="1" operator="containsText" text="Preparado">
      <formula>NOT(ISERROR(SEARCH(("Preparado"),(H9))))</formula>
    </cfRule>
  </conditionalFormatting>
  <conditionalFormatting sqref="H9:H48">
    <cfRule type="containsText" dxfId="1" priority="2" operator="containsText" text="Pronto">
      <formula>NOT(ISERROR(SEARCH(("Pronto"),(H9))))</formula>
    </cfRule>
  </conditionalFormatting>
  <conditionalFormatting sqref="H9:H48">
    <cfRule type="containsText" dxfId="1" priority="3" operator="containsText" text="Aceito">
      <formula>NOT(ISERROR(SEARCH(("Aceito"),(H9))))</formula>
    </cfRule>
  </conditionalFormatting>
  <conditionalFormatting sqref="H9:H48">
    <cfRule type="containsText" dxfId="1" priority="4" operator="containsText" text="Implantado">
      <formula>NOT(ISERROR(SEARCH(("Implantado"),(H9))))</formula>
    </cfRule>
  </conditionalFormatting>
  <conditionalFormatting sqref="H9:H48">
    <cfRule type="containsText" dxfId="2" priority="5" operator="containsText" text="Novo">
      <formula>NOT(ISERROR(SEARCH(("Novo"),(H9))))</formula>
    </cfRule>
  </conditionalFormatting>
  <conditionalFormatting sqref="H9:H48">
    <cfRule type="containsText" dxfId="2" priority="6" operator="containsText" text="Em refinamento">
      <formula>NOT(ISERROR(SEARCH(("Em refinamento"),(H9))))</formula>
    </cfRule>
  </conditionalFormatting>
  <conditionalFormatting sqref="H9:H48">
    <cfRule type="containsText" dxfId="3" priority="7" operator="containsText" text="Em testes">
      <formula>NOT(ISERROR(SEARCH(("Em testes"),(H9))))</formula>
    </cfRule>
  </conditionalFormatting>
  <conditionalFormatting sqref="H9:H48">
    <cfRule type="containsText" dxfId="3" priority="8" operator="containsText" text="Implementado">
      <formula>NOT(ISERROR(SEARCH(("Implementado"),(H9))))</formula>
    </cfRule>
  </conditionalFormatting>
  <conditionalFormatting sqref="H9:H48">
    <cfRule type="containsText" dxfId="1" priority="9" operator="containsText" text="Entregue">
      <formula>NOT(ISERROR(SEARCH(("Entregue"),(H9))))</formula>
    </cfRule>
  </conditionalFormatting>
  <conditionalFormatting sqref="H9:H48">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76.13"/>
    <col customWidth="1" min="4" max="4" width="14.5"/>
    <col customWidth="1" min="5" max="6" width="7.75"/>
    <col customWidth="1" min="7" max="7" width="9.5"/>
    <col customWidth="1" min="8" max="8" width="15.25"/>
    <col customWidth="1" min="9" max="9" width="10.13"/>
    <col customWidth="1" min="10" max="10" width="29.88"/>
    <col customWidth="1" min="11" max="11" width="58.5"/>
  </cols>
  <sheetData>
    <row r="1" ht="57.0" customHeight="1">
      <c r="A1" s="1" t="s">
        <v>0</v>
      </c>
    </row>
    <row r="2">
      <c r="A2" s="2" t="s">
        <v>1685</v>
      </c>
    </row>
    <row r="3">
      <c r="A3" s="3" t="s">
        <v>2</v>
      </c>
      <c r="C3" s="4">
        <v>45477.0</v>
      </c>
      <c r="J3" s="7"/>
      <c r="K3" s="7"/>
    </row>
    <row r="4">
      <c r="A4" s="3" t="s">
        <v>3</v>
      </c>
      <c r="C4" s="4">
        <v>45477.0</v>
      </c>
      <c r="E4" s="8">
        <v>12.0</v>
      </c>
      <c r="F4" s="5" t="s">
        <v>4</v>
      </c>
      <c r="J4" s="6"/>
      <c r="K4" s="9"/>
    </row>
    <row r="5">
      <c r="A5" s="3" t="s">
        <v>5</v>
      </c>
      <c r="C5" s="4">
        <v>45492.0</v>
      </c>
      <c r="J5" s="6"/>
      <c r="K5" s="9"/>
    </row>
    <row r="6">
      <c r="A6" s="3" t="s">
        <v>6</v>
      </c>
      <c r="C6" s="10" t="s">
        <v>7</v>
      </c>
      <c r="J6" s="11"/>
      <c r="K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19</v>
      </c>
      <c r="K9" s="17" t="s">
        <v>20</v>
      </c>
    </row>
    <row r="10">
      <c r="A10" s="149">
        <v>1.0</v>
      </c>
      <c r="B10" s="119">
        <v>2.2052773E7</v>
      </c>
      <c r="C10" s="150" t="s">
        <v>1686</v>
      </c>
      <c r="D10" s="161" t="s">
        <v>24</v>
      </c>
      <c r="E10" s="119">
        <v>5.0</v>
      </c>
      <c r="F10" s="24" t="b">
        <v>1</v>
      </c>
      <c r="G10" s="43" t="b">
        <v>0</v>
      </c>
      <c r="H10" s="227" t="s">
        <v>25</v>
      </c>
      <c r="I10" s="43"/>
      <c r="J10" s="52"/>
      <c r="K10" s="52"/>
    </row>
    <row r="11">
      <c r="A11" s="149">
        <v>1.0</v>
      </c>
      <c r="B11" s="119">
        <v>2.1746637E7</v>
      </c>
      <c r="C11" s="150" t="s">
        <v>1557</v>
      </c>
      <c r="D11" s="161" t="s">
        <v>24</v>
      </c>
      <c r="E11" s="119">
        <v>8.0</v>
      </c>
      <c r="F11" s="24" t="b">
        <v>0</v>
      </c>
      <c r="G11" s="43" t="b">
        <v>0</v>
      </c>
      <c r="H11" s="228" t="s">
        <v>97</v>
      </c>
      <c r="I11" s="43"/>
      <c r="J11" s="52"/>
      <c r="K11" s="52" t="s">
        <v>1687</v>
      </c>
    </row>
    <row r="12">
      <c r="A12" s="149">
        <v>1.0</v>
      </c>
      <c r="B12" s="119">
        <v>2.1781777E7</v>
      </c>
      <c r="C12" s="150" t="s">
        <v>1513</v>
      </c>
      <c r="D12" s="161" t="s">
        <v>24</v>
      </c>
      <c r="E12" s="119">
        <v>8.0</v>
      </c>
      <c r="F12" s="24" t="b">
        <v>0</v>
      </c>
      <c r="G12" s="43" t="b">
        <v>0</v>
      </c>
      <c r="H12" s="226" t="s">
        <v>42</v>
      </c>
      <c r="I12" s="43"/>
      <c r="J12" s="52"/>
      <c r="K12" s="52" t="s">
        <v>1688</v>
      </c>
    </row>
    <row r="13">
      <c r="A13" s="149">
        <v>1.0</v>
      </c>
      <c r="B13" s="119">
        <v>2.1888572E7</v>
      </c>
      <c r="C13" s="150" t="s">
        <v>1515</v>
      </c>
      <c r="D13" s="161" t="s">
        <v>24</v>
      </c>
      <c r="E13" s="119">
        <v>5.0</v>
      </c>
      <c r="F13" s="24" t="b">
        <v>0</v>
      </c>
      <c r="G13" s="43" t="b">
        <v>0</v>
      </c>
      <c r="H13" s="226" t="s">
        <v>42</v>
      </c>
      <c r="I13" s="43"/>
      <c r="J13" s="52"/>
      <c r="K13" s="52" t="s">
        <v>1689</v>
      </c>
    </row>
    <row r="14">
      <c r="A14" s="149">
        <v>1.0</v>
      </c>
      <c r="B14" s="119">
        <v>2.1941792E7</v>
      </c>
      <c r="C14" s="150" t="s">
        <v>1690</v>
      </c>
      <c r="D14" s="161" t="s">
        <v>1649</v>
      </c>
      <c r="E14" s="119">
        <v>5.0</v>
      </c>
      <c r="F14" s="24" t="b">
        <v>0</v>
      </c>
      <c r="G14" s="43" t="b">
        <v>0</v>
      </c>
      <c r="H14" s="227" t="s">
        <v>25</v>
      </c>
      <c r="I14" s="43"/>
      <c r="J14" s="52"/>
      <c r="K14" s="52"/>
    </row>
    <row r="15">
      <c r="A15" s="149">
        <v>1.0</v>
      </c>
      <c r="B15" s="119">
        <v>2.1973118E7</v>
      </c>
      <c r="C15" s="150" t="s">
        <v>1517</v>
      </c>
      <c r="D15" s="161" t="s">
        <v>24</v>
      </c>
      <c r="E15" s="119">
        <v>5.0</v>
      </c>
      <c r="F15" s="24" t="b">
        <v>0</v>
      </c>
      <c r="G15" s="43" t="b">
        <v>0</v>
      </c>
      <c r="H15" s="226" t="s">
        <v>42</v>
      </c>
      <c r="I15" s="43"/>
      <c r="J15" s="52"/>
      <c r="K15" s="52" t="s">
        <v>1691</v>
      </c>
    </row>
    <row r="16">
      <c r="A16" s="149" t="s">
        <v>21</v>
      </c>
      <c r="B16" s="119">
        <v>2.1686455E7</v>
      </c>
      <c r="C16" s="150" t="s">
        <v>1692</v>
      </c>
      <c r="D16" s="161" t="s">
        <v>24</v>
      </c>
      <c r="E16" s="119">
        <v>5.0</v>
      </c>
      <c r="F16" s="24" t="b">
        <v>0</v>
      </c>
      <c r="G16" s="43" t="b">
        <v>1</v>
      </c>
      <c r="H16" s="227" t="s">
        <v>25</v>
      </c>
      <c r="I16" s="43"/>
      <c r="J16" s="52"/>
      <c r="K16" s="52"/>
    </row>
    <row r="17">
      <c r="A17" s="149" t="s">
        <v>21</v>
      </c>
      <c r="B17" s="119">
        <v>2.1686498E7</v>
      </c>
      <c r="C17" s="150" t="s">
        <v>1693</v>
      </c>
      <c r="D17" s="161" t="s">
        <v>24</v>
      </c>
      <c r="E17" s="119">
        <v>5.0</v>
      </c>
      <c r="F17" s="24" t="b">
        <v>0</v>
      </c>
      <c r="G17" s="43" t="b">
        <v>1</v>
      </c>
      <c r="H17" s="227" t="s">
        <v>25</v>
      </c>
      <c r="I17" s="43"/>
      <c r="J17" s="52"/>
      <c r="K17" s="52"/>
    </row>
    <row r="18">
      <c r="A18" s="149" t="s">
        <v>21</v>
      </c>
      <c r="B18" s="119">
        <v>2.1686519E7</v>
      </c>
      <c r="C18" s="150" t="s">
        <v>1694</v>
      </c>
      <c r="D18" s="161" t="s">
        <v>24</v>
      </c>
      <c r="E18" s="119">
        <v>5.0</v>
      </c>
      <c r="F18" s="24" t="b">
        <v>0</v>
      </c>
      <c r="G18" s="43" t="b">
        <v>1</v>
      </c>
      <c r="H18" s="227" t="s">
        <v>25</v>
      </c>
      <c r="I18" s="43"/>
      <c r="J18" s="52"/>
      <c r="K18" s="161"/>
    </row>
    <row r="19">
      <c r="A19" s="149" t="s">
        <v>21</v>
      </c>
      <c r="B19" s="119">
        <v>2.1686533E7</v>
      </c>
      <c r="C19" s="150" t="s">
        <v>1695</v>
      </c>
      <c r="D19" s="161" t="s">
        <v>24</v>
      </c>
      <c r="E19" s="119">
        <v>5.0</v>
      </c>
      <c r="F19" s="24" t="b">
        <v>0</v>
      </c>
      <c r="G19" s="43" t="b">
        <v>1</v>
      </c>
      <c r="H19" s="227" t="s">
        <v>25</v>
      </c>
      <c r="I19" s="255"/>
      <c r="J19" s="52"/>
      <c r="K19" s="161"/>
    </row>
    <row r="20">
      <c r="A20" s="256" t="s">
        <v>48</v>
      </c>
      <c r="B20" s="119">
        <v>2.2033285E7</v>
      </c>
      <c r="C20" s="150" t="s">
        <v>1696</v>
      </c>
      <c r="D20" s="161" t="s">
        <v>1649</v>
      </c>
      <c r="E20" s="119">
        <v>5.0</v>
      </c>
      <c r="F20" s="24" t="b">
        <v>1</v>
      </c>
      <c r="G20" s="24" t="b">
        <v>0</v>
      </c>
      <c r="H20" s="227" t="s">
        <v>25</v>
      </c>
      <c r="I20" s="43"/>
      <c r="J20" s="52"/>
      <c r="K20" s="52"/>
    </row>
    <row r="21">
      <c r="A21" s="256" t="s">
        <v>48</v>
      </c>
      <c r="B21" s="119">
        <v>2.1746733E7</v>
      </c>
      <c r="C21" s="150" t="s">
        <v>1697</v>
      </c>
      <c r="D21" s="161" t="s">
        <v>24</v>
      </c>
      <c r="E21" s="119">
        <v>5.0</v>
      </c>
      <c r="F21" s="24" t="b">
        <v>0</v>
      </c>
      <c r="G21" s="43" t="b">
        <v>0</v>
      </c>
      <c r="H21" s="227" t="s">
        <v>25</v>
      </c>
      <c r="I21" s="43"/>
      <c r="J21" s="52"/>
      <c r="K21" s="52"/>
    </row>
    <row r="22">
      <c r="A22" s="256" t="s">
        <v>48</v>
      </c>
      <c r="B22" s="119">
        <v>2.1982744E7</v>
      </c>
      <c r="C22" s="150" t="s">
        <v>1698</v>
      </c>
      <c r="D22" s="161" t="s">
        <v>24</v>
      </c>
      <c r="E22" s="119">
        <v>8.0</v>
      </c>
      <c r="F22" s="24" t="b">
        <v>0</v>
      </c>
      <c r="G22" s="43" t="b">
        <v>0</v>
      </c>
      <c r="H22" s="227" t="s">
        <v>25</v>
      </c>
      <c r="I22" s="43"/>
      <c r="J22" s="52"/>
      <c r="K22" s="52"/>
    </row>
    <row r="23">
      <c r="A23" s="256" t="s">
        <v>48</v>
      </c>
      <c r="B23" s="119">
        <v>2.2041582E7</v>
      </c>
      <c r="C23" s="150" t="s">
        <v>1699</v>
      </c>
      <c r="D23" s="161" t="s">
        <v>24</v>
      </c>
      <c r="E23" s="119">
        <v>8.0</v>
      </c>
      <c r="F23" s="24" t="b">
        <v>0</v>
      </c>
      <c r="G23" s="43" t="b">
        <v>0</v>
      </c>
      <c r="H23" s="227" t="s">
        <v>25</v>
      </c>
      <c r="I23" s="255"/>
      <c r="J23" s="52"/>
      <c r="K23" s="52"/>
    </row>
    <row r="24">
      <c r="A24" s="256" t="s">
        <v>48</v>
      </c>
      <c r="B24" s="119">
        <v>2.1746739E7</v>
      </c>
      <c r="C24" s="150" t="s">
        <v>1528</v>
      </c>
      <c r="D24" s="161" t="s">
        <v>24</v>
      </c>
      <c r="E24" s="119">
        <v>8.0</v>
      </c>
      <c r="F24" s="24" t="b">
        <v>0</v>
      </c>
      <c r="G24" s="43" t="b">
        <v>1</v>
      </c>
      <c r="H24" s="228" t="s">
        <v>97</v>
      </c>
      <c r="I24" s="255"/>
      <c r="J24" s="52"/>
      <c r="K24" s="52" t="s">
        <v>1700</v>
      </c>
    </row>
    <row r="25">
      <c r="A25" s="166" t="s">
        <v>79</v>
      </c>
      <c r="B25" s="119">
        <v>2.1721503E7</v>
      </c>
      <c r="C25" s="150" t="s">
        <v>1701</v>
      </c>
      <c r="D25" s="161" t="s">
        <v>24</v>
      </c>
      <c r="E25" s="119">
        <v>8.0</v>
      </c>
      <c r="F25" s="24" t="b">
        <v>1</v>
      </c>
      <c r="G25" s="43" t="b">
        <v>0</v>
      </c>
      <c r="H25" s="227" t="s">
        <v>25</v>
      </c>
      <c r="I25" s="43"/>
      <c r="J25" s="52"/>
      <c r="K25" s="52"/>
    </row>
    <row r="26">
      <c r="A26" s="166" t="s">
        <v>79</v>
      </c>
      <c r="B26" s="119">
        <v>2.1887014E7</v>
      </c>
      <c r="C26" s="150" t="s">
        <v>1702</v>
      </c>
      <c r="D26" s="161" t="s">
        <v>24</v>
      </c>
      <c r="E26" s="119">
        <v>5.0</v>
      </c>
      <c r="F26" s="24" t="b">
        <v>0</v>
      </c>
      <c r="G26" s="43" t="b">
        <v>0</v>
      </c>
      <c r="H26" s="227" t="s">
        <v>25</v>
      </c>
      <c r="I26" s="43"/>
      <c r="J26" s="52"/>
      <c r="K26" s="52"/>
    </row>
    <row r="27">
      <c r="A27" s="166" t="s">
        <v>79</v>
      </c>
      <c r="B27" s="119">
        <v>2.1960924E7</v>
      </c>
      <c r="C27" s="150" t="s">
        <v>1533</v>
      </c>
      <c r="D27" s="161" t="s">
        <v>24</v>
      </c>
      <c r="E27" s="119">
        <v>8.0</v>
      </c>
      <c r="F27" s="24" t="b">
        <v>0</v>
      </c>
      <c r="G27" s="24" t="b">
        <v>0</v>
      </c>
      <c r="H27" s="228" t="s">
        <v>97</v>
      </c>
      <c r="I27" s="43"/>
      <c r="J27" s="52"/>
      <c r="K27" s="52" t="s">
        <v>1703</v>
      </c>
    </row>
    <row r="28">
      <c r="A28" s="166" t="s">
        <v>79</v>
      </c>
      <c r="B28" s="119">
        <v>2.2003116E7</v>
      </c>
      <c r="C28" s="150" t="s">
        <v>1539</v>
      </c>
      <c r="D28" s="150" t="s">
        <v>24</v>
      </c>
      <c r="E28" s="119">
        <v>8.0</v>
      </c>
      <c r="F28" s="24" t="b">
        <v>0</v>
      </c>
      <c r="G28" s="24" t="b">
        <v>0</v>
      </c>
      <c r="H28" s="228" t="s">
        <v>97</v>
      </c>
      <c r="I28" s="43" t="b">
        <v>0</v>
      </c>
      <c r="J28" s="52"/>
      <c r="K28" s="52" t="s">
        <v>1704</v>
      </c>
    </row>
    <row r="29">
      <c r="A29" s="166" t="s">
        <v>79</v>
      </c>
      <c r="B29" s="119">
        <v>2.1959937E7</v>
      </c>
      <c r="C29" s="150" t="s">
        <v>1705</v>
      </c>
      <c r="D29" s="150" t="s">
        <v>24</v>
      </c>
      <c r="E29" s="119">
        <v>5.0</v>
      </c>
      <c r="F29" s="24" t="b">
        <v>0</v>
      </c>
      <c r="G29" s="24" t="b">
        <v>1</v>
      </c>
      <c r="H29" s="227" t="s">
        <v>25</v>
      </c>
      <c r="I29" s="231"/>
      <c r="J29" s="52"/>
      <c r="K29" s="52"/>
    </row>
    <row r="30">
      <c r="A30" s="166" t="s">
        <v>79</v>
      </c>
      <c r="B30" s="119">
        <v>2.1970029E7</v>
      </c>
      <c r="C30" s="150" t="s">
        <v>1177</v>
      </c>
      <c r="D30" s="161" t="s">
        <v>24</v>
      </c>
      <c r="E30" s="119">
        <v>8.0</v>
      </c>
      <c r="F30" s="24" t="b">
        <v>0</v>
      </c>
      <c r="G30" s="43" t="b">
        <v>1</v>
      </c>
      <c r="H30" s="228" t="s">
        <v>97</v>
      </c>
      <c r="I30" s="43"/>
      <c r="J30" s="52"/>
      <c r="K30" s="52" t="s">
        <v>1700</v>
      </c>
    </row>
    <row r="31">
      <c r="A31" s="166" t="s">
        <v>79</v>
      </c>
      <c r="B31" s="119">
        <v>2.1997343E7</v>
      </c>
      <c r="C31" s="150" t="s">
        <v>1407</v>
      </c>
      <c r="D31" s="161" t="s">
        <v>24</v>
      </c>
      <c r="E31" s="119">
        <v>8.0</v>
      </c>
      <c r="F31" s="24" t="b">
        <v>0</v>
      </c>
      <c r="G31" s="43" t="b">
        <v>1</v>
      </c>
      <c r="H31" s="228" t="s">
        <v>97</v>
      </c>
      <c r="I31" s="43"/>
      <c r="J31" s="52"/>
      <c r="K31" s="52" t="s">
        <v>1700</v>
      </c>
    </row>
    <row r="32">
      <c r="A32" s="257" t="s">
        <v>98</v>
      </c>
      <c r="B32" s="119">
        <v>2.1956786E7</v>
      </c>
      <c r="C32" s="150" t="s">
        <v>1540</v>
      </c>
      <c r="D32" s="161" t="s">
        <v>24</v>
      </c>
      <c r="E32" s="119">
        <v>13.0</v>
      </c>
      <c r="F32" s="24" t="b">
        <v>1</v>
      </c>
      <c r="G32" s="43" t="b">
        <v>0</v>
      </c>
      <c r="H32" s="226" t="s">
        <v>42</v>
      </c>
      <c r="I32" s="43"/>
      <c r="J32" s="52"/>
      <c r="K32" s="52" t="s">
        <v>192</v>
      </c>
    </row>
    <row r="33">
      <c r="A33" s="257" t="s">
        <v>98</v>
      </c>
      <c r="B33" s="119">
        <v>2.1911313E7</v>
      </c>
      <c r="C33" s="150" t="s">
        <v>1706</v>
      </c>
      <c r="D33" s="161" t="s">
        <v>24</v>
      </c>
      <c r="E33" s="119">
        <v>5.0</v>
      </c>
      <c r="F33" s="24" t="b">
        <v>0</v>
      </c>
      <c r="G33" s="43" t="b">
        <v>0</v>
      </c>
      <c r="H33" s="227" t="s">
        <v>25</v>
      </c>
      <c r="I33" s="43"/>
      <c r="J33" s="52"/>
      <c r="K33" s="52"/>
    </row>
    <row r="34">
      <c r="A34" s="257" t="s">
        <v>98</v>
      </c>
      <c r="B34" s="119">
        <v>2.193862E7</v>
      </c>
      <c r="C34" s="150" t="s">
        <v>1563</v>
      </c>
      <c r="D34" s="161" t="s">
        <v>24</v>
      </c>
      <c r="E34" s="119">
        <v>5.0</v>
      </c>
      <c r="F34" s="24" t="b">
        <v>0</v>
      </c>
      <c r="G34" s="43" t="b">
        <v>0</v>
      </c>
      <c r="H34" s="226" t="s">
        <v>42</v>
      </c>
      <c r="I34" s="43"/>
      <c r="J34" s="52"/>
      <c r="K34" s="52" t="s">
        <v>1707</v>
      </c>
    </row>
    <row r="35">
      <c r="A35" s="257" t="s">
        <v>98</v>
      </c>
      <c r="B35" s="119">
        <v>2.1952454E7</v>
      </c>
      <c r="C35" s="150" t="s">
        <v>1708</v>
      </c>
      <c r="D35" s="161" t="s">
        <v>24</v>
      </c>
      <c r="E35" s="119">
        <v>3.0</v>
      </c>
      <c r="F35" s="24" t="b">
        <v>0</v>
      </c>
      <c r="G35" s="43" t="b">
        <v>0</v>
      </c>
      <c r="H35" s="227" t="s">
        <v>25</v>
      </c>
      <c r="I35" s="43"/>
      <c r="J35" s="52"/>
      <c r="K35" s="52"/>
    </row>
    <row r="36">
      <c r="A36" s="257" t="s">
        <v>98</v>
      </c>
      <c r="B36" s="119">
        <v>2.1958036E7</v>
      </c>
      <c r="C36" s="150" t="s">
        <v>1542</v>
      </c>
      <c r="D36" s="161" t="s">
        <v>24</v>
      </c>
      <c r="E36" s="119">
        <v>13.0</v>
      </c>
      <c r="F36" s="24" t="b">
        <v>0</v>
      </c>
      <c r="G36" s="43" t="b">
        <v>0</v>
      </c>
      <c r="H36" s="228" t="s">
        <v>97</v>
      </c>
      <c r="I36" s="43"/>
      <c r="J36" s="52"/>
      <c r="K36" s="52" t="s">
        <v>192</v>
      </c>
    </row>
    <row r="37">
      <c r="A37" s="257" t="s">
        <v>98</v>
      </c>
      <c r="B37" s="119">
        <v>2.1120366E7</v>
      </c>
      <c r="C37" s="150" t="s">
        <v>1709</v>
      </c>
      <c r="D37" s="161" t="s">
        <v>24</v>
      </c>
      <c r="E37" s="119">
        <v>5.0</v>
      </c>
      <c r="F37" s="24" t="b">
        <v>0</v>
      </c>
      <c r="G37" s="43" t="b">
        <v>1</v>
      </c>
      <c r="H37" s="227" t="s">
        <v>25</v>
      </c>
      <c r="I37" s="43"/>
      <c r="J37" s="52"/>
      <c r="K37" s="52"/>
    </row>
    <row r="38">
      <c r="A38" s="257" t="s">
        <v>98</v>
      </c>
      <c r="B38" s="119">
        <v>2.1480626E7</v>
      </c>
      <c r="C38" s="150" t="s">
        <v>1710</v>
      </c>
      <c r="D38" s="161" t="s">
        <v>24</v>
      </c>
      <c r="E38" s="119">
        <v>5.0</v>
      </c>
      <c r="F38" s="24" t="b">
        <v>0</v>
      </c>
      <c r="G38" s="24" t="b">
        <v>1</v>
      </c>
      <c r="H38" s="227" t="s">
        <v>25</v>
      </c>
      <c r="I38" s="43"/>
      <c r="J38" s="52"/>
      <c r="K38" s="52"/>
    </row>
    <row r="39">
      <c r="A39" s="257" t="s">
        <v>98</v>
      </c>
      <c r="B39" s="119">
        <v>2.1480646E7</v>
      </c>
      <c r="C39" s="150" t="s">
        <v>1711</v>
      </c>
      <c r="D39" s="161" t="s">
        <v>24</v>
      </c>
      <c r="E39" s="119">
        <v>8.0</v>
      </c>
      <c r="F39" s="24" t="b">
        <v>0</v>
      </c>
      <c r="G39" s="24" t="b">
        <v>1</v>
      </c>
      <c r="H39" s="227" t="s">
        <v>25</v>
      </c>
      <c r="I39" s="43"/>
      <c r="J39" s="258"/>
      <c r="K39" s="52"/>
    </row>
    <row r="40">
      <c r="A40" s="257" t="s">
        <v>98</v>
      </c>
      <c r="B40" s="119">
        <v>2.1960963E7</v>
      </c>
      <c r="C40" s="150" t="s">
        <v>1544</v>
      </c>
      <c r="D40" s="161" t="s">
        <v>24</v>
      </c>
      <c r="E40" s="119">
        <v>13.0</v>
      </c>
      <c r="F40" s="24" t="b">
        <v>0</v>
      </c>
      <c r="G40" s="24" t="b">
        <v>1</v>
      </c>
      <c r="H40" s="228" t="s">
        <v>97</v>
      </c>
      <c r="I40" s="43"/>
      <c r="J40" s="52"/>
      <c r="K40" s="52" t="s">
        <v>1712</v>
      </c>
    </row>
    <row r="41">
      <c r="A41" s="257" t="s">
        <v>98</v>
      </c>
      <c r="B41" s="119">
        <v>2.205659E7</v>
      </c>
      <c r="C41" s="150" t="s">
        <v>1547</v>
      </c>
      <c r="D41" s="161" t="s">
        <v>24</v>
      </c>
      <c r="E41" s="119">
        <v>8.0</v>
      </c>
      <c r="F41" s="24" t="b">
        <v>0</v>
      </c>
      <c r="G41" s="24" t="b">
        <v>1</v>
      </c>
      <c r="H41" s="226" t="s">
        <v>42</v>
      </c>
      <c r="I41" s="43"/>
      <c r="J41" s="258"/>
      <c r="K41" s="52" t="s">
        <v>1713</v>
      </c>
    </row>
    <row r="42">
      <c r="A42" s="42" t="s">
        <v>120</v>
      </c>
      <c r="B42" s="119">
        <v>2.1941772E7</v>
      </c>
      <c r="C42" s="150" t="s">
        <v>1714</v>
      </c>
      <c r="D42" s="161" t="s">
        <v>123</v>
      </c>
      <c r="E42" s="119" t="s">
        <v>124</v>
      </c>
      <c r="F42" s="259" t="s">
        <v>124</v>
      </c>
      <c r="G42" s="259" t="s">
        <v>124</v>
      </c>
      <c r="H42" s="233" t="s">
        <v>25</v>
      </c>
      <c r="I42" s="43"/>
      <c r="J42" s="258"/>
      <c r="K42" s="52"/>
    </row>
    <row r="43">
      <c r="A43" s="42" t="s">
        <v>120</v>
      </c>
      <c r="B43" s="119">
        <v>2.1791495E7</v>
      </c>
      <c r="C43" s="150" t="s">
        <v>1715</v>
      </c>
      <c r="D43" s="161" t="s">
        <v>123</v>
      </c>
      <c r="E43" s="119" t="s">
        <v>124</v>
      </c>
      <c r="F43" s="259" t="s">
        <v>124</v>
      </c>
      <c r="G43" s="259" t="s">
        <v>124</v>
      </c>
      <c r="H43" s="233" t="s">
        <v>25</v>
      </c>
      <c r="I43" s="43"/>
      <c r="J43" s="258"/>
      <c r="K43" s="52"/>
    </row>
    <row r="44">
      <c r="A44" s="42" t="s">
        <v>120</v>
      </c>
      <c r="B44" s="119">
        <v>2.1638739E7</v>
      </c>
      <c r="C44" s="150" t="s">
        <v>1716</v>
      </c>
      <c r="D44" s="161" t="s">
        <v>1649</v>
      </c>
      <c r="E44" s="260" t="s">
        <v>124</v>
      </c>
      <c r="F44" s="259" t="s">
        <v>124</v>
      </c>
      <c r="G44" s="259" t="s">
        <v>124</v>
      </c>
      <c r="H44" s="233" t="s">
        <v>25</v>
      </c>
      <c r="I44" s="43"/>
      <c r="J44" s="258"/>
      <c r="K44" s="52"/>
    </row>
    <row r="45">
      <c r="A45" s="42" t="s">
        <v>120</v>
      </c>
      <c r="B45" s="119">
        <v>2.2030486E7</v>
      </c>
      <c r="C45" s="150" t="s">
        <v>1717</v>
      </c>
      <c r="D45" s="161" t="s">
        <v>1718</v>
      </c>
      <c r="E45" s="260" t="s">
        <v>124</v>
      </c>
      <c r="F45" s="259" t="s">
        <v>124</v>
      </c>
      <c r="G45" s="259" t="s">
        <v>124</v>
      </c>
      <c r="H45" s="233" t="s">
        <v>25</v>
      </c>
      <c r="I45" s="43"/>
      <c r="J45" s="258"/>
      <c r="K45" s="52"/>
    </row>
    <row r="46">
      <c r="A46" s="42" t="s">
        <v>120</v>
      </c>
      <c r="B46" s="119">
        <v>2.2058259E7</v>
      </c>
      <c r="C46" s="150" t="s">
        <v>1719</v>
      </c>
      <c r="D46" s="161" t="s">
        <v>123</v>
      </c>
      <c r="E46" s="260" t="s">
        <v>124</v>
      </c>
      <c r="F46" s="260" t="s">
        <v>124</v>
      </c>
      <c r="G46" s="260" t="s">
        <v>124</v>
      </c>
      <c r="H46" s="233" t="s">
        <v>25</v>
      </c>
      <c r="I46" s="43"/>
      <c r="J46" s="258"/>
      <c r="K46" s="52"/>
    </row>
    <row r="47">
      <c r="A47" s="42" t="s">
        <v>120</v>
      </c>
      <c r="B47" s="119">
        <v>2.2058277E7</v>
      </c>
      <c r="C47" s="150" t="s">
        <v>1720</v>
      </c>
      <c r="D47" s="161" t="s">
        <v>123</v>
      </c>
      <c r="E47" s="260" t="s">
        <v>124</v>
      </c>
      <c r="F47" s="260" t="s">
        <v>124</v>
      </c>
      <c r="G47" s="260" t="s">
        <v>124</v>
      </c>
      <c r="H47" s="233" t="s">
        <v>25</v>
      </c>
      <c r="I47" s="43"/>
      <c r="J47" s="258"/>
      <c r="K47" s="52"/>
    </row>
    <row r="48">
      <c r="A48" s="42" t="s">
        <v>120</v>
      </c>
      <c r="B48" s="119">
        <v>2.1963812E7</v>
      </c>
      <c r="C48" s="150" t="s">
        <v>1721</v>
      </c>
      <c r="D48" s="161" t="s">
        <v>123</v>
      </c>
      <c r="E48" s="260" t="s">
        <v>124</v>
      </c>
      <c r="F48" s="260" t="s">
        <v>124</v>
      </c>
      <c r="G48" s="260" t="s">
        <v>124</v>
      </c>
      <c r="H48" s="233" t="s">
        <v>25</v>
      </c>
      <c r="I48" s="43"/>
      <c r="J48" s="258"/>
      <c r="K48" s="52"/>
    </row>
    <row r="49">
      <c r="A49" s="42" t="s">
        <v>120</v>
      </c>
      <c r="B49" s="119">
        <v>2.2016547E7</v>
      </c>
      <c r="C49" s="150" t="s">
        <v>1722</v>
      </c>
      <c r="D49" s="161" t="s">
        <v>123</v>
      </c>
      <c r="E49" s="260" t="s">
        <v>124</v>
      </c>
      <c r="F49" s="260" t="s">
        <v>124</v>
      </c>
      <c r="G49" s="260" t="s">
        <v>124</v>
      </c>
      <c r="H49" s="233" t="s">
        <v>25</v>
      </c>
      <c r="I49" s="43"/>
      <c r="J49" s="258"/>
      <c r="K49" s="52"/>
    </row>
    <row r="50" ht="7.5" customHeight="1">
      <c r="A50" s="12"/>
    </row>
    <row r="51">
      <c r="A51" s="45" t="s">
        <v>132</v>
      </c>
    </row>
    <row r="52">
      <c r="A52" s="14" t="s">
        <v>9</v>
      </c>
      <c r="B52" s="15" t="s">
        <v>10</v>
      </c>
      <c r="C52" s="16" t="s">
        <v>11</v>
      </c>
      <c r="D52" s="17" t="s">
        <v>12</v>
      </c>
      <c r="E52" s="16" t="s">
        <v>13</v>
      </c>
      <c r="F52" s="16" t="s">
        <v>14</v>
      </c>
      <c r="G52" s="16" t="s">
        <v>15</v>
      </c>
      <c r="H52" s="18" t="s">
        <v>16</v>
      </c>
      <c r="I52" s="16" t="s">
        <v>17</v>
      </c>
      <c r="J52" s="19" t="s">
        <v>20</v>
      </c>
    </row>
    <row r="53">
      <c r="A53" s="151" t="s">
        <v>21</v>
      </c>
      <c r="B53" s="119">
        <v>2.1692523E7</v>
      </c>
      <c r="C53" s="150" t="s">
        <v>1510</v>
      </c>
      <c r="D53" s="161" t="s">
        <v>24</v>
      </c>
      <c r="E53" s="119">
        <v>5.0</v>
      </c>
      <c r="F53" s="24" t="b">
        <v>0</v>
      </c>
      <c r="G53" s="24" t="b">
        <v>1</v>
      </c>
      <c r="H53" s="261" t="s">
        <v>1561</v>
      </c>
      <c r="I53" s="43"/>
      <c r="J53" s="52" t="s">
        <v>124</v>
      </c>
      <c r="K53" s="27"/>
    </row>
    <row r="54">
      <c r="A54" s="151" t="s">
        <v>21</v>
      </c>
      <c r="B54" s="119">
        <v>2.1695253E7</v>
      </c>
      <c r="C54" s="150" t="s">
        <v>1511</v>
      </c>
      <c r="D54" s="161" t="s">
        <v>24</v>
      </c>
      <c r="E54" s="119">
        <v>3.0</v>
      </c>
      <c r="F54" s="24" t="b">
        <v>0</v>
      </c>
      <c r="G54" s="24" t="b">
        <v>1</v>
      </c>
      <c r="H54" s="261" t="s">
        <v>1561</v>
      </c>
      <c r="I54" s="43"/>
      <c r="J54" s="52" t="s">
        <v>124</v>
      </c>
      <c r="K54" s="27"/>
    </row>
    <row r="55">
      <c r="A55" s="151" t="s">
        <v>21</v>
      </c>
      <c r="B55" s="119">
        <v>2.1783787E7</v>
      </c>
      <c r="C55" s="150" t="s">
        <v>1558</v>
      </c>
      <c r="D55" s="161" t="s">
        <v>24</v>
      </c>
      <c r="E55" s="119">
        <v>5.0</v>
      </c>
      <c r="F55" s="24" t="b">
        <v>0</v>
      </c>
      <c r="G55" s="24" t="b">
        <v>1</v>
      </c>
      <c r="H55" s="226" t="s">
        <v>42</v>
      </c>
      <c r="I55" s="43"/>
      <c r="J55" s="52" t="s">
        <v>124</v>
      </c>
      <c r="K55" s="27"/>
    </row>
    <row r="56">
      <c r="A56" s="151" t="s">
        <v>21</v>
      </c>
      <c r="B56" s="119">
        <v>2.1803074E7</v>
      </c>
      <c r="C56" s="150" t="s">
        <v>807</v>
      </c>
      <c r="D56" s="161" t="s">
        <v>24</v>
      </c>
      <c r="E56" s="119">
        <v>5.0</v>
      </c>
      <c r="F56" s="24" t="b">
        <v>0</v>
      </c>
      <c r="G56" s="24" t="b">
        <v>1</v>
      </c>
      <c r="H56" s="226" t="s">
        <v>42</v>
      </c>
      <c r="I56" s="43"/>
      <c r="J56" s="52" t="s">
        <v>124</v>
      </c>
      <c r="K56" s="27"/>
    </row>
    <row r="57">
      <c r="A57" s="237" t="s">
        <v>48</v>
      </c>
      <c r="B57" s="119">
        <v>2.1757047E7</v>
      </c>
      <c r="C57" s="150" t="s">
        <v>1560</v>
      </c>
      <c r="D57" s="150" t="s">
        <v>24</v>
      </c>
      <c r="E57" s="119">
        <v>8.0</v>
      </c>
      <c r="F57" s="24" t="b">
        <v>0</v>
      </c>
      <c r="G57" s="24" t="b">
        <v>1</v>
      </c>
      <c r="H57" s="261" t="s">
        <v>1561</v>
      </c>
      <c r="I57" s="231"/>
      <c r="J57" s="52" t="s">
        <v>124</v>
      </c>
      <c r="K57" s="208"/>
    </row>
    <row r="58">
      <c r="A58" s="237" t="s">
        <v>48</v>
      </c>
      <c r="B58" s="119">
        <v>2.1968397E7</v>
      </c>
      <c r="C58" s="150" t="s">
        <v>1559</v>
      </c>
      <c r="D58" s="150" t="s">
        <v>24</v>
      </c>
      <c r="E58" s="119">
        <v>8.0</v>
      </c>
      <c r="F58" s="24" t="b">
        <v>0</v>
      </c>
      <c r="G58" s="24" t="b">
        <v>1</v>
      </c>
      <c r="H58" s="261" t="s">
        <v>1561</v>
      </c>
      <c r="I58" s="231"/>
      <c r="J58" s="52" t="s">
        <v>124</v>
      </c>
      <c r="K58" s="208"/>
    </row>
    <row r="59">
      <c r="A59" s="189" t="s">
        <v>79</v>
      </c>
      <c r="B59" s="119">
        <v>2.1911318E7</v>
      </c>
      <c r="C59" s="150" t="s">
        <v>1467</v>
      </c>
      <c r="D59" s="150" t="s">
        <v>24</v>
      </c>
      <c r="E59" s="119">
        <v>8.0</v>
      </c>
      <c r="F59" s="24" t="b">
        <v>0</v>
      </c>
      <c r="G59" s="24" t="b">
        <v>1</v>
      </c>
      <c r="H59" s="261" t="s">
        <v>1561</v>
      </c>
      <c r="I59" s="231"/>
      <c r="J59" s="52" t="s">
        <v>124</v>
      </c>
      <c r="K59" s="208"/>
    </row>
    <row r="60">
      <c r="A60" s="189" t="s">
        <v>79</v>
      </c>
      <c r="B60" s="119">
        <v>2.1997371E7</v>
      </c>
      <c r="C60" s="150" t="s">
        <v>1409</v>
      </c>
      <c r="D60" s="150" t="s">
        <v>24</v>
      </c>
      <c r="E60" s="119">
        <v>8.0</v>
      </c>
      <c r="F60" s="24" t="b">
        <v>0</v>
      </c>
      <c r="G60" s="24" t="b">
        <v>1</v>
      </c>
      <c r="H60" s="262" t="s">
        <v>185</v>
      </c>
      <c r="I60" s="231"/>
      <c r="J60" s="52" t="s">
        <v>124</v>
      </c>
      <c r="K60" s="208"/>
    </row>
    <row r="61">
      <c r="A61" s="241" t="s">
        <v>98</v>
      </c>
      <c r="B61" s="119">
        <v>2.1480638E7</v>
      </c>
      <c r="C61" s="150" t="s">
        <v>1329</v>
      </c>
      <c r="D61" s="150" t="s">
        <v>24</v>
      </c>
      <c r="E61" s="208"/>
      <c r="F61" s="24" t="b">
        <v>0</v>
      </c>
      <c r="G61" s="24" t="b">
        <v>1</v>
      </c>
      <c r="H61" s="226" t="s">
        <v>42</v>
      </c>
      <c r="I61" s="231"/>
      <c r="J61" s="52" t="s">
        <v>124</v>
      </c>
      <c r="K61" s="208"/>
    </row>
    <row r="62">
      <c r="A62" s="241" t="s">
        <v>98</v>
      </c>
      <c r="B62" s="119">
        <v>2.1757105E7</v>
      </c>
      <c r="C62" s="150" t="s">
        <v>1031</v>
      </c>
      <c r="D62" s="150" t="s">
        <v>24</v>
      </c>
      <c r="E62" s="119">
        <v>8.0</v>
      </c>
      <c r="F62" s="24" t="b">
        <v>0</v>
      </c>
      <c r="G62" s="24" t="b">
        <v>1</v>
      </c>
      <c r="H62" s="261" t="s">
        <v>1561</v>
      </c>
      <c r="I62" s="43" t="b">
        <v>0</v>
      </c>
      <c r="J62" s="52"/>
      <c r="K62" s="242"/>
    </row>
    <row r="63">
      <c r="A63" s="241" t="s">
        <v>98</v>
      </c>
      <c r="B63" s="119">
        <v>2.1965986E7</v>
      </c>
      <c r="C63" s="150" t="s">
        <v>1546</v>
      </c>
      <c r="D63" s="150" t="s">
        <v>24</v>
      </c>
      <c r="E63" s="208"/>
      <c r="F63" s="24" t="b">
        <v>0</v>
      </c>
      <c r="G63" s="24" t="b">
        <v>1</v>
      </c>
      <c r="H63" s="226" t="s">
        <v>42</v>
      </c>
      <c r="I63" s="43" t="b">
        <v>0</v>
      </c>
      <c r="J63" s="52"/>
      <c r="K63" s="242"/>
    </row>
    <row r="64">
      <c r="A64" s="241" t="s">
        <v>98</v>
      </c>
      <c r="B64" s="119">
        <v>2.1979087E7</v>
      </c>
      <c r="C64" s="150" t="s">
        <v>932</v>
      </c>
      <c r="D64" s="150" t="s">
        <v>24</v>
      </c>
      <c r="E64" s="119">
        <v>8.0</v>
      </c>
      <c r="F64" s="24" t="b">
        <v>0</v>
      </c>
      <c r="G64" s="24" t="b">
        <v>1</v>
      </c>
      <c r="H64" s="226" t="s">
        <v>42</v>
      </c>
      <c r="I64" s="43" t="b">
        <v>0</v>
      </c>
      <c r="J64" s="52"/>
      <c r="K64" s="242"/>
    </row>
    <row r="65">
      <c r="A65" s="241" t="s">
        <v>98</v>
      </c>
      <c r="B65" s="119">
        <v>2.1988358E7</v>
      </c>
      <c r="C65" s="150" t="s">
        <v>440</v>
      </c>
      <c r="D65" s="150" t="s">
        <v>24</v>
      </c>
      <c r="E65" s="119">
        <v>5.0</v>
      </c>
      <c r="F65" s="24" t="b">
        <v>0</v>
      </c>
      <c r="G65" s="24" t="b">
        <v>1</v>
      </c>
      <c r="H65" s="226" t="s">
        <v>42</v>
      </c>
      <c r="I65" s="43" t="b">
        <v>0</v>
      </c>
      <c r="J65" s="52"/>
      <c r="K65" s="242"/>
    </row>
    <row r="66">
      <c r="A66" s="241" t="s">
        <v>98</v>
      </c>
      <c r="B66" s="119">
        <v>2.1996449E7</v>
      </c>
      <c r="C66" s="150" t="s">
        <v>1411</v>
      </c>
      <c r="D66" s="150" t="s">
        <v>24</v>
      </c>
      <c r="E66" s="119">
        <v>5.0</v>
      </c>
      <c r="F66" s="24" t="b">
        <v>0</v>
      </c>
      <c r="G66" s="24" t="b">
        <v>1</v>
      </c>
      <c r="H66" s="261" t="s">
        <v>1561</v>
      </c>
      <c r="I66" s="43" t="b">
        <v>0</v>
      </c>
      <c r="J66" s="52"/>
      <c r="K66" s="242"/>
    </row>
    <row r="67">
      <c r="A67" s="241" t="s">
        <v>98</v>
      </c>
      <c r="B67" s="119">
        <v>2.1996978E7</v>
      </c>
      <c r="C67" s="150" t="s">
        <v>1564</v>
      </c>
      <c r="D67" s="150" t="s">
        <v>24</v>
      </c>
      <c r="E67" s="119">
        <v>3.0</v>
      </c>
      <c r="F67" s="24" t="b">
        <v>0</v>
      </c>
      <c r="G67" s="24" t="b">
        <v>1</v>
      </c>
      <c r="H67" s="261" t="s">
        <v>1561</v>
      </c>
      <c r="I67" s="43" t="b">
        <v>0</v>
      </c>
      <c r="J67" s="52"/>
      <c r="K67" s="242"/>
    </row>
    <row r="68">
      <c r="A68" s="241" t="s">
        <v>98</v>
      </c>
      <c r="B68" s="119">
        <v>2.1998303E7</v>
      </c>
      <c r="C68" s="150" t="s">
        <v>1193</v>
      </c>
      <c r="D68" s="150" t="s">
        <v>24</v>
      </c>
      <c r="E68" s="119">
        <v>8.0</v>
      </c>
      <c r="F68" s="24" t="b">
        <v>0</v>
      </c>
      <c r="G68" s="24" t="b">
        <v>1</v>
      </c>
      <c r="H68" s="226" t="s">
        <v>42</v>
      </c>
      <c r="I68" s="43" t="b">
        <v>0</v>
      </c>
      <c r="J68" s="52"/>
      <c r="K68" s="242"/>
    </row>
    <row r="69">
      <c r="A69" s="241" t="s">
        <v>98</v>
      </c>
      <c r="B69" s="119">
        <v>2.2001441E7</v>
      </c>
      <c r="C69" s="150" t="s">
        <v>1723</v>
      </c>
      <c r="D69" s="150" t="s">
        <v>24</v>
      </c>
      <c r="E69" s="119">
        <v>5.0</v>
      </c>
      <c r="F69" s="24" t="b">
        <v>0</v>
      </c>
      <c r="G69" s="24" t="b">
        <v>1</v>
      </c>
      <c r="H69" s="261" t="s">
        <v>1561</v>
      </c>
      <c r="I69" s="43"/>
      <c r="J69" s="52"/>
      <c r="K69" s="242"/>
    </row>
    <row r="70">
      <c r="A70" s="241" t="s">
        <v>98</v>
      </c>
      <c r="B70" s="119">
        <v>2.2006017E7</v>
      </c>
      <c r="C70" s="150" t="s">
        <v>1724</v>
      </c>
      <c r="D70" s="150" t="s">
        <v>24</v>
      </c>
      <c r="E70" s="119">
        <v>5.0</v>
      </c>
      <c r="F70" s="24" t="b">
        <v>0</v>
      </c>
      <c r="G70" s="24" t="b">
        <v>1</v>
      </c>
      <c r="H70" s="261" t="s">
        <v>1561</v>
      </c>
      <c r="I70" s="43"/>
      <c r="J70" s="52"/>
      <c r="K70" s="242"/>
    </row>
    <row r="71">
      <c r="A71" s="241" t="s">
        <v>98</v>
      </c>
      <c r="B71" s="119">
        <v>2.2006721E7</v>
      </c>
      <c r="C71" s="150" t="s">
        <v>1725</v>
      </c>
      <c r="D71" s="150" t="s">
        <v>24</v>
      </c>
      <c r="E71" s="119">
        <v>13.0</v>
      </c>
      <c r="F71" s="24" t="b">
        <v>0</v>
      </c>
      <c r="G71" s="24" t="b">
        <v>1</v>
      </c>
      <c r="H71" s="261" t="s">
        <v>1561</v>
      </c>
      <c r="I71" s="43"/>
      <c r="J71" s="52"/>
      <c r="K71" s="242"/>
    </row>
    <row r="72">
      <c r="A72" s="241" t="s">
        <v>98</v>
      </c>
      <c r="B72" s="119">
        <v>2.2015866E7</v>
      </c>
      <c r="C72" s="150" t="s">
        <v>1726</v>
      </c>
      <c r="D72" s="150" t="s">
        <v>24</v>
      </c>
      <c r="E72" s="208"/>
      <c r="F72" s="24" t="b">
        <v>0</v>
      </c>
      <c r="G72" s="24" t="b">
        <v>1</v>
      </c>
      <c r="H72" s="226" t="s">
        <v>42</v>
      </c>
      <c r="I72" s="43"/>
      <c r="J72" s="52"/>
      <c r="K72" s="242"/>
    </row>
    <row r="73">
      <c r="A73" s="45" t="s">
        <v>133</v>
      </c>
    </row>
    <row r="74">
      <c r="A74" s="49" t="s">
        <v>134</v>
      </c>
      <c r="D74" s="19" t="s">
        <v>135</v>
      </c>
      <c r="E74" s="19" t="s">
        <v>136</v>
      </c>
      <c r="F74" s="19"/>
      <c r="G74" s="19"/>
      <c r="H74" s="19" t="s">
        <v>137</v>
      </c>
      <c r="I74" s="19" t="s">
        <v>20</v>
      </c>
    </row>
    <row r="75">
      <c r="A75" s="50" t="s">
        <v>1727</v>
      </c>
      <c r="D75" s="122" t="s">
        <v>1569</v>
      </c>
      <c r="E75" s="50" t="s">
        <v>147</v>
      </c>
      <c r="F75" s="50"/>
      <c r="G75" s="50"/>
      <c r="H75" s="245" t="s">
        <v>141</v>
      </c>
      <c r="I75" s="52" t="s">
        <v>124</v>
      </c>
      <c r="J75" s="52"/>
      <c r="K75" s="52"/>
    </row>
    <row r="76">
      <c r="A76" s="50" t="s">
        <v>192</v>
      </c>
      <c r="D76" s="122" t="s">
        <v>146</v>
      </c>
      <c r="E76" s="50" t="s">
        <v>147</v>
      </c>
      <c r="F76" s="50"/>
      <c r="G76" s="50"/>
      <c r="H76" s="195" t="s">
        <v>143</v>
      </c>
      <c r="I76" s="52" t="s">
        <v>124</v>
      </c>
      <c r="J76" s="52"/>
      <c r="K76" s="52"/>
    </row>
    <row r="77">
      <c r="A77" s="50" t="s">
        <v>1728</v>
      </c>
      <c r="D77" s="122" t="s">
        <v>1729</v>
      </c>
      <c r="E77" s="50" t="s">
        <v>144</v>
      </c>
      <c r="F77" s="50"/>
      <c r="G77" s="50"/>
      <c r="H77" s="195" t="s">
        <v>143</v>
      </c>
      <c r="I77" s="52" t="s">
        <v>124</v>
      </c>
      <c r="J77" s="52"/>
      <c r="K77" s="52"/>
    </row>
    <row r="78">
      <c r="A78" s="50" t="s">
        <v>1730</v>
      </c>
      <c r="D78" s="122" t="s">
        <v>151</v>
      </c>
      <c r="E78" s="50" t="s">
        <v>140</v>
      </c>
      <c r="F78" s="50"/>
      <c r="G78" s="50"/>
      <c r="H78" s="195" t="s">
        <v>143</v>
      </c>
      <c r="I78" s="52" t="s">
        <v>124</v>
      </c>
      <c r="J78" s="52"/>
      <c r="K78" s="52"/>
    </row>
    <row r="79">
      <c r="A79" s="50" t="s">
        <v>1731</v>
      </c>
      <c r="D79" s="122" t="s">
        <v>1732</v>
      </c>
      <c r="E79" s="50" t="s">
        <v>152</v>
      </c>
      <c r="F79" s="50"/>
      <c r="G79" s="50"/>
      <c r="H79" s="195" t="s">
        <v>143</v>
      </c>
      <c r="I79" s="52" t="s">
        <v>124</v>
      </c>
      <c r="J79" s="52"/>
      <c r="K79" s="52"/>
    </row>
    <row r="80">
      <c r="A80" s="50" t="s">
        <v>1415</v>
      </c>
      <c r="D80" s="122" t="s">
        <v>1332</v>
      </c>
      <c r="E80" s="50" t="s">
        <v>147</v>
      </c>
      <c r="F80" s="50"/>
      <c r="G80" s="50"/>
      <c r="H80" s="195" t="s">
        <v>143</v>
      </c>
      <c r="I80" s="52" t="s">
        <v>124</v>
      </c>
      <c r="J80" s="52"/>
      <c r="K80" s="52"/>
    </row>
    <row r="81">
      <c r="A81" s="50" t="s">
        <v>1733</v>
      </c>
      <c r="D81" s="122" t="s">
        <v>151</v>
      </c>
      <c r="E81" s="50" t="s">
        <v>140</v>
      </c>
      <c r="F81" s="50"/>
      <c r="G81" s="50"/>
      <c r="H81" s="245" t="s">
        <v>141</v>
      </c>
      <c r="I81" s="52" t="s">
        <v>124</v>
      </c>
      <c r="J81" s="52"/>
      <c r="K81" s="52"/>
    </row>
    <row r="82" ht="7.5" customHeight="1">
      <c r="A82" s="12"/>
    </row>
    <row r="83">
      <c r="A83" s="45" t="s">
        <v>153</v>
      </c>
    </row>
    <row r="84">
      <c r="A84" s="49" t="s">
        <v>154</v>
      </c>
      <c r="E84" s="45" t="s">
        <v>13</v>
      </c>
    </row>
    <row r="85">
      <c r="A85" s="57"/>
      <c r="B85" s="57"/>
      <c r="C85" s="58"/>
      <c r="D85" s="57"/>
      <c r="E85" s="67" t="s">
        <v>1576</v>
      </c>
      <c r="H85" s="57"/>
      <c r="I85" s="57"/>
      <c r="J85" s="58"/>
      <c r="K85" s="57"/>
    </row>
    <row r="86">
      <c r="A86" s="57"/>
      <c r="B86" s="57"/>
      <c r="C86" s="58"/>
      <c r="D86" s="57"/>
      <c r="E86" s="67" t="s">
        <v>1577</v>
      </c>
      <c r="F86" s="67" t="s">
        <v>155</v>
      </c>
      <c r="G86" s="67" t="s">
        <v>164</v>
      </c>
      <c r="H86" s="67" t="s">
        <v>1579</v>
      </c>
      <c r="I86" s="57"/>
      <c r="J86" s="58"/>
      <c r="K86" s="57"/>
    </row>
    <row r="87">
      <c r="A87" s="57"/>
      <c r="B87" s="57"/>
      <c r="C87" s="58"/>
      <c r="D87" s="57"/>
      <c r="E87" s="57" t="s">
        <v>140</v>
      </c>
      <c r="F87" s="57">
        <f>SUMIFS(E10:E51,G10:G51,"FALSE",A10:A51,1)</f>
        <v>36</v>
      </c>
      <c r="G87" s="57">
        <f>SUMIFS(E10:E51,A10:A51,1)</f>
        <v>56</v>
      </c>
      <c r="H87" s="57">
        <f>SUMIFS(E10:E51,H10:H51,"PRONTO",A10:A51,1)</f>
        <v>30</v>
      </c>
      <c r="I87" s="57"/>
      <c r="J87" s="58"/>
      <c r="K87" s="57"/>
    </row>
    <row r="88">
      <c r="A88" s="57"/>
      <c r="B88" s="57"/>
      <c r="C88" s="58"/>
      <c r="D88" s="57"/>
      <c r="E88" s="57" t="s">
        <v>152</v>
      </c>
      <c r="F88" s="57">
        <f>SUMIFS(E10:E51,G10:G51,"FALSE",A10:A51,2)</f>
        <v>26</v>
      </c>
      <c r="G88" s="57">
        <f>SUMIFS(E10:E51,A10:A51,2)</f>
        <v>34</v>
      </c>
      <c r="H88" s="57">
        <f>SUMIFS(E10:E51,H10:H51,"PRONTO",A10:A51,2)</f>
        <v>26</v>
      </c>
      <c r="I88" s="57"/>
      <c r="J88" s="58"/>
      <c r="K88" s="57"/>
    </row>
    <row r="89">
      <c r="A89" s="57"/>
      <c r="B89" s="57"/>
      <c r="C89" s="58"/>
      <c r="D89" s="57"/>
      <c r="E89" s="57" t="s">
        <v>142</v>
      </c>
      <c r="F89" s="57">
        <f>SUMIFS(E10:E51,G10:G51,"FALSE",A10:A51,3)</f>
        <v>29</v>
      </c>
      <c r="G89" s="57">
        <f>SUMIFS(E10:E51,A10:A51,3)</f>
        <v>50</v>
      </c>
      <c r="H89" s="57">
        <f>SUMIFS(E10:E51,H10:H51,"PRONTO",A10:A51,3)</f>
        <v>18</v>
      </c>
      <c r="I89" s="57"/>
      <c r="J89" s="58"/>
      <c r="K89" s="57"/>
    </row>
    <row r="90">
      <c r="A90" s="57"/>
      <c r="B90" s="57"/>
      <c r="C90" s="58"/>
      <c r="D90" s="57"/>
      <c r="E90" s="57" t="s">
        <v>144</v>
      </c>
      <c r="F90" s="57">
        <f>SUMIFS(E10:E51,G10:G51,"FALSE",A10:A51,4)</f>
        <v>39</v>
      </c>
      <c r="G90" s="57">
        <f>SUMIFS(E10:E51,A10:A51,4)</f>
        <v>78</v>
      </c>
      <c r="H90" s="57">
        <f>SUMIFS(E10:E51,H10:H51,"PRONTO",A10:A51,4)</f>
        <v>26</v>
      </c>
      <c r="I90" s="57"/>
      <c r="J90" s="58"/>
      <c r="K90" s="57"/>
    </row>
    <row r="91">
      <c r="A91" s="57"/>
      <c r="B91" s="57"/>
      <c r="C91" s="58"/>
      <c r="D91" s="57"/>
      <c r="E91" s="66" t="s">
        <v>1581</v>
      </c>
      <c r="F91" s="67">
        <f t="shared" ref="F91:H91" si="1">SUM(F87:F90)</f>
        <v>130</v>
      </c>
      <c r="G91" s="67">
        <f t="shared" si="1"/>
        <v>218</v>
      </c>
      <c r="H91" s="67">
        <f t="shared" si="1"/>
        <v>100</v>
      </c>
      <c r="I91" s="57"/>
      <c r="J91" s="58"/>
      <c r="K91" s="57"/>
    </row>
    <row r="92">
      <c r="A92" s="57"/>
      <c r="B92" s="57"/>
      <c r="C92" s="58"/>
      <c r="D92" s="57"/>
      <c r="E92" s="66"/>
      <c r="F92" s="67"/>
      <c r="G92" s="67"/>
      <c r="H92" s="57"/>
      <c r="I92" s="57"/>
      <c r="J92" s="58"/>
      <c r="K92" s="57"/>
    </row>
    <row r="93">
      <c r="A93" s="57"/>
      <c r="B93" s="57"/>
      <c r="C93" s="58"/>
      <c r="D93" s="57"/>
      <c r="E93" s="247"/>
      <c r="F93" s="247"/>
      <c r="G93" s="247"/>
      <c r="H93" s="57"/>
      <c r="I93" s="57"/>
      <c r="J93" s="58"/>
      <c r="K93" s="57"/>
    </row>
    <row r="94">
      <c r="A94" s="57"/>
      <c r="B94" s="57"/>
      <c r="C94" s="58"/>
      <c r="D94" s="57"/>
      <c r="E94" s="247"/>
      <c r="F94" s="247"/>
      <c r="G94" s="247"/>
      <c r="H94" s="57"/>
      <c r="I94" s="57"/>
      <c r="J94" s="58"/>
      <c r="K94" s="57"/>
    </row>
    <row r="95">
      <c r="A95" s="57"/>
      <c r="B95" s="57"/>
      <c r="C95" s="58"/>
      <c r="D95" s="57"/>
      <c r="E95" s="247"/>
      <c r="F95" s="247"/>
      <c r="G95" s="247"/>
      <c r="H95" s="57"/>
      <c r="I95" s="57"/>
      <c r="J95" s="58"/>
      <c r="K95" s="57"/>
    </row>
    <row r="96">
      <c r="A96" s="57"/>
      <c r="B96" s="57"/>
      <c r="C96" s="58"/>
      <c r="D96" s="57"/>
      <c r="E96" s="247"/>
      <c r="F96" s="247"/>
      <c r="G96" s="247"/>
      <c r="H96" s="57"/>
      <c r="I96" s="57"/>
      <c r="J96" s="58"/>
      <c r="K96" s="57"/>
    </row>
    <row r="97">
      <c r="A97" s="57"/>
      <c r="B97" s="57"/>
      <c r="C97" s="58"/>
      <c r="D97" s="57"/>
      <c r="E97" s="247"/>
      <c r="F97" s="247"/>
      <c r="G97" s="247"/>
      <c r="H97" s="57"/>
      <c r="I97" s="57"/>
      <c r="J97" s="58"/>
      <c r="K97" s="57"/>
    </row>
    <row r="98">
      <c r="A98" s="57"/>
      <c r="B98" s="57"/>
      <c r="C98" s="58"/>
      <c r="D98" s="57"/>
      <c r="E98" s="247"/>
      <c r="F98" s="247"/>
      <c r="G98" s="247"/>
      <c r="H98" s="57"/>
      <c r="I98" s="57"/>
      <c r="J98" s="58"/>
      <c r="K98" s="57"/>
    </row>
    <row r="99">
      <c r="A99" s="57"/>
      <c r="B99" s="57"/>
      <c r="C99" s="58"/>
      <c r="D99" s="57"/>
      <c r="E99" s="247"/>
      <c r="F99" s="247"/>
      <c r="G99" s="247"/>
      <c r="H99" s="57"/>
      <c r="I99" s="57"/>
      <c r="J99" s="58"/>
      <c r="K99" s="57"/>
    </row>
  </sheetData>
  <autoFilter ref="$A$9:$K$50">
    <sortState ref="A9:K50">
      <sortCondition ref="A9:A50"/>
      <sortCondition descending="1" ref="F9:F50"/>
      <sortCondition ref="G9:G50"/>
      <sortCondition ref="B9:B50"/>
    </sortState>
  </autoFilter>
  <mergeCells count="32">
    <mergeCell ref="A4:B4"/>
    <mergeCell ref="A5:B5"/>
    <mergeCell ref="A6:B6"/>
    <mergeCell ref="A1:K1"/>
    <mergeCell ref="A2:K2"/>
    <mergeCell ref="A3:B3"/>
    <mergeCell ref="C3:I3"/>
    <mergeCell ref="C4:D4"/>
    <mergeCell ref="E4:E5"/>
    <mergeCell ref="F4:I5"/>
    <mergeCell ref="C5:D5"/>
    <mergeCell ref="C6:I6"/>
    <mergeCell ref="A7:K7"/>
    <mergeCell ref="A8:K8"/>
    <mergeCell ref="A50:K50"/>
    <mergeCell ref="A51:K51"/>
    <mergeCell ref="J52:K52"/>
    <mergeCell ref="A79:C79"/>
    <mergeCell ref="A80:C80"/>
    <mergeCell ref="A81:C81"/>
    <mergeCell ref="A82:K82"/>
    <mergeCell ref="A83:K83"/>
    <mergeCell ref="A84:D84"/>
    <mergeCell ref="E84:K84"/>
    <mergeCell ref="E85:G85"/>
    <mergeCell ref="A73:K73"/>
    <mergeCell ref="A74:C74"/>
    <mergeCell ref="I74:K74"/>
    <mergeCell ref="A75:C75"/>
    <mergeCell ref="A76:C76"/>
    <mergeCell ref="A77:C77"/>
    <mergeCell ref="A78:C78"/>
  </mergeCells>
  <conditionalFormatting sqref="H9:H49 H52:H72">
    <cfRule type="containsText" dxfId="0" priority="1" operator="containsText" text="Preparado">
      <formula>NOT(ISERROR(SEARCH(("Preparado"),(H9))))</formula>
    </cfRule>
  </conditionalFormatting>
  <conditionalFormatting sqref="H9:H49 H52:H72">
    <cfRule type="containsText" dxfId="1" priority="2" operator="containsText" text="Pronto">
      <formula>NOT(ISERROR(SEARCH(("Pronto"),(H9))))</formula>
    </cfRule>
  </conditionalFormatting>
  <conditionalFormatting sqref="H9:H49 H52:H72">
    <cfRule type="containsText" dxfId="1" priority="3" operator="containsText" text="Aceito">
      <formula>NOT(ISERROR(SEARCH(("Aceito"),(H9))))</formula>
    </cfRule>
  </conditionalFormatting>
  <conditionalFormatting sqref="H9:H49 H52:H72">
    <cfRule type="containsText" dxfId="1" priority="4" operator="containsText" text="Implantado">
      <formula>NOT(ISERROR(SEARCH(("Implantado"),(H9))))</formula>
    </cfRule>
  </conditionalFormatting>
  <conditionalFormatting sqref="H9:H49 H52:H72">
    <cfRule type="containsText" dxfId="2" priority="5" operator="containsText" text="Novo">
      <formula>NOT(ISERROR(SEARCH(("Novo"),(H9))))</formula>
    </cfRule>
  </conditionalFormatting>
  <conditionalFormatting sqref="H9:H49 H52:H72">
    <cfRule type="containsText" dxfId="2" priority="6" operator="containsText" text="Em refinamento">
      <formula>NOT(ISERROR(SEARCH(("Em refinamento"),(H9))))</formula>
    </cfRule>
  </conditionalFormatting>
  <conditionalFormatting sqref="H9:H49 H52:H72">
    <cfRule type="containsText" dxfId="3" priority="7" operator="containsText" text="Em testes">
      <formula>NOT(ISERROR(SEARCH(("Em testes"),(H9))))</formula>
    </cfRule>
  </conditionalFormatting>
  <conditionalFormatting sqref="H9:H49 H52:H72">
    <cfRule type="containsText" dxfId="3" priority="8" operator="containsText" text="Implementado">
      <formula>NOT(ISERROR(SEARCH(("Implementado"),(H9))))</formula>
    </cfRule>
  </conditionalFormatting>
  <conditionalFormatting sqref="H9:H49 H52:H72">
    <cfRule type="containsText" dxfId="1" priority="9" operator="containsText" text="Entregue">
      <formula>NOT(ISERROR(SEARCH(("Entregue"),(H9))))</formula>
    </cfRule>
  </conditionalFormatting>
  <conditionalFormatting sqref="H9:H49 H52:H72">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39.25"/>
    <col customWidth="1" min="4" max="4" width="14.5"/>
    <col customWidth="1" min="5" max="6" width="7.75"/>
    <col customWidth="1" min="7" max="7" width="9.5"/>
    <col customWidth="1" min="8" max="8" width="15.25"/>
    <col customWidth="1" min="9" max="9" width="10.13"/>
    <col customWidth="1" min="10" max="10" width="29.88"/>
    <col customWidth="1" min="11" max="11" width="29.25"/>
  </cols>
  <sheetData>
    <row r="1" ht="57.0" customHeight="1">
      <c r="A1" s="1" t="s">
        <v>0</v>
      </c>
    </row>
    <row r="2">
      <c r="A2" s="2" t="s">
        <v>1734</v>
      </c>
    </row>
    <row r="3">
      <c r="A3" s="3" t="s">
        <v>2</v>
      </c>
      <c r="C3" s="4">
        <v>45477.0</v>
      </c>
      <c r="J3" s="7"/>
      <c r="K3" s="7"/>
    </row>
    <row r="4">
      <c r="A4" s="3" t="s">
        <v>3</v>
      </c>
      <c r="C4" s="4">
        <v>45477.0</v>
      </c>
      <c r="E4" s="8">
        <v>12.0</v>
      </c>
      <c r="F4" s="5" t="s">
        <v>4</v>
      </c>
      <c r="J4" s="6"/>
      <c r="K4" s="9"/>
    </row>
    <row r="5">
      <c r="A5" s="3" t="s">
        <v>5</v>
      </c>
      <c r="C5" s="4">
        <v>45492.0</v>
      </c>
      <c r="J5" s="6"/>
      <c r="K5" s="9"/>
    </row>
    <row r="6">
      <c r="A6" s="3" t="s">
        <v>6</v>
      </c>
      <c r="C6" s="10" t="s">
        <v>7</v>
      </c>
      <c r="J6" s="11"/>
      <c r="K6" s="11"/>
    </row>
    <row r="7" ht="7.5" customHeight="1">
      <c r="A7" s="12"/>
    </row>
    <row r="8">
      <c r="A8" s="13" t="s">
        <v>8</v>
      </c>
    </row>
    <row r="9">
      <c r="A9" s="14" t="s">
        <v>9</v>
      </c>
      <c r="B9" s="15" t="s">
        <v>10</v>
      </c>
      <c r="C9" s="16" t="s">
        <v>11</v>
      </c>
      <c r="D9" s="17" t="s">
        <v>12</v>
      </c>
      <c r="E9" s="16" t="s">
        <v>13</v>
      </c>
      <c r="F9" s="16" t="s">
        <v>14</v>
      </c>
      <c r="G9" s="16" t="s">
        <v>15</v>
      </c>
      <c r="H9" s="18" t="s">
        <v>16</v>
      </c>
      <c r="I9" s="16" t="s">
        <v>17</v>
      </c>
      <c r="J9" s="19" t="s">
        <v>19</v>
      </c>
      <c r="K9" s="17" t="s">
        <v>20</v>
      </c>
    </row>
    <row r="10">
      <c r="A10" s="263" t="s">
        <v>21</v>
      </c>
      <c r="B10" s="260">
        <v>2.1512219E7</v>
      </c>
      <c r="C10" s="161" t="s">
        <v>1735</v>
      </c>
      <c r="D10" s="161" t="s">
        <v>24</v>
      </c>
      <c r="E10" s="264">
        <v>8.0</v>
      </c>
      <c r="F10" s="25" t="b">
        <v>1</v>
      </c>
      <c r="G10" s="43" t="b">
        <v>0</v>
      </c>
      <c r="H10" s="265" t="s">
        <v>25</v>
      </c>
      <c r="I10" s="43"/>
      <c r="J10" s="52" t="s">
        <v>1736</v>
      </c>
      <c r="K10" s="52" t="s">
        <v>124</v>
      </c>
    </row>
    <row r="11">
      <c r="A11" s="263" t="s">
        <v>21</v>
      </c>
      <c r="B11" s="260">
        <v>2.1781777E7</v>
      </c>
      <c r="C11" s="161" t="s">
        <v>1513</v>
      </c>
      <c r="D11" s="161" t="s">
        <v>24</v>
      </c>
      <c r="E11" s="260">
        <v>8.0</v>
      </c>
      <c r="F11" s="25" t="b">
        <v>0</v>
      </c>
      <c r="G11" s="43" t="b">
        <v>0</v>
      </c>
      <c r="H11" s="265" t="s">
        <v>97</v>
      </c>
      <c r="I11" s="25" t="b">
        <v>1</v>
      </c>
      <c r="J11" s="52" t="s">
        <v>124</v>
      </c>
      <c r="K11" s="52" t="s">
        <v>1737</v>
      </c>
    </row>
    <row r="12">
      <c r="A12" s="263" t="s">
        <v>21</v>
      </c>
      <c r="B12" s="260">
        <v>2.1973118E7</v>
      </c>
      <c r="C12" s="161" t="s">
        <v>1517</v>
      </c>
      <c r="D12" s="161" t="s">
        <v>24</v>
      </c>
      <c r="E12" s="260">
        <v>5.0</v>
      </c>
      <c r="F12" s="25" t="b">
        <v>0</v>
      </c>
      <c r="G12" s="43" t="b">
        <v>0</v>
      </c>
      <c r="H12" s="265" t="s">
        <v>97</v>
      </c>
      <c r="I12" s="43"/>
      <c r="J12" s="52" t="s">
        <v>124</v>
      </c>
      <c r="K12" s="52" t="s">
        <v>1738</v>
      </c>
    </row>
    <row r="13">
      <c r="A13" s="263" t="s">
        <v>21</v>
      </c>
      <c r="B13" s="260">
        <v>2.1686455E7</v>
      </c>
      <c r="C13" s="161" t="s">
        <v>1692</v>
      </c>
      <c r="D13" s="161" t="s">
        <v>24</v>
      </c>
      <c r="E13" s="260">
        <v>5.0</v>
      </c>
      <c r="F13" s="25" t="b">
        <v>0</v>
      </c>
      <c r="G13" s="43" t="b">
        <v>0</v>
      </c>
      <c r="H13" s="266" t="s">
        <v>42</v>
      </c>
      <c r="I13" s="25" t="b">
        <v>1</v>
      </c>
      <c r="J13" s="52" t="s">
        <v>124</v>
      </c>
      <c r="K13" s="52" t="s">
        <v>1739</v>
      </c>
    </row>
    <row r="14">
      <c r="A14" s="263" t="s">
        <v>21</v>
      </c>
      <c r="B14" s="260">
        <v>2.1910853E7</v>
      </c>
      <c r="C14" s="267" t="s">
        <v>1740</v>
      </c>
      <c r="D14" s="161" t="s">
        <v>24</v>
      </c>
      <c r="E14" s="264">
        <v>5.0</v>
      </c>
      <c r="F14" s="25" t="b">
        <v>0</v>
      </c>
      <c r="G14" s="43" t="b">
        <v>0</v>
      </c>
      <c r="H14" s="265" t="s">
        <v>25</v>
      </c>
      <c r="I14" s="43"/>
      <c r="J14" s="52" t="s">
        <v>1741</v>
      </c>
      <c r="K14" s="52" t="s">
        <v>124</v>
      </c>
    </row>
    <row r="15">
      <c r="A15" s="263" t="s">
        <v>21</v>
      </c>
      <c r="B15" s="260">
        <v>2.1910811E7</v>
      </c>
      <c r="C15" s="161" t="s">
        <v>1742</v>
      </c>
      <c r="D15" s="161" t="s">
        <v>24</v>
      </c>
      <c r="E15" s="260">
        <v>5.0</v>
      </c>
      <c r="F15" s="25" t="b">
        <v>0</v>
      </c>
      <c r="G15" s="43" t="b">
        <v>0</v>
      </c>
      <c r="H15" s="265" t="s">
        <v>25</v>
      </c>
      <c r="I15" s="43"/>
      <c r="J15" s="52" t="s">
        <v>1743</v>
      </c>
      <c r="K15" s="52" t="s">
        <v>124</v>
      </c>
    </row>
    <row r="16">
      <c r="A16" s="263" t="s">
        <v>21</v>
      </c>
      <c r="B16" s="260">
        <v>2.1885123E7</v>
      </c>
      <c r="C16" s="161" t="s">
        <v>1744</v>
      </c>
      <c r="D16" s="161" t="s">
        <v>24</v>
      </c>
      <c r="E16" s="260">
        <v>8.0</v>
      </c>
      <c r="F16" s="25" t="b">
        <v>0</v>
      </c>
      <c r="G16" s="43" t="b">
        <v>0</v>
      </c>
      <c r="H16" s="266" t="s">
        <v>25</v>
      </c>
      <c r="I16" s="43"/>
      <c r="J16" s="52" t="s">
        <v>1745</v>
      </c>
      <c r="K16" s="52" t="s">
        <v>124</v>
      </c>
    </row>
    <row r="17">
      <c r="A17" s="268" t="s">
        <v>48</v>
      </c>
      <c r="B17" s="260">
        <v>2.1746699E7</v>
      </c>
      <c r="C17" s="267" t="s">
        <v>1746</v>
      </c>
      <c r="D17" s="161" t="s">
        <v>24</v>
      </c>
      <c r="E17" s="260">
        <v>3.0</v>
      </c>
      <c r="F17" s="25" t="b">
        <v>1</v>
      </c>
      <c r="G17" s="43" t="b">
        <v>0</v>
      </c>
      <c r="H17" s="266" t="s">
        <v>25</v>
      </c>
      <c r="I17" s="43"/>
      <c r="J17" s="52" t="s">
        <v>124</v>
      </c>
      <c r="K17" s="52" t="s">
        <v>124</v>
      </c>
    </row>
    <row r="18">
      <c r="A18" s="268" t="s">
        <v>48</v>
      </c>
      <c r="B18" s="260">
        <v>2.1884526E7</v>
      </c>
      <c r="C18" s="161" t="s">
        <v>1747</v>
      </c>
      <c r="D18" s="161" t="s">
        <v>24</v>
      </c>
      <c r="E18" s="260">
        <v>5.0</v>
      </c>
      <c r="F18" s="25" t="b">
        <v>0</v>
      </c>
      <c r="G18" s="43" t="b">
        <v>0</v>
      </c>
      <c r="H18" s="266" t="s">
        <v>25</v>
      </c>
      <c r="I18" s="43"/>
      <c r="J18" s="52" t="s">
        <v>1748</v>
      </c>
      <c r="K18" s="161"/>
    </row>
    <row r="19">
      <c r="A19" s="268" t="s">
        <v>48</v>
      </c>
      <c r="B19" s="260">
        <v>2.1978742E7</v>
      </c>
      <c r="C19" s="161" t="s">
        <v>1749</v>
      </c>
      <c r="D19" s="161" t="s">
        <v>24</v>
      </c>
      <c r="E19" s="260">
        <v>5.0</v>
      </c>
      <c r="F19" s="269" t="b">
        <v>0</v>
      </c>
      <c r="G19" s="255" t="b">
        <v>0</v>
      </c>
      <c r="H19" s="266" t="s">
        <v>25</v>
      </c>
      <c r="I19" s="255"/>
      <c r="J19" s="52" t="s">
        <v>1750</v>
      </c>
      <c r="K19" s="161"/>
    </row>
    <row r="20">
      <c r="A20" s="268" t="s">
        <v>48</v>
      </c>
      <c r="B20" s="260">
        <v>2.1746733E7</v>
      </c>
      <c r="C20" s="161" t="s">
        <v>1697</v>
      </c>
      <c r="D20" s="161" t="s">
        <v>24</v>
      </c>
      <c r="E20" s="260">
        <v>13.0</v>
      </c>
      <c r="F20" s="25" t="b">
        <v>0</v>
      </c>
      <c r="G20" s="43" t="b">
        <v>0</v>
      </c>
      <c r="H20" s="266" t="s">
        <v>97</v>
      </c>
      <c r="I20" s="43"/>
      <c r="J20" s="52" t="s">
        <v>124</v>
      </c>
      <c r="K20" s="52" t="s">
        <v>1738</v>
      </c>
    </row>
    <row r="21">
      <c r="A21" s="268" t="s">
        <v>48</v>
      </c>
      <c r="B21" s="260">
        <v>2.1982744E7</v>
      </c>
      <c r="C21" s="161" t="s">
        <v>1698</v>
      </c>
      <c r="D21" s="161" t="s">
        <v>24</v>
      </c>
      <c r="E21" s="260">
        <v>8.0</v>
      </c>
      <c r="F21" s="25" t="b">
        <v>0</v>
      </c>
      <c r="G21" s="43" t="b">
        <v>0</v>
      </c>
      <c r="H21" s="270" t="s">
        <v>97</v>
      </c>
      <c r="I21" s="43"/>
      <c r="J21" s="52" t="s">
        <v>124</v>
      </c>
      <c r="K21" s="52" t="s">
        <v>1738</v>
      </c>
    </row>
    <row r="22">
      <c r="A22" s="268" t="s">
        <v>48</v>
      </c>
      <c r="B22" s="271">
        <v>2.1447993E7</v>
      </c>
      <c r="C22" s="272" t="s">
        <v>1751</v>
      </c>
      <c r="D22" s="161" t="s">
        <v>24</v>
      </c>
      <c r="E22" s="260">
        <v>5.0</v>
      </c>
      <c r="F22" s="25" t="b">
        <v>0</v>
      </c>
      <c r="G22" s="25" t="b">
        <v>1</v>
      </c>
      <c r="H22" s="270" t="s">
        <v>25</v>
      </c>
      <c r="I22" s="43"/>
      <c r="J22" s="52" t="s">
        <v>124</v>
      </c>
      <c r="K22" s="52" t="s">
        <v>124</v>
      </c>
    </row>
    <row r="23">
      <c r="A23" s="273" t="s">
        <v>79</v>
      </c>
      <c r="B23" s="271">
        <v>2.1721483E7</v>
      </c>
      <c r="C23" s="272" t="s">
        <v>1752</v>
      </c>
      <c r="D23" s="161" t="s">
        <v>24</v>
      </c>
      <c r="E23" s="260">
        <v>5.0</v>
      </c>
      <c r="F23" s="25" t="b">
        <v>1</v>
      </c>
      <c r="G23" s="43" t="b">
        <v>0</v>
      </c>
      <c r="H23" s="265" t="s">
        <v>25</v>
      </c>
      <c r="I23" s="43"/>
      <c r="J23" s="52" t="s">
        <v>1753</v>
      </c>
      <c r="K23" s="52" t="s">
        <v>124</v>
      </c>
    </row>
    <row r="24">
      <c r="A24" s="273" t="s">
        <v>79</v>
      </c>
      <c r="B24" s="271">
        <v>2.1721471E7</v>
      </c>
      <c r="C24" s="272" t="s">
        <v>1754</v>
      </c>
      <c r="D24" s="161" t="s">
        <v>24</v>
      </c>
      <c r="E24" s="260">
        <v>3.0</v>
      </c>
      <c r="F24" s="25" t="b">
        <v>0</v>
      </c>
      <c r="G24" s="43" t="b">
        <v>0</v>
      </c>
      <c r="H24" s="265" t="s">
        <v>25</v>
      </c>
      <c r="I24" s="43"/>
      <c r="J24" s="52" t="s">
        <v>1755</v>
      </c>
      <c r="K24" s="52" t="s">
        <v>124</v>
      </c>
    </row>
    <row r="25">
      <c r="A25" s="274" t="s">
        <v>79</v>
      </c>
      <c r="B25" s="271">
        <v>2.0403909E7</v>
      </c>
      <c r="C25" s="272" t="s">
        <v>1756</v>
      </c>
      <c r="D25" s="161" t="s">
        <v>24</v>
      </c>
      <c r="E25" s="260">
        <v>5.0</v>
      </c>
      <c r="F25" s="269" t="b">
        <v>0</v>
      </c>
      <c r="G25" s="255" t="b">
        <v>0</v>
      </c>
      <c r="H25" s="266" t="s">
        <v>25</v>
      </c>
      <c r="I25" s="255"/>
      <c r="J25" s="52" t="s">
        <v>1757</v>
      </c>
      <c r="K25" s="52" t="s">
        <v>124</v>
      </c>
    </row>
    <row r="26">
      <c r="A26" s="275" t="s">
        <v>79</v>
      </c>
      <c r="B26" s="276">
        <v>2.179993E7</v>
      </c>
      <c r="C26" s="277" t="s">
        <v>1053</v>
      </c>
      <c r="D26" s="278" t="s">
        <v>24</v>
      </c>
      <c r="E26" s="279">
        <v>8.0</v>
      </c>
      <c r="F26" s="280" t="b">
        <v>0</v>
      </c>
      <c r="G26" s="281" t="b">
        <v>0</v>
      </c>
      <c r="H26" s="282" t="s">
        <v>25</v>
      </c>
      <c r="I26" s="281"/>
      <c r="J26" s="283" t="s">
        <v>1758</v>
      </c>
      <c r="K26" s="283" t="s">
        <v>124</v>
      </c>
    </row>
    <row r="27">
      <c r="A27" s="274" t="s">
        <v>79</v>
      </c>
      <c r="B27" s="271">
        <v>2.1959986E7</v>
      </c>
      <c r="C27" s="272" t="s">
        <v>1759</v>
      </c>
      <c r="D27" s="161" t="s">
        <v>24</v>
      </c>
      <c r="E27" s="260">
        <v>3.0</v>
      </c>
      <c r="F27" s="25" t="b">
        <v>0</v>
      </c>
      <c r="G27" s="43" t="b">
        <v>0</v>
      </c>
      <c r="H27" s="266" t="s">
        <v>25</v>
      </c>
      <c r="I27" s="43"/>
      <c r="J27" s="52" t="s">
        <v>1760</v>
      </c>
      <c r="K27" s="52" t="s">
        <v>124</v>
      </c>
    </row>
    <row r="28">
      <c r="A28" s="274" t="s">
        <v>79</v>
      </c>
      <c r="B28" s="284">
        <v>2.1887014E7</v>
      </c>
      <c r="C28" s="285" t="s">
        <v>1702</v>
      </c>
      <c r="D28" s="161" t="s">
        <v>24</v>
      </c>
      <c r="E28" s="260">
        <v>5.0</v>
      </c>
      <c r="F28" s="25" t="b">
        <v>0</v>
      </c>
      <c r="G28" s="43" t="b">
        <v>0</v>
      </c>
      <c r="H28" s="266" t="s">
        <v>42</v>
      </c>
      <c r="I28" s="43"/>
      <c r="J28" s="52" t="s">
        <v>124</v>
      </c>
      <c r="K28" s="52" t="s">
        <v>124</v>
      </c>
    </row>
    <row r="29">
      <c r="A29" s="273" t="s">
        <v>79</v>
      </c>
      <c r="B29" s="284">
        <v>2.1959923E7</v>
      </c>
      <c r="C29" s="285" t="s">
        <v>1761</v>
      </c>
      <c r="D29" s="161" t="s">
        <v>24</v>
      </c>
      <c r="E29" s="260">
        <v>3.0</v>
      </c>
      <c r="F29" s="25" t="b">
        <v>0</v>
      </c>
      <c r="G29" s="25" t="b">
        <v>1</v>
      </c>
      <c r="H29" s="265" t="s">
        <v>25</v>
      </c>
      <c r="I29" s="43"/>
      <c r="J29" s="52" t="s">
        <v>1762</v>
      </c>
      <c r="K29" s="52" t="s">
        <v>124</v>
      </c>
    </row>
    <row r="30">
      <c r="A30" s="286" t="s">
        <v>79</v>
      </c>
      <c r="B30" s="287">
        <v>2.1959937E7</v>
      </c>
      <c r="C30" s="288" t="s">
        <v>1705</v>
      </c>
      <c r="D30" s="150" t="s">
        <v>24</v>
      </c>
      <c r="E30" s="119">
        <v>5.0</v>
      </c>
      <c r="F30" s="24" t="b">
        <v>0</v>
      </c>
      <c r="G30" s="24" t="b">
        <v>1</v>
      </c>
      <c r="H30" s="74" t="s">
        <v>97</v>
      </c>
      <c r="I30" s="43" t="b">
        <v>0</v>
      </c>
      <c r="J30" s="52" t="s">
        <v>124</v>
      </c>
      <c r="K30" s="52" t="s">
        <v>1763</v>
      </c>
    </row>
    <row r="31">
      <c r="A31" s="286" t="s">
        <v>79</v>
      </c>
      <c r="B31" s="119">
        <v>2.1960924E7</v>
      </c>
      <c r="C31" s="150" t="s">
        <v>1533</v>
      </c>
      <c r="D31" s="150" t="s">
        <v>24</v>
      </c>
      <c r="E31" s="119">
        <v>8.0</v>
      </c>
      <c r="F31" s="24" t="b">
        <v>0</v>
      </c>
      <c r="G31" s="24" t="b">
        <v>1</v>
      </c>
      <c r="H31" s="74" t="s">
        <v>97</v>
      </c>
      <c r="I31" s="231"/>
      <c r="J31" s="52" t="s">
        <v>1764</v>
      </c>
      <c r="K31" s="52" t="s">
        <v>124</v>
      </c>
    </row>
    <row r="32">
      <c r="A32" s="289" t="s">
        <v>98</v>
      </c>
      <c r="B32" s="260">
        <v>2.1911313E7</v>
      </c>
      <c r="C32" s="52" t="s">
        <v>1706</v>
      </c>
      <c r="D32" s="161" t="s">
        <v>24</v>
      </c>
      <c r="E32" s="260">
        <v>13.0</v>
      </c>
      <c r="F32" s="25" t="b">
        <v>1</v>
      </c>
      <c r="G32" s="43" t="b">
        <v>0</v>
      </c>
      <c r="H32" s="266" t="s">
        <v>42</v>
      </c>
      <c r="I32" s="43"/>
      <c r="J32" s="52" t="s">
        <v>124</v>
      </c>
      <c r="K32" s="52" t="s">
        <v>1738</v>
      </c>
    </row>
    <row r="33">
      <c r="A33" s="289" t="s">
        <v>98</v>
      </c>
      <c r="B33" s="260">
        <v>2.193862E7</v>
      </c>
      <c r="C33" s="52" t="s">
        <v>1563</v>
      </c>
      <c r="D33" s="161" t="s">
        <v>24</v>
      </c>
      <c r="E33" s="260">
        <v>8.0</v>
      </c>
      <c r="F33" s="25" t="b">
        <v>0</v>
      </c>
      <c r="G33" s="43" t="b">
        <v>0</v>
      </c>
      <c r="H33" s="266" t="s">
        <v>42</v>
      </c>
      <c r="I33" s="43"/>
      <c r="J33" s="52" t="s">
        <v>124</v>
      </c>
      <c r="K33" s="52" t="s">
        <v>1738</v>
      </c>
    </row>
    <row r="34">
      <c r="A34" s="289" t="s">
        <v>98</v>
      </c>
      <c r="B34" s="260">
        <v>2.1952454E7</v>
      </c>
      <c r="C34" s="161" t="s">
        <v>1708</v>
      </c>
      <c r="D34" s="161" t="s">
        <v>24</v>
      </c>
      <c r="E34" s="260">
        <v>5.0</v>
      </c>
      <c r="F34" s="25" t="b">
        <v>0</v>
      </c>
      <c r="G34" s="43" t="b">
        <v>0</v>
      </c>
      <c r="H34" s="266" t="s">
        <v>42</v>
      </c>
      <c r="I34" s="43"/>
      <c r="J34" s="52" t="s">
        <v>124</v>
      </c>
      <c r="K34" s="52" t="s">
        <v>1738</v>
      </c>
    </row>
    <row r="35">
      <c r="A35" s="289" t="s">
        <v>98</v>
      </c>
      <c r="B35" s="260">
        <v>2.1874419E7</v>
      </c>
      <c r="C35" s="52" t="s">
        <v>1765</v>
      </c>
      <c r="D35" s="161" t="s">
        <v>24</v>
      </c>
      <c r="E35" s="260">
        <v>8.0</v>
      </c>
      <c r="F35" s="25" t="b">
        <v>0</v>
      </c>
      <c r="G35" s="43" t="b">
        <v>0</v>
      </c>
      <c r="H35" s="266" t="s">
        <v>25</v>
      </c>
      <c r="I35" s="43"/>
      <c r="J35" s="52" t="s">
        <v>1766</v>
      </c>
      <c r="K35" s="52" t="s">
        <v>124</v>
      </c>
    </row>
    <row r="36">
      <c r="A36" s="289" t="s">
        <v>98</v>
      </c>
      <c r="B36" s="260">
        <v>2.1973106E7</v>
      </c>
      <c r="C36" s="52" t="s">
        <v>1767</v>
      </c>
      <c r="D36" s="161" t="s">
        <v>24</v>
      </c>
      <c r="E36" s="260">
        <v>8.0</v>
      </c>
      <c r="F36" s="25" t="b">
        <v>0</v>
      </c>
      <c r="G36" s="43" t="b">
        <v>0</v>
      </c>
      <c r="H36" s="270" t="s">
        <v>25</v>
      </c>
      <c r="I36" s="43"/>
      <c r="J36" s="52" t="s">
        <v>1768</v>
      </c>
      <c r="K36" s="52" t="s">
        <v>124</v>
      </c>
    </row>
    <row r="37">
      <c r="A37" s="289" t="s">
        <v>98</v>
      </c>
      <c r="B37" s="260">
        <v>2.1911175E7</v>
      </c>
      <c r="C37" s="52" t="s">
        <v>1769</v>
      </c>
      <c r="D37" s="161" t="s">
        <v>24</v>
      </c>
      <c r="E37" s="260">
        <v>5.0</v>
      </c>
      <c r="F37" s="25" t="b">
        <v>0</v>
      </c>
      <c r="G37" s="43" t="b">
        <v>0</v>
      </c>
      <c r="H37" s="270" t="s">
        <v>25</v>
      </c>
      <c r="I37" s="43"/>
      <c r="J37" s="52" t="s">
        <v>1770</v>
      </c>
      <c r="K37" s="52" t="s">
        <v>124</v>
      </c>
    </row>
    <row r="38">
      <c r="A38" s="289" t="s">
        <v>98</v>
      </c>
      <c r="B38" s="260">
        <v>2.1911143E7</v>
      </c>
      <c r="C38" s="52" t="s">
        <v>1771</v>
      </c>
      <c r="D38" s="161" t="s">
        <v>24</v>
      </c>
      <c r="E38" s="260">
        <v>3.0</v>
      </c>
      <c r="F38" s="25" t="b">
        <v>0</v>
      </c>
      <c r="G38" s="43" t="b">
        <v>0</v>
      </c>
      <c r="H38" s="270" t="s">
        <v>25</v>
      </c>
      <c r="I38" s="43"/>
      <c r="J38" s="52" t="s">
        <v>1772</v>
      </c>
      <c r="K38" s="52" t="s">
        <v>124</v>
      </c>
    </row>
    <row r="39">
      <c r="A39" s="289" t="s">
        <v>98</v>
      </c>
      <c r="B39" s="260">
        <v>2.1911165E7</v>
      </c>
      <c r="C39" s="52" t="s">
        <v>1773</v>
      </c>
      <c r="D39" s="161" t="s">
        <v>24</v>
      </c>
      <c r="E39" s="260">
        <v>3.0</v>
      </c>
      <c r="F39" s="25" t="b">
        <v>0</v>
      </c>
      <c r="G39" s="43" t="b">
        <v>0</v>
      </c>
      <c r="H39" s="265" t="s">
        <v>25</v>
      </c>
      <c r="I39" s="43"/>
      <c r="J39" s="52" t="s">
        <v>1774</v>
      </c>
      <c r="K39" s="52" t="s">
        <v>124</v>
      </c>
    </row>
    <row r="40">
      <c r="A40" s="290" t="s">
        <v>120</v>
      </c>
      <c r="B40" s="260">
        <v>2.1789268E7</v>
      </c>
      <c r="C40" s="161" t="s">
        <v>780</v>
      </c>
      <c r="D40" s="161" t="s">
        <v>123</v>
      </c>
      <c r="E40" s="260" t="s">
        <v>124</v>
      </c>
      <c r="F40" s="259" t="s">
        <v>124</v>
      </c>
      <c r="G40" s="259" t="s">
        <v>124</v>
      </c>
      <c r="H40" s="265" t="s">
        <v>97</v>
      </c>
      <c r="I40" s="25" t="b">
        <v>1</v>
      </c>
      <c r="J40" s="52" t="s">
        <v>124</v>
      </c>
      <c r="K40" s="52" t="s">
        <v>124</v>
      </c>
    </row>
    <row r="41">
      <c r="A41" s="290" t="s">
        <v>120</v>
      </c>
      <c r="B41" s="260">
        <v>2.1791495E7</v>
      </c>
      <c r="C41" s="161" t="s">
        <v>1775</v>
      </c>
      <c r="D41" s="161" t="s">
        <v>123</v>
      </c>
      <c r="E41" s="260" t="s">
        <v>124</v>
      </c>
      <c r="F41" s="259" t="s">
        <v>124</v>
      </c>
      <c r="G41" s="259" t="s">
        <v>124</v>
      </c>
      <c r="H41" s="265" t="s">
        <v>97</v>
      </c>
      <c r="I41" s="43"/>
      <c r="J41" s="258" t="s">
        <v>1738</v>
      </c>
      <c r="K41" s="52" t="s">
        <v>124</v>
      </c>
    </row>
    <row r="42">
      <c r="A42" s="290" t="s">
        <v>120</v>
      </c>
      <c r="B42" s="260">
        <v>2.1843097E7</v>
      </c>
      <c r="C42" s="161" t="s">
        <v>1776</v>
      </c>
      <c r="D42" s="161" t="s">
        <v>123</v>
      </c>
      <c r="E42" s="260" t="s">
        <v>124</v>
      </c>
      <c r="F42" s="259" t="s">
        <v>124</v>
      </c>
      <c r="G42" s="259" t="s">
        <v>124</v>
      </c>
      <c r="H42" s="265" t="s">
        <v>97</v>
      </c>
      <c r="I42" s="25" t="b">
        <v>1</v>
      </c>
      <c r="J42" s="52" t="s">
        <v>124</v>
      </c>
      <c r="K42" s="52" t="s">
        <v>124</v>
      </c>
    </row>
    <row r="43">
      <c r="A43" s="290" t="s">
        <v>120</v>
      </c>
      <c r="B43" s="260">
        <v>2.1972382E7</v>
      </c>
      <c r="C43" s="161" t="s">
        <v>1777</v>
      </c>
      <c r="D43" s="161" t="s">
        <v>24</v>
      </c>
      <c r="E43" s="260" t="s">
        <v>124</v>
      </c>
      <c r="F43" s="259" t="s">
        <v>124</v>
      </c>
      <c r="G43" s="259" t="s">
        <v>124</v>
      </c>
      <c r="H43" s="233" t="s">
        <v>25</v>
      </c>
      <c r="I43" s="25" t="b">
        <v>0</v>
      </c>
      <c r="J43" s="258" t="s">
        <v>1778</v>
      </c>
      <c r="K43" s="52" t="s">
        <v>124</v>
      </c>
    </row>
    <row r="44">
      <c r="A44" s="290" t="s">
        <v>120</v>
      </c>
      <c r="B44" s="260">
        <v>2.1506074E7</v>
      </c>
      <c r="C44" s="161" t="s">
        <v>1779</v>
      </c>
      <c r="D44" s="161" t="s">
        <v>123</v>
      </c>
      <c r="E44" s="260" t="s">
        <v>124</v>
      </c>
      <c r="F44" s="259" t="s">
        <v>124</v>
      </c>
      <c r="G44" s="259" t="s">
        <v>124</v>
      </c>
      <c r="H44" s="233" t="s">
        <v>25</v>
      </c>
      <c r="I44" s="43"/>
      <c r="J44" s="258" t="s">
        <v>124</v>
      </c>
      <c r="K44" s="52" t="s">
        <v>124</v>
      </c>
    </row>
    <row r="45">
      <c r="A45" s="290" t="s">
        <v>120</v>
      </c>
      <c r="B45" s="260">
        <v>2.1627345E7</v>
      </c>
      <c r="C45" s="161" t="s">
        <v>1780</v>
      </c>
      <c r="D45" s="161" t="s">
        <v>123</v>
      </c>
      <c r="E45" s="260" t="s">
        <v>124</v>
      </c>
      <c r="F45" s="259" t="s">
        <v>124</v>
      </c>
      <c r="G45" s="259" t="s">
        <v>124</v>
      </c>
      <c r="H45" s="233" t="s">
        <v>25</v>
      </c>
      <c r="I45" s="43"/>
      <c r="J45" s="258" t="s">
        <v>124</v>
      </c>
      <c r="K45" s="52" t="s">
        <v>124</v>
      </c>
    </row>
    <row r="46">
      <c r="A46" s="290" t="s">
        <v>120</v>
      </c>
      <c r="B46" s="260">
        <v>2.1754944E7</v>
      </c>
      <c r="C46" s="161" t="s">
        <v>1781</v>
      </c>
      <c r="D46" s="161" t="s">
        <v>123</v>
      </c>
      <c r="E46" s="260" t="s">
        <v>124</v>
      </c>
      <c r="F46" s="259" t="s">
        <v>124</v>
      </c>
      <c r="G46" s="259" t="s">
        <v>124</v>
      </c>
      <c r="H46" s="233" t="s">
        <v>25</v>
      </c>
      <c r="I46" s="43"/>
      <c r="J46" s="258" t="s">
        <v>124</v>
      </c>
      <c r="K46" s="52" t="s">
        <v>124</v>
      </c>
    </row>
    <row r="47">
      <c r="A47" s="290" t="s">
        <v>120</v>
      </c>
      <c r="B47" s="260">
        <v>2.1906518E7</v>
      </c>
      <c r="C47" s="161" t="s">
        <v>1782</v>
      </c>
      <c r="D47" s="161" t="s">
        <v>123</v>
      </c>
      <c r="E47" s="260" t="s">
        <v>124</v>
      </c>
      <c r="F47" s="259" t="s">
        <v>124</v>
      </c>
      <c r="G47" s="259" t="s">
        <v>124</v>
      </c>
      <c r="H47" s="233" t="s">
        <v>25</v>
      </c>
      <c r="I47" s="43"/>
      <c r="J47" s="258" t="s">
        <v>124</v>
      </c>
      <c r="K47" s="52" t="s">
        <v>124</v>
      </c>
    </row>
    <row r="48">
      <c r="A48" s="290" t="s">
        <v>120</v>
      </c>
      <c r="B48" s="260">
        <v>2.1981105E7</v>
      </c>
      <c r="C48" s="161" t="s">
        <v>1783</v>
      </c>
      <c r="D48" s="161" t="s">
        <v>123</v>
      </c>
      <c r="E48" s="260" t="s">
        <v>124</v>
      </c>
      <c r="F48" s="260" t="s">
        <v>124</v>
      </c>
      <c r="G48" s="260" t="s">
        <v>124</v>
      </c>
      <c r="H48" s="233" t="s">
        <v>25</v>
      </c>
      <c r="I48" s="43"/>
      <c r="J48" s="258" t="s">
        <v>124</v>
      </c>
      <c r="K48" s="52" t="s">
        <v>124</v>
      </c>
    </row>
    <row r="49">
      <c r="A49" s="290" t="s">
        <v>120</v>
      </c>
      <c r="B49" s="260">
        <v>2.0849823E7</v>
      </c>
      <c r="C49" s="161" t="s">
        <v>1784</v>
      </c>
      <c r="D49" s="161" t="s">
        <v>123</v>
      </c>
      <c r="E49" s="260" t="s">
        <v>124</v>
      </c>
      <c r="F49" s="260" t="s">
        <v>124</v>
      </c>
      <c r="G49" s="260" t="s">
        <v>124</v>
      </c>
      <c r="H49" s="233" t="s">
        <v>25</v>
      </c>
      <c r="I49" s="43"/>
      <c r="J49" s="258" t="s">
        <v>124</v>
      </c>
      <c r="K49" s="52" t="s">
        <v>124</v>
      </c>
    </row>
    <row r="50">
      <c r="A50" s="290" t="s">
        <v>120</v>
      </c>
      <c r="B50" s="260">
        <v>2.2007365E7</v>
      </c>
      <c r="C50" s="161" t="s">
        <v>1785</v>
      </c>
      <c r="D50" s="161" t="s">
        <v>123</v>
      </c>
      <c r="E50" s="260" t="s">
        <v>124</v>
      </c>
      <c r="F50" s="260" t="s">
        <v>124</v>
      </c>
      <c r="G50" s="260" t="s">
        <v>124</v>
      </c>
      <c r="H50" s="233" t="s">
        <v>25</v>
      </c>
      <c r="I50" s="43"/>
      <c r="J50" s="258" t="s">
        <v>124</v>
      </c>
      <c r="K50" s="52" t="s">
        <v>124</v>
      </c>
    </row>
    <row r="51">
      <c r="A51" s="290" t="s">
        <v>120</v>
      </c>
      <c r="B51" s="260">
        <v>2.2012521E7</v>
      </c>
      <c r="C51" s="161" t="s">
        <v>1786</v>
      </c>
      <c r="D51" s="161" t="s">
        <v>123</v>
      </c>
      <c r="E51" s="260" t="s">
        <v>124</v>
      </c>
      <c r="F51" s="260" t="s">
        <v>124</v>
      </c>
      <c r="G51" s="260" t="s">
        <v>124</v>
      </c>
      <c r="H51" s="233" t="s">
        <v>25</v>
      </c>
      <c r="I51" s="43"/>
      <c r="J51" s="258" t="s">
        <v>124</v>
      </c>
      <c r="K51" s="52" t="s">
        <v>124</v>
      </c>
    </row>
    <row r="52" ht="7.5" customHeight="1">
      <c r="A52" s="12"/>
    </row>
    <row r="53">
      <c r="A53" s="45" t="s">
        <v>132</v>
      </c>
    </row>
    <row r="54">
      <c r="A54" s="14" t="s">
        <v>9</v>
      </c>
      <c r="B54" s="15" t="s">
        <v>10</v>
      </c>
      <c r="C54" s="16" t="s">
        <v>11</v>
      </c>
      <c r="D54" s="17" t="s">
        <v>12</v>
      </c>
      <c r="E54" s="16" t="s">
        <v>13</v>
      </c>
      <c r="F54" s="16" t="s">
        <v>14</v>
      </c>
      <c r="G54" s="16" t="s">
        <v>15</v>
      </c>
      <c r="H54" s="18" t="s">
        <v>16</v>
      </c>
      <c r="I54" s="16" t="s">
        <v>17</v>
      </c>
      <c r="J54" s="19" t="s">
        <v>20</v>
      </c>
    </row>
    <row r="55">
      <c r="A55" s="263" t="s">
        <v>21</v>
      </c>
      <c r="B55" s="260">
        <v>2.1972257E7</v>
      </c>
      <c r="C55" s="161" t="s">
        <v>1686</v>
      </c>
      <c r="D55" s="161" t="s">
        <v>24</v>
      </c>
      <c r="E55" s="291"/>
      <c r="F55" s="25" t="b">
        <v>0</v>
      </c>
      <c r="G55" s="25" t="b">
        <v>1</v>
      </c>
      <c r="H55" s="266" t="s">
        <v>42</v>
      </c>
      <c r="I55" s="25" t="b">
        <v>1</v>
      </c>
      <c r="J55" s="52" t="s">
        <v>124</v>
      </c>
      <c r="K55" s="27"/>
    </row>
    <row r="56">
      <c r="A56" s="263" t="s">
        <v>21</v>
      </c>
      <c r="B56" s="260">
        <v>2.1783787E7</v>
      </c>
      <c r="C56" s="161" t="s">
        <v>1558</v>
      </c>
      <c r="D56" s="161" t="s">
        <v>24</v>
      </c>
      <c r="E56" s="260">
        <v>5.0</v>
      </c>
      <c r="F56" s="25" t="b">
        <v>0</v>
      </c>
      <c r="G56" s="25" t="b">
        <v>1</v>
      </c>
      <c r="H56" s="270" t="s">
        <v>42</v>
      </c>
      <c r="I56" s="43"/>
      <c r="J56" s="52" t="s">
        <v>124</v>
      </c>
      <c r="K56" s="27"/>
    </row>
    <row r="57">
      <c r="A57" s="263" t="s">
        <v>21</v>
      </c>
      <c r="B57" s="260">
        <v>2.1803074E7</v>
      </c>
      <c r="C57" s="161" t="s">
        <v>807</v>
      </c>
      <c r="D57" s="161" t="s">
        <v>24</v>
      </c>
      <c r="E57" s="260">
        <v>5.0</v>
      </c>
      <c r="F57" s="25" t="b">
        <v>0</v>
      </c>
      <c r="G57" s="25" t="b">
        <v>1</v>
      </c>
      <c r="H57" s="270" t="s">
        <v>42</v>
      </c>
      <c r="I57" s="43"/>
      <c r="J57" s="52" t="s">
        <v>124</v>
      </c>
      <c r="K57" s="27"/>
    </row>
    <row r="58">
      <c r="A58" s="263" t="s">
        <v>21</v>
      </c>
      <c r="B58" s="264">
        <v>2.1568129E7</v>
      </c>
      <c r="C58" s="267" t="s">
        <v>1590</v>
      </c>
      <c r="D58" s="161" t="s">
        <v>24</v>
      </c>
      <c r="E58" s="264">
        <v>5.0</v>
      </c>
      <c r="F58" s="25" t="b">
        <v>0</v>
      </c>
      <c r="G58" s="25" t="b">
        <v>1</v>
      </c>
      <c r="H58" s="270" t="s">
        <v>42</v>
      </c>
      <c r="I58" s="43"/>
      <c r="J58" s="52" t="s">
        <v>124</v>
      </c>
      <c r="K58" s="27"/>
    </row>
    <row r="59">
      <c r="A59" s="263" t="s">
        <v>21</v>
      </c>
      <c r="B59" s="260">
        <v>2.1941792E7</v>
      </c>
      <c r="C59" s="161" t="s">
        <v>1690</v>
      </c>
      <c r="D59" s="161" t="s">
        <v>24</v>
      </c>
      <c r="E59" s="292"/>
      <c r="F59" s="25" t="b">
        <v>0</v>
      </c>
      <c r="G59" s="25" t="b">
        <v>1</v>
      </c>
      <c r="H59" s="265" t="s">
        <v>185</v>
      </c>
      <c r="I59" s="43"/>
      <c r="J59" s="52" t="s">
        <v>124</v>
      </c>
      <c r="K59" s="27"/>
    </row>
    <row r="60">
      <c r="A60" s="263" t="s">
        <v>21</v>
      </c>
      <c r="B60" s="264">
        <v>2.1686498E7</v>
      </c>
      <c r="C60" s="267" t="s">
        <v>1693</v>
      </c>
      <c r="D60" s="161" t="s">
        <v>24</v>
      </c>
      <c r="E60" s="264">
        <v>5.0</v>
      </c>
      <c r="F60" s="25" t="b">
        <v>0</v>
      </c>
      <c r="G60" s="25" t="b">
        <v>1</v>
      </c>
      <c r="H60" s="265" t="s">
        <v>97</v>
      </c>
      <c r="I60" s="43"/>
      <c r="J60" s="52" t="s">
        <v>124</v>
      </c>
      <c r="K60" s="27"/>
    </row>
    <row r="61">
      <c r="A61" s="263" t="s">
        <v>21</v>
      </c>
      <c r="B61" s="264">
        <v>2.1686519E7</v>
      </c>
      <c r="C61" s="267" t="s">
        <v>1694</v>
      </c>
      <c r="D61" s="161" t="s">
        <v>24</v>
      </c>
      <c r="E61" s="264">
        <v>5.0</v>
      </c>
      <c r="F61" s="25" t="b">
        <v>0</v>
      </c>
      <c r="G61" s="25" t="b">
        <v>1</v>
      </c>
      <c r="H61" s="265" t="s">
        <v>97</v>
      </c>
      <c r="I61" s="43"/>
      <c r="J61" s="52" t="s">
        <v>124</v>
      </c>
      <c r="K61" s="27"/>
    </row>
    <row r="62">
      <c r="A62" s="263" t="s">
        <v>21</v>
      </c>
      <c r="B62" s="264">
        <v>2.1686533E7</v>
      </c>
      <c r="C62" s="267" t="s">
        <v>1695</v>
      </c>
      <c r="D62" s="161" t="s">
        <v>24</v>
      </c>
      <c r="E62" s="264">
        <v>5.0</v>
      </c>
      <c r="F62" s="25" t="b">
        <v>0</v>
      </c>
      <c r="G62" s="25" t="b">
        <v>1</v>
      </c>
      <c r="H62" s="266" t="s">
        <v>97</v>
      </c>
      <c r="I62" s="43"/>
      <c r="J62" s="52" t="s">
        <v>124</v>
      </c>
      <c r="K62" s="27"/>
    </row>
    <row r="63">
      <c r="A63" s="268" t="s">
        <v>48</v>
      </c>
      <c r="B63" s="260">
        <v>2.1884065E7</v>
      </c>
      <c r="C63" s="161" t="s">
        <v>1248</v>
      </c>
      <c r="D63" s="161" t="s">
        <v>24</v>
      </c>
      <c r="E63" s="260">
        <v>13.0</v>
      </c>
      <c r="F63" s="25" t="b">
        <v>0</v>
      </c>
      <c r="G63" s="25" t="b">
        <v>1</v>
      </c>
      <c r="H63" s="293" t="s">
        <v>1561</v>
      </c>
      <c r="I63" s="43"/>
      <c r="J63" s="52" t="s">
        <v>124</v>
      </c>
      <c r="K63" s="242"/>
    </row>
    <row r="64">
      <c r="A64" s="268" t="s">
        <v>48</v>
      </c>
      <c r="B64" s="260">
        <v>2.1968397E7</v>
      </c>
      <c r="C64" s="161" t="s">
        <v>1559</v>
      </c>
      <c r="D64" s="161" t="s">
        <v>24</v>
      </c>
      <c r="E64" s="260">
        <v>8.0</v>
      </c>
      <c r="F64" s="25" t="b">
        <v>0</v>
      </c>
      <c r="G64" s="25" t="b">
        <v>1</v>
      </c>
      <c r="H64" s="293" t="s">
        <v>1561</v>
      </c>
      <c r="I64" s="43"/>
      <c r="J64" s="52" t="s">
        <v>124</v>
      </c>
      <c r="K64" s="242"/>
    </row>
    <row r="65">
      <c r="A65" s="286" t="s">
        <v>79</v>
      </c>
      <c r="B65" s="119">
        <v>2.1887005E7</v>
      </c>
      <c r="C65" s="150" t="s">
        <v>1787</v>
      </c>
      <c r="D65" s="150" t="s">
        <v>24</v>
      </c>
      <c r="E65" s="119">
        <v>8.0</v>
      </c>
      <c r="F65" s="24" t="b">
        <v>0</v>
      </c>
      <c r="G65" s="24" t="b">
        <v>1</v>
      </c>
      <c r="H65" s="76" t="s">
        <v>42</v>
      </c>
      <c r="I65" s="231"/>
      <c r="J65" s="52" t="s">
        <v>124</v>
      </c>
      <c r="K65" s="208"/>
    </row>
    <row r="66">
      <c r="A66" s="155" t="s">
        <v>79</v>
      </c>
      <c r="B66" s="287">
        <v>2.1721503E7</v>
      </c>
      <c r="C66" s="288" t="s">
        <v>1701</v>
      </c>
      <c r="D66" s="150" t="s">
        <v>24</v>
      </c>
      <c r="E66" s="119">
        <v>8.0</v>
      </c>
      <c r="F66" s="24" t="b">
        <v>0</v>
      </c>
      <c r="G66" s="24" t="b">
        <v>1</v>
      </c>
      <c r="H66" s="74" t="s">
        <v>97</v>
      </c>
      <c r="I66" s="231"/>
      <c r="J66" s="52" t="s">
        <v>124</v>
      </c>
      <c r="K66" s="208"/>
    </row>
    <row r="67">
      <c r="A67" s="155" t="s">
        <v>79</v>
      </c>
      <c r="B67" s="287">
        <v>2.1935616E7</v>
      </c>
      <c r="C67" s="288" t="s">
        <v>1788</v>
      </c>
      <c r="D67" s="150" t="s">
        <v>24</v>
      </c>
      <c r="E67" s="119">
        <v>8.0</v>
      </c>
      <c r="F67" s="24" t="b">
        <v>0</v>
      </c>
      <c r="G67" s="24" t="b">
        <v>1</v>
      </c>
      <c r="H67" s="183" t="s">
        <v>185</v>
      </c>
      <c r="I67" s="231"/>
      <c r="J67" s="52" t="s">
        <v>124</v>
      </c>
      <c r="K67" s="208"/>
    </row>
    <row r="68">
      <c r="A68" s="155" t="s">
        <v>79</v>
      </c>
      <c r="B68" s="287">
        <v>2.190623E7</v>
      </c>
      <c r="C68" s="288" t="s">
        <v>543</v>
      </c>
      <c r="D68" s="150" t="s">
        <v>24</v>
      </c>
      <c r="E68" s="119">
        <v>3.0</v>
      </c>
      <c r="F68" s="24" t="b">
        <v>0</v>
      </c>
      <c r="G68" s="24" t="b">
        <v>1</v>
      </c>
      <c r="H68" s="183" t="s">
        <v>185</v>
      </c>
      <c r="I68" s="231"/>
      <c r="J68" s="52" t="s">
        <v>124</v>
      </c>
      <c r="K68" s="208"/>
    </row>
    <row r="69">
      <c r="A69" s="155" t="s">
        <v>79</v>
      </c>
      <c r="B69" s="287">
        <v>2.1447847E7</v>
      </c>
      <c r="C69" s="288" t="s">
        <v>1789</v>
      </c>
      <c r="D69" s="150" t="s">
        <v>650</v>
      </c>
      <c r="E69" s="208"/>
      <c r="F69" s="24" t="b">
        <v>0</v>
      </c>
      <c r="G69" s="24" t="b">
        <v>1</v>
      </c>
      <c r="H69" s="183" t="s">
        <v>185</v>
      </c>
      <c r="I69" s="231"/>
      <c r="J69" s="52" t="s">
        <v>124</v>
      </c>
      <c r="K69" s="208"/>
    </row>
    <row r="70">
      <c r="A70" s="289" t="s">
        <v>98</v>
      </c>
      <c r="B70" s="260">
        <v>2.1757105E7</v>
      </c>
      <c r="C70" s="52" t="s">
        <v>1031</v>
      </c>
      <c r="D70" s="161" t="s">
        <v>24</v>
      </c>
      <c r="E70" s="260">
        <v>8.0</v>
      </c>
      <c r="F70" s="25" t="b">
        <v>0</v>
      </c>
      <c r="G70" s="25" t="b">
        <v>1</v>
      </c>
      <c r="H70" s="293" t="s">
        <v>1561</v>
      </c>
      <c r="I70" s="43"/>
      <c r="J70" s="52" t="s">
        <v>124</v>
      </c>
      <c r="K70" s="242"/>
    </row>
    <row r="71">
      <c r="A71" s="289" t="s">
        <v>98</v>
      </c>
      <c r="B71" s="260">
        <v>2.1911318E7</v>
      </c>
      <c r="C71" s="52" t="s">
        <v>1467</v>
      </c>
      <c r="D71" s="161" t="s">
        <v>24</v>
      </c>
      <c r="E71" s="292"/>
      <c r="F71" s="25" t="b">
        <v>0</v>
      </c>
      <c r="G71" s="25" t="b">
        <v>1</v>
      </c>
      <c r="H71" s="293" t="s">
        <v>1561</v>
      </c>
      <c r="I71" s="43"/>
      <c r="J71" s="52" t="s">
        <v>124</v>
      </c>
      <c r="K71" s="242"/>
    </row>
    <row r="72">
      <c r="A72" s="289" t="s">
        <v>98</v>
      </c>
      <c r="B72" s="260">
        <v>2.1956786E7</v>
      </c>
      <c r="C72" s="161" t="s">
        <v>1540</v>
      </c>
      <c r="D72" s="161" t="s">
        <v>24</v>
      </c>
      <c r="E72" s="292"/>
      <c r="F72" s="25" t="b">
        <v>0</v>
      </c>
      <c r="G72" s="25" t="b">
        <v>1</v>
      </c>
      <c r="H72" s="293" t="s">
        <v>1561</v>
      </c>
      <c r="I72" s="43"/>
      <c r="J72" s="52" t="s">
        <v>124</v>
      </c>
      <c r="K72" s="242"/>
    </row>
    <row r="73">
      <c r="A73" s="289" t="s">
        <v>98</v>
      </c>
      <c r="B73" s="260">
        <v>2.1996978E7</v>
      </c>
      <c r="C73" s="52" t="s">
        <v>1564</v>
      </c>
      <c r="D73" s="161" t="s">
        <v>24</v>
      </c>
      <c r="E73" s="260">
        <v>3.0</v>
      </c>
      <c r="F73" s="25" t="b">
        <v>0</v>
      </c>
      <c r="G73" s="25" t="b">
        <v>1</v>
      </c>
      <c r="H73" s="266" t="s">
        <v>42</v>
      </c>
      <c r="I73" s="43" t="b">
        <v>0</v>
      </c>
      <c r="J73" s="52" t="s">
        <v>124</v>
      </c>
      <c r="K73" s="242"/>
    </row>
    <row r="74">
      <c r="A74" s="289" t="s">
        <v>98</v>
      </c>
      <c r="B74" s="260">
        <v>2.1480626E7</v>
      </c>
      <c r="C74" s="52" t="s">
        <v>1710</v>
      </c>
      <c r="D74" s="161" t="s">
        <v>24</v>
      </c>
      <c r="E74" s="260">
        <v>5.0</v>
      </c>
      <c r="F74" s="25" t="b">
        <v>0</v>
      </c>
      <c r="G74" s="25" t="b">
        <v>1</v>
      </c>
      <c r="H74" s="266" t="s">
        <v>42</v>
      </c>
      <c r="I74" s="43"/>
      <c r="J74" s="52" t="s">
        <v>1790</v>
      </c>
      <c r="K74" s="242"/>
    </row>
    <row r="75">
      <c r="A75" s="289" t="s">
        <v>98</v>
      </c>
      <c r="B75" s="260">
        <v>2.1120366E7</v>
      </c>
      <c r="C75" s="52" t="s">
        <v>1709</v>
      </c>
      <c r="D75" s="161" t="s">
        <v>24</v>
      </c>
      <c r="E75" s="260">
        <v>5.0</v>
      </c>
      <c r="F75" s="25" t="b">
        <v>0</v>
      </c>
      <c r="G75" s="25" t="b">
        <v>1</v>
      </c>
      <c r="H75" s="266" t="s">
        <v>42</v>
      </c>
      <c r="I75" s="43" t="b">
        <v>0</v>
      </c>
      <c r="J75" s="52" t="s">
        <v>1790</v>
      </c>
      <c r="K75" s="242"/>
    </row>
    <row r="76">
      <c r="A76" s="289" t="s">
        <v>98</v>
      </c>
      <c r="B76" s="260">
        <v>2.1480646E7</v>
      </c>
      <c r="C76" s="52" t="s">
        <v>1711</v>
      </c>
      <c r="D76" s="161" t="s">
        <v>24</v>
      </c>
      <c r="E76" s="260">
        <v>8.0</v>
      </c>
      <c r="F76" s="25" t="b">
        <v>0</v>
      </c>
      <c r="G76" s="25" t="b">
        <v>1</v>
      </c>
      <c r="H76" s="266" t="s">
        <v>42</v>
      </c>
      <c r="I76" s="43" t="b">
        <v>0</v>
      </c>
      <c r="J76" s="52" t="s">
        <v>1790</v>
      </c>
      <c r="K76" s="242"/>
    </row>
    <row r="77">
      <c r="A77" s="45" t="s">
        <v>133</v>
      </c>
    </row>
    <row r="78">
      <c r="A78" s="49" t="s">
        <v>134</v>
      </c>
      <c r="D78" s="19" t="s">
        <v>135</v>
      </c>
      <c r="E78" s="19" t="s">
        <v>136</v>
      </c>
      <c r="F78" s="19"/>
      <c r="G78" s="19"/>
      <c r="H78" s="19" t="s">
        <v>137</v>
      </c>
      <c r="I78" s="19" t="s">
        <v>20</v>
      </c>
    </row>
    <row r="79">
      <c r="A79" s="50" t="s">
        <v>1791</v>
      </c>
      <c r="D79" s="122" t="s">
        <v>146</v>
      </c>
      <c r="E79" s="50" t="s">
        <v>147</v>
      </c>
      <c r="F79" s="50"/>
      <c r="G79" s="50"/>
      <c r="H79" s="195" t="s">
        <v>143</v>
      </c>
      <c r="I79" s="52" t="s">
        <v>124</v>
      </c>
      <c r="J79" s="52"/>
      <c r="K79" s="52"/>
    </row>
    <row r="80">
      <c r="A80" s="50" t="s">
        <v>1727</v>
      </c>
      <c r="D80" s="122" t="s">
        <v>138</v>
      </c>
      <c r="E80" s="50" t="s">
        <v>147</v>
      </c>
      <c r="F80" s="50"/>
      <c r="G80" s="50"/>
      <c r="H80" s="195" t="s">
        <v>143</v>
      </c>
      <c r="I80" s="52" t="s">
        <v>124</v>
      </c>
      <c r="J80" s="52"/>
      <c r="K80" s="52"/>
    </row>
    <row r="81">
      <c r="A81" s="50" t="s">
        <v>1792</v>
      </c>
      <c r="D81" s="122" t="s">
        <v>1793</v>
      </c>
      <c r="E81" s="50" t="s">
        <v>147</v>
      </c>
      <c r="F81" s="50"/>
      <c r="G81" s="50"/>
      <c r="H81" s="195" t="s">
        <v>143</v>
      </c>
      <c r="I81" s="52" t="s">
        <v>124</v>
      </c>
      <c r="J81" s="52"/>
      <c r="K81" s="52"/>
    </row>
    <row r="82">
      <c r="A82" s="50" t="s">
        <v>1794</v>
      </c>
      <c r="D82" s="122" t="s">
        <v>1332</v>
      </c>
      <c r="E82" s="50" t="s">
        <v>140</v>
      </c>
      <c r="F82" s="50"/>
      <c r="G82" s="50"/>
      <c r="H82" s="195" t="s">
        <v>143</v>
      </c>
      <c r="I82" s="52" t="s">
        <v>124</v>
      </c>
      <c r="J82" s="52"/>
      <c r="K82" s="52"/>
    </row>
    <row r="83">
      <c r="A83" s="50" t="s">
        <v>1731</v>
      </c>
      <c r="D83" s="122" t="s">
        <v>1332</v>
      </c>
      <c r="E83" s="50" t="s">
        <v>140</v>
      </c>
      <c r="F83" s="50"/>
      <c r="G83" s="50"/>
      <c r="H83" s="178" t="s">
        <v>141</v>
      </c>
      <c r="I83" s="52" t="s">
        <v>124</v>
      </c>
      <c r="J83" s="52"/>
      <c r="K83" s="52"/>
    </row>
    <row r="84">
      <c r="A84" s="50" t="s">
        <v>1795</v>
      </c>
      <c r="D84" s="122" t="s">
        <v>1332</v>
      </c>
      <c r="E84" s="50" t="s">
        <v>140</v>
      </c>
      <c r="F84" s="50"/>
      <c r="G84" s="50"/>
      <c r="H84" s="195" t="s">
        <v>143</v>
      </c>
      <c r="I84" s="52" t="s">
        <v>124</v>
      </c>
      <c r="J84" s="52"/>
      <c r="K84" s="52"/>
    </row>
    <row r="85">
      <c r="A85" s="50" t="s">
        <v>1796</v>
      </c>
      <c r="D85" s="122" t="s">
        <v>1332</v>
      </c>
      <c r="E85" s="50" t="s">
        <v>152</v>
      </c>
      <c r="F85" s="50"/>
      <c r="G85" s="50"/>
      <c r="H85" s="195" t="s">
        <v>143</v>
      </c>
      <c r="I85" s="52" t="s">
        <v>124</v>
      </c>
      <c r="J85" s="52"/>
      <c r="K85" s="52"/>
    </row>
    <row r="86">
      <c r="A86" s="50" t="s">
        <v>1797</v>
      </c>
      <c r="D86" s="122" t="s">
        <v>1332</v>
      </c>
      <c r="E86" s="50" t="s">
        <v>152</v>
      </c>
      <c r="F86" s="50"/>
      <c r="G86" s="50"/>
      <c r="H86" s="195" t="s">
        <v>143</v>
      </c>
      <c r="I86" s="52" t="s">
        <v>124</v>
      </c>
      <c r="J86" s="52"/>
      <c r="K86" s="52"/>
    </row>
    <row r="87">
      <c r="A87" s="50" t="s">
        <v>1798</v>
      </c>
      <c r="D87" s="122" t="s">
        <v>1332</v>
      </c>
      <c r="E87" s="50" t="s">
        <v>147</v>
      </c>
      <c r="F87" s="50"/>
      <c r="G87" s="50"/>
      <c r="H87" s="195" t="s">
        <v>143</v>
      </c>
      <c r="I87" s="52" t="s">
        <v>124</v>
      </c>
      <c r="J87" s="52"/>
      <c r="K87" s="52"/>
    </row>
    <row r="88">
      <c r="A88" s="50" t="s">
        <v>1799</v>
      </c>
      <c r="D88" s="122" t="s">
        <v>1332</v>
      </c>
      <c r="E88" s="50" t="s">
        <v>144</v>
      </c>
      <c r="F88" s="50"/>
      <c r="G88" s="50"/>
      <c r="H88" s="178" t="s">
        <v>141</v>
      </c>
      <c r="I88" s="52" t="s">
        <v>124</v>
      </c>
      <c r="J88" s="52"/>
      <c r="K88" s="52"/>
    </row>
    <row r="89">
      <c r="A89" s="50" t="s">
        <v>1800</v>
      </c>
      <c r="D89" s="122" t="s">
        <v>1332</v>
      </c>
      <c r="E89" s="50" t="s">
        <v>144</v>
      </c>
      <c r="F89" s="50"/>
      <c r="G89" s="50"/>
      <c r="H89" s="178" t="s">
        <v>141</v>
      </c>
      <c r="I89" s="52" t="s">
        <v>124</v>
      </c>
      <c r="J89" s="52"/>
      <c r="K89" s="52"/>
    </row>
    <row r="90">
      <c r="A90" s="50" t="s">
        <v>1801</v>
      </c>
      <c r="D90" s="122" t="s">
        <v>1332</v>
      </c>
      <c r="E90" s="50" t="s">
        <v>144</v>
      </c>
      <c r="F90" s="50"/>
      <c r="G90" s="50"/>
      <c r="H90" s="178" t="s">
        <v>141</v>
      </c>
      <c r="I90" s="52" t="s">
        <v>124</v>
      </c>
      <c r="J90" s="52"/>
      <c r="K90" s="52"/>
    </row>
    <row r="91" ht="7.5" customHeight="1">
      <c r="A91" s="12"/>
    </row>
    <row r="92">
      <c r="A92" s="45" t="s">
        <v>153</v>
      </c>
    </row>
    <row r="93">
      <c r="A93" s="49" t="s">
        <v>154</v>
      </c>
      <c r="E93" s="45" t="s">
        <v>13</v>
      </c>
    </row>
    <row r="94">
      <c r="A94" s="57"/>
      <c r="B94" s="57"/>
      <c r="C94" s="58"/>
      <c r="D94" s="57"/>
      <c r="E94" s="67" t="s">
        <v>1576</v>
      </c>
      <c r="H94" s="57"/>
      <c r="I94" s="57"/>
      <c r="J94" s="58"/>
      <c r="K94" s="57"/>
    </row>
    <row r="95">
      <c r="A95" s="57"/>
      <c r="B95" s="57"/>
      <c r="C95" s="58"/>
      <c r="D95" s="57"/>
      <c r="E95" s="67" t="s">
        <v>1577</v>
      </c>
      <c r="F95" s="67" t="s">
        <v>155</v>
      </c>
      <c r="G95" s="67" t="s">
        <v>164</v>
      </c>
      <c r="H95" s="67" t="s">
        <v>1579</v>
      </c>
      <c r="I95" s="57"/>
      <c r="J95" s="58"/>
      <c r="K95" s="57"/>
    </row>
    <row r="96">
      <c r="A96" s="57"/>
      <c r="B96" s="57"/>
      <c r="C96" s="58"/>
      <c r="D96" s="57"/>
      <c r="E96" s="57" t="s">
        <v>140</v>
      </c>
      <c r="F96" s="57">
        <f>SUMIFS(E10:E53,G10:G53,"FALSE",A10:A53,1)</f>
        <v>44</v>
      </c>
      <c r="G96" s="57">
        <f>SUMIFS(E10:E53,A10:A53,1)</f>
        <v>44</v>
      </c>
      <c r="H96" s="57">
        <f>SUMIFS(E10:E53,H10:H53,"PRONTO",A10:A53,1)</f>
        <v>26</v>
      </c>
      <c r="I96" s="57"/>
      <c r="J96" s="58"/>
      <c r="K96" s="57"/>
    </row>
    <row r="97">
      <c r="A97" s="57"/>
      <c r="B97" s="57"/>
      <c r="C97" s="58"/>
      <c r="D97" s="57"/>
      <c r="E97" s="57" t="s">
        <v>152</v>
      </c>
      <c r="F97" s="57">
        <f>SUMIFS(E10:E53,G10:G53,"FALSE",A10:A53,2)</f>
        <v>34</v>
      </c>
      <c r="G97" s="57">
        <f>SUMIFS(E10:E53,A10:A53,2)</f>
        <v>39</v>
      </c>
      <c r="H97" s="57">
        <f>SUMIFS(E10:E53,H10:H53,"PRONTO",A10:A53,2)</f>
        <v>18</v>
      </c>
      <c r="I97" s="57"/>
      <c r="J97" s="58"/>
      <c r="K97" s="57"/>
    </row>
    <row r="98">
      <c r="A98" s="57"/>
      <c r="B98" s="57"/>
      <c r="C98" s="58"/>
      <c r="D98" s="57"/>
      <c r="E98" s="57" t="s">
        <v>142</v>
      </c>
      <c r="F98" s="57">
        <f>SUMIFS(E10:E53,G10:G53,"FALSE",A10:A53,3)</f>
        <v>29</v>
      </c>
      <c r="G98" s="57">
        <f>SUMIFS(E10:E53,A10:A53,3)</f>
        <v>45</v>
      </c>
      <c r="H98" s="57">
        <f>SUMIFS(E10:E53,H10:H53,"PRONTO",A10:A53,3)</f>
        <v>27</v>
      </c>
      <c r="I98" s="57"/>
      <c r="J98" s="58"/>
      <c r="K98" s="57"/>
    </row>
    <row r="99">
      <c r="A99" s="57"/>
      <c r="B99" s="57"/>
      <c r="C99" s="58"/>
      <c r="D99" s="57"/>
      <c r="E99" s="57" t="s">
        <v>144</v>
      </c>
      <c r="F99" s="57">
        <f>SUMIFS(E10:E53,G10:G53,"FALSE",A10:A53,4)</f>
        <v>53</v>
      </c>
      <c r="G99" s="57">
        <f>SUMIFS(E10:E53,A10:A53,4)</f>
        <v>53</v>
      </c>
      <c r="H99" s="57">
        <f>SUMIFS(E10:E53,H10:H53,"PRONTO",A10:A53,4)</f>
        <v>27</v>
      </c>
      <c r="I99" s="57"/>
      <c r="J99" s="58"/>
      <c r="K99" s="57"/>
    </row>
    <row r="100">
      <c r="A100" s="57"/>
      <c r="B100" s="57"/>
      <c r="C100" s="58"/>
      <c r="D100" s="57"/>
      <c r="E100" s="66" t="s">
        <v>1581</v>
      </c>
      <c r="F100" s="67">
        <f t="shared" ref="F100:H100" si="1">SUM(F96:F99)</f>
        <v>160</v>
      </c>
      <c r="G100" s="67">
        <f t="shared" si="1"/>
        <v>181</v>
      </c>
      <c r="H100" s="67">
        <f t="shared" si="1"/>
        <v>98</v>
      </c>
      <c r="I100" s="57"/>
      <c r="J100" s="58"/>
      <c r="K100" s="57"/>
    </row>
    <row r="101">
      <c r="A101" s="57"/>
      <c r="B101" s="57"/>
      <c r="C101" s="58"/>
      <c r="D101" s="57"/>
      <c r="E101" s="66"/>
      <c r="F101" s="67"/>
      <c r="G101" s="67"/>
      <c r="H101" s="57"/>
      <c r="I101" s="57"/>
      <c r="J101" s="58"/>
      <c r="K101" s="57"/>
    </row>
    <row r="102">
      <c r="A102" s="57"/>
      <c r="B102" s="57"/>
      <c r="C102" s="58"/>
      <c r="D102" s="57"/>
      <c r="E102" s="247"/>
      <c r="F102" s="247"/>
      <c r="G102" s="247"/>
      <c r="H102" s="57"/>
      <c r="I102" s="57"/>
      <c r="J102" s="58"/>
      <c r="K102" s="57"/>
    </row>
    <row r="103">
      <c r="A103" s="57"/>
      <c r="B103" s="57"/>
      <c r="C103" s="58"/>
      <c r="D103" s="57"/>
      <c r="E103" s="247"/>
      <c r="F103" s="247"/>
      <c r="G103" s="247"/>
      <c r="H103" s="57"/>
      <c r="I103" s="57"/>
      <c r="J103" s="58"/>
      <c r="K103" s="57"/>
    </row>
    <row r="104">
      <c r="A104" s="57"/>
      <c r="B104" s="57"/>
      <c r="C104" s="58"/>
      <c r="D104" s="57"/>
      <c r="E104" s="247"/>
      <c r="F104" s="247"/>
      <c r="G104" s="247"/>
      <c r="H104" s="57"/>
      <c r="I104" s="57"/>
      <c r="J104" s="58"/>
      <c r="K104" s="57"/>
    </row>
    <row r="105">
      <c r="A105" s="57"/>
      <c r="B105" s="57"/>
      <c r="C105" s="58"/>
      <c r="D105" s="57"/>
      <c r="E105" s="247"/>
      <c r="F105" s="247"/>
      <c r="G105" s="247"/>
      <c r="H105" s="57"/>
      <c r="I105" s="57"/>
      <c r="J105" s="58"/>
      <c r="K105" s="57"/>
    </row>
    <row r="106">
      <c r="A106" s="57"/>
      <c r="B106" s="57"/>
      <c r="C106" s="58"/>
      <c r="D106" s="57"/>
      <c r="E106" s="247"/>
      <c r="F106" s="247"/>
      <c r="G106" s="247"/>
      <c r="H106" s="57"/>
      <c r="I106" s="57"/>
      <c r="J106" s="58"/>
      <c r="K106" s="57"/>
    </row>
    <row r="107">
      <c r="A107" s="57"/>
      <c r="B107" s="57"/>
      <c r="C107" s="58"/>
      <c r="D107" s="57"/>
      <c r="E107" s="247"/>
      <c r="F107" s="247"/>
      <c r="G107" s="247"/>
      <c r="H107" s="57"/>
      <c r="I107" s="57"/>
      <c r="J107" s="58"/>
      <c r="K107" s="57"/>
    </row>
    <row r="108">
      <c r="A108" s="57"/>
      <c r="B108" s="57"/>
      <c r="C108" s="58"/>
      <c r="D108" s="57"/>
      <c r="E108" s="247"/>
      <c r="F108" s="247"/>
      <c r="G108" s="247"/>
      <c r="H108" s="57"/>
      <c r="I108" s="57"/>
      <c r="J108" s="58"/>
      <c r="K108" s="57"/>
    </row>
  </sheetData>
  <autoFilter ref="$A$9:$K$52">
    <sortState ref="A9:K52">
      <sortCondition ref="A9:A52"/>
      <sortCondition descending="1" ref="F9:F52"/>
      <sortCondition ref="G9:G52"/>
      <sortCondition ref="B9:B52"/>
    </sortState>
  </autoFilter>
  <mergeCells count="37">
    <mergeCell ref="A4:B4"/>
    <mergeCell ref="A5:B5"/>
    <mergeCell ref="A6:B6"/>
    <mergeCell ref="A1:K1"/>
    <mergeCell ref="A2:K2"/>
    <mergeCell ref="A3:B3"/>
    <mergeCell ref="C3:I3"/>
    <mergeCell ref="C4:D4"/>
    <mergeCell ref="E4:E5"/>
    <mergeCell ref="F4:I5"/>
    <mergeCell ref="C5:D5"/>
    <mergeCell ref="C6:I6"/>
    <mergeCell ref="A7:K7"/>
    <mergeCell ref="A8:K8"/>
    <mergeCell ref="A52:K52"/>
    <mergeCell ref="A53:K53"/>
    <mergeCell ref="J54:K54"/>
    <mergeCell ref="A77:K77"/>
    <mergeCell ref="A78:C78"/>
    <mergeCell ref="I78:K78"/>
    <mergeCell ref="A79:C79"/>
    <mergeCell ref="A80:C80"/>
    <mergeCell ref="A81:C81"/>
    <mergeCell ref="A82:C82"/>
    <mergeCell ref="A90:C90"/>
    <mergeCell ref="A91:K91"/>
    <mergeCell ref="A92:K92"/>
    <mergeCell ref="A93:D93"/>
    <mergeCell ref="E93:K93"/>
    <mergeCell ref="E94:G94"/>
    <mergeCell ref="A83:C83"/>
    <mergeCell ref="A84:C84"/>
    <mergeCell ref="A85:C85"/>
    <mergeCell ref="A86:C86"/>
    <mergeCell ref="A87:C87"/>
    <mergeCell ref="A88:C88"/>
    <mergeCell ref="A89:C89"/>
  </mergeCells>
  <conditionalFormatting sqref="H9:H51 H54:H76">
    <cfRule type="containsText" dxfId="0" priority="1" operator="containsText" text="Preparado">
      <formula>NOT(ISERROR(SEARCH(("Preparado"),(H9))))</formula>
    </cfRule>
  </conditionalFormatting>
  <conditionalFormatting sqref="H9:H51 H54:H76">
    <cfRule type="containsText" dxfId="1" priority="2" operator="containsText" text="Pronto">
      <formula>NOT(ISERROR(SEARCH(("Pronto"),(H9))))</formula>
    </cfRule>
  </conditionalFormatting>
  <conditionalFormatting sqref="H9:H51 H54:H76">
    <cfRule type="containsText" dxfId="1" priority="3" operator="containsText" text="Aceito">
      <formula>NOT(ISERROR(SEARCH(("Aceito"),(H9))))</formula>
    </cfRule>
  </conditionalFormatting>
  <conditionalFormatting sqref="H9:H51 H54:H76">
    <cfRule type="containsText" dxfId="1" priority="4" operator="containsText" text="Implantado">
      <formula>NOT(ISERROR(SEARCH(("Implantado"),(H9))))</formula>
    </cfRule>
  </conditionalFormatting>
  <conditionalFormatting sqref="H9:H51 H54:H76">
    <cfRule type="containsText" dxfId="2" priority="5" operator="containsText" text="Novo">
      <formula>NOT(ISERROR(SEARCH(("Novo"),(H9))))</formula>
    </cfRule>
  </conditionalFormatting>
  <conditionalFormatting sqref="H9:H51 H54:H76">
    <cfRule type="containsText" dxfId="2" priority="6" operator="containsText" text="Em refinamento">
      <formula>NOT(ISERROR(SEARCH(("Em refinamento"),(H9))))</formula>
    </cfRule>
  </conditionalFormatting>
  <conditionalFormatting sqref="H9:H51 H54:H76">
    <cfRule type="containsText" dxfId="3" priority="7" operator="containsText" text="Em testes">
      <formula>NOT(ISERROR(SEARCH(("Em testes"),(H9))))</formula>
    </cfRule>
  </conditionalFormatting>
  <conditionalFormatting sqref="H9:H51 H54:H76">
    <cfRule type="containsText" dxfId="3" priority="8" operator="containsText" text="Implementado">
      <formula>NOT(ISERROR(SEARCH(("Implementado"),(H9))))</formula>
    </cfRule>
  </conditionalFormatting>
  <conditionalFormatting sqref="H9:H51 H54:H76">
    <cfRule type="containsText" dxfId="1" priority="9" operator="containsText" text="Entregue">
      <formula>NOT(ISERROR(SEARCH(("Entregue"),(H9))))</formula>
    </cfRule>
  </conditionalFormatting>
  <conditionalFormatting sqref="H9:H51 H54:H76">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39.25"/>
    <col customWidth="1" min="4" max="4" width="14.5"/>
    <col customWidth="1" min="5" max="6" width="7.75"/>
    <col customWidth="1" min="7" max="7" width="9.5"/>
    <col customWidth="1" min="8" max="8" width="15.25"/>
    <col customWidth="1" min="9" max="9" width="10.13"/>
    <col customWidth="1" min="10" max="10" width="51.63"/>
    <col customWidth="1" min="11" max="11" width="60.0"/>
  </cols>
  <sheetData>
    <row r="1" ht="57.0" customHeight="1">
      <c r="A1" s="1" t="s">
        <v>0</v>
      </c>
    </row>
    <row r="2">
      <c r="A2" s="2" t="s">
        <v>1802</v>
      </c>
    </row>
    <row r="3">
      <c r="A3" s="294" t="s">
        <v>1803</v>
      </c>
      <c r="C3" s="7">
        <v>45443.0</v>
      </c>
    </row>
    <row r="4">
      <c r="A4" s="294" t="s">
        <v>3</v>
      </c>
      <c r="C4" s="7">
        <v>45443.0</v>
      </c>
      <c r="D4" s="7"/>
      <c r="E4" s="295">
        <f>NETWORKDAYS(C4, C5, 0)</f>
        <v>12</v>
      </c>
      <c r="F4" s="9" t="s">
        <v>4</v>
      </c>
    </row>
    <row r="5">
      <c r="A5" s="296" t="s">
        <v>5</v>
      </c>
      <c r="C5" s="7">
        <v>45460.0</v>
      </c>
      <c r="D5" s="7"/>
    </row>
    <row r="6">
      <c r="A6" s="296" t="s">
        <v>6</v>
      </c>
      <c r="C6" s="11" t="s">
        <v>7</v>
      </c>
    </row>
    <row r="7" ht="7.5" customHeight="1">
      <c r="A7" s="12"/>
    </row>
    <row r="8">
      <c r="A8" s="13" t="s">
        <v>8</v>
      </c>
    </row>
    <row r="9">
      <c r="A9" s="14" t="s">
        <v>9</v>
      </c>
      <c r="B9" s="15" t="s">
        <v>10</v>
      </c>
      <c r="C9" s="16" t="s">
        <v>11</v>
      </c>
      <c r="D9" s="17" t="s">
        <v>12</v>
      </c>
      <c r="E9" s="16" t="s">
        <v>13</v>
      </c>
      <c r="F9" s="16" t="s">
        <v>14</v>
      </c>
      <c r="G9" s="16" t="s">
        <v>15</v>
      </c>
      <c r="H9" s="18" t="s">
        <v>16</v>
      </c>
      <c r="I9" s="16" t="s">
        <v>17</v>
      </c>
      <c r="J9" s="17" t="s">
        <v>19</v>
      </c>
      <c r="K9" s="17" t="s">
        <v>20</v>
      </c>
    </row>
    <row r="10">
      <c r="A10" s="297" t="s">
        <v>21</v>
      </c>
      <c r="B10" s="298">
        <v>2.1939735E7</v>
      </c>
      <c r="C10" s="299" t="s">
        <v>1804</v>
      </c>
      <c r="D10" s="299" t="s">
        <v>1718</v>
      </c>
      <c r="E10" s="298">
        <v>13.0</v>
      </c>
      <c r="F10" s="25" t="b">
        <v>1</v>
      </c>
      <c r="G10" s="43" t="b">
        <v>0</v>
      </c>
      <c r="H10" s="226" t="s">
        <v>25</v>
      </c>
      <c r="I10" s="43" t="b">
        <v>0</v>
      </c>
      <c r="J10" s="299" t="s">
        <v>1805</v>
      </c>
      <c r="K10" s="27" t="s">
        <v>124</v>
      </c>
    </row>
    <row r="11">
      <c r="A11" s="297" t="s">
        <v>21</v>
      </c>
      <c r="B11" s="298">
        <v>2.1086399E7</v>
      </c>
      <c r="C11" s="299" t="s">
        <v>1806</v>
      </c>
      <c r="D11" s="27" t="s">
        <v>1718</v>
      </c>
      <c r="E11" s="298">
        <v>5.0</v>
      </c>
      <c r="F11" s="25" t="b">
        <v>0</v>
      </c>
      <c r="G11" s="43" t="b">
        <v>0</v>
      </c>
      <c r="H11" s="226" t="s">
        <v>42</v>
      </c>
      <c r="I11" s="43" t="b">
        <v>0</v>
      </c>
      <c r="J11" s="27" t="s">
        <v>124</v>
      </c>
      <c r="K11" s="27" t="s">
        <v>124</v>
      </c>
    </row>
    <row r="12">
      <c r="A12" s="297" t="s">
        <v>21</v>
      </c>
      <c r="B12" s="298">
        <v>2.1512219E7</v>
      </c>
      <c r="C12" s="299" t="s">
        <v>1735</v>
      </c>
      <c r="D12" s="27" t="s">
        <v>1718</v>
      </c>
      <c r="E12" s="298">
        <v>8.0</v>
      </c>
      <c r="F12" s="25" t="b">
        <v>0</v>
      </c>
      <c r="G12" s="43" t="b">
        <v>0</v>
      </c>
      <c r="H12" s="226" t="s">
        <v>42</v>
      </c>
      <c r="I12" s="43" t="b">
        <v>0</v>
      </c>
      <c r="J12" s="27" t="s">
        <v>124</v>
      </c>
      <c r="K12" s="27" t="s">
        <v>1807</v>
      </c>
    </row>
    <row r="13">
      <c r="A13" s="297" t="s">
        <v>21</v>
      </c>
      <c r="B13" s="298">
        <v>2.1686455E7</v>
      </c>
      <c r="C13" s="299" t="s">
        <v>1692</v>
      </c>
      <c r="D13" s="27" t="s">
        <v>1718</v>
      </c>
      <c r="E13" s="298">
        <v>8.0</v>
      </c>
      <c r="F13" s="25" t="b">
        <v>0</v>
      </c>
      <c r="G13" s="43" t="b">
        <v>0</v>
      </c>
      <c r="H13" s="226" t="s">
        <v>97</v>
      </c>
      <c r="I13" s="43" t="b">
        <v>0</v>
      </c>
      <c r="J13" s="27" t="s">
        <v>124</v>
      </c>
      <c r="K13" s="27" t="s">
        <v>1807</v>
      </c>
    </row>
    <row r="14">
      <c r="A14" s="297" t="s">
        <v>21</v>
      </c>
      <c r="B14" s="298">
        <v>2.1692644E7</v>
      </c>
      <c r="C14" s="299" t="s">
        <v>1499</v>
      </c>
      <c r="D14" s="27" t="s">
        <v>1718</v>
      </c>
      <c r="E14" s="298">
        <v>3.0</v>
      </c>
      <c r="F14" s="25" t="b">
        <v>0</v>
      </c>
      <c r="G14" s="43" t="b">
        <v>0</v>
      </c>
      <c r="H14" s="226" t="s">
        <v>42</v>
      </c>
      <c r="I14" s="43" t="b">
        <v>0</v>
      </c>
      <c r="J14" s="27" t="s">
        <v>124</v>
      </c>
      <c r="K14" s="27" t="s">
        <v>124</v>
      </c>
    </row>
    <row r="15">
      <c r="A15" s="297" t="s">
        <v>21</v>
      </c>
      <c r="B15" s="298">
        <v>2.1888872E7</v>
      </c>
      <c r="C15" s="299" t="s">
        <v>1808</v>
      </c>
      <c r="D15" s="299" t="s">
        <v>1718</v>
      </c>
      <c r="E15" s="298">
        <v>5.0</v>
      </c>
      <c r="F15" s="25" t="b">
        <v>0</v>
      </c>
      <c r="G15" s="43" t="b">
        <v>0</v>
      </c>
      <c r="H15" s="226" t="s">
        <v>25</v>
      </c>
      <c r="I15" s="43" t="b">
        <v>0</v>
      </c>
      <c r="J15" s="299" t="s">
        <v>1809</v>
      </c>
      <c r="K15" s="27" t="s">
        <v>124</v>
      </c>
    </row>
    <row r="16">
      <c r="A16" s="297" t="s">
        <v>21</v>
      </c>
      <c r="B16" s="298">
        <v>2.191032E7</v>
      </c>
      <c r="C16" s="299" t="s">
        <v>1810</v>
      </c>
      <c r="D16" s="299" t="s">
        <v>1718</v>
      </c>
      <c r="E16" s="298">
        <v>8.0</v>
      </c>
      <c r="F16" s="25" t="b">
        <v>0</v>
      </c>
      <c r="G16" s="43" t="b">
        <v>0</v>
      </c>
      <c r="H16" s="226" t="s">
        <v>25</v>
      </c>
      <c r="I16" s="43" t="b">
        <v>0</v>
      </c>
      <c r="J16" s="300" t="s">
        <v>1811</v>
      </c>
      <c r="K16" s="27" t="s">
        <v>124</v>
      </c>
    </row>
    <row r="17">
      <c r="A17" s="297" t="s">
        <v>21</v>
      </c>
      <c r="B17" s="298">
        <v>2.1568633E7</v>
      </c>
      <c r="C17" s="299" t="s">
        <v>1812</v>
      </c>
      <c r="D17" s="299" t="s">
        <v>1718</v>
      </c>
      <c r="E17" s="298">
        <v>5.0</v>
      </c>
      <c r="F17" s="25" t="b">
        <v>0</v>
      </c>
      <c r="G17" s="43" t="b">
        <v>1</v>
      </c>
      <c r="H17" s="226" t="s">
        <v>25</v>
      </c>
      <c r="I17" s="43" t="b">
        <v>0</v>
      </c>
      <c r="J17" s="300" t="s">
        <v>1813</v>
      </c>
      <c r="K17" s="27" t="s">
        <v>124</v>
      </c>
    </row>
    <row r="18">
      <c r="A18" s="301" t="s">
        <v>21</v>
      </c>
      <c r="B18" s="298">
        <v>2.1953184E7</v>
      </c>
      <c r="C18" s="299" t="s">
        <v>1814</v>
      </c>
      <c r="D18" s="299" t="s">
        <v>1718</v>
      </c>
      <c r="E18" s="298">
        <v>3.0</v>
      </c>
      <c r="F18" s="25" t="b">
        <v>0</v>
      </c>
      <c r="G18" s="43" t="b">
        <v>1</v>
      </c>
      <c r="H18" s="226" t="s">
        <v>25</v>
      </c>
      <c r="I18" s="43" t="b">
        <v>0</v>
      </c>
      <c r="J18" s="299" t="s">
        <v>1815</v>
      </c>
      <c r="K18" s="27" t="s">
        <v>124</v>
      </c>
    </row>
    <row r="19">
      <c r="A19" s="256" t="s">
        <v>48</v>
      </c>
      <c r="B19" s="298">
        <v>2.1447985E7</v>
      </c>
      <c r="C19" s="299" t="s">
        <v>1816</v>
      </c>
      <c r="D19" s="299" t="s">
        <v>1718</v>
      </c>
      <c r="E19" s="298">
        <v>3.0</v>
      </c>
      <c r="F19" s="25" t="b">
        <v>1</v>
      </c>
      <c r="G19" s="43" t="b">
        <v>0</v>
      </c>
      <c r="H19" s="226" t="s">
        <v>25</v>
      </c>
      <c r="I19" s="43" t="b">
        <v>0</v>
      </c>
      <c r="J19" s="27" t="s">
        <v>124</v>
      </c>
      <c r="K19" s="27" t="s">
        <v>124</v>
      </c>
    </row>
    <row r="20">
      <c r="A20" s="256" t="s">
        <v>48</v>
      </c>
      <c r="B20" s="298">
        <v>2.1447967E7</v>
      </c>
      <c r="C20" s="299" t="s">
        <v>1817</v>
      </c>
      <c r="D20" s="299" t="s">
        <v>1718</v>
      </c>
      <c r="E20" s="298">
        <v>8.0</v>
      </c>
      <c r="F20" s="25" t="b">
        <v>0</v>
      </c>
      <c r="G20" s="43" t="b">
        <v>0</v>
      </c>
      <c r="H20" s="226" t="s">
        <v>25</v>
      </c>
      <c r="I20" s="43" t="b">
        <v>0</v>
      </c>
      <c r="J20" s="299" t="s">
        <v>1818</v>
      </c>
      <c r="K20" s="27" t="s">
        <v>124</v>
      </c>
    </row>
    <row r="21">
      <c r="A21" s="256" t="s">
        <v>48</v>
      </c>
      <c r="B21" s="298">
        <v>2.1447993E7</v>
      </c>
      <c r="C21" s="299" t="s">
        <v>1751</v>
      </c>
      <c r="D21" s="27" t="s">
        <v>1718</v>
      </c>
      <c r="E21" s="298">
        <v>5.0</v>
      </c>
      <c r="F21" s="25" t="b">
        <v>0</v>
      </c>
      <c r="G21" s="43" t="b">
        <v>0</v>
      </c>
      <c r="H21" s="226" t="s">
        <v>42</v>
      </c>
      <c r="I21" s="43" t="b">
        <v>0</v>
      </c>
      <c r="J21" s="27" t="s">
        <v>124</v>
      </c>
      <c r="K21" s="27" t="s">
        <v>1819</v>
      </c>
    </row>
    <row r="22">
      <c r="A22" s="256" t="s">
        <v>48</v>
      </c>
      <c r="B22" s="298">
        <v>2.1746699E7</v>
      </c>
      <c r="C22" s="299" t="s">
        <v>1746</v>
      </c>
      <c r="D22" s="27" t="s">
        <v>1718</v>
      </c>
      <c r="E22" s="298">
        <v>5.0</v>
      </c>
      <c r="F22" s="25" t="b">
        <v>0</v>
      </c>
      <c r="G22" s="43" t="b">
        <v>0</v>
      </c>
      <c r="H22" s="226" t="s">
        <v>42</v>
      </c>
      <c r="I22" s="43" t="b">
        <v>0</v>
      </c>
      <c r="J22" s="27" t="s">
        <v>124</v>
      </c>
      <c r="K22" s="27" t="s">
        <v>1819</v>
      </c>
    </row>
    <row r="23">
      <c r="A23" s="256" t="s">
        <v>48</v>
      </c>
      <c r="B23" s="298">
        <v>2.1746695E7</v>
      </c>
      <c r="C23" s="299" t="s">
        <v>1820</v>
      </c>
      <c r="D23" s="299" t="s">
        <v>1718</v>
      </c>
      <c r="E23" s="298">
        <v>8.0</v>
      </c>
      <c r="F23" s="25" t="b">
        <v>0</v>
      </c>
      <c r="G23" s="43" t="b">
        <v>0</v>
      </c>
      <c r="H23" s="226" t="s">
        <v>25</v>
      </c>
      <c r="I23" s="43" t="b">
        <v>0</v>
      </c>
      <c r="J23" s="27" t="s">
        <v>124</v>
      </c>
      <c r="K23" s="27" t="s">
        <v>124</v>
      </c>
    </row>
    <row r="24">
      <c r="A24" s="256" t="s">
        <v>48</v>
      </c>
      <c r="B24" s="298">
        <v>2.1751743E7</v>
      </c>
      <c r="C24" s="299" t="s">
        <v>1821</v>
      </c>
      <c r="D24" s="299" t="s">
        <v>650</v>
      </c>
      <c r="E24" s="298">
        <v>8.0</v>
      </c>
      <c r="F24" s="25" t="b">
        <v>0</v>
      </c>
      <c r="G24" s="43" t="b">
        <v>0</v>
      </c>
      <c r="H24" s="226" t="s">
        <v>25</v>
      </c>
      <c r="I24" s="43" t="b">
        <v>0</v>
      </c>
      <c r="J24" s="299" t="s">
        <v>1815</v>
      </c>
      <c r="K24" s="27" t="s">
        <v>124</v>
      </c>
    </row>
    <row r="25">
      <c r="A25" s="256" t="s">
        <v>48</v>
      </c>
      <c r="B25" s="298">
        <v>2.1746733E7</v>
      </c>
      <c r="C25" s="299" t="s">
        <v>1822</v>
      </c>
      <c r="D25" s="27" t="s">
        <v>1718</v>
      </c>
      <c r="E25" s="298">
        <v>13.0</v>
      </c>
      <c r="F25" s="25" t="b">
        <v>0</v>
      </c>
      <c r="G25" s="43" t="b">
        <v>1</v>
      </c>
      <c r="H25" s="226" t="s">
        <v>97</v>
      </c>
      <c r="I25" s="43" t="b">
        <v>0</v>
      </c>
      <c r="J25" s="27" t="s">
        <v>124</v>
      </c>
      <c r="K25" s="27" t="s">
        <v>1823</v>
      </c>
    </row>
    <row r="26">
      <c r="A26" s="256" t="s">
        <v>48</v>
      </c>
      <c r="B26" s="298">
        <v>2.1884526E7</v>
      </c>
      <c r="C26" s="299" t="s">
        <v>1747</v>
      </c>
      <c r="D26" s="27" t="s">
        <v>1718</v>
      </c>
      <c r="E26" s="298">
        <v>5.0</v>
      </c>
      <c r="F26" s="25" t="b">
        <v>0</v>
      </c>
      <c r="G26" s="43" t="b">
        <v>1</v>
      </c>
      <c r="H26" s="226" t="s">
        <v>97</v>
      </c>
      <c r="I26" s="43" t="b">
        <v>0</v>
      </c>
      <c r="J26" s="27" t="s">
        <v>124</v>
      </c>
      <c r="K26" s="27" t="s">
        <v>1824</v>
      </c>
    </row>
    <row r="27">
      <c r="A27" s="189" t="s">
        <v>79</v>
      </c>
      <c r="B27" s="298">
        <v>2.1721471E7</v>
      </c>
      <c r="C27" s="299" t="s">
        <v>1825</v>
      </c>
      <c r="D27" s="27" t="s">
        <v>1718</v>
      </c>
      <c r="E27" s="298">
        <v>5.0</v>
      </c>
      <c r="F27" s="25" t="b">
        <v>1</v>
      </c>
      <c r="G27" s="43" t="b">
        <v>0</v>
      </c>
      <c r="H27" s="226" t="s">
        <v>97</v>
      </c>
      <c r="I27" s="302" t="b">
        <v>1</v>
      </c>
      <c r="J27" s="27" t="s">
        <v>124</v>
      </c>
      <c r="K27" s="27" t="s">
        <v>1826</v>
      </c>
    </row>
    <row r="28">
      <c r="A28" s="189" t="s">
        <v>79</v>
      </c>
      <c r="B28" s="298">
        <v>2.172148E7</v>
      </c>
      <c r="C28" s="299" t="s">
        <v>1827</v>
      </c>
      <c r="D28" s="299" t="s">
        <v>1718</v>
      </c>
      <c r="E28" s="298">
        <v>8.0</v>
      </c>
      <c r="F28" s="25" t="b">
        <v>0</v>
      </c>
      <c r="G28" s="43" t="b">
        <v>0</v>
      </c>
      <c r="H28" s="226" t="s">
        <v>25</v>
      </c>
      <c r="I28" s="43" t="b">
        <v>0</v>
      </c>
      <c r="J28" s="299" t="s">
        <v>1828</v>
      </c>
      <c r="K28" s="27" t="s">
        <v>124</v>
      </c>
    </row>
    <row r="29">
      <c r="A29" s="189" t="s">
        <v>79</v>
      </c>
      <c r="B29" s="298">
        <v>2.1746679E7</v>
      </c>
      <c r="C29" s="299" t="s">
        <v>1829</v>
      </c>
      <c r="D29" s="299" t="s">
        <v>1718</v>
      </c>
      <c r="E29" s="298">
        <v>8.0</v>
      </c>
      <c r="F29" s="25" t="b">
        <v>0</v>
      </c>
      <c r="G29" s="43" t="b">
        <v>0</v>
      </c>
      <c r="H29" s="226" t="s">
        <v>25</v>
      </c>
      <c r="I29" s="43" t="b">
        <v>0</v>
      </c>
      <c r="J29" s="299" t="s">
        <v>1830</v>
      </c>
      <c r="K29" s="27" t="s">
        <v>124</v>
      </c>
    </row>
    <row r="30">
      <c r="A30" s="189" t="s">
        <v>79</v>
      </c>
      <c r="B30" s="298">
        <v>2.1837715E7</v>
      </c>
      <c r="C30" s="299" t="s">
        <v>1831</v>
      </c>
      <c r="D30" s="299" t="s">
        <v>1718</v>
      </c>
      <c r="E30" s="298">
        <v>5.0</v>
      </c>
      <c r="F30" s="25" t="b">
        <v>0</v>
      </c>
      <c r="G30" s="43" t="b">
        <v>0</v>
      </c>
      <c r="H30" s="226" t="s">
        <v>25</v>
      </c>
      <c r="I30" s="43" t="b">
        <v>0</v>
      </c>
      <c r="J30" s="299" t="s">
        <v>1832</v>
      </c>
      <c r="K30" s="27" t="s">
        <v>124</v>
      </c>
    </row>
    <row r="31">
      <c r="A31" s="189" t="s">
        <v>79</v>
      </c>
      <c r="B31" s="298">
        <v>2.1887005E7</v>
      </c>
      <c r="C31" s="299" t="s">
        <v>1787</v>
      </c>
      <c r="D31" s="299" t="s">
        <v>1718</v>
      </c>
      <c r="E31" s="298">
        <v>8.0</v>
      </c>
      <c r="F31" s="25" t="b">
        <v>0</v>
      </c>
      <c r="G31" s="43" t="b">
        <v>0</v>
      </c>
      <c r="H31" s="226" t="s">
        <v>25</v>
      </c>
      <c r="I31" s="43" t="b">
        <v>0</v>
      </c>
      <c r="J31" s="299" t="s">
        <v>1833</v>
      </c>
      <c r="K31" s="27" t="s">
        <v>124</v>
      </c>
    </row>
    <row r="32">
      <c r="A32" s="189" t="s">
        <v>79</v>
      </c>
      <c r="B32" s="298">
        <v>2.1721483E7</v>
      </c>
      <c r="C32" s="299" t="s">
        <v>1752</v>
      </c>
      <c r="D32" s="27" t="s">
        <v>1718</v>
      </c>
      <c r="E32" s="298">
        <v>5.0</v>
      </c>
      <c r="F32" s="25" t="b">
        <v>0</v>
      </c>
      <c r="G32" s="43" t="b">
        <v>1</v>
      </c>
      <c r="H32" s="226" t="s">
        <v>97</v>
      </c>
      <c r="I32" s="302" t="b">
        <v>1</v>
      </c>
      <c r="J32" s="27" t="s">
        <v>124</v>
      </c>
      <c r="K32" s="27" t="s">
        <v>1834</v>
      </c>
    </row>
    <row r="33">
      <c r="A33" s="189" t="s">
        <v>79</v>
      </c>
      <c r="B33" s="298">
        <v>2.1721503E7</v>
      </c>
      <c r="C33" s="299" t="s">
        <v>1701</v>
      </c>
      <c r="D33" s="27" t="s">
        <v>1718</v>
      </c>
      <c r="E33" s="298">
        <v>8.0</v>
      </c>
      <c r="F33" s="25" t="b">
        <v>0</v>
      </c>
      <c r="G33" s="43" t="b">
        <v>1</v>
      </c>
      <c r="H33" s="226" t="s">
        <v>97</v>
      </c>
      <c r="I33" s="43" t="b">
        <v>0</v>
      </c>
      <c r="J33" s="27" t="s">
        <v>124</v>
      </c>
      <c r="K33" s="27" t="s">
        <v>1824</v>
      </c>
    </row>
    <row r="34">
      <c r="A34" s="189" t="s">
        <v>79</v>
      </c>
      <c r="B34" s="298">
        <v>2.1887014E7</v>
      </c>
      <c r="C34" s="299" t="s">
        <v>1702</v>
      </c>
      <c r="D34" s="27" t="s">
        <v>1718</v>
      </c>
      <c r="E34" s="298">
        <v>8.0</v>
      </c>
      <c r="F34" s="25" t="b">
        <v>0</v>
      </c>
      <c r="G34" s="43" t="b">
        <v>1</v>
      </c>
      <c r="H34" s="226" t="s">
        <v>97</v>
      </c>
      <c r="I34" s="43" t="b">
        <v>0</v>
      </c>
      <c r="J34" s="27" t="s">
        <v>124</v>
      </c>
      <c r="K34" s="27" t="s">
        <v>1824</v>
      </c>
    </row>
    <row r="35">
      <c r="A35" s="241" t="s">
        <v>98</v>
      </c>
      <c r="B35" s="298">
        <v>2.1886711E7</v>
      </c>
      <c r="C35" s="299" t="s">
        <v>1835</v>
      </c>
      <c r="D35" s="299" t="s">
        <v>1718</v>
      </c>
      <c r="E35" s="298">
        <v>5.0</v>
      </c>
      <c r="F35" s="25" t="b">
        <v>1</v>
      </c>
      <c r="G35" s="43" t="b">
        <v>0</v>
      </c>
      <c r="H35" s="226" t="s">
        <v>25</v>
      </c>
      <c r="I35" s="43" t="b">
        <v>0</v>
      </c>
      <c r="J35" s="299" t="s">
        <v>1836</v>
      </c>
      <c r="K35" s="27" t="s">
        <v>124</v>
      </c>
    </row>
    <row r="36">
      <c r="A36" s="241" t="s">
        <v>98</v>
      </c>
      <c r="B36" s="298">
        <v>2.1701557E7</v>
      </c>
      <c r="C36" s="299" t="s">
        <v>1837</v>
      </c>
      <c r="D36" s="299" t="s">
        <v>1718</v>
      </c>
      <c r="E36" s="298">
        <v>5.0</v>
      </c>
      <c r="F36" s="25" t="b">
        <v>0</v>
      </c>
      <c r="G36" s="43" t="b">
        <v>0</v>
      </c>
      <c r="H36" s="226" t="s">
        <v>25</v>
      </c>
      <c r="I36" s="43" t="b">
        <v>0</v>
      </c>
      <c r="J36" s="299" t="s">
        <v>1838</v>
      </c>
      <c r="K36" s="27" t="s">
        <v>124</v>
      </c>
    </row>
    <row r="37">
      <c r="A37" s="241" t="s">
        <v>98</v>
      </c>
      <c r="B37" s="298">
        <v>2.1911143E7</v>
      </c>
      <c r="C37" s="299" t="s">
        <v>1839</v>
      </c>
      <c r="D37" s="27" t="s">
        <v>1718</v>
      </c>
      <c r="E37" s="298">
        <v>8.0</v>
      </c>
      <c r="F37" s="25" t="b">
        <v>0</v>
      </c>
      <c r="G37" s="43" t="b">
        <v>0</v>
      </c>
      <c r="H37" s="226" t="s">
        <v>42</v>
      </c>
      <c r="I37" s="43" t="b">
        <v>0</v>
      </c>
      <c r="J37" s="27" t="s">
        <v>124</v>
      </c>
      <c r="K37" s="27" t="s">
        <v>124</v>
      </c>
    </row>
    <row r="38">
      <c r="A38" s="241" t="s">
        <v>98</v>
      </c>
      <c r="B38" s="298">
        <v>2.1911165E7</v>
      </c>
      <c r="C38" s="299" t="s">
        <v>1840</v>
      </c>
      <c r="D38" s="27" t="s">
        <v>1718</v>
      </c>
      <c r="E38" s="298">
        <v>8.0</v>
      </c>
      <c r="F38" s="25" t="b">
        <v>0</v>
      </c>
      <c r="G38" s="43" t="b">
        <v>0</v>
      </c>
      <c r="H38" s="226" t="s">
        <v>42</v>
      </c>
      <c r="I38" s="43" t="b">
        <v>0</v>
      </c>
      <c r="J38" s="27" t="s">
        <v>124</v>
      </c>
      <c r="K38" s="27" t="s">
        <v>1807</v>
      </c>
    </row>
    <row r="39">
      <c r="A39" s="241" t="s">
        <v>98</v>
      </c>
      <c r="B39" s="298">
        <v>2.1911175E7</v>
      </c>
      <c r="C39" s="299" t="s">
        <v>1769</v>
      </c>
      <c r="D39" s="27" t="s">
        <v>1718</v>
      </c>
      <c r="E39" s="298">
        <v>8.0</v>
      </c>
      <c r="F39" s="25" t="b">
        <v>0</v>
      </c>
      <c r="G39" s="43" t="b">
        <v>0</v>
      </c>
      <c r="H39" s="226" t="s">
        <v>97</v>
      </c>
      <c r="I39" s="43" t="b">
        <v>0</v>
      </c>
      <c r="J39" s="27" t="s">
        <v>124</v>
      </c>
      <c r="K39" s="27" t="s">
        <v>1841</v>
      </c>
    </row>
    <row r="40">
      <c r="A40" s="241" t="s">
        <v>98</v>
      </c>
      <c r="B40" s="298">
        <v>2.1872864E7</v>
      </c>
      <c r="C40" s="299" t="s">
        <v>1842</v>
      </c>
      <c r="D40" s="299" t="s">
        <v>1718</v>
      </c>
      <c r="E40" s="298">
        <v>3.0</v>
      </c>
      <c r="F40" s="25" t="b">
        <v>0</v>
      </c>
      <c r="G40" s="43" t="b">
        <v>0</v>
      </c>
      <c r="H40" s="226" t="s">
        <v>25</v>
      </c>
      <c r="I40" s="43" t="b">
        <v>0</v>
      </c>
      <c r="J40" s="299" t="s">
        <v>1843</v>
      </c>
      <c r="K40" s="27" t="s">
        <v>124</v>
      </c>
    </row>
    <row r="41">
      <c r="A41" s="241" t="s">
        <v>98</v>
      </c>
      <c r="B41" s="298">
        <v>2.1911124E7</v>
      </c>
      <c r="C41" s="299" t="s">
        <v>1844</v>
      </c>
      <c r="D41" s="299" t="s">
        <v>1718</v>
      </c>
      <c r="E41" s="298">
        <v>8.0</v>
      </c>
      <c r="F41" s="25" t="b">
        <v>0</v>
      </c>
      <c r="G41" s="43" t="b">
        <v>0</v>
      </c>
      <c r="H41" s="226" t="s">
        <v>25</v>
      </c>
      <c r="I41" s="43" t="b">
        <v>0</v>
      </c>
      <c r="J41" s="299" t="s">
        <v>1845</v>
      </c>
      <c r="K41" s="27" t="s">
        <v>124</v>
      </c>
    </row>
    <row r="42">
      <c r="A42" s="241" t="s">
        <v>98</v>
      </c>
      <c r="B42" s="298">
        <v>2.1911173E7</v>
      </c>
      <c r="C42" s="299" t="s">
        <v>1846</v>
      </c>
      <c r="D42" s="299" t="s">
        <v>1718</v>
      </c>
      <c r="E42" s="298">
        <v>8.0</v>
      </c>
      <c r="F42" s="25" t="b">
        <v>0</v>
      </c>
      <c r="G42" s="43" t="b">
        <v>0</v>
      </c>
      <c r="H42" s="226" t="s">
        <v>25</v>
      </c>
      <c r="I42" s="43" t="b">
        <v>0</v>
      </c>
      <c r="J42" s="299" t="s">
        <v>1847</v>
      </c>
      <c r="K42" s="27" t="s">
        <v>124</v>
      </c>
    </row>
    <row r="43">
      <c r="A43" s="241" t="s">
        <v>98</v>
      </c>
      <c r="B43" s="298">
        <v>2.1089199E7</v>
      </c>
      <c r="C43" s="299" t="s">
        <v>1848</v>
      </c>
      <c r="D43" s="299" t="s">
        <v>1718</v>
      </c>
      <c r="E43" s="298">
        <v>8.0</v>
      </c>
      <c r="F43" s="25" t="b">
        <v>0</v>
      </c>
      <c r="G43" s="43" t="b">
        <v>1</v>
      </c>
      <c r="H43" s="226" t="s">
        <v>25</v>
      </c>
      <c r="I43" s="43" t="b">
        <v>0</v>
      </c>
      <c r="J43" s="299" t="s">
        <v>1849</v>
      </c>
      <c r="K43" s="27" t="s">
        <v>124</v>
      </c>
    </row>
    <row r="44">
      <c r="A44" s="241" t="s">
        <v>98</v>
      </c>
      <c r="B44" s="298">
        <v>2.1837133E7</v>
      </c>
      <c r="C44" s="299" t="s">
        <v>1850</v>
      </c>
      <c r="D44" s="299" t="s">
        <v>1718</v>
      </c>
      <c r="E44" s="298">
        <v>3.0</v>
      </c>
      <c r="F44" s="25" t="b">
        <v>0</v>
      </c>
      <c r="G44" s="43" t="b">
        <v>1</v>
      </c>
      <c r="H44" s="226" t="s">
        <v>25</v>
      </c>
      <c r="I44" s="43" t="b">
        <v>0</v>
      </c>
      <c r="J44" s="299" t="s">
        <v>1851</v>
      </c>
      <c r="K44" s="27" t="s">
        <v>124</v>
      </c>
    </row>
    <row r="45">
      <c r="A45" s="241" t="s">
        <v>98</v>
      </c>
      <c r="B45" s="298">
        <v>2.1120366E7</v>
      </c>
      <c r="C45" s="299" t="s">
        <v>1709</v>
      </c>
      <c r="D45" s="27" t="s">
        <v>1718</v>
      </c>
      <c r="E45" s="298">
        <v>3.0</v>
      </c>
      <c r="F45" s="25" t="b">
        <v>0</v>
      </c>
      <c r="G45" s="43" t="b">
        <v>1</v>
      </c>
      <c r="H45" s="226" t="s">
        <v>42</v>
      </c>
      <c r="I45" s="43" t="b">
        <v>0</v>
      </c>
      <c r="J45" s="27" t="s">
        <v>124</v>
      </c>
      <c r="K45" s="27" t="s">
        <v>1852</v>
      </c>
    </row>
    <row r="46">
      <c r="A46" s="241" t="s">
        <v>98</v>
      </c>
      <c r="B46" s="298">
        <v>2.1480626E7</v>
      </c>
      <c r="C46" s="299" t="s">
        <v>1710</v>
      </c>
      <c r="D46" s="27" t="s">
        <v>1718</v>
      </c>
      <c r="E46" s="298">
        <v>5.0</v>
      </c>
      <c r="F46" s="25" t="b">
        <v>0</v>
      </c>
      <c r="G46" s="43" t="b">
        <v>1</v>
      </c>
      <c r="H46" s="226" t="s">
        <v>42</v>
      </c>
      <c r="I46" s="43" t="b">
        <v>0</v>
      </c>
      <c r="J46" s="27" t="s">
        <v>124</v>
      </c>
      <c r="K46" s="27" t="s">
        <v>1852</v>
      </c>
    </row>
    <row r="47">
      <c r="A47" s="241" t="s">
        <v>98</v>
      </c>
      <c r="B47" s="298">
        <v>2.194824E7</v>
      </c>
      <c r="C47" s="299" t="s">
        <v>1853</v>
      </c>
      <c r="D47" s="299" t="s">
        <v>1718</v>
      </c>
      <c r="E47" s="298">
        <v>5.0</v>
      </c>
      <c r="F47" s="25" t="b">
        <v>0</v>
      </c>
      <c r="G47" s="43" t="b">
        <v>1</v>
      </c>
      <c r="H47" s="226" t="s">
        <v>25</v>
      </c>
      <c r="I47" s="43" t="b">
        <v>0</v>
      </c>
      <c r="J47" s="27" t="s">
        <v>124</v>
      </c>
      <c r="K47" s="27" t="s">
        <v>124</v>
      </c>
    </row>
    <row r="48">
      <c r="A48" s="303" t="s">
        <v>120</v>
      </c>
      <c r="B48" s="298">
        <v>2.1606014E7</v>
      </c>
      <c r="C48" s="299" t="s">
        <v>1854</v>
      </c>
      <c r="D48" s="299" t="s">
        <v>123</v>
      </c>
      <c r="E48" s="298" t="s">
        <v>124</v>
      </c>
      <c r="F48" s="25" t="s">
        <v>124</v>
      </c>
      <c r="G48" s="43" t="s">
        <v>124</v>
      </c>
      <c r="H48" s="226" t="s">
        <v>25</v>
      </c>
      <c r="I48" s="43" t="b">
        <v>0</v>
      </c>
      <c r="J48" s="299" t="s">
        <v>1855</v>
      </c>
      <c r="K48" s="27" t="s">
        <v>124</v>
      </c>
    </row>
    <row r="49">
      <c r="A49" s="303" t="s">
        <v>120</v>
      </c>
      <c r="B49" s="298">
        <v>2.1633366E7</v>
      </c>
      <c r="C49" s="299" t="s">
        <v>1856</v>
      </c>
      <c r="D49" s="299" t="s">
        <v>123</v>
      </c>
      <c r="E49" s="298" t="s">
        <v>124</v>
      </c>
      <c r="F49" s="25" t="s">
        <v>124</v>
      </c>
      <c r="G49" s="43" t="s">
        <v>124</v>
      </c>
      <c r="H49" s="226" t="s">
        <v>25</v>
      </c>
      <c r="I49" s="43" t="b">
        <v>0</v>
      </c>
      <c r="J49" s="299" t="s">
        <v>1857</v>
      </c>
      <c r="K49" s="27" t="s">
        <v>124</v>
      </c>
    </row>
    <row r="50">
      <c r="A50" s="303" t="s">
        <v>120</v>
      </c>
      <c r="B50" s="298">
        <v>2.1675604E7</v>
      </c>
      <c r="C50" s="299" t="s">
        <v>1858</v>
      </c>
      <c r="D50" s="299" t="s">
        <v>123</v>
      </c>
      <c r="E50" s="298" t="s">
        <v>124</v>
      </c>
      <c r="F50" s="25" t="s">
        <v>124</v>
      </c>
      <c r="G50" s="43" t="s">
        <v>124</v>
      </c>
      <c r="H50" s="226" t="s">
        <v>25</v>
      </c>
      <c r="I50" s="43" t="b">
        <v>0</v>
      </c>
      <c r="J50" s="299" t="s">
        <v>1859</v>
      </c>
      <c r="K50" s="27" t="s">
        <v>124</v>
      </c>
    </row>
    <row r="51">
      <c r="A51" s="303" t="s">
        <v>120</v>
      </c>
      <c r="B51" s="298">
        <v>2.1685343E7</v>
      </c>
      <c r="C51" s="299" t="s">
        <v>1860</v>
      </c>
      <c r="D51" s="299" t="s">
        <v>123</v>
      </c>
      <c r="E51" s="298" t="s">
        <v>124</v>
      </c>
      <c r="F51" s="25" t="s">
        <v>124</v>
      </c>
      <c r="G51" s="43" t="s">
        <v>124</v>
      </c>
      <c r="H51" s="226" t="s">
        <v>25</v>
      </c>
      <c r="I51" s="43" t="b">
        <v>0</v>
      </c>
      <c r="J51" s="299" t="s">
        <v>1861</v>
      </c>
      <c r="K51" s="27" t="s">
        <v>124</v>
      </c>
    </row>
    <row r="52">
      <c r="A52" s="303" t="s">
        <v>120</v>
      </c>
      <c r="B52" s="298">
        <v>2.1685366E7</v>
      </c>
      <c r="C52" s="299" t="s">
        <v>1862</v>
      </c>
      <c r="D52" s="299" t="s">
        <v>123</v>
      </c>
      <c r="E52" s="298" t="s">
        <v>124</v>
      </c>
      <c r="F52" s="25" t="s">
        <v>124</v>
      </c>
      <c r="G52" s="43" t="s">
        <v>124</v>
      </c>
      <c r="H52" s="226" t="s">
        <v>25</v>
      </c>
      <c r="I52" s="43" t="b">
        <v>0</v>
      </c>
      <c r="J52" s="299" t="s">
        <v>1863</v>
      </c>
      <c r="K52" s="27" t="s">
        <v>124</v>
      </c>
    </row>
    <row r="53">
      <c r="A53" s="303" t="s">
        <v>120</v>
      </c>
      <c r="B53" s="298">
        <v>2.1740709E7</v>
      </c>
      <c r="C53" s="299" t="s">
        <v>1864</v>
      </c>
      <c r="D53" s="299" t="s">
        <v>123</v>
      </c>
      <c r="E53" s="298" t="s">
        <v>124</v>
      </c>
      <c r="F53" s="25" t="s">
        <v>124</v>
      </c>
      <c r="G53" s="43" t="s">
        <v>124</v>
      </c>
      <c r="H53" s="226" t="s">
        <v>25</v>
      </c>
      <c r="I53" s="43" t="b">
        <v>0</v>
      </c>
      <c r="J53" s="299" t="s">
        <v>1865</v>
      </c>
      <c r="K53" s="27" t="s">
        <v>124</v>
      </c>
    </row>
    <row r="54">
      <c r="A54" s="303" t="s">
        <v>120</v>
      </c>
      <c r="B54" s="298">
        <v>2.1836608E7</v>
      </c>
      <c r="C54" s="299" t="s">
        <v>1866</v>
      </c>
      <c r="D54" s="299" t="s">
        <v>123</v>
      </c>
      <c r="E54" s="298" t="s">
        <v>124</v>
      </c>
      <c r="F54" s="25" t="s">
        <v>124</v>
      </c>
      <c r="G54" s="43" t="s">
        <v>124</v>
      </c>
      <c r="H54" s="226" t="s">
        <v>25</v>
      </c>
      <c r="I54" s="43" t="b">
        <v>0</v>
      </c>
      <c r="J54" s="299" t="s">
        <v>1867</v>
      </c>
      <c r="K54" s="27" t="s">
        <v>124</v>
      </c>
    </row>
    <row r="55">
      <c r="A55" s="303" t="s">
        <v>120</v>
      </c>
      <c r="B55" s="298">
        <v>2.1849736E7</v>
      </c>
      <c r="C55" s="299" t="s">
        <v>1868</v>
      </c>
      <c r="D55" s="299" t="s">
        <v>1718</v>
      </c>
      <c r="E55" s="298" t="s">
        <v>124</v>
      </c>
      <c r="F55" s="25" t="s">
        <v>124</v>
      </c>
      <c r="G55" s="43" t="s">
        <v>124</v>
      </c>
      <c r="H55" s="226" t="s">
        <v>25</v>
      </c>
      <c r="I55" s="43" t="b">
        <v>0</v>
      </c>
      <c r="J55" s="27" t="s">
        <v>124</v>
      </c>
      <c r="K55" s="27" t="s">
        <v>124</v>
      </c>
    </row>
    <row r="56">
      <c r="A56" s="303" t="s">
        <v>120</v>
      </c>
      <c r="B56" s="298">
        <v>2.1944287E7</v>
      </c>
      <c r="C56" s="299" t="s">
        <v>1869</v>
      </c>
      <c r="D56" s="299" t="s">
        <v>1718</v>
      </c>
      <c r="E56" s="298" t="s">
        <v>124</v>
      </c>
      <c r="F56" s="25" t="s">
        <v>124</v>
      </c>
      <c r="G56" s="43" t="s">
        <v>124</v>
      </c>
      <c r="H56" s="226" t="s">
        <v>25</v>
      </c>
      <c r="I56" s="43" t="b">
        <v>0</v>
      </c>
      <c r="J56" s="299" t="s">
        <v>1815</v>
      </c>
      <c r="K56" s="27" t="s">
        <v>124</v>
      </c>
    </row>
    <row r="57">
      <c r="A57" s="303" t="s">
        <v>120</v>
      </c>
      <c r="B57" s="298">
        <v>2.1947606E7</v>
      </c>
      <c r="C57" s="299" t="s">
        <v>1870</v>
      </c>
      <c r="D57" s="299" t="s">
        <v>1718</v>
      </c>
      <c r="E57" s="298" t="s">
        <v>124</v>
      </c>
      <c r="F57" s="25" t="s">
        <v>124</v>
      </c>
      <c r="G57" s="43" t="s">
        <v>124</v>
      </c>
      <c r="H57" s="226" t="s">
        <v>25</v>
      </c>
      <c r="I57" s="43" t="b">
        <v>0</v>
      </c>
      <c r="J57" s="27" t="s">
        <v>124</v>
      </c>
      <c r="K57" s="27" t="s">
        <v>124</v>
      </c>
    </row>
    <row r="58">
      <c r="A58" s="303" t="s">
        <v>120</v>
      </c>
      <c r="B58" s="298">
        <v>2.1949414E7</v>
      </c>
      <c r="C58" s="299" t="s">
        <v>1871</v>
      </c>
      <c r="D58" s="299" t="s">
        <v>1718</v>
      </c>
      <c r="E58" s="298" t="s">
        <v>124</v>
      </c>
      <c r="F58" s="25" t="s">
        <v>124</v>
      </c>
      <c r="G58" s="43" t="s">
        <v>124</v>
      </c>
      <c r="H58" s="226" t="s">
        <v>25</v>
      </c>
      <c r="I58" s="43" t="b">
        <v>0</v>
      </c>
      <c r="J58" s="299" t="s">
        <v>1872</v>
      </c>
      <c r="K58" s="27" t="s">
        <v>124</v>
      </c>
    </row>
    <row r="59">
      <c r="A59" s="303" t="s">
        <v>120</v>
      </c>
      <c r="B59" s="298">
        <v>2.1971944E7</v>
      </c>
      <c r="C59" s="299" t="s">
        <v>1873</v>
      </c>
      <c r="D59" s="299" t="s">
        <v>1718</v>
      </c>
      <c r="E59" s="298" t="s">
        <v>124</v>
      </c>
      <c r="F59" s="25" t="s">
        <v>124</v>
      </c>
      <c r="G59" s="43" t="s">
        <v>124</v>
      </c>
      <c r="H59" s="226" t="s">
        <v>25</v>
      </c>
      <c r="I59" s="43" t="b">
        <v>0</v>
      </c>
      <c r="J59" s="27" t="s">
        <v>124</v>
      </c>
      <c r="K59" s="27" t="s">
        <v>124</v>
      </c>
    </row>
    <row r="60" ht="7.5" customHeight="1">
      <c r="A60" s="12"/>
    </row>
    <row r="61">
      <c r="A61" s="45" t="s">
        <v>132</v>
      </c>
    </row>
    <row r="62">
      <c r="A62" s="14" t="s">
        <v>9</v>
      </c>
      <c r="B62" s="15" t="s">
        <v>10</v>
      </c>
      <c r="C62" s="16" t="s">
        <v>11</v>
      </c>
      <c r="D62" s="17" t="s">
        <v>12</v>
      </c>
      <c r="E62" s="16" t="s">
        <v>13</v>
      </c>
      <c r="F62" s="16" t="s">
        <v>14</v>
      </c>
      <c r="G62" s="16" t="s">
        <v>15</v>
      </c>
      <c r="H62" s="18" t="s">
        <v>16</v>
      </c>
      <c r="I62" s="16" t="s">
        <v>17</v>
      </c>
      <c r="J62" s="19" t="s">
        <v>20</v>
      </c>
    </row>
    <row r="63">
      <c r="A63" s="151" t="s">
        <v>21</v>
      </c>
      <c r="B63" s="298">
        <v>2.1910811E7</v>
      </c>
      <c r="C63" s="299" t="s">
        <v>1874</v>
      </c>
      <c r="D63" s="299" t="s">
        <v>1718</v>
      </c>
      <c r="E63" s="120">
        <v>8.0</v>
      </c>
      <c r="F63" s="25" t="b">
        <v>0</v>
      </c>
      <c r="G63" s="25" t="b">
        <v>1</v>
      </c>
      <c r="H63" s="228" t="s">
        <v>1561</v>
      </c>
      <c r="I63" s="43" t="b">
        <v>0</v>
      </c>
      <c r="J63" s="27"/>
      <c r="K63" s="27"/>
    </row>
    <row r="64">
      <c r="A64" s="151" t="s">
        <v>21</v>
      </c>
      <c r="B64" s="298">
        <v>2.1910853E7</v>
      </c>
      <c r="C64" s="299" t="s">
        <v>1740</v>
      </c>
      <c r="D64" s="299" t="s">
        <v>1718</v>
      </c>
      <c r="E64" s="120">
        <v>8.0</v>
      </c>
      <c r="F64" s="25" t="b">
        <v>0</v>
      </c>
      <c r="G64" s="25" t="b">
        <v>1</v>
      </c>
      <c r="H64" s="228" t="s">
        <v>1561</v>
      </c>
      <c r="I64" s="43" t="b">
        <v>0</v>
      </c>
      <c r="J64" s="27"/>
      <c r="K64" s="27"/>
    </row>
    <row r="65">
      <c r="A65" s="151" t="s">
        <v>21</v>
      </c>
      <c r="B65" s="298">
        <v>2.1885123E7</v>
      </c>
      <c r="C65" s="299" t="s">
        <v>1875</v>
      </c>
      <c r="D65" s="299" t="s">
        <v>1718</v>
      </c>
      <c r="E65" s="120">
        <v>8.0</v>
      </c>
      <c r="F65" s="25" t="b">
        <v>0</v>
      </c>
      <c r="G65" s="25" t="b">
        <v>1</v>
      </c>
      <c r="H65" s="228" t="s">
        <v>1561</v>
      </c>
      <c r="I65" s="43" t="b">
        <v>0</v>
      </c>
      <c r="J65" s="27"/>
      <c r="K65" s="27"/>
    </row>
    <row r="66">
      <c r="A66" s="151" t="s">
        <v>21</v>
      </c>
      <c r="B66" s="298">
        <v>2.1686519E7</v>
      </c>
      <c r="C66" s="299" t="s">
        <v>1694</v>
      </c>
      <c r="D66" s="299" t="s">
        <v>1718</v>
      </c>
      <c r="E66" s="120">
        <v>8.0</v>
      </c>
      <c r="F66" s="25" t="b">
        <v>0</v>
      </c>
      <c r="G66" s="25" t="b">
        <v>1</v>
      </c>
      <c r="H66" s="228" t="s">
        <v>97</v>
      </c>
      <c r="I66" s="43" t="b">
        <v>0</v>
      </c>
      <c r="J66" s="27" t="s">
        <v>1876</v>
      </c>
      <c r="K66" s="27"/>
    </row>
    <row r="67">
      <c r="A67" s="151" t="s">
        <v>21</v>
      </c>
      <c r="B67" s="298">
        <v>2.1686498E7</v>
      </c>
      <c r="C67" s="299" t="s">
        <v>1693</v>
      </c>
      <c r="D67" s="299" t="s">
        <v>1718</v>
      </c>
      <c r="E67" s="120">
        <v>8.0</v>
      </c>
      <c r="F67" s="25" t="b">
        <v>0</v>
      </c>
      <c r="G67" s="25" t="b">
        <v>1</v>
      </c>
      <c r="H67" s="228" t="s">
        <v>97</v>
      </c>
      <c r="I67" s="43" t="b">
        <v>0</v>
      </c>
      <c r="J67" s="27" t="s">
        <v>1876</v>
      </c>
      <c r="K67" s="27"/>
    </row>
    <row r="68">
      <c r="A68" s="151" t="s">
        <v>21</v>
      </c>
      <c r="B68" s="298">
        <v>2.1686533E7</v>
      </c>
      <c r="C68" s="299" t="s">
        <v>1695</v>
      </c>
      <c r="D68" s="299" t="s">
        <v>1718</v>
      </c>
      <c r="E68" s="120">
        <v>8.0</v>
      </c>
      <c r="F68" s="25" t="b">
        <v>0</v>
      </c>
      <c r="G68" s="25" t="b">
        <v>1</v>
      </c>
      <c r="H68" s="228" t="s">
        <v>97</v>
      </c>
      <c r="I68" s="43" t="b">
        <v>0</v>
      </c>
      <c r="J68" s="27" t="s">
        <v>1876</v>
      </c>
      <c r="K68" s="27"/>
    </row>
    <row r="69">
      <c r="A69" s="151" t="s">
        <v>21</v>
      </c>
      <c r="B69" s="298">
        <v>2.1783787E7</v>
      </c>
      <c r="C69" s="299" t="s">
        <v>1558</v>
      </c>
      <c r="D69" s="299" t="s">
        <v>1718</v>
      </c>
      <c r="E69" s="120">
        <v>8.0</v>
      </c>
      <c r="F69" s="25" t="b">
        <v>0</v>
      </c>
      <c r="G69" s="25" t="b">
        <v>1</v>
      </c>
      <c r="H69" s="228" t="s">
        <v>42</v>
      </c>
      <c r="I69" s="302" t="b">
        <v>1</v>
      </c>
      <c r="J69" s="27" t="s">
        <v>1877</v>
      </c>
      <c r="K69" s="27"/>
    </row>
    <row r="70">
      <c r="A70" s="151" t="s">
        <v>21</v>
      </c>
      <c r="B70" s="298" t="s">
        <v>597</v>
      </c>
      <c r="C70" s="299" t="s">
        <v>807</v>
      </c>
      <c r="D70" s="299" t="s">
        <v>1718</v>
      </c>
      <c r="E70" s="120" t="s">
        <v>120</v>
      </c>
      <c r="F70" s="25" t="b">
        <v>0</v>
      </c>
      <c r="G70" s="25" t="b">
        <v>1</v>
      </c>
      <c r="H70" s="228" t="s">
        <v>42</v>
      </c>
      <c r="I70" s="302" t="b">
        <v>1</v>
      </c>
      <c r="J70" s="27" t="s">
        <v>1878</v>
      </c>
      <c r="K70" s="27"/>
    </row>
    <row r="71">
      <c r="A71" s="151" t="s">
        <v>21</v>
      </c>
      <c r="B71" s="298" t="s">
        <v>1879</v>
      </c>
      <c r="C71" s="299" t="s">
        <v>1880</v>
      </c>
      <c r="D71" s="299" t="s">
        <v>1718</v>
      </c>
      <c r="E71" s="120"/>
      <c r="F71" s="25" t="b">
        <v>0</v>
      </c>
      <c r="G71" s="25" t="b">
        <v>1</v>
      </c>
      <c r="H71" s="228" t="s">
        <v>1881</v>
      </c>
      <c r="I71" s="43" t="b">
        <v>0</v>
      </c>
      <c r="J71" s="27" t="s">
        <v>1882</v>
      </c>
      <c r="K71" s="27"/>
    </row>
    <row r="72">
      <c r="A72" s="151" t="s">
        <v>21</v>
      </c>
      <c r="B72" s="298">
        <v>2.1888572E7</v>
      </c>
      <c r="C72" s="299" t="s">
        <v>1515</v>
      </c>
      <c r="D72" s="299" t="s">
        <v>1718</v>
      </c>
      <c r="E72" s="120"/>
      <c r="F72" s="25" t="b">
        <v>0</v>
      </c>
      <c r="G72" s="25" t="b">
        <v>1</v>
      </c>
      <c r="H72" s="228" t="s">
        <v>1881</v>
      </c>
      <c r="I72" s="43" t="b">
        <v>0</v>
      </c>
      <c r="J72" s="27" t="s">
        <v>1882</v>
      </c>
      <c r="K72" s="27"/>
    </row>
    <row r="73">
      <c r="A73" s="256" t="s">
        <v>48</v>
      </c>
      <c r="B73" s="298">
        <v>2.1884065E7</v>
      </c>
      <c r="C73" s="299" t="s">
        <v>1248</v>
      </c>
      <c r="D73" s="299" t="s">
        <v>1718</v>
      </c>
      <c r="E73" s="120">
        <v>13.0</v>
      </c>
      <c r="F73" s="25" t="b">
        <v>0</v>
      </c>
      <c r="G73" s="25" t="b">
        <v>1</v>
      </c>
      <c r="H73" s="228" t="s">
        <v>1561</v>
      </c>
      <c r="I73" s="43" t="b">
        <v>0</v>
      </c>
      <c r="J73" s="27"/>
      <c r="K73" s="27"/>
    </row>
    <row r="74">
      <c r="A74" s="189" t="s">
        <v>79</v>
      </c>
      <c r="B74" s="298">
        <v>2.1447847E7</v>
      </c>
      <c r="C74" s="299" t="s">
        <v>1789</v>
      </c>
      <c r="D74" s="27" t="s">
        <v>650</v>
      </c>
      <c r="E74" s="120"/>
      <c r="F74" s="25" t="b">
        <v>0</v>
      </c>
      <c r="G74" s="25" t="b">
        <v>1</v>
      </c>
      <c r="H74" s="304" t="s">
        <v>185</v>
      </c>
      <c r="I74" s="43" t="b">
        <v>0</v>
      </c>
      <c r="J74" s="27"/>
      <c r="K74" s="27"/>
    </row>
    <row r="75">
      <c r="A75" s="241" t="s">
        <v>98</v>
      </c>
      <c r="B75" s="298">
        <v>2.1757105E7</v>
      </c>
      <c r="C75" s="299" t="s">
        <v>1031</v>
      </c>
      <c r="D75" s="27" t="s">
        <v>650</v>
      </c>
      <c r="E75" s="120">
        <v>8.0</v>
      </c>
      <c r="F75" s="25" t="b">
        <v>0</v>
      </c>
      <c r="G75" s="25" t="b">
        <v>1</v>
      </c>
      <c r="H75" s="305" t="s">
        <v>1561</v>
      </c>
      <c r="I75" s="43" t="b">
        <v>0</v>
      </c>
      <c r="J75" s="27"/>
      <c r="K75" s="27"/>
    </row>
    <row r="76">
      <c r="A76" s="241" t="s">
        <v>98</v>
      </c>
      <c r="B76" s="298">
        <v>2.1764082E7</v>
      </c>
      <c r="C76" s="299" t="s">
        <v>1524</v>
      </c>
      <c r="D76" s="299" t="s">
        <v>1718</v>
      </c>
      <c r="E76" s="120">
        <v>5.0</v>
      </c>
      <c r="F76" s="25" t="b">
        <v>0</v>
      </c>
      <c r="G76" s="25" t="b">
        <v>1</v>
      </c>
      <c r="H76" s="265" t="s">
        <v>97</v>
      </c>
      <c r="I76" s="302" t="b">
        <v>1</v>
      </c>
      <c r="J76" s="27" t="s">
        <v>1883</v>
      </c>
      <c r="K76" s="27"/>
    </row>
    <row r="77">
      <c r="A77" s="241" t="s">
        <v>98</v>
      </c>
      <c r="B77" s="298">
        <v>2.1774852E7</v>
      </c>
      <c r="C77" s="299" t="s">
        <v>1884</v>
      </c>
      <c r="D77" s="299" t="s">
        <v>1718</v>
      </c>
      <c r="E77" s="120">
        <v>8.0</v>
      </c>
      <c r="F77" s="25" t="b">
        <v>0</v>
      </c>
      <c r="G77" s="25" t="b">
        <v>1</v>
      </c>
      <c r="H77" s="265" t="s">
        <v>97</v>
      </c>
      <c r="I77" s="302" t="b">
        <v>1</v>
      </c>
      <c r="J77" s="27" t="s">
        <v>1885</v>
      </c>
      <c r="K77" s="27"/>
    </row>
    <row r="78">
      <c r="A78" s="45" t="s">
        <v>133</v>
      </c>
    </row>
    <row r="79">
      <c r="A79" s="49" t="s">
        <v>134</v>
      </c>
      <c r="D79" s="19" t="s">
        <v>135</v>
      </c>
      <c r="E79" s="19" t="s">
        <v>136</v>
      </c>
      <c r="F79" s="19"/>
      <c r="G79" s="19"/>
      <c r="H79" s="19" t="s">
        <v>137</v>
      </c>
      <c r="I79" s="19" t="s">
        <v>20</v>
      </c>
    </row>
    <row r="80">
      <c r="A80" s="50" t="s">
        <v>146</v>
      </c>
      <c r="D80" s="122" t="s">
        <v>146</v>
      </c>
      <c r="E80" s="50" t="s">
        <v>147</v>
      </c>
      <c r="F80" s="50"/>
      <c r="G80" s="50"/>
      <c r="H80" s="195" t="s">
        <v>143</v>
      </c>
    </row>
    <row r="81">
      <c r="A81" s="50" t="s">
        <v>1886</v>
      </c>
      <c r="D81" s="122" t="s">
        <v>146</v>
      </c>
      <c r="E81" s="50" t="s">
        <v>144</v>
      </c>
      <c r="F81" s="50"/>
      <c r="G81" s="50"/>
      <c r="H81" s="195" t="s">
        <v>143</v>
      </c>
      <c r="I81" s="306"/>
    </row>
    <row r="82">
      <c r="A82" s="50" t="s">
        <v>1887</v>
      </c>
      <c r="D82" s="122" t="s">
        <v>1793</v>
      </c>
      <c r="E82" s="50" t="s">
        <v>142</v>
      </c>
      <c r="F82" s="50"/>
      <c r="G82" s="50"/>
      <c r="H82" s="178" t="s">
        <v>141</v>
      </c>
      <c r="I82" s="306"/>
    </row>
    <row r="83">
      <c r="A83" s="50" t="s">
        <v>1888</v>
      </c>
      <c r="D83" s="122" t="s">
        <v>1889</v>
      </c>
      <c r="E83" s="50" t="s">
        <v>144</v>
      </c>
      <c r="F83" s="50"/>
      <c r="G83" s="50"/>
      <c r="H83" s="195" t="s">
        <v>143</v>
      </c>
      <c r="I83" s="306"/>
    </row>
    <row r="84">
      <c r="A84" s="50" t="s">
        <v>1792</v>
      </c>
      <c r="D84" s="122" t="s">
        <v>146</v>
      </c>
      <c r="E84" s="50" t="s">
        <v>147</v>
      </c>
      <c r="F84" s="50"/>
      <c r="G84" s="50"/>
      <c r="H84" s="195" t="s">
        <v>143</v>
      </c>
      <c r="I84" s="306"/>
    </row>
    <row r="85">
      <c r="A85" s="50" t="s">
        <v>1890</v>
      </c>
      <c r="D85" s="122" t="s">
        <v>151</v>
      </c>
      <c r="E85" s="50" t="s">
        <v>140</v>
      </c>
      <c r="F85" s="50"/>
      <c r="G85" s="50"/>
      <c r="H85" s="195" t="s">
        <v>143</v>
      </c>
      <c r="I85" s="306"/>
    </row>
    <row r="86">
      <c r="A86" s="50" t="s">
        <v>1796</v>
      </c>
      <c r="D86" s="122" t="s">
        <v>151</v>
      </c>
      <c r="E86" s="50" t="s">
        <v>152</v>
      </c>
      <c r="F86" s="50"/>
      <c r="G86" s="50"/>
      <c r="H86" s="195" t="s">
        <v>143</v>
      </c>
      <c r="I86" s="306"/>
    </row>
    <row r="87">
      <c r="A87" s="50" t="s">
        <v>1891</v>
      </c>
      <c r="D87" s="122" t="s">
        <v>1892</v>
      </c>
      <c r="E87" s="50" t="s">
        <v>142</v>
      </c>
      <c r="F87" s="50"/>
      <c r="G87" s="50"/>
      <c r="H87" s="195" t="s">
        <v>143</v>
      </c>
      <c r="I87" s="306"/>
    </row>
    <row r="88">
      <c r="A88" s="50" t="s">
        <v>1893</v>
      </c>
      <c r="D88" s="122" t="s">
        <v>1894</v>
      </c>
      <c r="E88" s="50" t="s">
        <v>144</v>
      </c>
      <c r="F88" s="50"/>
      <c r="G88" s="50"/>
      <c r="H88" s="195" t="s">
        <v>143</v>
      </c>
      <c r="I88" s="306"/>
    </row>
    <row r="89">
      <c r="A89" s="50" t="s">
        <v>1895</v>
      </c>
      <c r="D89" s="122" t="s">
        <v>1896</v>
      </c>
      <c r="E89" s="50" t="s">
        <v>147</v>
      </c>
      <c r="F89" s="50"/>
      <c r="G89" s="50"/>
      <c r="H89" s="195" t="s">
        <v>143</v>
      </c>
      <c r="I89" s="306"/>
    </row>
    <row r="90">
      <c r="A90" s="50" t="s">
        <v>1897</v>
      </c>
      <c r="D90" s="122" t="s">
        <v>1898</v>
      </c>
      <c r="E90" s="50" t="s">
        <v>144</v>
      </c>
      <c r="F90" s="50"/>
      <c r="G90" s="50"/>
      <c r="H90" s="178" t="s">
        <v>141</v>
      </c>
      <c r="I90" s="306"/>
      <c r="J90" s="306"/>
      <c r="K90" s="306"/>
    </row>
    <row r="91">
      <c r="A91" s="50" t="s">
        <v>1899</v>
      </c>
      <c r="D91" s="122" t="s">
        <v>151</v>
      </c>
      <c r="E91" s="50" t="s">
        <v>142</v>
      </c>
      <c r="F91" s="50"/>
      <c r="G91" s="50"/>
      <c r="H91" s="178" t="s">
        <v>141</v>
      </c>
      <c r="I91" s="306"/>
      <c r="J91" s="306"/>
      <c r="K91" s="306"/>
    </row>
    <row r="92" ht="7.5" customHeight="1">
      <c r="A92" s="12"/>
    </row>
    <row r="93">
      <c r="A93" s="45" t="s">
        <v>153</v>
      </c>
    </row>
    <row r="94">
      <c r="A94" s="49" t="s">
        <v>154</v>
      </c>
      <c r="E94" s="45" t="s">
        <v>13</v>
      </c>
    </row>
    <row r="95">
      <c r="A95" s="57"/>
      <c r="B95" s="57"/>
      <c r="C95" s="58"/>
      <c r="D95" s="57"/>
      <c r="E95" s="307" t="s">
        <v>1576</v>
      </c>
      <c r="H95" s="57"/>
      <c r="I95" s="57"/>
      <c r="J95" s="57"/>
      <c r="K95" s="57"/>
    </row>
    <row r="96">
      <c r="A96" s="57"/>
      <c r="B96" s="57"/>
      <c r="C96" s="58"/>
      <c r="D96" s="57"/>
      <c r="E96" s="307" t="s">
        <v>1577</v>
      </c>
      <c r="F96" s="67" t="s">
        <v>155</v>
      </c>
      <c r="G96" s="67" t="s">
        <v>164</v>
      </c>
      <c r="H96" s="67" t="s">
        <v>1579</v>
      </c>
      <c r="I96" s="57"/>
      <c r="J96" s="57"/>
      <c r="K96" s="57"/>
    </row>
    <row r="97">
      <c r="A97" s="57"/>
      <c r="B97" s="57"/>
      <c r="C97" s="58"/>
      <c r="D97" s="57"/>
      <c r="E97" s="308" t="s">
        <v>140</v>
      </c>
      <c r="F97" s="57">
        <f>SUMIFS(E10:E61,G10:G61,"FALSE",A10:A61,1)</f>
        <v>50</v>
      </c>
      <c r="G97" s="57">
        <f>SUMIFS(E10:E61,A10:A61,1)</f>
        <v>58</v>
      </c>
      <c r="H97" s="57">
        <f>SUMIFS(E10:E61,H10:H61,"PRONTO",A10:A61,1)</f>
        <v>34</v>
      </c>
      <c r="I97" s="57"/>
      <c r="J97" s="57"/>
      <c r="K97" s="57"/>
    </row>
    <row r="98">
      <c r="A98" s="57"/>
      <c r="B98" s="57"/>
      <c r="C98" s="58"/>
      <c r="D98" s="57"/>
      <c r="E98" s="308" t="s">
        <v>152</v>
      </c>
      <c r="F98" s="57">
        <f>SUMIFS(E10:E61,G10:G61,"FALSE",A10:A61,2)</f>
        <v>37</v>
      </c>
      <c r="G98" s="57">
        <f>SUMIFS(E10:E61,A10:A61,2)</f>
        <v>55</v>
      </c>
      <c r="H98" s="57">
        <f>SUMIFS(E10:E61,H10:H61,"PRONTO",A10:A61,2)</f>
        <v>27</v>
      </c>
      <c r="I98" s="57"/>
      <c r="J98" s="57"/>
      <c r="K98" s="57"/>
    </row>
    <row r="99">
      <c r="A99" s="57"/>
      <c r="B99" s="57"/>
      <c r="C99" s="58"/>
      <c r="D99" s="57"/>
      <c r="E99" s="308" t="s">
        <v>142</v>
      </c>
      <c r="F99" s="57">
        <f>SUMIFS(E10:E61,G10:G61,"FALSE",A10:A61,3)</f>
        <v>34</v>
      </c>
      <c r="G99" s="57">
        <f>SUMIFS(E10:E61,A10:A61,3)</f>
        <v>55</v>
      </c>
      <c r="H99" s="57">
        <f>SUMIFS(E10:E61,H10:H61,"PRONTO",A10:A61,3)</f>
        <v>29</v>
      </c>
      <c r="I99" s="57"/>
      <c r="J99" s="57"/>
      <c r="K99" s="57"/>
    </row>
    <row r="100">
      <c r="A100" s="57"/>
      <c r="B100" s="57"/>
      <c r="C100" s="58"/>
      <c r="D100" s="57"/>
      <c r="E100" s="308" t="s">
        <v>144</v>
      </c>
      <c r="F100" s="57">
        <f>SUMIFS(E10:E61,G10:G61,"FALSE",A10:A61,4)</f>
        <v>53</v>
      </c>
      <c r="G100" s="57">
        <f>SUMIFS(E10:E61,A10:A61,4)</f>
        <v>77</v>
      </c>
      <c r="H100" s="57">
        <f>SUMIFS(E10:E61,H10:H61,"PRONTO",A10:A61,4)</f>
        <v>45</v>
      </c>
      <c r="I100" s="57"/>
      <c r="J100" s="57"/>
      <c r="K100" s="57"/>
    </row>
    <row r="101">
      <c r="A101" s="57"/>
      <c r="B101" s="57"/>
      <c r="C101" s="58"/>
      <c r="D101" s="57"/>
      <c r="E101" s="309" t="s">
        <v>1581</v>
      </c>
      <c r="F101" s="67">
        <f t="shared" ref="F101:H101" si="1">SUM(F97:F100)</f>
        <v>174</v>
      </c>
      <c r="G101" s="67">
        <f t="shared" si="1"/>
        <v>245</v>
      </c>
      <c r="H101" s="67">
        <f t="shared" si="1"/>
        <v>135</v>
      </c>
      <c r="I101" s="57"/>
      <c r="J101" s="57"/>
      <c r="K101" s="57"/>
    </row>
    <row r="102">
      <c r="A102" s="57"/>
      <c r="B102" s="57"/>
      <c r="C102" s="58"/>
      <c r="D102" s="57"/>
      <c r="E102" s="309"/>
      <c r="F102" s="67"/>
      <c r="G102" s="67"/>
      <c r="H102" s="57"/>
      <c r="I102" s="57"/>
      <c r="J102" s="57"/>
      <c r="K102" s="57"/>
    </row>
    <row r="103">
      <c r="A103" s="57"/>
      <c r="B103" s="57"/>
      <c r="C103" s="58"/>
      <c r="D103" s="57"/>
      <c r="E103" s="310"/>
      <c r="F103" s="247"/>
      <c r="G103" s="247"/>
      <c r="H103" s="57"/>
      <c r="I103" s="57"/>
      <c r="J103" s="57"/>
      <c r="K103" s="57"/>
    </row>
    <row r="104">
      <c r="A104" s="57"/>
      <c r="B104" s="57"/>
      <c r="C104" s="58"/>
      <c r="D104" s="57"/>
      <c r="E104" s="310"/>
      <c r="F104" s="247"/>
      <c r="G104" s="247"/>
      <c r="H104" s="57"/>
      <c r="I104" s="57"/>
      <c r="J104" s="57"/>
      <c r="K104" s="57"/>
    </row>
    <row r="105">
      <c r="A105" s="57"/>
      <c r="B105" s="57"/>
      <c r="C105" s="58"/>
      <c r="D105" s="57"/>
      <c r="E105" s="310"/>
      <c r="F105" s="247"/>
      <c r="G105" s="247"/>
      <c r="H105" s="57"/>
      <c r="I105" s="57"/>
      <c r="J105" s="57"/>
      <c r="K105" s="57"/>
    </row>
    <row r="106">
      <c r="A106" s="57"/>
      <c r="B106" s="57"/>
      <c r="C106" s="58"/>
      <c r="D106" s="57"/>
      <c r="E106" s="310"/>
      <c r="F106" s="247"/>
      <c r="G106" s="247"/>
      <c r="H106" s="57"/>
      <c r="I106" s="57"/>
      <c r="J106" s="57"/>
      <c r="K106" s="57"/>
    </row>
    <row r="107">
      <c r="A107" s="57"/>
      <c r="B107" s="57"/>
      <c r="C107" s="58"/>
      <c r="D107" s="57"/>
      <c r="E107" s="310"/>
      <c r="F107" s="247"/>
      <c r="G107" s="247"/>
      <c r="H107" s="57"/>
      <c r="I107" s="57"/>
      <c r="J107" s="57"/>
      <c r="K107" s="57"/>
    </row>
    <row r="108">
      <c r="A108" s="57"/>
      <c r="B108" s="57"/>
      <c r="C108" s="58"/>
      <c r="D108" s="57"/>
      <c r="E108" s="310"/>
      <c r="F108" s="247"/>
      <c r="G108" s="247"/>
      <c r="H108" s="57"/>
      <c r="I108" s="57"/>
      <c r="J108" s="57"/>
      <c r="K108" s="57"/>
    </row>
    <row r="109">
      <c r="A109" s="68"/>
      <c r="B109" s="68"/>
      <c r="C109" s="69"/>
      <c r="D109" s="68"/>
      <c r="E109" s="311"/>
      <c r="F109" s="312"/>
      <c r="G109" s="312"/>
      <c r="H109" s="68"/>
      <c r="I109" s="68"/>
      <c r="J109" s="68"/>
      <c r="K109" s="68"/>
    </row>
  </sheetData>
  <autoFilter ref="$A$9:$K$60">
    <sortState ref="A9:K60">
      <sortCondition ref="A9:A60"/>
      <sortCondition descending="1" ref="F9:F60"/>
      <sortCondition ref="G9:G60"/>
      <sortCondition ref="B9:B60"/>
    </sortState>
  </autoFilter>
  <mergeCells count="45">
    <mergeCell ref="A5:B5"/>
    <mergeCell ref="A6:B6"/>
    <mergeCell ref="A1:K1"/>
    <mergeCell ref="A2:K2"/>
    <mergeCell ref="A3:B3"/>
    <mergeCell ref="C3:K3"/>
    <mergeCell ref="A4:B4"/>
    <mergeCell ref="E4:E5"/>
    <mergeCell ref="F4:K5"/>
    <mergeCell ref="C6:K6"/>
    <mergeCell ref="A7:K7"/>
    <mergeCell ref="A8:K8"/>
    <mergeCell ref="A60:K60"/>
    <mergeCell ref="A61:K61"/>
    <mergeCell ref="J62:K62"/>
    <mergeCell ref="A78:K78"/>
    <mergeCell ref="I83:K83"/>
    <mergeCell ref="I84:K84"/>
    <mergeCell ref="I85:K85"/>
    <mergeCell ref="I86:K86"/>
    <mergeCell ref="I87:K87"/>
    <mergeCell ref="I88:K88"/>
    <mergeCell ref="I89:K89"/>
    <mergeCell ref="A79:C79"/>
    <mergeCell ref="I79:K79"/>
    <mergeCell ref="A80:C80"/>
    <mergeCell ref="I80:K80"/>
    <mergeCell ref="A81:C81"/>
    <mergeCell ref="I81:K81"/>
    <mergeCell ref="I82:K82"/>
    <mergeCell ref="A89:C89"/>
    <mergeCell ref="A90:C90"/>
    <mergeCell ref="A91:C91"/>
    <mergeCell ref="A92:K92"/>
    <mergeCell ref="A93:K93"/>
    <mergeCell ref="A94:D94"/>
    <mergeCell ref="E94:K94"/>
    <mergeCell ref="E95:G95"/>
    <mergeCell ref="A82:C82"/>
    <mergeCell ref="A83:C83"/>
    <mergeCell ref="A84:C84"/>
    <mergeCell ref="A85:C85"/>
    <mergeCell ref="A86:C86"/>
    <mergeCell ref="A87:C87"/>
    <mergeCell ref="A88:C88"/>
  </mergeCells>
  <conditionalFormatting sqref="H9:H59 H62:H77 I80:I91">
    <cfRule type="containsText" dxfId="0" priority="1" operator="containsText" text="Preparado">
      <formula>NOT(ISERROR(SEARCH(("Preparado"),(H9))))</formula>
    </cfRule>
  </conditionalFormatting>
  <conditionalFormatting sqref="H9:H59 H62:H77 I80:I91">
    <cfRule type="containsText" dxfId="1" priority="2" operator="containsText" text="Pronto">
      <formula>NOT(ISERROR(SEARCH(("Pronto"),(H9))))</formula>
    </cfRule>
  </conditionalFormatting>
  <conditionalFormatting sqref="H9:H59 H62:H77 I80:I91">
    <cfRule type="containsText" dxfId="1" priority="3" operator="containsText" text="Aceito">
      <formula>NOT(ISERROR(SEARCH(("Aceito"),(H9))))</formula>
    </cfRule>
  </conditionalFormatting>
  <conditionalFormatting sqref="H9:H59 H62:H77 I80:I91">
    <cfRule type="containsText" dxfId="1" priority="4" operator="containsText" text="Implantado">
      <formula>NOT(ISERROR(SEARCH(("Implantado"),(H9))))</formula>
    </cfRule>
  </conditionalFormatting>
  <conditionalFormatting sqref="H9:H59 H62:H77 I80:I91">
    <cfRule type="containsText" dxfId="2" priority="5" operator="containsText" text="Novo">
      <formula>NOT(ISERROR(SEARCH(("Novo"),(H9))))</formula>
    </cfRule>
  </conditionalFormatting>
  <conditionalFormatting sqref="H9:H59 H62:H77 I80:I91">
    <cfRule type="containsText" dxfId="2" priority="6" operator="containsText" text="Em refinamento">
      <formula>NOT(ISERROR(SEARCH(("Em refinamento"),(H9))))</formula>
    </cfRule>
  </conditionalFormatting>
  <conditionalFormatting sqref="H9:H59 H62:H77 I80:I91">
    <cfRule type="containsText" dxfId="3" priority="7" operator="containsText" text="Em testes">
      <formula>NOT(ISERROR(SEARCH(("Em testes"),(H9))))</formula>
    </cfRule>
  </conditionalFormatting>
  <conditionalFormatting sqref="H9:H59 H62:H77 I80:I91">
    <cfRule type="containsText" dxfId="3" priority="8" operator="containsText" text="Implementado">
      <formula>NOT(ISERROR(SEARCH(("Implementado"),(H9))))</formula>
    </cfRule>
  </conditionalFormatting>
  <conditionalFormatting sqref="H9:H59 H62:H77 I80:I91">
    <cfRule type="containsText" dxfId="1" priority="9" operator="containsText" text="Entregue">
      <formula>NOT(ISERROR(SEARCH(("Entregue"),(H9))))</formula>
    </cfRule>
  </conditionalFormatting>
  <conditionalFormatting sqref="H9:H59 H62:H77 I80:I91">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4.5"/>
  </cols>
  <sheetData>
    <row r="1">
      <c r="A1" s="313" t="s">
        <v>16</v>
      </c>
      <c r="B1" s="314" t="s">
        <v>1900</v>
      </c>
    </row>
    <row r="2">
      <c r="A2" s="315" t="s">
        <v>185</v>
      </c>
      <c r="B2" s="316">
        <v>0.0</v>
      </c>
    </row>
    <row r="3">
      <c r="A3" s="315" t="s">
        <v>1156</v>
      </c>
      <c r="B3" s="316">
        <v>0.1</v>
      </c>
    </row>
    <row r="4">
      <c r="A4" s="317" t="s">
        <v>178</v>
      </c>
      <c r="B4" s="316">
        <v>0.2</v>
      </c>
    </row>
    <row r="5">
      <c r="A5" s="35" t="s">
        <v>1901</v>
      </c>
      <c r="B5" s="316">
        <v>0.3</v>
      </c>
    </row>
    <row r="6">
      <c r="A6" s="35" t="s">
        <v>1902</v>
      </c>
      <c r="B6" s="316">
        <v>0.4</v>
      </c>
    </row>
    <row r="7">
      <c r="A7" s="35" t="s">
        <v>1903</v>
      </c>
      <c r="B7" s="316">
        <v>0.6</v>
      </c>
    </row>
    <row r="8">
      <c r="A8" s="44" t="s">
        <v>1904</v>
      </c>
      <c r="B8" s="316">
        <v>0.7</v>
      </c>
    </row>
    <row r="9">
      <c r="A9" s="44" t="s">
        <v>1905</v>
      </c>
      <c r="B9" s="316">
        <v>0.8</v>
      </c>
    </row>
    <row r="10">
      <c r="A10" s="44" t="s">
        <v>1906</v>
      </c>
      <c r="B10" s="316">
        <v>0.9</v>
      </c>
    </row>
    <row r="11">
      <c r="A11" s="318" t="s">
        <v>25</v>
      </c>
      <c r="B11" s="316">
        <v>1.0</v>
      </c>
    </row>
  </sheetData>
  <autoFilter ref="$A$1:$B$11">
    <sortState ref="A1:B11">
      <sortCondition ref="B1:B11"/>
    </sortState>
  </autoFilter>
  <conditionalFormatting sqref="A9:A11">
    <cfRule type="containsText" dxfId="0" priority="1" operator="containsText" text="Preparado">
      <formula>NOT(ISERROR(SEARCH(("Preparado"),(A9))))</formula>
    </cfRule>
  </conditionalFormatting>
  <conditionalFormatting sqref="A9:A11">
    <cfRule type="containsText" dxfId="1" priority="2" operator="containsText" text="Pronto">
      <formula>NOT(ISERROR(SEARCH(("Pronto"),(A9))))</formula>
    </cfRule>
  </conditionalFormatting>
  <conditionalFormatting sqref="A9:A11">
    <cfRule type="containsText" dxfId="1" priority="3" operator="containsText" text="Aceito">
      <formula>NOT(ISERROR(SEARCH(("Aceito"),(A9))))</formula>
    </cfRule>
  </conditionalFormatting>
  <conditionalFormatting sqref="A9:A11">
    <cfRule type="containsText" dxfId="1" priority="4" operator="containsText" text="Implantado">
      <formula>NOT(ISERROR(SEARCH(("Implantado"),(A9))))</formula>
    </cfRule>
  </conditionalFormatting>
  <conditionalFormatting sqref="A9:A11">
    <cfRule type="containsText" dxfId="2" priority="5" operator="containsText" text="Novo">
      <formula>NOT(ISERROR(SEARCH(("Novo"),(A9))))</formula>
    </cfRule>
  </conditionalFormatting>
  <conditionalFormatting sqref="A9:A11">
    <cfRule type="containsText" dxfId="2" priority="6" operator="containsText" text="Em refinamento">
      <formula>NOT(ISERROR(SEARCH(("Em refinamento"),(A9))))</formula>
    </cfRule>
  </conditionalFormatting>
  <conditionalFormatting sqref="A9:A11">
    <cfRule type="containsText" dxfId="3" priority="7" operator="containsText" text="Em testes">
      <formula>NOT(ISERROR(SEARCH(("Em testes"),(A9))))</formula>
    </cfRule>
  </conditionalFormatting>
  <conditionalFormatting sqref="A9:A11">
    <cfRule type="containsText" dxfId="3" priority="8" operator="containsText" text="Implementado">
      <formula>NOT(ISERROR(SEARCH(("Implementado"),(A9))))</formula>
    </cfRule>
  </conditionalFormatting>
  <conditionalFormatting sqref="A9:A11">
    <cfRule type="containsText" dxfId="1" priority="9" operator="containsText" text="Entregue">
      <formula>NOT(ISERROR(SEARCH(("Entregue"),(A9))))</formula>
    </cfRule>
  </conditionalFormatting>
  <conditionalFormatting sqref="A9:A11">
    <cfRule type="containsText" dxfId="4" priority="10" operator="containsText" text="Em Desenvolvimento">
      <formula>NOT(ISERROR(SEARCH(("Em Desenvolvimento"),(A9))))</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13"/>
    <col customWidth="1" min="2" max="2" width="7.75"/>
    <col customWidth="1" min="3" max="3" width="68.0"/>
    <col customWidth="1" min="4" max="4" width="14.5"/>
    <col customWidth="1" min="5" max="6" width="7.75"/>
    <col customWidth="1" min="7" max="7" width="9.5"/>
    <col customWidth="1" min="8" max="8" width="15.25"/>
    <col customWidth="1" min="9" max="9" width="10.13"/>
    <col customWidth="1" hidden="1" min="10" max="10" width="52.63"/>
    <col customWidth="1" min="11" max="11" width="70.63"/>
  </cols>
  <sheetData>
    <row r="1" ht="57.0" customHeight="1">
      <c r="A1" s="1" t="s">
        <v>0</v>
      </c>
    </row>
    <row r="2">
      <c r="A2" s="2" t="s">
        <v>1907</v>
      </c>
    </row>
    <row r="3">
      <c r="A3" s="294" t="s">
        <v>1803</v>
      </c>
      <c r="C3" s="7">
        <v>45441.0</v>
      </c>
    </row>
    <row r="4">
      <c r="A4" s="294" t="s">
        <v>3</v>
      </c>
      <c r="C4" s="7">
        <v>45426.0</v>
      </c>
    </row>
    <row r="5">
      <c r="A5" s="296" t="s">
        <v>5</v>
      </c>
      <c r="C5" s="7">
        <v>45441.0</v>
      </c>
      <c r="E5" s="319"/>
      <c r="F5" s="320"/>
      <c r="G5" s="320"/>
      <c r="H5" s="320"/>
      <c r="I5" s="320"/>
      <c r="J5" s="320"/>
      <c r="K5" s="320"/>
    </row>
    <row r="6">
      <c r="A6" s="296" t="s">
        <v>6</v>
      </c>
      <c r="C6" s="11" t="s">
        <v>7</v>
      </c>
    </row>
    <row r="7" ht="7.5" customHeight="1">
      <c r="A7" s="12"/>
    </row>
    <row r="8">
      <c r="A8" s="13" t="s">
        <v>8</v>
      </c>
    </row>
    <row r="9">
      <c r="A9" s="14" t="s">
        <v>9</v>
      </c>
      <c r="B9" s="15" t="s">
        <v>10</v>
      </c>
      <c r="C9" s="16" t="s">
        <v>11</v>
      </c>
      <c r="D9" s="17" t="s">
        <v>12</v>
      </c>
      <c r="E9" s="16" t="s">
        <v>13</v>
      </c>
      <c r="F9" s="16" t="s">
        <v>14</v>
      </c>
      <c r="G9" s="16" t="s">
        <v>15</v>
      </c>
      <c r="H9" s="18" t="s">
        <v>16</v>
      </c>
      <c r="I9" s="16" t="s">
        <v>17</v>
      </c>
      <c r="J9" s="17" t="s">
        <v>19</v>
      </c>
      <c r="K9" s="17" t="s">
        <v>20</v>
      </c>
    </row>
    <row r="10">
      <c r="A10" s="149" t="s">
        <v>21</v>
      </c>
      <c r="B10" s="298">
        <v>2.1512219E7</v>
      </c>
      <c r="C10" s="299" t="s">
        <v>1735</v>
      </c>
      <c r="D10" s="299" t="s">
        <v>1718</v>
      </c>
      <c r="E10" s="298">
        <v>13.0</v>
      </c>
      <c r="F10" s="25" t="b">
        <v>0</v>
      </c>
      <c r="G10" s="25" t="b">
        <v>0</v>
      </c>
      <c r="H10" s="227" t="s">
        <v>97</v>
      </c>
      <c r="I10" s="43" t="b">
        <v>0</v>
      </c>
      <c r="J10" s="299"/>
      <c r="K10" s="299" t="s">
        <v>1908</v>
      </c>
    </row>
    <row r="11">
      <c r="A11" s="149" t="s">
        <v>21</v>
      </c>
      <c r="B11" s="298">
        <v>2.1532309E7</v>
      </c>
      <c r="C11" s="299" t="s">
        <v>1909</v>
      </c>
      <c r="D11" s="299" t="s">
        <v>1718</v>
      </c>
      <c r="E11" s="298">
        <v>5.0</v>
      </c>
      <c r="F11" s="25" t="b">
        <v>0</v>
      </c>
      <c r="G11" s="43" t="b">
        <v>0</v>
      </c>
      <c r="H11" s="227" t="s">
        <v>25</v>
      </c>
      <c r="I11" s="43" t="b">
        <v>0</v>
      </c>
      <c r="J11" s="299" t="s">
        <v>1910</v>
      </c>
      <c r="K11" s="299" t="s">
        <v>124</v>
      </c>
    </row>
    <row r="12">
      <c r="A12" s="149" t="s">
        <v>21</v>
      </c>
      <c r="B12" s="298">
        <v>2.1568633E7</v>
      </c>
      <c r="C12" s="299" t="s">
        <v>1812</v>
      </c>
      <c r="D12" s="299" t="s">
        <v>1718</v>
      </c>
      <c r="E12" s="298">
        <v>5.0</v>
      </c>
      <c r="F12" s="25" t="b">
        <v>0</v>
      </c>
      <c r="G12" s="43" t="b">
        <v>0</v>
      </c>
      <c r="H12" s="227" t="s">
        <v>42</v>
      </c>
      <c r="I12" s="179" t="b">
        <v>1</v>
      </c>
      <c r="J12" s="299"/>
      <c r="K12" s="299" t="s">
        <v>1911</v>
      </c>
    </row>
    <row r="13">
      <c r="A13" s="149" t="s">
        <v>21</v>
      </c>
      <c r="B13" s="298">
        <v>2.1733295E7</v>
      </c>
      <c r="C13" s="299" t="s">
        <v>1912</v>
      </c>
      <c r="D13" s="299" t="s">
        <v>650</v>
      </c>
      <c r="E13" s="298">
        <v>13.0</v>
      </c>
      <c r="F13" s="25" t="b">
        <v>1</v>
      </c>
      <c r="G13" s="43" t="b">
        <v>0</v>
      </c>
      <c r="H13" s="227" t="s">
        <v>25</v>
      </c>
      <c r="I13" s="43" t="b">
        <v>0</v>
      </c>
      <c r="J13" s="299" t="s">
        <v>1291</v>
      </c>
      <c r="K13" s="299" t="s">
        <v>124</v>
      </c>
    </row>
    <row r="14">
      <c r="A14" s="149" t="s">
        <v>21</v>
      </c>
      <c r="B14" s="298">
        <v>2.1736904E7</v>
      </c>
      <c r="C14" s="299" t="s">
        <v>1913</v>
      </c>
      <c r="D14" s="299" t="s">
        <v>1718</v>
      </c>
      <c r="E14" s="298">
        <v>5.0</v>
      </c>
      <c r="F14" s="25" t="b">
        <v>0</v>
      </c>
      <c r="G14" s="43" t="b">
        <v>0</v>
      </c>
      <c r="H14" s="227" t="s">
        <v>25</v>
      </c>
      <c r="I14" s="43" t="b">
        <v>0</v>
      </c>
      <c r="J14" s="299" t="s">
        <v>1914</v>
      </c>
      <c r="K14" s="299" t="s">
        <v>124</v>
      </c>
    </row>
    <row r="15">
      <c r="A15" s="149" t="s">
        <v>21</v>
      </c>
      <c r="B15" s="298">
        <v>2.1852215E7</v>
      </c>
      <c r="C15" s="299" t="s">
        <v>1915</v>
      </c>
      <c r="D15" s="299" t="s">
        <v>650</v>
      </c>
      <c r="E15" s="298">
        <v>8.0</v>
      </c>
      <c r="F15" s="25" t="b">
        <v>0</v>
      </c>
      <c r="G15" s="25" t="b">
        <v>1</v>
      </c>
      <c r="H15" s="227" t="s">
        <v>25</v>
      </c>
      <c r="I15" s="43" t="b">
        <v>0</v>
      </c>
      <c r="J15" s="299" t="s">
        <v>1291</v>
      </c>
      <c r="K15" s="299" t="s">
        <v>124</v>
      </c>
    </row>
    <row r="16">
      <c r="A16" s="149" t="s">
        <v>21</v>
      </c>
      <c r="B16" s="298">
        <v>2.1888872E7</v>
      </c>
      <c r="C16" s="299" t="s">
        <v>1808</v>
      </c>
      <c r="D16" s="299" t="s">
        <v>1718</v>
      </c>
      <c r="E16" s="298">
        <v>5.0</v>
      </c>
      <c r="F16" s="25" t="b">
        <v>0</v>
      </c>
      <c r="G16" s="43" t="b">
        <v>0</v>
      </c>
      <c r="H16" s="226" t="s">
        <v>42</v>
      </c>
      <c r="I16" s="43" t="b">
        <v>0</v>
      </c>
      <c r="J16" s="299"/>
      <c r="K16" s="299" t="s">
        <v>1916</v>
      </c>
    </row>
    <row r="17">
      <c r="A17" s="256" t="s">
        <v>48</v>
      </c>
      <c r="B17" s="298">
        <v>2.1447967E7</v>
      </c>
      <c r="C17" s="299" t="s">
        <v>1817</v>
      </c>
      <c r="D17" s="299" t="s">
        <v>1718</v>
      </c>
      <c r="E17" s="298">
        <v>3.0</v>
      </c>
      <c r="F17" s="25" t="b">
        <v>1</v>
      </c>
      <c r="G17" s="43" t="b">
        <v>0</v>
      </c>
      <c r="H17" s="227" t="s">
        <v>42</v>
      </c>
      <c r="I17" s="43" t="b">
        <v>0</v>
      </c>
      <c r="J17" s="299"/>
      <c r="K17" s="27" t="s">
        <v>1917</v>
      </c>
    </row>
    <row r="18">
      <c r="A18" s="256" t="s">
        <v>48</v>
      </c>
      <c r="B18" s="298">
        <v>2.1447985E7</v>
      </c>
      <c r="C18" s="299" t="s">
        <v>1816</v>
      </c>
      <c r="D18" s="299" t="s">
        <v>1718</v>
      </c>
      <c r="E18" s="298">
        <v>5.0</v>
      </c>
      <c r="F18" s="25" t="b">
        <v>0</v>
      </c>
      <c r="G18" s="43" t="b">
        <v>0</v>
      </c>
      <c r="H18" s="228" t="s">
        <v>25</v>
      </c>
      <c r="I18" s="43" t="b">
        <v>0</v>
      </c>
      <c r="J18" s="299"/>
      <c r="K18" s="27" t="s">
        <v>124</v>
      </c>
    </row>
    <row r="19">
      <c r="A19" s="256" t="s">
        <v>48</v>
      </c>
      <c r="B19" s="298">
        <v>2.1447993E7</v>
      </c>
      <c r="C19" s="299" t="s">
        <v>1751</v>
      </c>
      <c r="D19" s="299" t="s">
        <v>1718</v>
      </c>
      <c r="E19" s="298">
        <v>8.0</v>
      </c>
      <c r="F19" s="25" t="b">
        <v>0</v>
      </c>
      <c r="G19" s="43" t="b">
        <v>0</v>
      </c>
      <c r="H19" s="226" t="s">
        <v>42</v>
      </c>
      <c r="I19" s="43" t="b">
        <v>0</v>
      </c>
      <c r="J19" s="299"/>
      <c r="K19" s="27" t="s">
        <v>1917</v>
      </c>
    </row>
    <row r="20">
      <c r="A20" s="256" t="s">
        <v>48</v>
      </c>
      <c r="B20" s="298">
        <v>2.1448002E7</v>
      </c>
      <c r="C20" s="299" t="s">
        <v>1918</v>
      </c>
      <c r="D20" s="299" t="s">
        <v>1718</v>
      </c>
      <c r="E20" s="298">
        <v>5.0</v>
      </c>
      <c r="F20" s="25" t="b">
        <v>0</v>
      </c>
      <c r="G20" s="43" t="b">
        <v>0</v>
      </c>
      <c r="H20" s="228" t="s">
        <v>25</v>
      </c>
      <c r="I20" s="43" t="b">
        <v>0</v>
      </c>
      <c r="J20" s="299" t="s">
        <v>1919</v>
      </c>
      <c r="K20" s="299" t="s">
        <v>124</v>
      </c>
    </row>
    <row r="21">
      <c r="A21" s="256" t="s">
        <v>48</v>
      </c>
      <c r="B21" s="298">
        <v>2.1746695E7</v>
      </c>
      <c r="C21" s="299" t="s">
        <v>1820</v>
      </c>
      <c r="D21" s="299" t="s">
        <v>1718</v>
      </c>
      <c r="E21" s="298">
        <v>13.0</v>
      </c>
      <c r="F21" s="25" t="b">
        <v>0</v>
      </c>
      <c r="G21" s="25" t="b">
        <v>1</v>
      </c>
      <c r="H21" s="228" t="s">
        <v>97</v>
      </c>
      <c r="I21" s="43" t="b">
        <v>0</v>
      </c>
      <c r="J21" s="299"/>
      <c r="K21" s="27" t="s">
        <v>1920</v>
      </c>
    </row>
    <row r="22">
      <c r="A22" s="256" t="s">
        <v>48</v>
      </c>
      <c r="B22" s="298">
        <v>2.1884547E7</v>
      </c>
      <c r="C22" s="299" t="s">
        <v>1921</v>
      </c>
      <c r="D22" s="299" t="s">
        <v>1718</v>
      </c>
      <c r="E22" s="298">
        <v>8.0</v>
      </c>
      <c r="F22" s="25" t="b">
        <v>0</v>
      </c>
      <c r="G22" s="25" t="b">
        <v>1</v>
      </c>
      <c r="H22" s="228" t="s">
        <v>25</v>
      </c>
      <c r="I22" s="43" t="b">
        <v>0</v>
      </c>
      <c r="J22" s="299" t="s">
        <v>1922</v>
      </c>
      <c r="K22" s="299" t="s">
        <v>124</v>
      </c>
    </row>
    <row r="23">
      <c r="A23" s="166" t="s">
        <v>79</v>
      </c>
      <c r="B23" s="298">
        <v>2.1646278E7</v>
      </c>
      <c r="C23" s="299" t="s">
        <v>1923</v>
      </c>
      <c r="D23" s="299" t="s">
        <v>1718</v>
      </c>
      <c r="E23" s="298">
        <v>8.0</v>
      </c>
      <c r="F23" s="25" t="b">
        <v>0</v>
      </c>
      <c r="G23" s="43" t="b">
        <v>0</v>
      </c>
      <c r="H23" s="228" t="s">
        <v>25</v>
      </c>
      <c r="I23" s="43" t="b">
        <v>0</v>
      </c>
      <c r="J23" s="299" t="s">
        <v>1924</v>
      </c>
      <c r="K23" s="299" t="s">
        <v>124</v>
      </c>
    </row>
    <row r="24">
      <c r="A24" s="166" t="s">
        <v>79</v>
      </c>
      <c r="B24" s="298">
        <v>2.1721456E7</v>
      </c>
      <c r="C24" s="299" t="s">
        <v>1925</v>
      </c>
      <c r="D24" s="299" t="s">
        <v>1718</v>
      </c>
      <c r="E24" s="298">
        <v>8.0</v>
      </c>
      <c r="F24" s="25" t="b">
        <v>0</v>
      </c>
      <c r="G24" s="43" t="b">
        <v>0</v>
      </c>
      <c r="H24" s="228" t="s">
        <v>25</v>
      </c>
      <c r="I24" s="43" t="b">
        <v>0</v>
      </c>
      <c r="J24" s="299" t="s">
        <v>1926</v>
      </c>
      <c r="K24" s="299" t="s">
        <v>124</v>
      </c>
    </row>
    <row r="25">
      <c r="A25" s="166" t="s">
        <v>79</v>
      </c>
      <c r="B25" s="298">
        <v>2.1746679E7</v>
      </c>
      <c r="C25" s="299" t="s">
        <v>1829</v>
      </c>
      <c r="D25" s="299" t="s">
        <v>1718</v>
      </c>
      <c r="E25" s="298">
        <v>8.0</v>
      </c>
      <c r="F25" s="25" t="b">
        <v>0</v>
      </c>
      <c r="G25" s="43" t="b">
        <v>0</v>
      </c>
      <c r="H25" s="228" t="s">
        <v>97</v>
      </c>
      <c r="I25" s="43" t="b">
        <v>0</v>
      </c>
      <c r="J25" s="299"/>
      <c r="K25" s="299"/>
    </row>
    <row r="26">
      <c r="A26" s="166" t="s">
        <v>79</v>
      </c>
      <c r="B26" s="298">
        <v>2.1764118E7</v>
      </c>
      <c r="C26" s="299" t="s">
        <v>1927</v>
      </c>
      <c r="D26" s="299" t="s">
        <v>1718</v>
      </c>
      <c r="E26" s="298">
        <v>13.0</v>
      </c>
      <c r="F26" s="25" t="b">
        <v>1</v>
      </c>
      <c r="G26" s="43" t="b">
        <v>0</v>
      </c>
      <c r="H26" s="228" t="s">
        <v>25</v>
      </c>
      <c r="I26" s="43" t="b">
        <v>0</v>
      </c>
      <c r="J26" s="299" t="s">
        <v>1928</v>
      </c>
      <c r="K26" s="299" t="s">
        <v>124</v>
      </c>
    </row>
    <row r="27">
      <c r="A27" s="166" t="s">
        <v>79</v>
      </c>
      <c r="B27" s="298">
        <v>2.1837715E7</v>
      </c>
      <c r="C27" s="299" t="s">
        <v>1831</v>
      </c>
      <c r="D27" s="299" t="s">
        <v>1718</v>
      </c>
      <c r="E27" s="298">
        <v>8.0</v>
      </c>
      <c r="F27" s="25" t="b">
        <v>0</v>
      </c>
      <c r="G27" s="43" t="b">
        <v>0</v>
      </c>
      <c r="H27" s="228" t="s">
        <v>97</v>
      </c>
      <c r="I27" s="43" t="b">
        <v>0</v>
      </c>
      <c r="J27" s="299"/>
      <c r="K27" s="27" t="s">
        <v>1929</v>
      </c>
    </row>
    <row r="28">
      <c r="A28" s="257" t="s">
        <v>98</v>
      </c>
      <c r="B28" s="298">
        <v>2.1418635E7</v>
      </c>
      <c r="C28" s="299" t="s">
        <v>1930</v>
      </c>
      <c r="D28" s="299" t="s">
        <v>1718</v>
      </c>
      <c r="E28" s="298">
        <v>5.0</v>
      </c>
      <c r="F28" s="25" t="b">
        <v>0</v>
      </c>
      <c r="G28" s="43" t="b">
        <v>0</v>
      </c>
      <c r="H28" s="228" t="s">
        <v>25</v>
      </c>
      <c r="I28" s="43" t="b">
        <v>0</v>
      </c>
      <c r="J28" s="299" t="s">
        <v>1931</v>
      </c>
      <c r="K28" s="299" t="s">
        <v>124</v>
      </c>
    </row>
    <row r="29">
      <c r="A29" s="241" t="s">
        <v>98</v>
      </c>
      <c r="B29" s="298">
        <v>2.1652488E7</v>
      </c>
      <c r="C29" s="299" t="s">
        <v>1932</v>
      </c>
      <c r="D29" s="299" t="s">
        <v>1718</v>
      </c>
      <c r="E29" s="298">
        <v>5.0</v>
      </c>
      <c r="F29" s="25" t="b">
        <v>0</v>
      </c>
      <c r="G29" s="25" t="b">
        <v>1</v>
      </c>
      <c r="H29" s="228" t="s">
        <v>25</v>
      </c>
      <c r="I29" s="43" t="b">
        <v>0</v>
      </c>
      <c r="J29" s="299" t="s">
        <v>1933</v>
      </c>
      <c r="K29" s="299" t="s">
        <v>124</v>
      </c>
    </row>
    <row r="30">
      <c r="A30" s="257" t="s">
        <v>98</v>
      </c>
      <c r="B30" s="298">
        <v>2.16842E7</v>
      </c>
      <c r="C30" s="299" t="s">
        <v>1934</v>
      </c>
      <c r="D30" s="299" t="s">
        <v>1718</v>
      </c>
      <c r="E30" s="298">
        <v>5.0</v>
      </c>
      <c r="F30" s="25" t="b">
        <v>0</v>
      </c>
      <c r="G30" s="43" t="b">
        <v>0</v>
      </c>
      <c r="H30" s="228" t="s">
        <v>25</v>
      </c>
      <c r="I30" s="43" t="b">
        <v>0</v>
      </c>
      <c r="J30" s="299" t="s">
        <v>1935</v>
      </c>
      <c r="K30" s="299" t="s">
        <v>124</v>
      </c>
    </row>
    <row r="31">
      <c r="A31" s="257" t="s">
        <v>98</v>
      </c>
      <c r="B31" s="298">
        <v>2.1693643E7</v>
      </c>
      <c r="C31" s="299" t="s">
        <v>1936</v>
      </c>
      <c r="D31" s="299" t="s">
        <v>1718</v>
      </c>
      <c r="E31" s="298">
        <v>5.0</v>
      </c>
      <c r="F31" s="25" t="b">
        <v>1</v>
      </c>
      <c r="G31" s="43" t="b">
        <v>0</v>
      </c>
      <c r="H31" s="228" t="s">
        <v>25</v>
      </c>
      <c r="I31" s="43" t="b">
        <v>0</v>
      </c>
      <c r="J31" s="299" t="s">
        <v>1937</v>
      </c>
      <c r="K31" s="299" t="s">
        <v>124</v>
      </c>
    </row>
    <row r="32">
      <c r="A32" s="257" t="s">
        <v>98</v>
      </c>
      <c r="B32" s="298">
        <v>2.1757132E7</v>
      </c>
      <c r="C32" s="299" t="s">
        <v>1938</v>
      </c>
      <c r="D32" s="299" t="s">
        <v>1718</v>
      </c>
      <c r="E32" s="298">
        <v>5.0</v>
      </c>
      <c r="F32" s="25" t="b">
        <v>0</v>
      </c>
      <c r="G32" s="43" t="b">
        <v>0</v>
      </c>
      <c r="H32" s="228" t="s">
        <v>25</v>
      </c>
      <c r="I32" s="43" t="b">
        <v>0</v>
      </c>
      <c r="J32" s="299" t="s">
        <v>1939</v>
      </c>
      <c r="K32" s="299" t="s">
        <v>124</v>
      </c>
    </row>
    <row r="33">
      <c r="A33" s="257" t="s">
        <v>98</v>
      </c>
      <c r="B33" s="298">
        <v>2.1757545E7</v>
      </c>
      <c r="C33" s="299" t="s">
        <v>1940</v>
      </c>
      <c r="D33" s="299" t="s">
        <v>1718</v>
      </c>
      <c r="E33" s="298">
        <v>5.0</v>
      </c>
      <c r="F33" s="25" t="b">
        <v>0</v>
      </c>
      <c r="G33" s="43" t="b">
        <v>0</v>
      </c>
      <c r="H33" s="228" t="s">
        <v>25</v>
      </c>
      <c r="I33" s="43" t="b">
        <v>0</v>
      </c>
      <c r="J33" s="299" t="s">
        <v>1941</v>
      </c>
      <c r="K33" s="299" t="s">
        <v>124</v>
      </c>
    </row>
    <row r="34">
      <c r="A34" s="257" t="s">
        <v>98</v>
      </c>
      <c r="B34" s="298">
        <v>2.1759793E7</v>
      </c>
      <c r="C34" s="299" t="s">
        <v>1942</v>
      </c>
      <c r="D34" s="299" t="s">
        <v>1718</v>
      </c>
      <c r="E34" s="298">
        <v>5.0</v>
      </c>
      <c r="F34" s="25" t="b">
        <v>0</v>
      </c>
      <c r="G34" s="43" t="b">
        <v>0</v>
      </c>
      <c r="H34" s="228" t="s">
        <v>25</v>
      </c>
      <c r="I34" s="43" t="b">
        <v>0</v>
      </c>
      <c r="J34" s="299" t="s">
        <v>1943</v>
      </c>
      <c r="K34" s="299" t="s">
        <v>124</v>
      </c>
    </row>
    <row r="35">
      <c r="A35" s="241" t="s">
        <v>98</v>
      </c>
      <c r="B35" s="298">
        <v>2.1837133E7</v>
      </c>
      <c r="C35" s="299" t="s">
        <v>1850</v>
      </c>
      <c r="D35" s="299" t="s">
        <v>1718</v>
      </c>
      <c r="E35" s="298">
        <v>5.0</v>
      </c>
      <c r="F35" s="25" t="b">
        <v>0</v>
      </c>
      <c r="G35" s="25" t="b">
        <v>1</v>
      </c>
      <c r="H35" s="228" t="s">
        <v>42</v>
      </c>
      <c r="I35" s="43" t="b">
        <v>0</v>
      </c>
      <c r="J35" s="299"/>
      <c r="K35" s="27" t="s">
        <v>1944</v>
      </c>
    </row>
    <row r="36">
      <c r="A36" s="257" t="s">
        <v>98</v>
      </c>
      <c r="B36" s="298">
        <v>2.1872864E7</v>
      </c>
      <c r="C36" s="299" t="s">
        <v>1842</v>
      </c>
      <c r="D36" s="299" t="s">
        <v>1718</v>
      </c>
      <c r="E36" s="298">
        <v>8.0</v>
      </c>
      <c r="F36" s="25" t="b">
        <v>0</v>
      </c>
      <c r="G36" s="25" t="b">
        <v>1</v>
      </c>
      <c r="H36" s="228" t="s">
        <v>42</v>
      </c>
      <c r="I36" s="179" t="b">
        <v>1</v>
      </c>
      <c r="J36" s="299"/>
      <c r="K36" s="299" t="s">
        <v>1945</v>
      </c>
    </row>
    <row r="37">
      <c r="A37" s="257" t="s">
        <v>98</v>
      </c>
      <c r="B37" s="298">
        <v>2.1886711E7</v>
      </c>
      <c r="C37" s="299" t="s">
        <v>1946</v>
      </c>
      <c r="D37" s="299" t="s">
        <v>1718</v>
      </c>
      <c r="E37" s="298">
        <v>8.0</v>
      </c>
      <c r="F37" s="25" t="b">
        <v>0</v>
      </c>
      <c r="G37" s="43" t="b">
        <v>0</v>
      </c>
      <c r="H37" s="228" t="s">
        <v>42</v>
      </c>
      <c r="I37" s="43" t="b">
        <v>0</v>
      </c>
      <c r="J37" s="299"/>
      <c r="K37" s="27" t="s">
        <v>1947</v>
      </c>
    </row>
    <row r="38">
      <c r="A38" s="257" t="s">
        <v>98</v>
      </c>
      <c r="B38" s="298">
        <v>2.1886879E7</v>
      </c>
      <c r="C38" s="299" t="s">
        <v>1948</v>
      </c>
      <c r="D38" s="299" t="s">
        <v>1718</v>
      </c>
      <c r="E38" s="298">
        <v>8.0</v>
      </c>
      <c r="F38" s="25" t="b">
        <v>0</v>
      </c>
      <c r="G38" s="43" t="b">
        <v>0</v>
      </c>
      <c r="H38" s="228" t="s">
        <v>25</v>
      </c>
      <c r="I38" s="43" t="b">
        <v>0</v>
      </c>
      <c r="J38" s="299" t="s">
        <v>1949</v>
      </c>
      <c r="K38" s="299" t="s">
        <v>124</v>
      </c>
    </row>
    <row r="39">
      <c r="A39" s="257" t="s">
        <v>98</v>
      </c>
      <c r="B39" s="298">
        <v>2.1886974E7</v>
      </c>
      <c r="C39" s="299" t="s">
        <v>1950</v>
      </c>
      <c r="D39" s="299" t="s">
        <v>1718</v>
      </c>
      <c r="E39" s="298">
        <v>8.0</v>
      </c>
      <c r="F39" s="25" t="b">
        <v>0</v>
      </c>
      <c r="G39" s="43" t="b">
        <v>0</v>
      </c>
      <c r="H39" s="228" t="s">
        <v>25</v>
      </c>
      <c r="I39" s="43" t="b">
        <v>0</v>
      </c>
      <c r="J39" s="299" t="s">
        <v>1951</v>
      </c>
      <c r="K39" s="299" t="s">
        <v>124</v>
      </c>
    </row>
    <row r="40">
      <c r="A40" s="257" t="s">
        <v>98</v>
      </c>
      <c r="B40" s="298">
        <v>2.1887285E7</v>
      </c>
      <c r="C40" s="299" t="s">
        <v>1952</v>
      </c>
      <c r="D40" s="299" t="s">
        <v>1718</v>
      </c>
      <c r="E40" s="298">
        <v>8.0</v>
      </c>
      <c r="F40" s="25" t="b">
        <v>0</v>
      </c>
      <c r="G40" s="43" t="b">
        <v>0</v>
      </c>
      <c r="H40" s="228" t="s">
        <v>25</v>
      </c>
      <c r="I40" s="43" t="b">
        <v>0</v>
      </c>
      <c r="J40" s="299" t="s">
        <v>1953</v>
      </c>
      <c r="K40" s="299" t="s">
        <v>124</v>
      </c>
    </row>
    <row r="41">
      <c r="A41" s="303" t="s">
        <v>120</v>
      </c>
      <c r="B41" s="298">
        <v>1.9598395E7</v>
      </c>
      <c r="C41" s="299" t="s">
        <v>1954</v>
      </c>
      <c r="D41" s="299" t="s">
        <v>1718</v>
      </c>
      <c r="E41" s="298" t="s">
        <v>124</v>
      </c>
      <c r="F41" s="298" t="s">
        <v>124</v>
      </c>
      <c r="G41" s="298" t="s">
        <v>124</v>
      </c>
      <c r="H41" s="228" t="s">
        <v>25</v>
      </c>
      <c r="I41" s="43" t="b">
        <v>0</v>
      </c>
      <c r="J41" s="299" t="s">
        <v>1955</v>
      </c>
      <c r="K41" s="299" t="s">
        <v>124</v>
      </c>
    </row>
    <row r="42">
      <c r="A42" s="303" t="s">
        <v>120</v>
      </c>
      <c r="B42" s="298">
        <v>2.1661382E7</v>
      </c>
      <c r="C42" s="299" t="s">
        <v>1956</v>
      </c>
      <c r="D42" s="299" t="s">
        <v>123</v>
      </c>
      <c r="E42" s="298" t="s">
        <v>124</v>
      </c>
      <c r="F42" s="298" t="s">
        <v>124</v>
      </c>
      <c r="G42" s="298" t="s">
        <v>124</v>
      </c>
      <c r="H42" s="228" t="s">
        <v>25</v>
      </c>
      <c r="I42" s="43" t="b">
        <v>0</v>
      </c>
      <c r="J42" s="299"/>
      <c r="K42" s="299" t="s">
        <v>124</v>
      </c>
    </row>
    <row r="43">
      <c r="A43" s="303" t="s">
        <v>120</v>
      </c>
      <c r="B43" s="298">
        <v>2.1700545E7</v>
      </c>
      <c r="C43" s="299" t="s">
        <v>1957</v>
      </c>
      <c r="D43" s="299" t="s">
        <v>123</v>
      </c>
      <c r="E43" s="298" t="s">
        <v>124</v>
      </c>
      <c r="F43" s="298" t="s">
        <v>124</v>
      </c>
      <c r="G43" s="298" t="s">
        <v>124</v>
      </c>
      <c r="H43" s="228" t="s">
        <v>25</v>
      </c>
      <c r="I43" s="43" t="b">
        <v>0</v>
      </c>
      <c r="J43" s="299" t="s">
        <v>1958</v>
      </c>
      <c r="K43" s="299" t="s">
        <v>124</v>
      </c>
    </row>
    <row r="44">
      <c r="A44" s="303" t="s">
        <v>120</v>
      </c>
      <c r="B44" s="298">
        <v>2.1756562E7</v>
      </c>
      <c r="C44" s="299" t="s">
        <v>1959</v>
      </c>
      <c r="D44" s="299" t="s">
        <v>123</v>
      </c>
      <c r="E44" s="298" t="s">
        <v>124</v>
      </c>
      <c r="F44" s="298" t="s">
        <v>124</v>
      </c>
      <c r="G44" s="298" t="s">
        <v>124</v>
      </c>
      <c r="H44" s="228" t="s">
        <v>25</v>
      </c>
      <c r="I44" s="43" t="b">
        <v>0</v>
      </c>
      <c r="J44" s="299" t="s">
        <v>1960</v>
      </c>
      <c r="K44" s="299" t="s">
        <v>124</v>
      </c>
    </row>
    <row r="45">
      <c r="A45" s="303" t="s">
        <v>120</v>
      </c>
      <c r="B45" s="298">
        <v>2.1784829E7</v>
      </c>
      <c r="C45" s="299" t="s">
        <v>1776</v>
      </c>
      <c r="D45" s="299" t="s">
        <v>123</v>
      </c>
      <c r="E45" s="298" t="s">
        <v>124</v>
      </c>
      <c r="F45" s="298" t="s">
        <v>124</v>
      </c>
      <c r="G45" s="298" t="s">
        <v>124</v>
      </c>
      <c r="H45" s="228" t="s">
        <v>25</v>
      </c>
      <c r="I45" s="43" t="b">
        <v>0</v>
      </c>
      <c r="J45" s="299" t="s">
        <v>1961</v>
      </c>
      <c r="K45" s="299" t="s">
        <v>124</v>
      </c>
    </row>
    <row r="46">
      <c r="A46" s="303" t="s">
        <v>120</v>
      </c>
      <c r="B46" s="298">
        <v>2.1785037E7</v>
      </c>
      <c r="C46" s="299" t="s">
        <v>1962</v>
      </c>
      <c r="D46" s="299" t="s">
        <v>123</v>
      </c>
      <c r="E46" s="298" t="s">
        <v>124</v>
      </c>
      <c r="F46" s="298" t="s">
        <v>124</v>
      </c>
      <c r="G46" s="298" t="s">
        <v>124</v>
      </c>
      <c r="H46" s="228" t="s">
        <v>25</v>
      </c>
      <c r="I46" s="43" t="b">
        <v>0</v>
      </c>
      <c r="J46" s="299" t="s">
        <v>1963</v>
      </c>
      <c r="K46" s="299" t="s">
        <v>124</v>
      </c>
    </row>
    <row r="47">
      <c r="A47" s="303" t="s">
        <v>120</v>
      </c>
      <c r="B47" s="298">
        <v>2.1812027E7</v>
      </c>
      <c r="C47" s="299" t="s">
        <v>1964</v>
      </c>
      <c r="D47" s="299" t="s">
        <v>123</v>
      </c>
      <c r="E47" s="298" t="s">
        <v>124</v>
      </c>
      <c r="F47" s="298" t="s">
        <v>124</v>
      </c>
      <c r="G47" s="298" t="s">
        <v>124</v>
      </c>
      <c r="H47" s="228" t="s">
        <v>25</v>
      </c>
      <c r="I47" s="43" t="b">
        <v>0</v>
      </c>
      <c r="J47" s="299" t="s">
        <v>1965</v>
      </c>
      <c r="K47" s="299" t="s">
        <v>124</v>
      </c>
    </row>
    <row r="48">
      <c r="A48" s="303" t="s">
        <v>120</v>
      </c>
      <c r="B48" s="298">
        <v>2.1841407E7</v>
      </c>
      <c r="C48" s="299" t="s">
        <v>1966</v>
      </c>
      <c r="D48" s="299" t="s">
        <v>123</v>
      </c>
      <c r="E48" s="298" t="s">
        <v>124</v>
      </c>
      <c r="F48" s="298" t="s">
        <v>124</v>
      </c>
      <c r="G48" s="298" t="s">
        <v>124</v>
      </c>
      <c r="H48" s="228" t="s">
        <v>25</v>
      </c>
      <c r="I48" s="43" t="b">
        <v>0</v>
      </c>
      <c r="J48" s="299" t="s">
        <v>1967</v>
      </c>
      <c r="K48" s="299" t="s">
        <v>124</v>
      </c>
    </row>
    <row r="49">
      <c r="A49" s="303" t="s">
        <v>120</v>
      </c>
      <c r="B49" s="298">
        <v>2.1860165E7</v>
      </c>
      <c r="C49" s="299" t="s">
        <v>1968</v>
      </c>
      <c r="D49" s="299" t="s">
        <v>123</v>
      </c>
      <c r="E49" s="298" t="s">
        <v>124</v>
      </c>
      <c r="F49" s="298" t="s">
        <v>124</v>
      </c>
      <c r="G49" s="298" t="s">
        <v>124</v>
      </c>
      <c r="H49" s="228" t="s">
        <v>25</v>
      </c>
      <c r="I49" s="43" t="b">
        <v>0</v>
      </c>
      <c r="J49" s="299"/>
      <c r="K49" s="299" t="s">
        <v>124</v>
      </c>
    </row>
    <row r="50">
      <c r="A50" s="303" t="s">
        <v>120</v>
      </c>
      <c r="B50" s="298">
        <v>2.1915317E7</v>
      </c>
      <c r="C50" s="299" t="s">
        <v>1969</v>
      </c>
      <c r="D50" s="299" t="s">
        <v>1718</v>
      </c>
      <c r="E50" s="298" t="s">
        <v>124</v>
      </c>
      <c r="F50" s="298" t="s">
        <v>124</v>
      </c>
      <c r="G50" s="298" t="s">
        <v>124</v>
      </c>
      <c r="H50" s="228" t="s">
        <v>25</v>
      </c>
      <c r="I50" s="43" t="b">
        <v>0</v>
      </c>
      <c r="J50" s="299" t="s">
        <v>1970</v>
      </c>
      <c r="K50" s="299" t="s">
        <v>124</v>
      </c>
    </row>
    <row r="51">
      <c r="A51" s="303" t="s">
        <v>120</v>
      </c>
      <c r="B51" s="298">
        <v>2.1931313E7</v>
      </c>
      <c r="C51" s="299" t="s">
        <v>1971</v>
      </c>
      <c r="D51" s="299" t="s">
        <v>1718</v>
      </c>
      <c r="E51" s="298" t="s">
        <v>124</v>
      </c>
      <c r="F51" s="298" t="s">
        <v>124</v>
      </c>
      <c r="G51" s="298" t="s">
        <v>124</v>
      </c>
      <c r="H51" s="228" t="s">
        <v>25</v>
      </c>
      <c r="I51" s="43" t="b">
        <v>0</v>
      </c>
      <c r="J51" s="299"/>
      <c r="K51" s="299" t="s">
        <v>124</v>
      </c>
    </row>
    <row r="52" ht="7.5" customHeight="1">
      <c r="A52" s="12"/>
    </row>
    <row r="53">
      <c r="A53" s="45" t="s">
        <v>132</v>
      </c>
    </row>
    <row r="54">
      <c r="A54" s="14" t="s">
        <v>9</v>
      </c>
      <c r="B54" s="15" t="s">
        <v>10</v>
      </c>
      <c r="C54" s="16" t="s">
        <v>11</v>
      </c>
      <c r="D54" s="17" t="s">
        <v>12</v>
      </c>
      <c r="E54" s="16" t="s">
        <v>13</v>
      </c>
      <c r="F54" s="16" t="s">
        <v>14</v>
      </c>
      <c r="G54" s="16" t="s">
        <v>15</v>
      </c>
      <c r="H54" s="18" t="s">
        <v>16</v>
      </c>
      <c r="I54" s="16" t="s">
        <v>17</v>
      </c>
      <c r="J54" s="17" t="s">
        <v>20</v>
      </c>
    </row>
    <row r="55">
      <c r="A55" s="151" t="s">
        <v>21</v>
      </c>
      <c r="B55" s="298">
        <v>2.1686519E7</v>
      </c>
      <c r="C55" s="299" t="s">
        <v>1694</v>
      </c>
      <c r="D55" s="299" t="s">
        <v>1718</v>
      </c>
      <c r="E55" s="298">
        <v>5.0</v>
      </c>
      <c r="F55" s="25" t="b">
        <v>0</v>
      </c>
      <c r="G55" s="25" t="b">
        <v>1</v>
      </c>
      <c r="H55" s="227" t="s">
        <v>42</v>
      </c>
      <c r="I55" s="43" t="b">
        <v>0</v>
      </c>
      <c r="J55" s="299" t="s">
        <v>1972</v>
      </c>
    </row>
    <row r="56">
      <c r="A56" s="151" t="s">
        <v>21</v>
      </c>
      <c r="B56" s="298">
        <v>2.1686455E7</v>
      </c>
      <c r="C56" s="299" t="s">
        <v>1692</v>
      </c>
      <c r="D56" s="299" t="s">
        <v>1718</v>
      </c>
      <c r="E56" s="298">
        <v>5.0</v>
      </c>
      <c r="F56" s="25" t="b">
        <v>0</v>
      </c>
      <c r="G56" s="25" t="b">
        <v>1</v>
      </c>
      <c r="H56" s="321" t="s">
        <v>42</v>
      </c>
      <c r="I56" s="25" t="b">
        <v>0</v>
      </c>
      <c r="J56" s="299" t="s">
        <v>1972</v>
      </c>
    </row>
    <row r="57">
      <c r="A57" s="151" t="s">
        <v>21</v>
      </c>
      <c r="B57" s="298">
        <v>2.1686498E7</v>
      </c>
      <c r="C57" s="299" t="s">
        <v>1693</v>
      </c>
      <c r="D57" s="299" t="s">
        <v>1718</v>
      </c>
      <c r="E57" s="298">
        <v>5.0</v>
      </c>
      <c r="F57" s="25" t="b">
        <v>0</v>
      </c>
      <c r="G57" s="25" t="b">
        <v>1</v>
      </c>
      <c r="H57" s="228" t="s">
        <v>42</v>
      </c>
      <c r="I57" s="25" t="b">
        <v>0</v>
      </c>
      <c r="J57" s="299" t="s">
        <v>1973</v>
      </c>
    </row>
    <row r="58">
      <c r="A58" s="151" t="s">
        <v>21</v>
      </c>
      <c r="B58" s="298">
        <v>2.1686533E7</v>
      </c>
      <c r="C58" s="299" t="s">
        <v>1695</v>
      </c>
      <c r="D58" s="299" t="s">
        <v>1718</v>
      </c>
      <c r="E58" s="298">
        <v>5.0</v>
      </c>
      <c r="F58" s="25" t="b">
        <v>0</v>
      </c>
      <c r="G58" s="25" t="b">
        <v>1</v>
      </c>
      <c r="H58" s="227" t="s">
        <v>97</v>
      </c>
      <c r="I58" s="43" t="b">
        <v>0</v>
      </c>
      <c r="J58" s="299" t="s">
        <v>1973</v>
      </c>
    </row>
    <row r="59">
      <c r="A59" s="151" t="s">
        <v>21</v>
      </c>
      <c r="B59" s="298">
        <v>2.1803074E7</v>
      </c>
      <c r="C59" s="299" t="s">
        <v>807</v>
      </c>
      <c r="D59" s="299" t="s">
        <v>1718</v>
      </c>
      <c r="E59" s="120" t="s">
        <v>124</v>
      </c>
      <c r="F59" s="25" t="b">
        <v>0</v>
      </c>
      <c r="G59" s="25" t="b">
        <v>1</v>
      </c>
      <c r="H59" s="226" t="s">
        <v>42</v>
      </c>
      <c r="I59" s="179" t="b">
        <v>1</v>
      </c>
      <c r="J59" s="299" t="s">
        <v>1974</v>
      </c>
      <c r="K59" s="306" t="s">
        <v>1975</v>
      </c>
    </row>
    <row r="60">
      <c r="A60" s="151" t="s">
        <v>21</v>
      </c>
      <c r="B60" s="298">
        <v>2.1447847E7</v>
      </c>
      <c r="C60" s="299" t="s">
        <v>1789</v>
      </c>
      <c r="D60" s="299" t="s">
        <v>650</v>
      </c>
      <c r="E60" s="120" t="s">
        <v>124</v>
      </c>
      <c r="F60" s="25" t="b">
        <v>0</v>
      </c>
      <c r="G60" s="25" t="b">
        <v>1</v>
      </c>
      <c r="H60" s="227" t="s">
        <v>185</v>
      </c>
      <c r="I60" s="43" t="b">
        <v>0</v>
      </c>
      <c r="J60" s="299"/>
    </row>
    <row r="61">
      <c r="A61" s="151" t="s">
        <v>21</v>
      </c>
      <c r="B61" s="298">
        <v>2.1783787E7</v>
      </c>
      <c r="C61" s="299" t="s">
        <v>1558</v>
      </c>
      <c r="D61" s="299" t="s">
        <v>1718</v>
      </c>
      <c r="E61" s="298">
        <v>8.0</v>
      </c>
      <c r="F61" s="25" t="b">
        <v>0</v>
      </c>
      <c r="G61" s="25" t="b">
        <v>1</v>
      </c>
      <c r="H61" s="227" t="s">
        <v>42</v>
      </c>
      <c r="I61" s="179" t="b">
        <v>1</v>
      </c>
      <c r="J61" s="299" t="s">
        <v>1974</v>
      </c>
      <c r="K61" s="306" t="s">
        <v>1976</v>
      </c>
    </row>
    <row r="62">
      <c r="A62" s="237" t="s">
        <v>48</v>
      </c>
      <c r="B62" s="149">
        <v>2.1746699E7</v>
      </c>
      <c r="C62" s="322" t="s">
        <v>1746</v>
      </c>
      <c r="D62" s="299" t="s">
        <v>1718</v>
      </c>
      <c r="E62" s="149">
        <v>5.0</v>
      </c>
      <c r="F62" s="323" t="b">
        <v>0</v>
      </c>
      <c r="G62" s="323" t="b">
        <v>1</v>
      </c>
      <c r="H62" s="324" t="s">
        <v>1561</v>
      </c>
      <c r="I62" s="323" t="b">
        <v>0</v>
      </c>
      <c r="J62" s="299"/>
    </row>
    <row r="63">
      <c r="A63" s="237" t="s">
        <v>48</v>
      </c>
      <c r="B63" s="149">
        <v>2.1751743E7</v>
      </c>
      <c r="C63" s="322" t="s">
        <v>1821</v>
      </c>
      <c r="D63" s="299" t="s">
        <v>650</v>
      </c>
      <c r="E63" s="149">
        <v>8.0</v>
      </c>
      <c r="F63" s="323" t="b">
        <v>0</v>
      </c>
      <c r="G63" s="323" t="b">
        <v>1</v>
      </c>
      <c r="H63" s="324" t="s">
        <v>1561</v>
      </c>
      <c r="I63" s="323" t="b">
        <v>0</v>
      </c>
      <c r="J63" s="299"/>
    </row>
    <row r="64">
      <c r="A64" s="189" t="s">
        <v>79</v>
      </c>
      <c r="B64" s="298">
        <v>2.1887005E7</v>
      </c>
      <c r="C64" s="299" t="s">
        <v>1787</v>
      </c>
      <c r="D64" s="299" t="s">
        <v>1718</v>
      </c>
      <c r="E64" s="298">
        <v>8.0</v>
      </c>
      <c r="F64" s="25" t="b">
        <v>0</v>
      </c>
      <c r="G64" s="25" t="b">
        <v>1</v>
      </c>
      <c r="H64" s="228" t="s">
        <v>1561</v>
      </c>
      <c r="I64" s="43" t="b">
        <v>0</v>
      </c>
      <c r="J64" s="299"/>
    </row>
    <row r="65">
      <c r="A65" s="189" t="s">
        <v>79</v>
      </c>
      <c r="B65" s="298">
        <v>2.1887014E7</v>
      </c>
      <c r="C65" s="299" t="s">
        <v>1702</v>
      </c>
      <c r="D65" s="299" t="s">
        <v>1718</v>
      </c>
      <c r="E65" s="298">
        <v>8.0</v>
      </c>
      <c r="F65" s="25" t="b">
        <v>0</v>
      </c>
      <c r="G65" s="25" t="b">
        <v>1</v>
      </c>
      <c r="H65" s="228" t="s">
        <v>1561</v>
      </c>
      <c r="I65" s="43" t="b">
        <v>0</v>
      </c>
      <c r="J65" s="299"/>
    </row>
    <row r="66">
      <c r="A66" s="189" t="s">
        <v>79</v>
      </c>
      <c r="B66" s="298">
        <v>2.1721471E7</v>
      </c>
      <c r="C66" s="299" t="s">
        <v>1754</v>
      </c>
      <c r="D66" s="299" t="s">
        <v>1718</v>
      </c>
      <c r="E66" s="120" t="s">
        <v>124</v>
      </c>
      <c r="F66" s="25" t="b">
        <v>0</v>
      </c>
      <c r="G66" s="25" t="b">
        <v>1</v>
      </c>
      <c r="H66" s="228" t="s">
        <v>1561</v>
      </c>
      <c r="I66" s="43" t="b">
        <v>0</v>
      </c>
      <c r="J66" s="299"/>
    </row>
    <row r="67">
      <c r="A67" s="189" t="s">
        <v>79</v>
      </c>
      <c r="B67" s="298">
        <v>2.172148E7</v>
      </c>
      <c r="C67" s="299" t="s">
        <v>1827</v>
      </c>
      <c r="D67" s="299" t="s">
        <v>1718</v>
      </c>
      <c r="E67" s="120" t="s">
        <v>124</v>
      </c>
      <c r="F67" s="25" t="b">
        <v>0</v>
      </c>
      <c r="G67" s="25" t="b">
        <v>1</v>
      </c>
      <c r="H67" s="228" t="s">
        <v>1561</v>
      </c>
      <c r="I67" s="43" t="b">
        <v>0</v>
      </c>
      <c r="J67" s="299"/>
    </row>
    <row r="68">
      <c r="A68" s="189" t="s">
        <v>79</v>
      </c>
      <c r="B68" s="298">
        <v>2.1721483E7</v>
      </c>
      <c r="C68" s="299" t="s">
        <v>1752</v>
      </c>
      <c r="D68" s="299" t="s">
        <v>1718</v>
      </c>
      <c r="E68" s="120" t="s">
        <v>124</v>
      </c>
      <c r="F68" s="25" t="b">
        <v>0</v>
      </c>
      <c r="G68" s="25" t="b">
        <v>1</v>
      </c>
      <c r="H68" s="228" t="s">
        <v>1561</v>
      </c>
      <c r="I68" s="43" t="b">
        <v>0</v>
      </c>
      <c r="J68" s="299"/>
    </row>
    <row r="69">
      <c r="A69" s="189" t="s">
        <v>79</v>
      </c>
      <c r="B69" s="298">
        <v>2.1721503E7</v>
      </c>
      <c r="C69" s="299" t="s">
        <v>1701</v>
      </c>
      <c r="D69" s="299" t="s">
        <v>1718</v>
      </c>
      <c r="E69" s="120" t="s">
        <v>124</v>
      </c>
      <c r="F69" s="25" t="b">
        <v>0</v>
      </c>
      <c r="G69" s="25" t="b">
        <v>1</v>
      </c>
      <c r="H69" s="228" t="s">
        <v>1561</v>
      </c>
      <c r="I69" s="43" t="b">
        <v>0</v>
      </c>
      <c r="J69" s="299"/>
    </row>
    <row r="70">
      <c r="A70" s="241" t="s">
        <v>98</v>
      </c>
      <c r="B70" s="298">
        <v>2.1701557E7</v>
      </c>
      <c r="C70" s="299" t="s">
        <v>1977</v>
      </c>
      <c r="D70" s="299" t="s">
        <v>1718</v>
      </c>
      <c r="E70" s="298">
        <v>5.0</v>
      </c>
      <c r="F70" s="25" t="b">
        <v>0</v>
      </c>
      <c r="G70" s="25" t="b">
        <v>1</v>
      </c>
      <c r="H70" s="228" t="s">
        <v>1561</v>
      </c>
      <c r="I70" s="43" t="b">
        <v>0</v>
      </c>
      <c r="J70" s="299"/>
    </row>
    <row r="71">
      <c r="A71" s="241" t="s">
        <v>98</v>
      </c>
      <c r="B71" s="298">
        <v>2.1757105E7</v>
      </c>
      <c r="C71" s="299" t="s">
        <v>1031</v>
      </c>
      <c r="D71" s="299" t="s">
        <v>650</v>
      </c>
      <c r="E71" s="298">
        <v>8.0</v>
      </c>
      <c r="F71" s="25" t="b">
        <v>0</v>
      </c>
      <c r="G71" s="25" t="b">
        <v>1</v>
      </c>
      <c r="H71" s="228" t="s">
        <v>1561</v>
      </c>
      <c r="I71" s="43" t="b">
        <v>0</v>
      </c>
      <c r="J71" s="299"/>
    </row>
    <row r="72">
      <c r="A72" s="241" t="s">
        <v>98</v>
      </c>
      <c r="B72" s="298">
        <v>2.1774852E7</v>
      </c>
      <c r="C72" s="299" t="s">
        <v>1884</v>
      </c>
      <c r="D72" s="299" t="s">
        <v>1718</v>
      </c>
      <c r="E72" s="298">
        <v>8.0</v>
      </c>
      <c r="F72" s="25" t="b">
        <v>0</v>
      </c>
      <c r="G72" s="25" t="b">
        <v>1</v>
      </c>
      <c r="H72" s="228" t="s">
        <v>97</v>
      </c>
      <c r="I72" s="179" t="b">
        <v>1</v>
      </c>
      <c r="J72" s="299" t="s">
        <v>1978</v>
      </c>
      <c r="K72" s="27" t="s">
        <v>1979</v>
      </c>
    </row>
    <row r="73">
      <c r="A73" s="241" t="s">
        <v>98</v>
      </c>
      <c r="B73" s="298">
        <v>2.1764082E7</v>
      </c>
      <c r="C73" s="299" t="s">
        <v>1524</v>
      </c>
      <c r="D73" s="299" t="s">
        <v>1718</v>
      </c>
      <c r="E73" s="298">
        <v>5.0</v>
      </c>
      <c r="F73" s="25" t="b">
        <v>0</v>
      </c>
      <c r="G73" s="25" t="b">
        <v>1</v>
      </c>
      <c r="H73" s="228" t="s">
        <v>97</v>
      </c>
      <c r="I73" s="179" t="b">
        <v>1</v>
      </c>
      <c r="J73" s="299" t="s">
        <v>1980</v>
      </c>
      <c r="K73" s="27" t="s">
        <v>1981</v>
      </c>
    </row>
    <row r="74">
      <c r="A74" s="45" t="s">
        <v>133</v>
      </c>
    </row>
    <row r="75">
      <c r="A75" s="49" t="s">
        <v>134</v>
      </c>
      <c r="D75" s="19" t="s">
        <v>135</v>
      </c>
      <c r="E75" s="19" t="s">
        <v>136</v>
      </c>
      <c r="H75" s="19" t="s">
        <v>137</v>
      </c>
      <c r="I75" s="17" t="s">
        <v>20</v>
      </c>
    </row>
    <row r="76">
      <c r="A76" s="325" t="s">
        <v>1982</v>
      </c>
      <c r="D76" s="325" t="s">
        <v>1684</v>
      </c>
      <c r="E76" s="325" t="s">
        <v>1983</v>
      </c>
      <c r="H76" s="326" t="s">
        <v>141</v>
      </c>
    </row>
    <row r="77">
      <c r="A77" s="325" t="s">
        <v>1984</v>
      </c>
      <c r="D77" s="325" t="s">
        <v>1235</v>
      </c>
      <c r="E77" s="327" t="s">
        <v>1985</v>
      </c>
      <c r="H77" s="328" t="s">
        <v>143</v>
      </c>
      <c r="K77" s="325"/>
    </row>
    <row r="78">
      <c r="A78" s="325" t="s">
        <v>1986</v>
      </c>
      <c r="D78" s="325" t="s">
        <v>1684</v>
      </c>
      <c r="E78" s="325" t="s">
        <v>1987</v>
      </c>
      <c r="H78" s="328" t="s">
        <v>143</v>
      </c>
      <c r="K78" s="325"/>
    </row>
    <row r="79">
      <c r="A79" s="325" t="s">
        <v>1988</v>
      </c>
      <c r="D79" s="325" t="s">
        <v>1989</v>
      </c>
      <c r="E79" s="325" t="s">
        <v>1990</v>
      </c>
      <c r="H79" s="326" t="s">
        <v>141</v>
      </c>
      <c r="K79" s="325"/>
    </row>
    <row r="80">
      <c r="A80" s="325" t="s">
        <v>1991</v>
      </c>
      <c r="D80" s="325" t="s">
        <v>1892</v>
      </c>
      <c r="E80" s="325" t="s">
        <v>1992</v>
      </c>
      <c r="H80" s="328" t="s">
        <v>143</v>
      </c>
      <c r="K80" s="325"/>
    </row>
    <row r="81" ht="7.5" customHeight="1">
      <c r="A81" s="12"/>
    </row>
    <row r="82">
      <c r="A82" s="45" t="s">
        <v>153</v>
      </c>
    </row>
    <row r="83">
      <c r="A83" s="49" t="s">
        <v>154</v>
      </c>
      <c r="E83" s="49" t="s">
        <v>13</v>
      </c>
    </row>
    <row r="84">
      <c r="A84" s="57"/>
      <c r="B84" s="57"/>
      <c r="C84" s="58"/>
      <c r="D84" s="57"/>
      <c r="E84" s="307" t="s">
        <v>1576</v>
      </c>
      <c r="H84" s="57"/>
      <c r="I84" s="57"/>
      <c r="J84" s="57"/>
      <c r="K84" s="57"/>
    </row>
    <row r="85">
      <c r="A85" s="57"/>
      <c r="B85" s="57"/>
      <c r="C85" s="58"/>
      <c r="D85" s="57"/>
      <c r="E85" s="307" t="s">
        <v>1577</v>
      </c>
      <c r="F85" s="67" t="s">
        <v>155</v>
      </c>
      <c r="G85" s="67" t="s">
        <v>164</v>
      </c>
      <c r="H85" s="67" t="s">
        <v>1579</v>
      </c>
      <c r="I85" s="57"/>
      <c r="J85" s="57"/>
      <c r="K85" s="57"/>
    </row>
    <row r="86">
      <c r="A86" s="57"/>
      <c r="B86" s="57"/>
      <c r="C86" s="58"/>
      <c r="D86" s="57"/>
      <c r="E86" s="308" t="s">
        <v>140</v>
      </c>
      <c r="F86" s="57">
        <f>SUMIFS(E10:E53,G10:G53,"FALSE",A10:A53,1)</f>
        <v>46</v>
      </c>
      <c r="G86" s="57">
        <f>SUMIFS(E10:E53,A10:A53,1)</f>
        <v>54</v>
      </c>
      <c r="H86" s="57">
        <f>SUMIFS(E10:E53,H10:H53,"PRONTO",A10:A53,1)</f>
        <v>31</v>
      </c>
      <c r="I86" s="57"/>
      <c r="J86" s="57"/>
      <c r="K86" s="57"/>
    </row>
    <row r="87">
      <c r="A87" s="57"/>
      <c r="B87" s="57"/>
      <c r="C87" s="58"/>
      <c r="D87" s="57"/>
      <c r="E87" s="308" t="s">
        <v>152</v>
      </c>
      <c r="F87" s="57">
        <f>SUMIFS(E10:E53,G10:G53,"FALSE",A10:A53,2)</f>
        <v>21</v>
      </c>
      <c r="G87" s="57">
        <f>SUMIFS(E10:E53,A10:A53,2)</f>
        <v>42</v>
      </c>
      <c r="H87" s="57">
        <f>SUMIFS(E10:E53,H10:H53,"PRONTO",A10:A53,2)</f>
        <v>18</v>
      </c>
      <c r="I87" s="57"/>
      <c r="J87" s="57"/>
      <c r="K87" s="57"/>
    </row>
    <row r="88">
      <c r="A88" s="57"/>
      <c r="B88" s="57"/>
      <c r="C88" s="58"/>
      <c r="D88" s="57"/>
      <c r="E88" s="308" t="s">
        <v>142</v>
      </c>
      <c r="F88" s="57">
        <f>SUMIFS(E10:E53,G10:G53,"FALSE",A10:A53,3)</f>
        <v>45</v>
      </c>
      <c r="G88" s="57">
        <f>SUMIFS(E10:E53,A10:A53,3)</f>
        <v>45</v>
      </c>
      <c r="H88" s="57">
        <f>SUMIFS(E10:E53,H10:H53,"PRONTO",A10:A53,3)</f>
        <v>29</v>
      </c>
      <c r="I88" s="57"/>
      <c r="J88" s="57"/>
      <c r="K88" s="57"/>
    </row>
    <row r="89">
      <c r="A89" s="57"/>
      <c r="B89" s="57"/>
      <c r="C89" s="58"/>
      <c r="D89" s="57"/>
      <c r="E89" s="308" t="s">
        <v>144</v>
      </c>
      <c r="F89" s="57">
        <f>SUMIFS(E10:E53,G10:G53,"FALSE",A10:A53,4)</f>
        <v>62</v>
      </c>
      <c r="G89" s="57">
        <f>SUMIFS(E10:E53,A10:A53,4)</f>
        <v>80</v>
      </c>
      <c r="H89" s="57">
        <f>SUMIFS(E10:E53,H10:H53,"PRONTO",A10:A53,4)</f>
        <v>59</v>
      </c>
      <c r="I89" s="57"/>
      <c r="J89" s="57"/>
      <c r="K89" s="57"/>
    </row>
    <row r="90">
      <c r="A90" s="57"/>
      <c r="B90" s="57"/>
      <c r="C90" s="58"/>
      <c r="D90" s="57"/>
      <c r="E90" s="309" t="s">
        <v>1581</v>
      </c>
      <c r="F90" s="67">
        <f t="shared" ref="F90:H90" si="1">SUM(F86:F89)</f>
        <v>174</v>
      </c>
      <c r="G90" s="67">
        <f t="shared" si="1"/>
        <v>221</v>
      </c>
      <c r="H90" s="67">
        <f t="shared" si="1"/>
        <v>137</v>
      </c>
      <c r="I90" s="57"/>
      <c r="J90" s="57"/>
      <c r="K90" s="57"/>
    </row>
    <row r="91">
      <c r="A91" s="57"/>
      <c r="B91" s="57"/>
      <c r="C91" s="58"/>
      <c r="D91" s="57"/>
      <c r="E91" s="309"/>
      <c r="F91" s="67"/>
      <c r="G91" s="67"/>
      <c r="H91" s="57"/>
      <c r="I91" s="57"/>
      <c r="J91" s="57"/>
      <c r="K91" s="57"/>
    </row>
    <row r="92">
      <c r="A92" s="57"/>
      <c r="B92" s="57"/>
      <c r="C92" s="58"/>
      <c r="D92" s="57"/>
      <c r="E92" s="310"/>
      <c r="F92" s="247"/>
      <c r="G92" s="247"/>
      <c r="H92" s="57"/>
      <c r="I92" s="57"/>
      <c r="J92" s="57"/>
      <c r="K92" s="57"/>
    </row>
    <row r="93">
      <c r="A93" s="57"/>
      <c r="B93" s="57"/>
      <c r="C93" s="58"/>
      <c r="D93" s="57"/>
      <c r="E93" s="310"/>
      <c r="F93" s="247"/>
      <c r="G93" s="247"/>
      <c r="H93" s="57"/>
      <c r="I93" s="57"/>
      <c r="J93" s="57"/>
      <c r="K93" s="57"/>
    </row>
    <row r="94">
      <c r="A94" s="57"/>
      <c r="B94" s="57"/>
      <c r="C94" s="58"/>
      <c r="D94" s="57"/>
      <c r="E94" s="310"/>
      <c r="F94" s="247"/>
      <c r="G94" s="247"/>
      <c r="H94" s="57"/>
      <c r="I94" s="57"/>
      <c r="J94" s="57"/>
      <c r="K94" s="57"/>
    </row>
    <row r="95">
      <c r="A95" s="57"/>
      <c r="B95" s="57"/>
      <c r="C95" s="58"/>
      <c r="D95" s="57"/>
      <c r="E95" s="310"/>
      <c r="F95" s="247"/>
      <c r="G95" s="247"/>
      <c r="H95" s="57"/>
      <c r="I95" s="57"/>
      <c r="J95" s="57"/>
      <c r="K95" s="57"/>
    </row>
    <row r="96">
      <c r="A96" s="57"/>
      <c r="B96" s="57"/>
      <c r="C96" s="58"/>
      <c r="D96" s="57"/>
      <c r="E96" s="310"/>
      <c r="F96" s="247"/>
      <c r="G96" s="247"/>
      <c r="H96" s="57"/>
      <c r="I96" s="57"/>
      <c r="J96" s="57"/>
      <c r="K96" s="57"/>
    </row>
    <row r="97">
      <c r="A97" s="57"/>
      <c r="B97" s="57"/>
      <c r="C97" s="58"/>
      <c r="D97" s="57"/>
      <c r="E97" s="310"/>
      <c r="F97" s="247"/>
      <c r="G97" s="247"/>
      <c r="H97" s="57"/>
      <c r="I97" s="57"/>
      <c r="J97" s="57"/>
      <c r="K97" s="57"/>
    </row>
    <row r="98">
      <c r="A98" s="57"/>
      <c r="B98" s="57"/>
      <c r="C98" s="58"/>
      <c r="D98" s="57"/>
      <c r="E98" s="310"/>
      <c r="F98" s="247"/>
      <c r="G98" s="247"/>
      <c r="H98" s="57"/>
      <c r="I98" s="57"/>
      <c r="J98" s="57"/>
      <c r="K98" s="57"/>
    </row>
    <row r="99">
      <c r="A99" s="68"/>
      <c r="B99" s="68"/>
      <c r="C99" s="69"/>
      <c r="D99" s="68"/>
      <c r="E99" s="311"/>
      <c r="F99" s="312"/>
      <c r="G99" s="312"/>
      <c r="H99" s="68"/>
      <c r="I99" s="68"/>
      <c r="J99" s="68"/>
      <c r="K99" s="68"/>
    </row>
  </sheetData>
  <autoFilter ref="$A$9:$K$52">
    <sortState ref="A9:K52">
      <sortCondition ref="A9:A52"/>
      <sortCondition ref="B9:B52"/>
      <sortCondition ref="G9:G52"/>
      <sortCondition descending="1" ref="F9:F52"/>
    </sortState>
  </autoFilter>
  <mergeCells count="39">
    <mergeCell ref="A5:B5"/>
    <mergeCell ref="A6:B6"/>
    <mergeCell ref="A1:K1"/>
    <mergeCell ref="A2:K2"/>
    <mergeCell ref="A3:B3"/>
    <mergeCell ref="C3:K3"/>
    <mergeCell ref="A4:B4"/>
    <mergeCell ref="C4:K4"/>
    <mergeCell ref="C5:D5"/>
    <mergeCell ref="C6:K6"/>
    <mergeCell ref="A7:K7"/>
    <mergeCell ref="A8:K8"/>
    <mergeCell ref="A52:K52"/>
    <mergeCell ref="A53:K53"/>
    <mergeCell ref="J54:K54"/>
    <mergeCell ref="A74:K74"/>
    <mergeCell ref="I76:J76"/>
    <mergeCell ref="I77:J77"/>
    <mergeCell ref="I79:J79"/>
    <mergeCell ref="I80:J80"/>
    <mergeCell ref="E77:G77"/>
    <mergeCell ref="E78:G78"/>
    <mergeCell ref="E79:G79"/>
    <mergeCell ref="E80:G80"/>
    <mergeCell ref="A78:C78"/>
    <mergeCell ref="A79:C79"/>
    <mergeCell ref="A80:C80"/>
    <mergeCell ref="A81:K81"/>
    <mergeCell ref="A82:K82"/>
    <mergeCell ref="A83:D83"/>
    <mergeCell ref="E83:K83"/>
    <mergeCell ref="E84:G84"/>
    <mergeCell ref="A75:C75"/>
    <mergeCell ref="E75:G75"/>
    <mergeCell ref="I75:K75"/>
    <mergeCell ref="A76:C76"/>
    <mergeCell ref="E76:G76"/>
    <mergeCell ref="A77:C77"/>
    <mergeCell ref="I78:J78"/>
  </mergeCells>
  <conditionalFormatting sqref="H9:H51 H54:H61 K55:K61 H64:H73 K64:K71">
    <cfRule type="containsText" dxfId="0" priority="1" operator="containsText" text="Preparado">
      <formula>NOT(ISERROR(SEARCH(("Preparado"),(H9))))</formula>
    </cfRule>
  </conditionalFormatting>
  <conditionalFormatting sqref="H9:H51 H54:H61 K55:K61 H64:H73 K64:K71">
    <cfRule type="containsText" dxfId="1" priority="2" operator="containsText" text="Pronto">
      <formula>NOT(ISERROR(SEARCH(("Pronto"),(H9))))</formula>
    </cfRule>
  </conditionalFormatting>
  <conditionalFormatting sqref="H9:H51 H54:H61 K55:K61 H64:H73 K64:K71">
    <cfRule type="containsText" dxfId="1" priority="3" operator="containsText" text="Aceito">
      <formula>NOT(ISERROR(SEARCH(("Aceito"),(H9))))</formula>
    </cfRule>
  </conditionalFormatting>
  <conditionalFormatting sqref="H9:H51 H54:H61 K55:K61 H64:H73 K64:K71">
    <cfRule type="containsText" dxfId="1" priority="4" operator="containsText" text="Implantado">
      <formula>NOT(ISERROR(SEARCH(("Implantado"),(H9))))</formula>
    </cfRule>
  </conditionalFormatting>
  <conditionalFormatting sqref="H9:H51 H54:H61 K55:K61 H64:H73 K64:K71">
    <cfRule type="containsText" dxfId="2" priority="5" operator="containsText" text="Novo">
      <formula>NOT(ISERROR(SEARCH(("Novo"),(H9))))</formula>
    </cfRule>
  </conditionalFormatting>
  <conditionalFormatting sqref="H9:H51 H54:H61 K55:K61 H64:H73 K64:K71">
    <cfRule type="containsText" dxfId="2" priority="6" operator="containsText" text="Em refinamento">
      <formula>NOT(ISERROR(SEARCH(("Em refinamento"),(H9))))</formula>
    </cfRule>
  </conditionalFormatting>
  <conditionalFormatting sqref="H9:H51 H54:H61 K55:K61 H64:H73 K64:K71">
    <cfRule type="containsText" dxfId="3" priority="7" operator="containsText" text="Em testes">
      <formula>NOT(ISERROR(SEARCH(("Em testes"),(H9))))</formula>
    </cfRule>
  </conditionalFormatting>
  <conditionalFormatting sqref="H9:H51 H54:H61 K55:K61 H64:H73 K64:K71">
    <cfRule type="containsText" dxfId="3" priority="8" operator="containsText" text="Implementado">
      <formula>NOT(ISERROR(SEARCH(("Implementado"),(H9))))</formula>
    </cfRule>
  </conditionalFormatting>
  <conditionalFormatting sqref="H9:H51 H54:H61 K55:K61 H64:H73 K64:K71">
    <cfRule type="containsText" dxfId="1" priority="9" operator="containsText" text="Entregue">
      <formula>NOT(ISERROR(SEARCH(("Entregue"),(H9))))</formula>
    </cfRule>
  </conditionalFormatting>
  <conditionalFormatting sqref="H9:H51 H54:H61 K55:K61 H64:H73 K64:K71">
    <cfRule type="containsText" dxfId="4" priority="10" operator="containsText" text="Em Desenvolvimento">
      <formula>NOT(ISERROR(SEARCH(("Em Desenvolvimento"),(H9))))</formula>
    </cfRule>
  </conditionalFormatting>
  <printOptions horizontalCentered="1"/>
  <pageMargins bottom="0.75" footer="0.0" header="0.0" left="0.25" right="0.25" top="0.75"/>
  <pageSetup fitToHeight="0" paperSize="8"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63"/>
    <col customWidth="1" min="2" max="2" width="11.5"/>
    <col customWidth="1" min="3" max="3" width="54.0"/>
    <col customWidth="1" min="4" max="5" width="10.13"/>
    <col customWidth="1" min="6" max="6" width="8.13"/>
    <col customWidth="1" min="7" max="7" width="9.5"/>
    <col customWidth="1" min="8" max="8" width="15.25"/>
    <col customWidth="1" min="9" max="9" width="10.13"/>
    <col customWidth="1" min="10" max="10" width="28.0"/>
    <col customWidth="1" min="11" max="11" width="35.75"/>
  </cols>
  <sheetData>
    <row r="1" ht="57.0" customHeight="1">
      <c r="A1" s="1" t="s">
        <v>0</v>
      </c>
    </row>
    <row r="2">
      <c r="A2" s="2" t="s">
        <v>1993</v>
      </c>
    </row>
    <row r="3">
      <c r="A3" s="294" t="s">
        <v>1803</v>
      </c>
      <c r="C3" s="329">
        <v>45317.0</v>
      </c>
    </row>
    <row r="4">
      <c r="A4" s="296" t="s">
        <v>3</v>
      </c>
      <c r="C4" s="329">
        <v>45302.0</v>
      </c>
      <c r="E4" s="319">
        <f>NETWORKDAYS(C4, C5, 0)</f>
        <v>12</v>
      </c>
      <c r="F4" s="320" t="s">
        <v>4</v>
      </c>
    </row>
    <row r="5">
      <c r="A5" s="296" t="s">
        <v>5</v>
      </c>
      <c r="C5" s="329">
        <v>45317.0</v>
      </c>
    </row>
    <row r="6">
      <c r="A6" s="296" t="s">
        <v>6</v>
      </c>
      <c r="C6" s="330" t="s">
        <v>7</v>
      </c>
    </row>
    <row r="7" ht="7.5" customHeight="1">
      <c r="A7" s="12"/>
    </row>
    <row r="8">
      <c r="A8" s="13" t="s">
        <v>8</v>
      </c>
    </row>
    <row r="9">
      <c r="A9" s="14" t="s">
        <v>9</v>
      </c>
      <c r="B9" s="15" t="s">
        <v>10</v>
      </c>
      <c r="C9" s="16" t="s">
        <v>11</v>
      </c>
      <c r="D9" s="17" t="s">
        <v>12</v>
      </c>
      <c r="E9" s="16" t="s">
        <v>13</v>
      </c>
      <c r="F9" s="16" t="s">
        <v>14</v>
      </c>
      <c r="G9" s="16" t="s">
        <v>15</v>
      </c>
      <c r="H9" s="18" t="s">
        <v>16</v>
      </c>
      <c r="I9" s="16" t="s">
        <v>17</v>
      </c>
      <c r="J9" s="17" t="s">
        <v>19</v>
      </c>
      <c r="K9" s="17" t="s">
        <v>20</v>
      </c>
    </row>
    <row r="10">
      <c r="A10" s="149" t="s">
        <v>21</v>
      </c>
      <c r="B10" s="120">
        <v>2.1086375E7</v>
      </c>
      <c r="C10" s="27" t="s">
        <v>1994</v>
      </c>
      <c r="D10" s="298" t="s">
        <v>24</v>
      </c>
      <c r="E10" s="119">
        <v>5.0</v>
      </c>
      <c r="F10" s="43" t="b">
        <v>1</v>
      </c>
      <c r="G10" s="43" t="b">
        <v>0</v>
      </c>
      <c r="H10" s="227" t="s">
        <v>25</v>
      </c>
      <c r="I10" s="43" t="b">
        <v>0</v>
      </c>
      <c r="J10" s="27" t="s">
        <v>1995</v>
      </c>
      <c r="K10" s="27" t="s">
        <v>124</v>
      </c>
    </row>
    <row r="11">
      <c r="A11" s="149" t="s">
        <v>21</v>
      </c>
      <c r="B11" s="120">
        <v>2.1532381E7</v>
      </c>
      <c r="C11" s="27" t="s">
        <v>1996</v>
      </c>
      <c r="D11" s="298" t="s">
        <v>24</v>
      </c>
      <c r="E11" s="119">
        <v>8.0</v>
      </c>
      <c r="F11" s="43" t="b">
        <v>0</v>
      </c>
      <c r="G11" s="43" t="b">
        <v>0</v>
      </c>
      <c r="H11" s="227" t="s">
        <v>25</v>
      </c>
      <c r="I11" s="43" t="b">
        <v>0</v>
      </c>
      <c r="J11" s="27" t="s">
        <v>1997</v>
      </c>
      <c r="K11" s="27" t="s">
        <v>124</v>
      </c>
    </row>
    <row r="12">
      <c r="A12" s="149" t="s">
        <v>21</v>
      </c>
      <c r="B12" s="120">
        <v>2.1532309E7</v>
      </c>
      <c r="C12" s="27" t="s">
        <v>1998</v>
      </c>
      <c r="D12" s="298" t="s">
        <v>24</v>
      </c>
      <c r="E12" s="119">
        <v>8.0</v>
      </c>
      <c r="F12" s="43" t="b">
        <v>0</v>
      </c>
      <c r="G12" s="43" t="b">
        <v>0</v>
      </c>
      <c r="H12" s="227" t="s">
        <v>25</v>
      </c>
      <c r="I12" s="43" t="b">
        <v>0</v>
      </c>
      <c r="J12" s="27" t="s">
        <v>1999</v>
      </c>
      <c r="K12" s="27" t="s">
        <v>124</v>
      </c>
    </row>
    <row r="13">
      <c r="A13" s="149" t="s">
        <v>21</v>
      </c>
      <c r="B13" s="120">
        <v>2.1460842E7</v>
      </c>
      <c r="C13" s="27" t="s">
        <v>2000</v>
      </c>
      <c r="D13" s="298" t="s">
        <v>24</v>
      </c>
      <c r="E13" s="119">
        <v>3.0</v>
      </c>
      <c r="F13" s="43" t="b">
        <v>0</v>
      </c>
      <c r="G13" s="43" t="b">
        <v>0</v>
      </c>
      <c r="H13" s="227" t="s">
        <v>25</v>
      </c>
      <c r="I13" s="43" t="b">
        <v>0</v>
      </c>
      <c r="J13" s="27" t="s">
        <v>2001</v>
      </c>
      <c r="K13" s="27" t="s">
        <v>124</v>
      </c>
    </row>
    <row r="14">
      <c r="A14" s="149" t="s">
        <v>21</v>
      </c>
      <c r="B14" s="298">
        <v>2.1086388E7</v>
      </c>
      <c r="C14" s="331" t="s">
        <v>2002</v>
      </c>
      <c r="D14" s="298" t="s">
        <v>24</v>
      </c>
      <c r="E14" s="119">
        <v>5.0</v>
      </c>
      <c r="F14" s="43" t="b">
        <v>0</v>
      </c>
      <c r="G14" s="43" t="b">
        <v>1</v>
      </c>
      <c r="H14" s="228" t="s">
        <v>97</v>
      </c>
      <c r="I14" s="43" t="b">
        <v>0</v>
      </c>
      <c r="J14" s="27" t="s">
        <v>124</v>
      </c>
      <c r="K14" s="27" t="s">
        <v>2003</v>
      </c>
    </row>
    <row r="15">
      <c r="A15" s="149" t="s">
        <v>21</v>
      </c>
      <c r="B15" s="120">
        <v>2.1248847E7</v>
      </c>
      <c r="C15" s="27" t="s">
        <v>2004</v>
      </c>
      <c r="D15" s="298" t="s">
        <v>24</v>
      </c>
      <c r="E15" s="119">
        <v>5.0</v>
      </c>
      <c r="F15" s="43" t="b">
        <v>1</v>
      </c>
      <c r="G15" s="43" t="b">
        <v>1</v>
      </c>
      <c r="H15" s="227" t="s">
        <v>25</v>
      </c>
      <c r="I15" s="43" t="b">
        <v>0</v>
      </c>
      <c r="J15" s="27" t="s">
        <v>2005</v>
      </c>
      <c r="K15" s="27" t="s">
        <v>124</v>
      </c>
    </row>
    <row r="16">
      <c r="A16" s="149" t="s">
        <v>21</v>
      </c>
      <c r="B16" s="120">
        <v>2.1103274E7</v>
      </c>
      <c r="C16" s="27" t="s">
        <v>2006</v>
      </c>
      <c r="D16" s="298" t="s">
        <v>24</v>
      </c>
      <c r="E16" s="119">
        <v>5.0</v>
      </c>
      <c r="F16" s="43" t="b">
        <v>0</v>
      </c>
      <c r="G16" s="43" t="b">
        <v>1</v>
      </c>
      <c r="H16" s="227" t="s">
        <v>25</v>
      </c>
      <c r="I16" s="43" t="b">
        <v>0</v>
      </c>
      <c r="J16" s="27" t="s">
        <v>2007</v>
      </c>
      <c r="K16" s="27" t="s">
        <v>124</v>
      </c>
    </row>
    <row r="17">
      <c r="A17" s="149" t="s">
        <v>21</v>
      </c>
      <c r="B17" s="120">
        <v>2.1213666E7</v>
      </c>
      <c r="C17" s="27" t="s">
        <v>2008</v>
      </c>
      <c r="D17" s="298" t="s">
        <v>24</v>
      </c>
      <c r="E17" s="119">
        <v>5.0</v>
      </c>
      <c r="F17" s="43" t="b">
        <v>0</v>
      </c>
      <c r="G17" s="43" t="b">
        <v>1</v>
      </c>
      <c r="H17" s="227" t="s">
        <v>25</v>
      </c>
      <c r="I17" s="43" t="b">
        <v>0</v>
      </c>
      <c r="J17" s="27" t="s">
        <v>2009</v>
      </c>
      <c r="K17" s="27" t="s">
        <v>124</v>
      </c>
    </row>
    <row r="18">
      <c r="A18" s="149" t="s">
        <v>21</v>
      </c>
      <c r="B18" s="120">
        <v>2.1269513E7</v>
      </c>
      <c r="C18" s="27" t="s">
        <v>2010</v>
      </c>
      <c r="D18" s="298" t="s">
        <v>24</v>
      </c>
      <c r="E18" s="119">
        <v>5.0</v>
      </c>
      <c r="F18" s="43" t="b">
        <v>0</v>
      </c>
      <c r="G18" s="43" t="b">
        <v>1</v>
      </c>
      <c r="H18" s="227" t="s">
        <v>25</v>
      </c>
      <c r="I18" s="43" t="b">
        <v>0</v>
      </c>
      <c r="J18" s="27" t="s">
        <v>2011</v>
      </c>
      <c r="K18" s="27" t="s">
        <v>124</v>
      </c>
    </row>
    <row r="19">
      <c r="A19" s="256" t="s">
        <v>48</v>
      </c>
      <c r="B19" s="120">
        <v>2.1406323E7</v>
      </c>
      <c r="C19" s="27" t="s">
        <v>2012</v>
      </c>
      <c r="D19" s="298" t="s">
        <v>24</v>
      </c>
      <c r="E19" s="119">
        <v>8.0</v>
      </c>
      <c r="F19" s="43" t="b">
        <v>1</v>
      </c>
      <c r="G19" s="43" t="b">
        <v>0</v>
      </c>
      <c r="H19" s="227" t="s">
        <v>25</v>
      </c>
      <c r="I19" s="43" t="b">
        <v>0</v>
      </c>
      <c r="J19" s="27" t="s">
        <v>2013</v>
      </c>
      <c r="K19" s="27" t="s">
        <v>124</v>
      </c>
    </row>
    <row r="20">
      <c r="A20" s="256" t="s">
        <v>48</v>
      </c>
      <c r="B20" s="120">
        <v>2.15434E7</v>
      </c>
      <c r="C20" s="27" t="s">
        <v>2014</v>
      </c>
      <c r="D20" s="298" t="s">
        <v>24</v>
      </c>
      <c r="E20" s="119">
        <v>8.0</v>
      </c>
      <c r="F20" s="43" t="b">
        <v>0</v>
      </c>
      <c r="G20" s="43" t="b">
        <v>0</v>
      </c>
      <c r="H20" s="227" t="s">
        <v>25</v>
      </c>
      <c r="I20" s="43" t="b">
        <v>0</v>
      </c>
      <c r="J20" s="27" t="s">
        <v>2015</v>
      </c>
      <c r="K20" s="27" t="s">
        <v>124</v>
      </c>
    </row>
    <row r="21">
      <c r="A21" s="256" t="s">
        <v>48</v>
      </c>
      <c r="B21" s="120">
        <v>2.1543403E7</v>
      </c>
      <c r="C21" s="27" t="s">
        <v>2016</v>
      </c>
      <c r="D21" s="298" t="s">
        <v>24</v>
      </c>
      <c r="E21" s="119">
        <v>8.0</v>
      </c>
      <c r="F21" s="43" t="b">
        <v>0</v>
      </c>
      <c r="G21" s="43" t="b">
        <v>0</v>
      </c>
      <c r="H21" s="227" t="s">
        <v>25</v>
      </c>
      <c r="I21" s="43" t="b">
        <v>0</v>
      </c>
      <c r="J21" s="27" t="s">
        <v>2017</v>
      </c>
      <c r="K21" s="27" t="s">
        <v>124</v>
      </c>
    </row>
    <row r="22">
      <c r="A22" s="256" t="s">
        <v>48</v>
      </c>
      <c r="B22" s="120">
        <v>2.1406334E7</v>
      </c>
      <c r="C22" s="27" t="s">
        <v>2018</v>
      </c>
      <c r="D22" s="298" t="s">
        <v>24</v>
      </c>
      <c r="E22" s="119">
        <v>8.0</v>
      </c>
      <c r="F22" s="43" t="b">
        <v>0</v>
      </c>
      <c r="G22" s="43" t="b">
        <v>0</v>
      </c>
      <c r="H22" s="227" t="s">
        <v>25</v>
      </c>
      <c r="I22" s="43" t="b">
        <v>0</v>
      </c>
      <c r="J22" s="27" t="s">
        <v>2019</v>
      </c>
      <c r="K22" s="27" t="s">
        <v>124</v>
      </c>
    </row>
    <row r="23">
      <c r="A23" s="256" t="s">
        <v>48</v>
      </c>
      <c r="B23" s="120">
        <v>2.1447901E7</v>
      </c>
      <c r="C23" s="27" t="s">
        <v>2020</v>
      </c>
      <c r="D23" s="298" t="s">
        <v>24</v>
      </c>
      <c r="E23" s="119">
        <v>5.0</v>
      </c>
      <c r="F23" s="43" t="b">
        <v>0</v>
      </c>
      <c r="G23" s="43" t="b">
        <v>1</v>
      </c>
      <c r="H23" s="227" t="s">
        <v>25</v>
      </c>
      <c r="I23" s="43" t="b">
        <v>0</v>
      </c>
      <c r="J23" s="27" t="s">
        <v>2021</v>
      </c>
      <c r="K23" s="27" t="s">
        <v>124</v>
      </c>
    </row>
    <row r="24">
      <c r="A24" s="256" t="s">
        <v>48</v>
      </c>
      <c r="B24" s="120">
        <v>2.1418298E7</v>
      </c>
      <c r="C24" s="27" t="s">
        <v>2022</v>
      </c>
      <c r="D24" s="298" t="s">
        <v>24</v>
      </c>
      <c r="E24" s="119">
        <v>5.0</v>
      </c>
      <c r="F24" s="43" t="b">
        <v>0</v>
      </c>
      <c r="G24" s="43" t="b">
        <v>1</v>
      </c>
      <c r="H24" s="227" t="s">
        <v>25</v>
      </c>
      <c r="I24" s="43" t="b">
        <v>0</v>
      </c>
      <c r="J24" s="27" t="s">
        <v>2023</v>
      </c>
      <c r="K24" s="27" t="s">
        <v>124</v>
      </c>
    </row>
    <row r="25">
      <c r="A25" s="256" t="s">
        <v>48</v>
      </c>
      <c r="B25" s="120">
        <v>2.1006682E7</v>
      </c>
      <c r="C25" s="27" t="s">
        <v>2024</v>
      </c>
      <c r="D25" s="298" t="s">
        <v>24</v>
      </c>
      <c r="E25" s="119">
        <v>5.0</v>
      </c>
      <c r="F25" s="43" t="b">
        <v>0</v>
      </c>
      <c r="G25" s="43" t="b">
        <v>1</v>
      </c>
      <c r="H25" s="227" t="s">
        <v>25</v>
      </c>
      <c r="I25" s="43" t="b">
        <v>0</v>
      </c>
      <c r="J25" s="27" t="s">
        <v>2025</v>
      </c>
      <c r="K25" s="27" t="s">
        <v>124</v>
      </c>
    </row>
    <row r="26">
      <c r="A26" s="256" t="s">
        <v>48</v>
      </c>
      <c r="B26" s="120">
        <v>2.1447948E7</v>
      </c>
      <c r="C26" s="27" t="s">
        <v>2026</v>
      </c>
      <c r="D26" s="298" t="s">
        <v>24</v>
      </c>
      <c r="E26" s="119">
        <v>13.0</v>
      </c>
      <c r="F26" s="43" t="b">
        <v>0</v>
      </c>
      <c r="G26" s="43" t="b">
        <v>1</v>
      </c>
      <c r="H26" s="227" t="s">
        <v>25</v>
      </c>
      <c r="I26" s="43" t="b">
        <v>0</v>
      </c>
      <c r="J26" s="27" t="s">
        <v>2027</v>
      </c>
      <c r="K26" s="27" t="s">
        <v>124</v>
      </c>
    </row>
    <row r="27">
      <c r="A27" s="256" t="s">
        <v>48</v>
      </c>
      <c r="B27" s="120">
        <v>2.1372499E7</v>
      </c>
      <c r="C27" s="27" t="s">
        <v>2028</v>
      </c>
      <c r="D27" s="298" t="s">
        <v>24</v>
      </c>
      <c r="E27" s="119">
        <v>8.0</v>
      </c>
      <c r="F27" s="43" t="b">
        <v>0</v>
      </c>
      <c r="G27" s="43" t="b">
        <v>1</v>
      </c>
      <c r="H27" s="227" t="s">
        <v>25</v>
      </c>
      <c r="I27" s="43" t="b">
        <v>0</v>
      </c>
      <c r="J27" s="27" t="s">
        <v>2029</v>
      </c>
      <c r="K27" s="27" t="s">
        <v>124</v>
      </c>
    </row>
    <row r="28">
      <c r="A28" s="256" t="s">
        <v>48</v>
      </c>
      <c r="B28" s="120">
        <v>2.1129586E7</v>
      </c>
      <c r="C28" s="27" t="s">
        <v>2030</v>
      </c>
      <c r="D28" s="298" t="s">
        <v>24</v>
      </c>
      <c r="E28" s="119">
        <v>5.0</v>
      </c>
      <c r="F28" s="43" t="b">
        <v>0</v>
      </c>
      <c r="G28" s="43" t="b">
        <v>1</v>
      </c>
      <c r="H28" s="227" t="s">
        <v>25</v>
      </c>
      <c r="I28" s="43" t="b">
        <v>0</v>
      </c>
      <c r="J28" s="27" t="s">
        <v>2031</v>
      </c>
      <c r="K28" s="27" t="s">
        <v>124</v>
      </c>
    </row>
    <row r="29">
      <c r="A29" s="256" t="s">
        <v>48</v>
      </c>
      <c r="B29" s="298">
        <v>2.112962E7</v>
      </c>
      <c r="C29" s="331" t="s">
        <v>2032</v>
      </c>
      <c r="D29" s="298" t="s">
        <v>24</v>
      </c>
      <c r="E29" s="119">
        <v>5.0</v>
      </c>
      <c r="F29" s="43" t="b">
        <v>0</v>
      </c>
      <c r="G29" s="43" t="b">
        <v>1</v>
      </c>
      <c r="H29" s="321" t="s">
        <v>42</v>
      </c>
      <c r="I29" s="43" t="b">
        <v>1</v>
      </c>
      <c r="J29" s="27" t="s">
        <v>124</v>
      </c>
      <c r="K29" s="27" t="s">
        <v>2033</v>
      </c>
    </row>
    <row r="30">
      <c r="A30" s="256" t="s">
        <v>48</v>
      </c>
      <c r="B30" s="298">
        <v>2.1543406E7</v>
      </c>
      <c r="C30" s="331" t="s">
        <v>2034</v>
      </c>
      <c r="D30" s="298" t="s">
        <v>24</v>
      </c>
      <c r="E30" s="119">
        <v>5.0</v>
      </c>
      <c r="F30" s="43" t="b">
        <v>0</v>
      </c>
      <c r="G30" s="43" t="b">
        <v>1</v>
      </c>
      <c r="H30" s="228" t="s">
        <v>97</v>
      </c>
      <c r="I30" s="43" t="b">
        <v>1</v>
      </c>
      <c r="J30" s="27" t="s">
        <v>124</v>
      </c>
      <c r="K30" s="27" t="s">
        <v>2035</v>
      </c>
    </row>
    <row r="31">
      <c r="A31" s="166" t="s">
        <v>79</v>
      </c>
      <c r="B31" s="120">
        <v>2.0397119E7</v>
      </c>
      <c r="C31" s="27" t="s">
        <v>2036</v>
      </c>
      <c r="D31" s="298" t="s">
        <v>24</v>
      </c>
      <c r="E31" s="119">
        <v>8.0</v>
      </c>
      <c r="F31" s="43" t="b">
        <v>1</v>
      </c>
      <c r="G31" s="43" t="b">
        <v>0</v>
      </c>
      <c r="H31" s="227" t="s">
        <v>25</v>
      </c>
      <c r="I31" s="43" t="b">
        <v>0</v>
      </c>
      <c r="J31" s="27" t="s">
        <v>2037</v>
      </c>
      <c r="K31" s="27" t="s">
        <v>124</v>
      </c>
    </row>
    <row r="32">
      <c r="A32" s="166" t="s">
        <v>79</v>
      </c>
      <c r="B32" s="120">
        <v>2.150507E7</v>
      </c>
      <c r="C32" s="27" t="s">
        <v>2038</v>
      </c>
      <c r="D32" s="298" t="s">
        <v>24</v>
      </c>
      <c r="E32" s="119">
        <v>5.0</v>
      </c>
      <c r="F32" s="43" t="b">
        <v>0</v>
      </c>
      <c r="G32" s="43" t="b">
        <v>0</v>
      </c>
      <c r="H32" s="227" t="s">
        <v>25</v>
      </c>
      <c r="I32" s="43" t="b">
        <v>0</v>
      </c>
      <c r="J32" s="27" t="s">
        <v>2039</v>
      </c>
      <c r="K32" s="27" t="s">
        <v>124</v>
      </c>
    </row>
    <row r="33">
      <c r="A33" s="166" t="s">
        <v>79</v>
      </c>
      <c r="B33" s="120">
        <v>2.1536235E7</v>
      </c>
      <c r="C33" s="27" t="s">
        <v>2040</v>
      </c>
      <c r="D33" s="298" t="s">
        <v>24</v>
      </c>
      <c r="E33" s="119">
        <v>8.0</v>
      </c>
      <c r="F33" s="43" t="b">
        <v>0</v>
      </c>
      <c r="G33" s="43" t="b">
        <v>0</v>
      </c>
      <c r="H33" s="227" t="s">
        <v>25</v>
      </c>
      <c r="I33" s="43" t="b">
        <v>0</v>
      </c>
      <c r="J33" s="27" t="s">
        <v>2041</v>
      </c>
      <c r="K33" s="27" t="s">
        <v>124</v>
      </c>
    </row>
    <row r="34">
      <c r="A34" s="166" t="s">
        <v>79</v>
      </c>
      <c r="B34" s="120">
        <v>2.1118821E7</v>
      </c>
      <c r="C34" s="27" t="s">
        <v>2042</v>
      </c>
      <c r="D34" s="298" t="s">
        <v>24</v>
      </c>
      <c r="E34" s="119">
        <v>8.0</v>
      </c>
      <c r="F34" s="43" t="b">
        <v>0</v>
      </c>
      <c r="G34" s="43" t="b">
        <v>0</v>
      </c>
      <c r="H34" s="227" t="s">
        <v>25</v>
      </c>
      <c r="I34" s="43" t="b">
        <v>0</v>
      </c>
      <c r="J34" s="27" t="s">
        <v>2043</v>
      </c>
      <c r="K34" s="27" t="s">
        <v>124</v>
      </c>
    </row>
    <row r="35">
      <c r="A35" s="166" t="s">
        <v>79</v>
      </c>
      <c r="B35" s="298">
        <v>2.1536203E7</v>
      </c>
      <c r="C35" s="331" t="s">
        <v>2044</v>
      </c>
      <c r="D35" s="298" t="s">
        <v>24</v>
      </c>
      <c r="E35" s="119">
        <v>13.0</v>
      </c>
      <c r="F35" s="43" t="b">
        <v>0</v>
      </c>
      <c r="G35" s="43" t="b">
        <v>0</v>
      </c>
      <c r="H35" s="228" t="s">
        <v>97</v>
      </c>
      <c r="I35" s="43" t="b">
        <v>1</v>
      </c>
      <c r="J35" s="27" t="s">
        <v>124</v>
      </c>
      <c r="K35" s="27" t="s">
        <v>2033</v>
      </c>
    </row>
    <row r="36">
      <c r="A36" s="166" t="s">
        <v>79</v>
      </c>
      <c r="B36" s="298">
        <v>2.1060799E7</v>
      </c>
      <c r="C36" s="331" t="s">
        <v>2045</v>
      </c>
      <c r="D36" s="298" t="s">
        <v>24</v>
      </c>
      <c r="E36" s="119">
        <v>8.0</v>
      </c>
      <c r="F36" s="43" t="b">
        <v>0</v>
      </c>
      <c r="G36" s="43" t="b">
        <v>1</v>
      </c>
      <c r="H36" s="226" t="s">
        <v>42</v>
      </c>
      <c r="I36" s="43" t="b">
        <v>1</v>
      </c>
      <c r="J36" s="27" t="s">
        <v>124</v>
      </c>
      <c r="K36" s="27" t="s">
        <v>2035</v>
      </c>
    </row>
    <row r="37">
      <c r="A37" s="166" t="s">
        <v>79</v>
      </c>
      <c r="B37" s="120">
        <v>2.1512206E7</v>
      </c>
      <c r="C37" s="27" t="s">
        <v>2046</v>
      </c>
      <c r="D37" s="298" t="s">
        <v>24</v>
      </c>
      <c r="E37" s="119">
        <v>8.0</v>
      </c>
      <c r="F37" s="43" t="b">
        <v>0</v>
      </c>
      <c r="G37" s="43" t="b">
        <v>1</v>
      </c>
      <c r="H37" s="227" t="s">
        <v>25</v>
      </c>
      <c r="I37" s="43" t="b">
        <v>0</v>
      </c>
      <c r="J37" s="27" t="s">
        <v>2047</v>
      </c>
      <c r="K37" s="27" t="s">
        <v>124</v>
      </c>
    </row>
    <row r="38">
      <c r="A38" s="166" t="s">
        <v>79</v>
      </c>
      <c r="B38" s="120">
        <v>2.1536216E7</v>
      </c>
      <c r="C38" s="27" t="s">
        <v>2048</v>
      </c>
      <c r="D38" s="298" t="s">
        <v>24</v>
      </c>
      <c r="E38" s="119">
        <v>8.0</v>
      </c>
      <c r="F38" s="43" t="b">
        <v>0</v>
      </c>
      <c r="G38" s="43" t="b">
        <v>1</v>
      </c>
      <c r="H38" s="227" t="s">
        <v>25</v>
      </c>
      <c r="I38" s="43" t="b">
        <v>0</v>
      </c>
      <c r="J38" s="27" t="s">
        <v>2049</v>
      </c>
      <c r="K38" s="27" t="s">
        <v>124</v>
      </c>
    </row>
    <row r="39">
      <c r="A39" s="166" t="s">
        <v>79</v>
      </c>
      <c r="B39" s="120">
        <v>2.1536211E7</v>
      </c>
      <c r="C39" s="27" t="s">
        <v>2050</v>
      </c>
      <c r="D39" s="298" t="s">
        <v>24</v>
      </c>
      <c r="E39" s="119">
        <v>13.0</v>
      </c>
      <c r="F39" s="43" t="b">
        <v>0</v>
      </c>
      <c r="G39" s="43" t="b">
        <v>1</v>
      </c>
      <c r="H39" s="227" t="s">
        <v>25</v>
      </c>
      <c r="I39" s="43" t="b">
        <v>0</v>
      </c>
      <c r="J39" s="27" t="s">
        <v>2051</v>
      </c>
      <c r="K39" s="27" t="s">
        <v>124</v>
      </c>
    </row>
    <row r="40">
      <c r="A40" s="257" t="s">
        <v>98</v>
      </c>
      <c r="B40" s="120">
        <v>2.1201345E7</v>
      </c>
      <c r="C40" s="27" t="s">
        <v>2052</v>
      </c>
      <c r="D40" s="298" t="s">
        <v>24</v>
      </c>
      <c r="E40" s="119">
        <v>3.0</v>
      </c>
      <c r="F40" s="43" t="b">
        <v>1</v>
      </c>
      <c r="G40" s="43" t="b">
        <v>0</v>
      </c>
      <c r="H40" s="227" t="s">
        <v>25</v>
      </c>
      <c r="I40" s="43" t="b">
        <v>0</v>
      </c>
      <c r="J40" s="27" t="s">
        <v>2053</v>
      </c>
      <c r="K40" s="27" t="s">
        <v>124</v>
      </c>
    </row>
    <row r="41">
      <c r="A41" s="257" t="s">
        <v>98</v>
      </c>
      <c r="B41" s="120">
        <v>2.1532234E7</v>
      </c>
      <c r="C41" s="27" t="s">
        <v>2054</v>
      </c>
      <c r="D41" s="298" t="s">
        <v>24</v>
      </c>
      <c r="E41" s="119">
        <v>13.0</v>
      </c>
      <c r="F41" s="43" t="b">
        <v>0</v>
      </c>
      <c r="G41" s="43" t="b">
        <v>0</v>
      </c>
      <c r="H41" s="227" t="s">
        <v>25</v>
      </c>
      <c r="I41" s="43" t="b">
        <v>0</v>
      </c>
      <c r="J41" s="27" t="s">
        <v>2055</v>
      </c>
      <c r="K41" s="27" t="s">
        <v>124</v>
      </c>
    </row>
    <row r="42">
      <c r="A42" s="257" t="s">
        <v>98</v>
      </c>
      <c r="B42" s="120">
        <v>2.1480626E7</v>
      </c>
      <c r="C42" s="27" t="s">
        <v>1710</v>
      </c>
      <c r="D42" s="298" t="s">
        <v>24</v>
      </c>
      <c r="E42" s="119">
        <v>13.0</v>
      </c>
      <c r="F42" s="43" t="b">
        <v>0</v>
      </c>
      <c r="G42" s="43" t="b">
        <v>0</v>
      </c>
      <c r="H42" s="227" t="s">
        <v>25</v>
      </c>
      <c r="I42" s="43" t="b">
        <v>0</v>
      </c>
      <c r="J42" s="27" t="s">
        <v>2056</v>
      </c>
      <c r="K42" s="27" t="s">
        <v>124</v>
      </c>
    </row>
    <row r="43">
      <c r="A43" s="257" t="s">
        <v>98</v>
      </c>
      <c r="B43" s="298">
        <v>2.1120366E7</v>
      </c>
      <c r="C43" s="331" t="s">
        <v>1709</v>
      </c>
      <c r="D43" s="298" t="s">
        <v>24</v>
      </c>
      <c r="E43" s="119">
        <v>5.0</v>
      </c>
      <c r="F43" s="43" t="b">
        <v>0</v>
      </c>
      <c r="G43" s="43" t="b">
        <v>0</v>
      </c>
      <c r="H43" s="228" t="s">
        <v>97</v>
      </c>
      <c r="I43" s="43" t="b">
        <v>1</v>
      </c>
      <c r="J43" s="27" t="s">
        <v>124</v>
      </c>
      <c r="K43" s="27" t="s">
        <v>2033</v>
      </c>
    </row>
    <row r="44">
      <c r="A44" s="257" t="s">
        <v>98</v>
      </c>
      <c r="B44" s="120">
        <v>2.1120383E7</v>
      </c>
      <c r="C44" s="27" t="s">
        <v>1520</v>
      </c>
      <c r="D44" s="298" t="s">
        <v>24</v>
      </c>
      <c r="E44" s="119">
        <v>5.0</v>
      </c>
      <c r="F44" s="43" t="b">
        <v>0</v>
      </c>
      <c r="G44" s="43" t="b">
        <v>0</v>
      </c>
      <c r="H44" s="227" t="s">
        <v>25</v>
      </c>
      <c r="I44" s="43" t="b">
        <v>0</v>
      </c>
      <c r="J44" s="27" t="s">
        <v>2057</v>
      </c>
      <c r="K44" s="27" t="s">
        <v>124</v>
      </c>
    </row>
    <row r="45">
      <c r="A45" s="257" t="s">
        <v>98</v>
      </c>
      <c r="B45" s="298">
        <v>2.1125361E7</v>
      </c>
      <c r="C45" s="331" t="s">
        <v>2058</v>
      </c>
      <c r="D45" s="298" t="s">
        <v>24</v>
      </c>
      <c r="E45" s="119">
        <v>5.0</v>
      </c>
      <c r="F45" s="43" t="b">
        <v>0</v>
      </c>
      <c r="G45" s="43" t="b">
        <v>0</v>
      </c>
      <c r="H45" s="228" t="s">
        <v>97</v>
      </c>
      <c r="I45" s="43" t="b">
        <v>1</v>
      </c>
      <c r="J45" s="27" t="s">
        <v>124</v>
      </c>
      <c r="K45" s="27" t="s">
        <v>2033</v>
      </c>
    </row>
    <row r="46">
      <c r="A46" s="257" t="s">
        <v>98</v>
      </c>
      <c r="B46" s="120">
        <v>2.1536734E7</v>
      </c>
      <c r="C46" s="27" t="s">
        <v>2059</v>
      </c>
      <c r="D46" s="298" t="s">
        <v>24</v>
      </c>
      <c r="E46" s="119">
        <v>8.0</v>
      </c>
      <c r="F46" s="43" t="b">
        <v>0</v>
      </c>
      <c r="G46" s="43" t="b">
        <v>1</v>
      </c>
      <c r="H46" s="227" t="s">
        <v>25</v>
      </c>
      <c r="I46" s="43" t="b">
        <v>0</v>
      </c>
      <c r="J46" s="27" t="s">
        <v>2060</v>
      </c>
      <c r="K46" s="27" t="s">
        <v>124</v>
      </c>
    </row>
    <row r="47">
      <c r="A47" s="257" t="s">
        <v>98</v>
      </c>
      <c r="B47" s="120">
        <v>2.1480646E7</v>
      </c>
      <c r="C47" s="27" t="s">
        <v>1711</v>
      </c>
      <c r="D47" s="298" t="s">
        <v>24</v>
      </c>
      <c r="E47" s="119">
        <v>13.0</v>
      </c>
      <c r="F47" s="43" t="b">
        <v>0</v>
      </c>
      <c r="G47" s="43" t="b">
        <v>1</v>
      </c>
      <c r="H47" s="227" t="s">
        <v>25</v>
      </c>
      <c r="I47" s="43" t="b">
        <v>0</v>
      </c>
      <c r="J47" s="27" t="s">
        <v>2061</v>
      </c>
      <c r="K47" s="27" t="s">
        <v>124</v>
      </c>
    </row>
    <row r="48">
      <c r="A48" s="257" t="s">
        <v>98</v>
      </c>
      <c r="B48" s="298">
        <v>2.1485888E7</v>
      </c>
      <c r="C48" s="331" t="s">
        <v>2062</v>
      </c>
      <c r="D48" s="298" t="s">
        <v>24</v>
      </c>
      <c r="E48" s="119">
        <v>5.0</v>
      </c>
      <c r="F48" s="43" t="b">
        <v>0</v>
      </c>
      <c r="G48" s="43" t="b">
        <v>1</v>
      </c>
      <c r="H48" s="228" t="s">
        <v>97</v>
      </c>
      <c r="I48" s="43" t="b">
        <v>0</v>
      </c>
      <c r="J48" s="27" t="s">
        <v>124</v>
      </c>
      <c r="K48" s="27" t="s">
        <v>2003</v>
      </c>
    </row>
    <row r="49">
      <c r="A49" s="257" t="s">
        <v>98</v>
      </c>
      <c r="B49" s="298">
        <v>2.1536731E7</v>
      </c>
      <c r="C49" s="331" t="s">
        <v>2063</v>
      </c>
      <c r="D49" s="298" t="s">
        <v>24</v>
      </c>
      <c r="E49" s="119">
        <v>3.0</v>
      </c>
      <c r="F49" s="43" t="b">
        <v>0</v>
      </c>
      <c r="G49" s="43" t="b">
        <v>1</v>
      </c>
      <c r="H49" s="228" t="s">
        <v>97</v>
      </c>
      <c r="I49" s="43" t="b">
        <v>0</v>
      </c>
      <c r="J49" s="27" t="s">
        <v>124</v>
      </c>
      <c r="K49" s="27" t="s">
        <v>2003</v>
      </c>
    </row>
    <row r="50" ht="7.5" customHeight="1">
      <c r="A50" s="12"/>
    </row>
    <row r="51">
      <c r="A51" s="45" t="s">
        <v>133</v>
      </c>
    </row>
    <row r="52">
      <c r="A52" s="49" t="s">
        <v>134</v>
      </c>
      <c r="D52" s="19" t="s">
        <v>135</v>
      </c>
      <c r="E52" s="19" t="s">
        <v>136</v>
      </c>
      <c r="I52" s="19" t="s">
        <v>137</v>
      </c>
      <c r="J52" s="17" t="s">
        <v>20</v>
      </c>
    </row>
    <row r="53">
      <c r="A53" s="325" t="s">
        <v>2064</v>
      </c>
      <c r="D53" s="325" t="s">
        <v>2065</v>
      </c>
      <c r="E53" s="325" t="s">
        <v>2066</v>
      </c>
      <c r="I53" s="325" t="s">
        <v>143</v>
      </c>
      <c r="J53" s="325"/>
    </row>
    <row r="54">
      <c r="A54" s="325" t="s">
        <v>2067</v>
      </c>
      <c r="D54" s="325" t="s">
        <v>2065</v>
      </c>
      <c r="E54" s="325" t="s">
        <v>2068</v>
      </c>
      <c r="I54" s="325" t="s">
        <v>143</v>
      </c>
      <c r="J54" s="325"/>
    </row>
    <row r="55">
      <c r="A55" s="325" t="s">
        <v>2069</v>
      </c>
      <c r="D55" s="325" t="s">
        <v>2070</v>
      </c>
      <c r="E55" s="325" t="s">
        <v>2071</v>
      </c>
      <c r="I55" s="325" t="s">
        <v>143</v>
      </c>
      <c r="J55" s="325"/>
    </row>
    <row r="56">
      <c r="A56" s="325"/>
      <c r="D56" s="325"/>
      <c r="E56" s="325"/>
      <c r="I56" s="325"/>
      <c r="J56" s="325"/>
    </row>
    <row r="57" ht="7.5" customHeight="1">
      <c r="A57" s="12"/>
    </row>
    <row r="58">
      <c r="A58" s="45" t="s">
        <v>153</v>
      </c>
    </row>
    <row r="59">
      <c r="A59" s="49" t="s">
        <v>16</v>
      </c>
      <c r="E59" s="49" t="s">
        <v>13</v>
      </c>
    </row>
    <row r="60">
      <c r="A60" s="57"/>
      <c r="B60" s="57"/>
      <c r="C60" s="57"/>
      <c r="D60" s="57"/>
      <c r="E60" s="307" t="s">
        <v>1576</v>
      </c>
      <c r="H60" s="57"/>
      <c r="I60" s="57"/>
      <c r="J60" s="57"/>
      <c r="K60" s="57"/>
    </row>
    <row r="61">
      <c r="A61" s="57"/>
      <c r="B61" s="57"/>
      <c r="C61" s="57"/>
      <c r="D61" s="57"/>
      <c r="E61" s="307" t="s">
        <v>1577</v>
      </c>
      <c r="F61" s="67" t="s">
        <v>155</v>
      </c>
      <c r="G61" s="67" t="s">
        <v>1579</v>
      </c>
      <c r="H61" s="57"/>
      <c r="I61" s="57"/>
      <c r="J61" s="57"/>
      <c r="K61" s="57"/>
    </row>
    <row r="62">
      <c r="A62" s="57"/>
      <c r="B62" s="57"/>
      <c r="C62" s="57"/>
      <c r="D62" s="57"/>
      <c r="E62" s="308" t="s">
        <v>140</v>
      </c>
      <c r="F62" s="57">
        <f>SUMIFS(E10:E51,G10:G51,"FALSE",A10:A51,1)</f>
        <v>24</v>
      </c>
      <c r="G62" s="57">
        <f>SUMIFS(E10:E50,H10:H50,"PRONTO",A10:A50,1)</f>
        <v>44</v>
      </c>
      <c r="H62" s="57"/>
      <c r="I62" s="57"/>
      <c r="J62" s="57"/>
      <c r="K62" s="57"/>
    </row>
    <row r="63">
      <c r="A63" s="57"/>
      <c r="B63" s="57"/>
      <c r="C63" s="57"/>
      <c r="D63" s="57"/>
      <c r="E63" s="308" t="s">
        <v>152</v>
      </c>
      <c r="F63" s="57">
        <f>SUMIFS(E10:E51,G10:G51,"FALSE",A10:A51,2)</f>
        <v>32</v>
      </c>
      <c r="G63" s="57">
        <f>SUMIFS(E10:E51,H10:H51,"PRONTO",A10:A51,2)</f>
        <v>73</v>
      </c>
      <c r="H63" s="57"/>
      <c r="I63" s="57"/>
      <c r="J63" s="57"/>
      <c r="K63" s="57"/>
    </row>
    <row r="64">
      <c r="A64" s="57"/>
      <c r="B64" s="57"/>
      <c r="C64" s="57"/>
      <c r="D64" s="57"/>
      <c r="E64" s="308" t="s">
        <v>142</v>
      </c>
      <c r="F64" s="57">
        <f>SUMIFS(E10:E51,G10:G51,"FALSE",A10:A51,3)</f>
        <v>42</v>
      </c>
      <c r="G64" s="57">
        <f>SUMIFS(E10:E51,H10:H51,"PRONTO",A10:A51,3)</f>
        <v>58</v>
      </c>
      <c r="H64" s="57"/>
      <c r="I64" s="57"/>
      <c r="J64" s="57"/>
      <c r="K64" s="57"/>
    </row>
    <row r="65">
      <c r="A65" s="57"/>
      <c r="B65" s="57"/>
      <c r="C65" s="57"/>
      <c r="D65" s="57"/>
      <c r="E65" s="308" t="s">
        <v>144</v>
      </c>
      <c r="F65" s="57">
        <f>SUMIFS(E10:E51,G10:G51,"FALSE",A10:A51,4)</f>
        <v>44</v>
      </c>
      <c r="G65" s="57">
        <f>SUMIFS(E10:E51,H10:H51,"PRONTO",A10:A51,4)</f>
        <v>55</v>
      </c>
      <c r="H65" s="57"/>
      <c r="I65" s="57"/>
      <c r="J65" s="57"/>
      <c r="K65" s="57"/>
    </row>
    <row r="66">
      <c r="A66" s="57"/>
      <c r="B66" s="57"/>
      <c r="C66" s="57"/>
      <c r="D66" s="57"/>
      <c r="E66" s="309" t="s">
        <v>1581</v>
      </c>
      <c r="F66" s="67">
        <f t="shared" ref="F66:G66" si="1">SUM(F62:F65)</f>
        <v>142</v>
      </c>
      <c r="G66" s="67">
        <f t="shared" si="1"/>
        <v>230</v>
      </c>
      <c r="H66" s="57"/>
      <c r="I66" s="57"/>
      <c r="J66" s="57"/>
      <c r="K66" s="57"/>
    </row>
    <row r="67">
      <c r="A67" s="57"/>
      <c r="B67" s="57"/>
      <c r="C67" s="57"/>
      <c r="D67" s="57"/>
      <c r="E67" s="310"/>
      <c r="H67" s="57"/>
      <c r="I67" s="57"/>
      <c r="J67" s="57"/>
      <c r="K67" s="57"/>
    </row>
    <row r="68">
      <c r="A68" s="57"/>
      <c r="B68" s="57"/>
      <c r="C68" s="57"/>
      <c r="D68" s="57"/>
      <c r="E68" s="332"/>
      <c r="H68" s="57"/>
      <c r="I68" s="57"/>
      <c r="J68" s="57"/>
      <c r="K68" s="57"/>
    </row>
    <row r="69">
      <c r="A69" s="57"/>
      <c r="B69" s="57"/>
      <c r="C69" s="57"/>
      <c r="D69" s="57"/>
      <c r="E69" s="332"/>
      <c r="H69" s="57"/>
      <c r="I69" s="57"/>
      <c r="J69" s="57"/>
      <c r="K69" s="57"/>
    </row>
    <row r="70">
      <c r="A70" s="57"/>
      <c r="B70" s="57"/>
      <c r="C70" s="57"/>
      <c r="D70" s="57"/>
      <c r="E70" s="332"/>
      <c r="H70" s="57"/>
      <c r="I70" s="57"/>
      <c r="J70" s="57"/>
      <c r="K70" s="57"/>
    </row>
    <row r="71">
      <c r="A71" s="57"/>
      <c r="B71" s="57"/>
      <c r="C71" s="57"/>
      <c r="D71" s="57"/>
      <c r="E71" s="332"/>
      <c r="H71" s="57"/>
      <c r="I71" s="57"/>
      <c r="J71" s="57"/>
      <c r="K71" s="57"/>
    </row>
    <row r="72">
      <c r="A72" s="68"/>
      <c r="B72" s="68"/>
      <c r="C72" s="68"/>
      <c r="D72" s="68"/>
      <c r="E72" s="333"/>
      <c r="F72" s="334"/>
      <c r="G72" s="334"/>
      <c r="H72" s="68"/>
      <c r="I72" s="68"/>
      <c r="J72" s="68"/>
      <c r="K72" s="68"/>
    </row>
  </sheetData>
  <autoFilter ref="$A$9:$K$50">
    <sortState ref="A9:K50">
      <sortCondition ref="A9:A50"/>
      <sortCondition ref="G9:G50"/>
      <sortCondition descending="1" ref="F9:F50"/>
    </sortState>
  </autoFilter>
  <mergeCells count="37">
    <mergeCell ref="A4:B4"/>
    <mergeCell ref="A5:B5"/>
    <mergeCell ref="A6:B6"/>
    <mergeCell ref="A1:K1"/>
    <mergeCell ref="A2:K2"/>
    <mergeCell ref="A3:B3"/>
    <mergeCell ref="C3:K3"/>
    <mergeCell ref="C4:D4"/>
    <mergeCell ref="E4:E5"/>
    <mergeCell ref="C5:D5"/>
    <mergeCell ref="E52:H52"/>
    <mergeCell ref="J52:K52"/>
    <mergeCell ref="F4:K5"/>
    <mergeCell ref="C6:K6"/>
    <mergeCell ref="A7:K7"/>
    <mergeCell ref="A8:K8"/>
    <mergeCell ref="A50:K50"/>
    <mergeCell ref="A51:K51"/>
    <mergeCell ref="A52:C52"/>
    <mergeCell ref="J54:K54"/>
    <mergeCell ref="J55:K55"/>
    <mergeCell ref="E55:H55"/>
    <mergeCell ref="E56:H56"/>
    <mergeCell ref="E67:G72"/>
    <mergeCell ref="A56:C56"/>
    <mergeCell ref="A57:K57"/>
    <mergeCell ref="A58:K58"/>
    <mergeCell ref="A59:D59"/>
    <mergeCell ref="E59:K59"/>
    <mergeCell ref="E60:G60"/>
    <mergeCell ref="A53:C53"/>
    <mergeCell ref="E53:H53"/>
    <mergeCell ref="J53:K53"/>
    <mergeCell ref="A54:C54"/>
    <mergeCell ref="E54:H54"/>
    <mergeCell ref="A55:C55"/>
    <mergeCell ref="J56:K56"/>
  </mergeCells>
  <conditionalFormatting sqref="H9:H49">
    <cfRule type="containsText" dxfId="0" priority="1" operator="containsText" text="Preparado">
      <formula>NOT(ISERROR(SEARCH(("Preparado"),(H9))))</formula>
    </cfRule>
  </conditionalFormatting>
  <conditionalFormatting sqref="H9:H49">
    <cfRule type="containsText" dxfId="1" priority="2" operator="containsText" text="Pronto">
      <formula>NOT(ISERROR(SEARCH(("Pronto"),(H9))))</formula>
    </cfRule>
  </conditionalFormatting>
  <conditionalFormatting sqref="H9:H49">
    <cfRule type="containsText" dxfId="1" priority="3" operator="containsText" text="Aceito">
      <formula>NOT(ISERROR(SEARCH(("Aceito"),(H9))))</formula>
    </cfRule>
  </conditionalFormatting>
  <conditionalFormatting sqref="H9:H49">
    <cfRule type="containsText" dxfId="1" priority="4" operator="containsText" text="Implantado">
      <formula>NOT(ISERROR(SEARCH(("Implantado"),(H9))))</formula>
    </cfRule>
  </conditionalFormatting>
  <conditionalFormatting sqref="H9:H49">
    <cfRule type="containsText" dxfId="2" priority="5" operator="containsText" text="Novo">
      <formula>NOT(ISERROR(SEARCH(("Novo"),(H9))))</formula>
    </cfRule>
  </conditionalFormatting>
  <conditionalFormatting sqref="H9:H49">
    <cfRule type="containsText" dxfId="2" priority="6" operator="containsText" text="Em refinamento">
      <formula>NOT(ISERROR(SEARCH(("Em refinamento"),(H9))))</formula>
    </cfRule>
  </conditionalFormatting>
  <conditionalFormatting sqref="H9:H49">
    <cfRule type="containsText" dxfId="3" priority="7" operator="containsText" text="Em testes">
      <formula>NOT(ISERROR(SEARCH(("Em testes"),(H9))))</formula>
    </cfRule>
  </conditionalFormatting>
  <conditionalFormatting sqref="H9:H49">
    <cfRule type="containsText" dxfId="3" priority="8" operator="containsText" text="Implementado">
      <formula>NOT(ISERROR(SEARCH(("Implementado"),(H9))))</formula>
    </cfRule>
  </conditionalFormatting>
  <conditionalFormatting sqref="H9:H49">
    <cfRule type="containsText" dxfId="1" priority="9" operator="containsText" text="Entregue">
      <formula>NOT(ISERROR(SEARCH(("Entregue"),(H9))))</formula>
    </cfRule>
  </conditionalFormatting>
  <conditionalFormatting sqref="H9:H49">
    <cfRule type="containsText" dxfId="4" priority="10" operator="containsText" text="Em Desenvolvimento">
      <formula>NOT(ISERROR(SEARCH(("Em Desenvolvimento"),(H9))))</formula>
    </cfRule>
  </conditionalFormatting>
  <drawing r:id="rId1"/>
</worksheet>
</file>