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0730" windowHeight="11760" tabRatio="309" firstSheet="2" activeTab="4"/>
  </bookViews>
  <sheets>
    <sheet name="Порядок действий" sheetId="1" r:id="rId1"/>
    <sheet name="Комментарий" sheetId="2" r:id="rId2"/>
    <sheet name="Схема" sheetId="4" r:id="rId3"/>
    <sheet name="Система команд" sheetId="5" r:id="rId4"/>
    <sheet name="Программа" sheetId="6" r:id="rId5"/>
    <sheet name="Лист1" sheetId="7" r:id="rId6"/>
  </sheets>
  <definedNames>
    <definedName name="_xlnm.Print_Area" localSheetId="4">Программа!$X$5:$X$66</definedName>
  </definedNames>
  <calcPr calcId="125725"/>
</workbook>
</file>

<file path=xl/calcChain.xml><?xml version="1.0" encoding="utf-8"?>
<calcChain xmlns="http://schemas.openxmlformats.org/spreadsheetml/2006/main">
  <c r="E11" i="7"/>
  <c r="E12"/>
  <c r="A7" i="6"/>
  <c r="C7" s="1"/>
  <c r="A6"/>
  <c r="C6" s="1"/>
  <c r="C5"/>
  <c r="S65"/>
  <c r="U65" s="1"/>
  <c r="S63"/>
  <c r="U63" s="1"/>
  <c r="U60"/>
  <c r="S60"/>
  <c r="S57"/>
  <c r="U57" s="1"/>
  <c r="U54"/>
  <c r="S54"/>
  <c r="S52"/>
  <c r="U52" s="1"/>
  <c r="S48"/>
  <c r="U48" s="1"/>
  <c r="U45"/>
  <c r="S45"/>
  <c r="U42"/>
  <c r="S42"/>
  <c r="S39"/>
  <c r="U39" s="1"/>
  <c r="S36"/>
  <c r="U36" s="1"/>
  <c r="S33"/>
  <c r="U33" s="1"/>
  <c r="S30"/>
  <c r="U30" s="1"/>
  <c r="U28"/>
  <c r="S28"/>
  <c r="U24"/>
  <c r="S24"/>
  <c r="S51"/>
  <c r="S49"/>
  <c r="S27"/>
  <c r="S21"/>
  <c r="S25"/>
  <c r="A8" l="1"/>
  <c r="U21"/>
  <c r="S15"/>
  <c r="U15" s="1"/>
  <c r="U10"/>
  <c r="S20"/>
  <c r="U20" s="1"/>
  <c r="S17"/>
  <c r="U17" s="1"/>
  <c r="S13"/>
  <c r="U13" s="1"/>
  <c r="S10"/>
  <c r="S7"/>
  <c r="U7" s="1"/>
  <c r="X7" s="1"/>
  <c r="S64"/>
  <c r="U64" s="1"/>
  <c r="S62"/>
  <c r="S59"/>
  <c r="U59" s="1"/>
  <c r="S56"/>
  <c r="U56" s="1"/>
  <c r="S47"/>
  <c r="U47" s="1"/>
  <c r="S44"/>
  <c r="U44" s="1"/>
  <c r="S41"/>
  <c r="U41" s="1"/>
  <c r="S38"/>
  <c r="U38" s="1"/>
  <c r="S35"/>
  <c r="S32"/>
  <c r="U32" s="1"/>
  <c r="S23"/>
  <c r="U23" s="1"/>
  <c r="S19"/>
  <c r="U19" s="1"/>
  <c r="S16"/>
  <c r="S12"/>
  <c r="U12" s="1"/>
  <c r="S9"/>
  <c r="U9" s="1"/>
  <c r="S6"/>
  <c r="U6" s="1"/>
  <c r="X6" s="1"/>
  <c r="U8"/>
  <c r="U11"/>
  <c r="U14"/>
  <c r="U16"/>
  <c r="U18"/>
  <c r="U22"/>
  <c r="U25"/>
  <c r="U26"/>
  <c r="U27"/>
  <c r="U29"/>
  <c r="U31"/>
  <c r="U34"/>
  <c r="U35"/>
  <c r="U37"/>
  <c r="U40"/>
  <c r="U43"/>
  <c r="U46"/>
  <c r="U49"/>
  <c r="U50"/>
  <c r="U51"/>
  <c r="U53"/>
  <c r="U55"/>
  <c r="U58"/>
  <c r="U61"/>
  <c r="U62"/>
  <c r="U66"/>
  <c r="Y3"/>
  <c r="Y2"/>
  <c r="W6"/>
  <c r="W7"/>
  <c r="W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5"/>
  <c r="S11"/>
  <c r="F74"/>
  <c r="S66"/>
  <c r="S61"/>
  <c r="S58"/>
  <c r="S55"/>
  <c r="S53"/>
  <c r="S50"/>
  <c r="S46"/>
  <c r="S43"/>
  <c r="S40"/>
  <c r="S37"/>
  <c r="S34"/>
  <c r="S31"/>
  <c r="S29"/>
  <c r="S26"/>
  <c r="S22"/>
  <c r="S18"/>
  <c r="S14"/>
  <c r="S8"/>
  <c r="F80"/>
  <c r="F77"/>
  <c r="F76"/>
  <c r="F75"/>
  <c r="U5"/>
  <c r="X5" s="1"/>
  <c r="S5"/>
  <c r="A9" l="1"/>
  <c r="X9" s="1"/>
  <c r="C8"/>
  <c r="W8"/>
  <c r="X8"/>
  <c r="Y5"/>
  <c r="C9" l="1"/>
  <c r="A10"/>
  <c r="W9"/>
  <c r="C10" l="1"/>
  <c r="X10"/>
  <c r="A11"/>
  <c r="W10"/>
  <c r="C11" l="1"/>
  <c r="A12"/>
  <c r="W11"/>
  <c r="X11"/>
  <c r="A13" l="1"/>
  <c r="C12"/>
  <c r="W12"/>
  <c r="X12"/>
  <c r="A14" l="1"/>
  <c r="C13"/>
  <c r="X13"/>
  <c r="W13"/>
  <c r="A15" l="1"/>
  <c r="C14"/>
  <c r="W14"/>
  <c r="X14"/>
  <c r="A16" l="1"/>
  <c r="C15"/>
  <c r="W15"/>
  <c r="X15"/>
  <c r="A17" l="1"/>
  <c r="C16"/>
  <c r="W16"/>
  <c r="X16"/>
  <c r="X17" l="1"/>
  <c r="C17"/>
  <c r="A18"/>
  <c r="W17"/>
  <c r="C18" l="1"/>
  <c r="A19"/>
  <c r="W18"/>
  <c r="X18"/>
  <c r="C19" l="1"/>
  <c r="A20"/>
  <c r="W19"/>
  <c r="X19"/>
  <c r="X20" l="1"/>
  <c r="A21"/>
  <c r="C20"/>
  <c r="W20"/>
  <c r="A22" l="1"/>
  <c r="C21"/>
  <c r="W21"/>
  <c r="X21"/>
  <c r="C22" l="1"/>
  <c r="A23"/>
  <c r="W22"/>
  <c r="X22"/>
  <c r="C23" l="1"/>
  <c r="A24"/>
  <c r="W23"/>
  <c r="X23"/>
  <c r="C24" l="1"/>
  <c r="A25"/>
  <c r="W24"/>
  <c r="X24"/>
  <c r="C25" l="1"/>
  <c r="A26"/>
  <c r="W25"/>
  <c r="X25"/>
  <c r="C26" l="1"/>
  <c r="A27"/>
  <c r="W26"/>
  <c r="X26"/>
  <c r="C27" l="1"/>
  <c r="A28"/>
  <c r="W27"/>
  <c r="X27"/>
  <c r="A29" l="1"/>
  <c r="C28"/>
  <c r="X28"/>
  <c r="W28"/>
  <c r="A30" l="1"/>
  <c r="C29"/>
  <c r="W29"/>
  <c r="X29"/>
  <c r="A31" l="1"/>
  <c r="C30"/>
  <c r="X30"/>
  <c r="W30"/>
  <c r="C31" l="1"/>
  <c r="A32"/>
  <c r="W31"/>
  <c r="X31"/>
  <c r="A33" l="1"/>
  <c r="C32"/>
  <c r="W32"/>
  <c r="X32"/>
  <c r="C33" l="1"/>
  <c r="A34"/>
  <c r="W33"/>
  <c r="X33"/>
  <c r="C34" l="1"/>
  <c r="A35"/>
  <c r="W34"/>
  <c r="X34"/>
  <c r="A36" l="1"/>
  <c r="C35"/>
  <c r="W35"/>
  <c r="X35"/>
  <c r="C36" l="1"/>
  <c r="A37"/>
  <c r="X36"/>
  <c r="W36"/>
  <c r="A38" l="1"/>
  <c r="C37"/>
  <c r="W37"/>
  <c r="X37"/>
  <c r="A39" l="1"/>
  <c r="C38"/>
  <c r="W38"/>
  <c r="X38"/>
  <c r="A40" l="1"/>
  <c r="C39"/>
  <c r="X39"/>
  <c r="W39"/>
  <c r="C40" l="1"/>
  <c r="A41"/>
  <c r="W40"/>
  <c r="X40"/>
  <c r="C41" l="1"/>
  <c r="A42"/>
  <c r="W41"/>
  <c r="X41"/>
  <c r="C42" l="1"/>
  <c r="A43"/>
  <c r="X42"/>
  <c r="W42"/>
  <c r="A44" l="1"/>
  <c r="C43"/>
  <c r="W43"/>
  <c r="X43"/>
  <c r="A45" l="1"/>
  <c r="C44"/>
  <c r="W44"/>
  <c r="X44"/>
  <c r="A46" l="1"/>
  <c r="C45"/>
  <c r="X45"/>
  <c r="W45"/>
  <c r="A47" l="1"/>
  <c r="C46"/>
  <c r="W46"/>
  <c r="X46"/>
  <c r="C47" l="1"/>
  <c r="A48"/>
  <c r="W47"/>
  <c r="X47"/>
  <c r="C48" l="1"/>
  <c r="A49"/>
  <c r="W48"/>
  <c r="X48"/>
  <c r="C49" l="1"/>
  <c r="A50"/>
  <c r="W49"/>
  <c r="X49"/>
  <c r="A51" l="1"/>
  <c r="C50"/>
  <c r="W50"/>
  <c r="X50"/>
  <c r="C51" l="1"/>
  <c r="A52"/>
  <c r="W51"/>
  <c r="X51"/>
  <c r="A53" l="1"/>
  <c r="C52"/>
  <c r="X52"/>
  <c r="W52"/>
  <c r="A54" l="1"/>
  <c r="C53"/>
  <c r="W53"/>
  <c r="X53"/>
  <c r="A55" l="1"/>
  <c r="C54"/>
  <c r="W54"/>
  <c r="X54"/>
  <c r="C55" l="1"/>
  <c r="A56"/>
  <c r="W55"/>
  <c r="X55"/>
  <c r="C56" l="1"/>
  <c r="A57"/>
  <c r="W56"/>
  <c r="X56"/>
  <c r="C57" l="1"/>
  <c r="A58"/>
  <c r="W57"/>
  <c r="X57"/>
  <c r="C58" l="1"/>
  <c r="A59"/>
  <c r="W58"/>
  <c r="X58"/>
  <c r="A60" l="1"/>
  <c r="C59"/>
  <c r="W59"/>
  <c r="X59"/>
  <c r="A61" l="1"/>
  <c r="C60"/>
  <c r="X60"/>
  <c r="W60"/>
  <c r="A62" l="1"/>
  <c r="C61"/>
  <c r="W61"/>
  <c r="X61"/>
  <c r="C62" l="1"/>
  <c r="A63"/>
  <c r="W62"/>
  <c r="X62"/>
  <c r="A64" l="1"/>
  <c r="C63"/>
  <c r="W63"/>
  <c r="X63"/>
  <c r="C64" l="1"/>
  <c r="A65"/>
  <c r="W64"/>
  <c r="X64"/>
  <c r="C65" l="1"/>
  <c r="A66"/>
  <c r="W65"/>
  <c r="X65"/>
  <c r="C66" l="1"/>
  <c r="A67"/>
  <c r="W66"/>
  <c r="X66"/>
  <c r="A68" l="1"/>
  <c r="C68" s="1"/>
  <c r="C67"/>
</calcChain>
</file>

<file path=xl/comments1.xml><?xml version="1.0" encoding="utf-8"?>
<comments xmlns="http://schemas.openxmlformats.org/spreadsheetml/2006/main">
  <authors>
    <author>Khatch</author>
  </authors>
  <commentLis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Могу подобрать под любое напряжение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Кран на 1/2 управление может быть любым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Включается через пускатель - сигнал на 220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По умолчанию режим циркуляции. Кран на 3/4</t>
        </r>
      </text>
    </comment>
    <comment ref="L5" authorId="0">
      <text>
        <r>
          <rPr>
            <b/>
            <sz val="9"/>
            <color indexed="81"/>
            <rFont val="Tahoma"/>
            <family val="2"/>
            <charset val="204"/>
          </rPr>
          <t>Через пускатель - сигнал на 220</t>
        </r>
      </text>
    </comment>
    <comment ref="M5" authorId="0">
      <text>
        <r>
          <rPr>
            <b/>
            <sz val="9"/>
            <color indexed="81"/>
            <rFont val="Tahoma"/>
            <family val="2"/>
            <charset val="204"/>
          </rPr>
          <t>Сигнал 220</t>
        </r>
      </text>
    </comment>
    <comment ref="A16" authorId="0">
      <text>
        <r>
          <rPr>
            <b/>
            <sz val="9"/>
            <color indexed="81"/>
            <rFont val="Tahoma"/>
            <family val="2"/>
            <charset val="204"/>
          </rPr>
          <t>Только если есть второй цикл промывки</t>
        </r>
      </text>
    </comment>
    <comment ref="A19" authorId="0">
      <text>
        <r>
          <rPr>
            <b/>
            <sz val="9"/>
            <color indexed="81"/>
            <rFont val="Tahoma"/>
            <family val="2"/>
            <charset val="204"/>
          </rPr>
          <t>Может не быть</t>
        </r>
      </text>
    </comment>
    <comment ref="A2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Только для доильной установки
</t>
        </r>
      </text>
    </comment>
    <comment ref="B29" authorId="0">
      <text>
        <r>
          <rPr>
            <b/>
            <sz val="9"/>
            <color indexed="81"/>
            <rFont val="Tahoma"/>
            <family val="2"/>
            <charset val="204"/>
          </rPr>
          <t>Через 1 минуту</t>
        </r>
      </text>
    </comment>
  </commentList>
</comments>
</file>

<file path=xl/sharedStrings.xml><?xml version="1.0" encoding="utf-8"?>
<sst xmlns="http://schemas.openxmlformats.org/spreadsheetml/2006/main" count="354" uniqueCount="174">
  <si>
    <t>Насос моющей жидкости 1</t>
  </si>
  <si>
    <t>Насос моющей жидкости 2</t>
  </si>
  <si>
    <t>Кран холодной воды</t>
  </si>
  <si>
    <t>Кран горячей воды воды</t>
  </si>
  <si>
    <t>открыть</t>
  </si>
  <si>
    <t>УПРАВЛЯЮЩЕЕ УСТРОЙСТВО</t>
  </si>
  <si>
    <t>Датчик наполнения основного бака - верх</t>
  </si>
  <si>
    <t>Датчик наполнения основного бака - низ</t>
  </si>
  <si>
    <t>Когда наполнился бак - начать полоскание</t>
  </si>
  <si>
    <t>Наполнение основного бака для полоскания</t>
  </si>
  <si>
    <t>сигнал</t>
  </si>
  <si>
    <t>закрыть</t>
  </si>
  <si>
    <t>включить</t>
  </si>
  <si>
    <t>если</t>
  </si>
  <si>
    <t>выключить</t>
  </si>
  <si>
    <t>Когда бак опустеет</t>
  </si>
  <si>
    <t>Наполнение основного бака для мойки 1</t>
  </si>
  <si>
    <t>Время Т1</t>
  </si>
  <si>
    <t>Время Т2</t>
  </si>
  <si>
    <t>Время перекачки моющего раствора1</t>
  </si>
  <si>
    <t>Время Т3</t>
  </si>
  <si>
    <t>Время перекачки моющего раствора2</t>
  </si>
  <si>
    <t>Время Т4</t>
  </si>
  <si>
    <t>Полоскание</t>
  </si>
  <si>
    <t>Время Т5</t>
  </si>
  <si>
    <t>Время обязательной мойки моющим раствором1</t>
  </si>
  <si>
    <t>Когда пройдет время T2 (мойка уже может начаться - если бак наполнится)</t>
  </si>
  <si>
    <t>Время обязательной мойки моющим раствором2</t>
  </si>
  <si>
    <t>Когда пройдет время T1 (мойка уже может начаться - если бак наполнится)</t>
  </si>
  <si>
    <t>Когда пройдет время T4 (обязательный цикл)</t>
  </si>
  <si>
    <t>Время, за которое бак заполняется на 1/2</t>
  </si>
  <si>
    <t>Когда пройдет время Т3</t>
  </si>
  <si>
    <t>Если не будет хватать воды для заполнения системы, но до окончания времени Т4</t>
  </si>
  <si>
    <t>Сушка молокопровода (для танка не надо)</t>
  </si>
  <si>
    <t>Вакуумная установка</t>
  </si>
  <si>
    <t>Основной насос на промывку (танк) / Молочный насос (доилка</t>
  </si>
  <si>
    <t>Цикл мойки 1</t>
  </si>
  <si>
    <t>Кран 2 (циркуляция / слив)</t>
  </si>
  <si>
    <t>циркуляция</t>
  </si>
  <si>
    <t>слив</t>
  </si>
  <si>
    <t>Вентиль воздуха</t>
  </si>
  <si>
    <t>Время Т6</t>
  </si>
  <si>
    <t>Время просушки молокопровода</t>
  </si>
  <si>
    <t>Когда пройдет время T6 (время сушки)</t>
  </si>
  <si>
    <t>Сушка</t>
  </si>
  <si>
    <t>Датчики</t>
  </si>
  <si>
    <t>Цикл мойки 2</t>
  </si>
  <si>
    <t>Наполнение основного бака для мойки 2</t>
  </si>
  <si>
    <t>Если не будет хватать воды для заполнения системы, но до окончания времени Т5</t>
  </si>
  <si>
    <t>Когда пройдет время T5 (обязательный цикл)</t>
  </si>
  <si>
    <t>Наполнение основного бака для полоскания - холодная вода</t>
  </si>
  <si>
    <t>Когда наполнился бак - начать полоскание достаточно теплой водой</t>
  </si>
  <si>
    <t>выключить через 1 минуту</t>
  </si>
  <si>
    <t>БАК</t>
  </si>
  <si>
    <t>Водопровод</t>
  </si>
  <si>
    <t>Резервуары с моющим средством</t>
  </si>
  <si>
    <t>№1</t>
  </si>
  <si>
    <t>№2</t>
  </si>
  <si>
    <t>Кран холодной  воды</t>
  </si>
  <si>
    <t>Кран горячей  воды</t>
  </si>
  <si>
    <t>ОСНОВНОЙ НАСОС НА ПРОМЫВКУ</t>
  </si>
  <si>
    <t>ВАКУУМНАЯ УСТАНОВКА</t>
  </si>
  <si>
    <t>СИСТЕМА</t>
  </si>
  <si>
    <t>Кран циркуляция / слив</t>
  </si>
  <si>
    <t>Когда наполнился бак - начать мойку (в тч и в процессе мойки)</t>
  </si>
  <si>
    <t>СТАНДАРТ ДЛЯ ДУ</t>
  </si>
  <si>
    <t>Теплая вода, какая  получится</t>
  </si>
  <si>
    <t>Мощность вакуумной установки - 8 кВт 380В</t>
  </si>
  <si>
    <t>Молочный насос - 0,75кВт</t>
  </si>
  <si>
    <t>5 минут</t>
  </si>
  <si>
    <t>. + 2 минуты</t>
  </si>
  <si>
    <t>Может не быть</t>
  </si>
  <si>
    <t xml:space="preserve"> t5 = 15 минут</t>
  </si>
  <si>
    <t xml:space="preserve"> t4 = 15 минут</t>
  </si>
  <si>
    <t>t1 = 30 сек</t>
  </si>
  <si>
    <t>t2 = 30 сек</t>
  </si>
  <si>
    <t>t6 = 11 минут</t>
  </si>
  <si>
    <t>S</t>
  </si>
  <si>
    <t>W</t>
  </si>
  <si>
    <t>Слив</t>
  </si>
  <si>
    <t>Команда</t>
  </si>
  <si>
    <t>Аргумент</t>
  </si>
  <si>
    <t>T</t>
  </si>
  <si>
    <t>PORTOUT</t>
  </si>
  <si>
    <t>I</t>
  </si>
  <si>
    <t>Установить значение порта вывода по битам (1 - замкнутый семистор, 0 - разомкнутый)</t>
  </si>
  <si>
    <t>Описание</t>
  </si>
  <si>
    <t>NN</t>
  </si>
  <si>
    <t>C</t>
  </si>
  <si>
    <t>P</t>
  </si>
  <si>
    <t>датчик верх</t>
  </si>
  <si>
    <t>датчик низ</t>
  </si>
  <si>
    <t>Насос моющ. 1</t>
  </si>
  <si>
    <t>Насос моющ. 2</t>
  </si>
  <si>
    <t>Кран холод.</t>
  </si>
  <si>
    <t>Кран гор.</t>
  </si>
  <si>
    <t>Насос промыки</t>
  </si>
  <si>
    <t>Слив-0/Циркуляция-1</t>
  </si>
  <si>
    <t>Вакуум</t>
  </si>
  <si>
    <t>начать полоскание достаточно теплой водой</t>
  </si>
  <si>
    <t>Ждем наполнения или T1</t>
  </si>
  <si>
    <t>Откл.моющую жидкость</t>
  </si>
  <si>
    <t>Мойка</t>
  </si>
  <si>
    <t>Воздух (нету у нас)</t>
  </si>
  <si>
    <t>Кончилась вода|Закончилась мойка</t>
  </si>
  <si>
    <t>Если кончилась мойка - переход</t>
  </si>
  <si>
    <t>G+5</t>
  </si>
  <si>
    <t>Продолжаем мойку</t>
  </si>
  <si>
    <t>Ждем окончания</t>
  </si>
  <si>
    <t>Полоскание + слив</t>
  </si>
  <si>
    <t>Ждем наполнения или T2</t>
  </si>
  <si>
    <t>||</t>
  </si>
  <si>
    <t>==&gt;</t>
  </si>
  <si>
    <t>Комментарий к фазе</t>
  </si>
  <si>
    <t>Иначе долив полбака горячей</t>
  </si>
  <si>
    <t>Ждем наполнения или ошибки окончания таймера</t>
  </si>
  <si>
    <t>Данные</t>
  </si>
  <si>
    <t>Таймеры</t>
  </si>
  <si>
    <t>Время (сек)</t>
  </si>
  <si>
    <t>Время залива моющ.р-ра 1</t>
  </si>
  <si>
    <t>Время залива моющ.р-ра 2</t>
  </si>
  <si>
    <t>Сушка молокопровода</t>
  </si>
  <si>
    <t>Макс.время наполения танка (иначе ошибка)</t>
  </si>
  <si>
    <t>Макс.время слива танка (иначе ошибка)</t>
  </si>
  <si>
    <t>Цикл полоскания</t>
  </si>
  <si>
    <t>Ждем таймер</t>
  </si>
  <si>
    <t>Ждем слива или ошибки окончания таймера</t>
  </si>
  <si>
    <t>G</t>
  </si>
  <si>
    <t>Расчетный таймер</t>
  </si>
  <si>
    <t>2 минуты после мойки</t>
  </si>
  <si>
    <t>Ждем еще 2 минуты</t>
  </si>
  <si>
    <t>Все отключаем и оставляем слив</t>
  </si>
  <si>
    <t>Вывод на индикатор</t>
  </si>
  <si>
    <t>Резерв</t>
  </si>
  <si>
    <t>"1", "2", 0x04, // вапрвалп вдлпр зщкуег кще г кузещк зщшв ехзке</t>
  </si>
  <si>
    <t>"P", 0x2C, 0x00, 0x01, // Наполнение основного бака для полоскания</t>
  </si>
  <si>
    <t xml:space="preserve">   {</t>
  </si>
  <si>
    <t>Номер таймера</t>
  </si>
  <si>
    <t>bits: etttdddd</t>
  </si>
  <si>
    <t>e = 1 окончание таймера вызовет ошибку, ttt - номер таймера, которого ждем или 0 если все таймеры, dddd - биты датчиков на которые смотрим</t>
  </si>
  <si>
    <t>флаги ожидания</t>
  </si>
  <si>
    <t>Таймер вызовет ошибку</t>
  </si>
  <si>
    <t>Номер длительности</t>
  </si>
  <si>
    <t>Взводим таймер на t3 = 5 мин</t>
  </si>
  <si>
    <t>Взводим таймер на t8 = 10 мин</t>
  </si>
  <si>
    <t>Взводим таймер на t9 = 15 мин</t>
  </si>
  <si>
    <t>Взводим таймер на t1 = 30 сек</t>
  </si>
  <si>
    <t>Взводим таймер на t4 = 15 мин</t>
  </si>
  <si>
    <t>Запустить таймер ttt с нуля, для замера времени</t>
  </si>
  <si>
    <t>bits: 0tttdddd</t>
  </si>
  <si>
    <t>Взвести таймер ttt на фиксированный период dddd</t>
  </si>
  <si>
    <t>Перейти на dddd шагов вперед если таймер досчитал до нуля (максимально на 15 шагов)</t>
  </si>
  <si>
    <t>?</t>
  </si>
  <si>
    <t>Строка</t>
  </si>
  <si>
    <t>bits:0000dddd</t>
  </si>
  <si>
    <t>Остановиться и выдать код ошибки dddd и номер строки на экран (для отладки можно использовать)</t>
  </si>
  <si>
    <t>bits:sddddddd</t>
  </si>
  <si>
    <t>bits:0tttdddd</t>
  </si>
  <si>
    <t>bits:00000ttt</t>
  </si>
  <si>
    <t>Перейти на ddd шагов вперед  (или назад, если взведен первый бит - s)</t>
  </si>
  <si>
    <t>Продолжаем мойку и слив</t>
  </si>
  <si>
    <t>Ждем окончания или пустого бака</t>
  </si>
  <si>
    <t>Запоминаем время заполнения бака / 2 в длительность N 0</t>
  </si>
  <si>
    <t>bits:0tttiddd</t>
  </si>
  <si>
    <t>Сохранить в период 0 замеряемый таймер ttt, проинвертировать (i) и разделить на (ddd)</t>
  </si>
  <si>
    <t>Засекаем время для расчетного периода, используя таймер 1</t>
  </si>
  <si>
    <t>Взводим доп.таймер на посчитанную длительность полбака</t>
  </si>
  <si>
    <t>Ждем таймер (полбака) или переполнение</t>
  </si>
  <si>
    <t>Взводим таймер на t2 = 30 сек</t>
  </si>
  <si>
    <t>Взводим таймер на t5 = 15 мин</t>
  </si>
  <si>
    <t>Расчет данных для команды</t>
  </si>
  <si>
    <t>Строка данных для вставки в код программы</t>
  </si>
  <si>
    <t>Строка на индикаторе</t>
  </si>
  <si>
    <t>Взводим таймер на t7 = 2 мин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</si>
</sst>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1FFD2"/>
        <bgColor indexed="64"/>
      </patternFill>
    </fill>
    <fill>
      <patternFill patternType="solid">
        <fgColor rgb="FFF6FEC6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textRotation="90" wrapText="1"/>
    </xf>
    <xf numFmtId="0" fontId="3" fillId="0" borderId="0" xfId="0" applyFont="1" applyAlignment="1">
      <alignment textRotation="90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justify" vertical="top" wrapText="1"/>
    </xf>
    <xf numFmtId="0" fontId="2" fillId="0" borderId="1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quotePrefix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6" borderId="19" xfId="0" applyFill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0" xfId="0" applyFill="1" applyBorder="1" applyAlignment="1">
      <alignment horizontal="center" textRotation="90"/>
    </xf>
    <xf numFmtId="0" fontId="0" fillId="0" borderId="0" xfId="0" applyBorder="1" applyAlignment="1">
      <alignment horizontal="center"/>
    </xf>
    <xf numFmtId="49" fontId="0" fillId="0" borderId="0" xfId="0" applyNumberForma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Border="1" applyAlignment="1">
      <alignment horizontal="left"/>
    </xf>
    <xf numFmtId="0" fontId="0" fillId="2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13" xfId="0" applyFont="1" applyFill="1" applyBorder="1" applyAlignment="1">
      <alignment horizontal="left" vertical="top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textRotation="90"/>
    </xf>
    <xf numFmtId="0" fontId="2" fillId="3" borderId="0" xfId="0" applyFont="1" applyFill="1" applyAlignment="1">
      <alignment horizontal="center" vertical="center" textRotation="90"/>
    </xf>
    <xf numFmtId="0" fontId="3" fillId="0" borderId="1" xfId="0" applyFont="1" applyBorder="1" applyAlignment="1">
      <alignment horizontal="center" textRotation="90" wrapText="1"/>
    </xf>
    <xf numFmtId="0" fontId="3" fillId="0" borderId="13" xfId="0" applyFont="1" applyBorder="1" applyAlignment="1">
      <alignment horizontal="center" textRotation="90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textRotation="90"/>
    </xf>
    <xf numFmtId="0" fontId="2" fillId="9" borderId="0" xfId="0" applyFont="1" applyFill="1" applyAlignment="1">
      <alignment textRotation="90"/>
    </xf>
    <xf numFmtId="0" fontId="2" fillId="7" borderId="1" xfId="0" applyFont="1" applyFill="1" applyBorder="1" applyAlignment="1">
      <alignment textRotation="90"/>
    </xf>
    <xf numFmtId="0" fontId="2" fillId="8" borderId="1" xfId="0" applyFont="1" applyFill="1" applyBorder="1" applyAlignment="1">
      <alignment textRotation="90"/>
    </xf>
    <xf numFmtId="0" fontId="2" fillId="6" borderId="1" xfId="0" applyFont="1" applyFill="1" applyBorder="1" applyAlignment="1">
      <alignment textRotation="90"/>
    </xf>
    <xf numFmtId="0" fontId="2" fillId="0" borderId="1" xfId="0" applyFont="1" applyBorder="1"/>
    <xf numFmtId="0" fontId="2" fillId="0" borderId="0" xfId="0" applyFont="1" applyAlignment="1">
      <alignment horizontal="center" textRotation="90"/>
    </xf>
    <xf numFmtId="0" fontId="2" fillId="6" borderId="1" xfId="0" applyFont="1" applyFill="1" applyBorder="1" applyAlignment="1">
      <alignment horizontal="center" textRotation="90"/>
    </xf>
    <xf numFmtId="0" fontId="2" fillId="6" borderId="0" xfId="0" applyFont="1" applyFill="1" applyBorder="1" applyAlignment="1">
      <alignment horizontal="center" textRotation="90"/>
    </xf>
  </cellXfs>
  <cellStyles count="1">
    <cellStyle name="Обычный" xfId="0" builtinId="0"/>
  </cellStyles>
  <dxfs count="3">
    <dxf>
      <font>
        <b/>
      </font>
      <alignment horizontal="center" vertical="bottom" textRotation="0" wrapText="0" indent="0" relativeIndent="255" justifyLastLine="0" shrinkToFit="0" readingOrder="0"/>
    </dxf>
    <dxf>
      <font>
        <b/>
      </font>
      <alignment horizontal="center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F6FEC6"/>
      <color rgb="FFD1FFD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10</xdr:row>
      <xdr:rowOff>295275</xdr:rowOff>
    </xdr:from>
    <xdr:to>
      <xdr:col>4</xdr:col>
      <xdr:colOff>276225</xdr:colOff>
      <xdr:row>10</xdr:row>
      <xdr:rowOff>314325</xdr:rowOff>
    </xdr:to>
    <xdr:cxnSp macro="">
      <xdr:nvCxnSpPr>
        <xdr:cNvPr id="3" name="Прямая со стрелкой 2"/>
        <xdr:cNvCxnSpPr/>
      </xdr:nvCxnSpPr>
      <xdr:spPr>
        <a:xfrm flipV="1">
          <a:off x="438150" y="2476500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12</xdr:row>
      <xdr:rowOff>228600</xdr:rowOff>
    </xdr:from>
    <xdr:to>
      <xdr:col>4</xdr:col>
      <xdr:colOff>295275</xdr:colOff>
      <xdr:row>12</xdr:row>
      <xdr:rowOff>247650</xdr:rowOff>
    </xdr:to>
    <xdr:cxnSp macro="">
      <xdr:nvCxnSpPr>
        <xdr:cNvPr id="4" name="Прямая со стрелкой 3"/>
        <xdr:cNvCxnSpPr/>
      </xdr:nvCxnSpPr>
      <xdr:spPr>
        <a:xfrm flipV="1">
          <a:off x="457200" y="3171825"/>
          <a:ext cx="19812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4</xdr:row>
      <xdr:rowOff>161925</xdr:rowOff>
    </xdr:from>
    <xdr:to>
      <xdr:col>4</xdr:col>
      <xdr:colOff>276225</xdr:colOff>
      <xdr:row>10</xdr:row>
      <xdr:rowOff>28575</xdr:rowOff>
    </xdr:to>
    <xdr:cxnSp macro="">
      <xdr:nvCxnSpPr>
        <xdr:cNvPr id="6" name="Прямая со стрелкой 5"/>
        <xdr:cNvCxnSpPr/>
      </xdr:nvCxnSpPr>
      <xdr:spPr>
        <a:xfrm>
          <a:off x="2419350" y="933450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5</xdr:row>
      <xdr:rowOff>0</xdr:rowOff>
    </xdr:from>
    <xdr:to>
      <xdr:col>6</xdr:col>
      <xdr:colOff>257175</xdr:colOff>
      <xdr:row>10</xdr:row>
      <xdr:rowOff>57150</xdr:rowOff>
    </xdr:to>
    <xdr:cxnSp macro="">
      <xdr:nvCxnSpPr>
        <xdr:cNvPr id="7" name="Прямая со стрелкой 6"/>
        <xdr:cNvCxnSpPr/>
      </xdr:nvCxnSpPr>
      <xdr:spPr>
        <a:xfrm>
          <a:off x="3619500" y="962025"/>
          <a:ext cx="0" cy="12763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447675</xdr:colOff>
      <xdr:row>10</xdr:row>
      <xdr:rowOff>247650</xdr:rowOff>
    </xdr:from>
    <xdr:to>
      <xdr:col>12</xdr:col>
      <xdr:colOff>276225</xdr:colOff>
      <xdr:row>10</xdr:row>
      <xdr:rowOff>276225</xdr:rowOff>
    </xdr:to>
    <xdr:cxnSp macro="">
      <xdr:nvCxnSpPr>
        <xdr:cNvPr id="8" name="Прямая со стрелкой 7"/>
        <xdr:cNvCxnSpPr/>
      </xdr:nvCxnSpPr>
      <xdr:spPr>
        <a:xfrm flipV="1">
          <a:off x="3810000" y="2428875"/>
          <a:ext cx="380047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1066800</xdr:colOff>
      <xdr:row>12</xdr:row>
      <xdr:rowOff>180975</xdr:rowOff>
    </xdr:from>
    <xdr:to>
      <xdr:col>12</xdr:col>
      <xdr:colOff>361950</xdr:colOff>
      <xdr:row>12</xdr:row>
      <xdr:rowOff>209550</xdr:rowOff>
    </xdr:to>
    <xdr:cxnSp macro="">
      <xdr:nvCxnSpPr>
        <xdr:cNvPr id="10" name="Прямая со стрелкой 9"/>
        <xdr:cNvCxnSpPr/>
      </xdr:nvCxnSpPr>
      <xdr:spPr>
        <a:xfrm flipV="1">
          <a:off x="5362575" y="3124200"/>
          <a:ext cx="2333625" cy="28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12</xdr:row>
      <xdr:rowOff>209550</xdr:rowOff>
    </xdr:from>
    <xdr:to>
      <xdr:col>8</xdr:col>
      <xdr:colOff>638175</xdr:colOff>
      <xdr:row>18</xdr:row>
      <xdr:rowOff>47625</xdr:rowOff>
    </xdr:to>
    <xdr:cxnSp macro="">
      <xdr:nvCxnSpPr>
        <xdr:cNvPr id="13" name="Прямая со стрелкой 12"/>
        <xdr:cNvCxnSpPr/>
      </xdr:nvCxnSpPr>
      <xdr:spPr>
        <a:xfrm flipV="1">
          <a:off x="4933950" y="3152775"/>
          <a:ext cx="0" cy="12382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771525</xdr:colOff>
      <xdr:row>10</xdr:row>
      <xdr:rowOff>95250</xdr:rowOff>
    </xdr:from>
    <xdr:to>
      <xdr:col>14</xdr:col>
      <xdr:colOff>161925</xdr:colOff>
      <xdr:row>10</xdr:row>
      <xdr:rowOff>95250</xdr:rowOff>
    </xdr:to>
    <xdr:cxnSp macro="">
      <xdr:nvCxnSpPr>
        <xdr:cNvPr id="15" name="Прямая со стрелкой 14"/>
        <xdr:cNvCxnSpPr/>
      </xdr:nvCxnSpPr>
      <xdr:spPr>
        <a:xfrm>
          <a:off x="8105775" y="2276475"/>
          <a:ext cx="92392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400050</xdr:colOff>
      <xdr:row>10</xdr:row>
      <xdr:rowOff>514350</xdr:rowOff>
    </xdr:from>
    <xdr:to>
      <xdr:col>14</xdr:col>
      <xdr:colOff>409575</xdr:colOff>
      <xdr:row>12</xdr:row>
      <xdr:rowOff>276225</xdr:rowOff>
    </xdr:to>
    <xdr:cxnSp macro="">
      <xdr:nvCxnSpPr>
        <xdr:cNvPr id="17" name="Прямая со стрелкой 16"/>
        <xdr:cNvCxnSpPr/>
      </xdr:nvCxnSpPr>
      <xdr:spPr>
        <a:xfrm flipH="1">
          <a:off x="9267825" y="2695575"/>
          <a:ext cx="9525" cy="5238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190500</xdr:colOff>
      <xdr:row>7</xdr:row>
      <xdr:rowOff>409575</xdr:rowOff>
    </xdr:from>
    <xdr:to>
      <xdr:col>14</xdr:col>
      <xdr:colOff>400050</xdr:colOff>
      <xdr:row>10</xdr:row>
      <xdr:rowOff>95250</xdr:rowOff>
    </xdr:to>
    <xdr:cxnSp macro="">
      <xdr:nvCxnSpPr>
        <xdr:cNvPr id="68" name="Соединительная линия уступом 67"/>
        <xdr:cNvCxnSpPr/>
      </xdr:nvCxnSpPr>
      <xdr:spPr>
        <a:xfrm rot="10800000">
          <a:off x="8448675" y="1762125"/>
          <a:ext cx="819150" cy="514350"/>
        </a:xfrm>
        <a:prstGeom prst="bentConnector3">
          <a:avLst>
            <a:gd name="adj1" fmla="val -232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276227</xdr:colOff>
      <xdr:row>7</xdr:row>
      <xdr:rowOff>400052</xdr:rowOff>
    </xdr:from>
    <xdr:to>
      <xdr:col>13</xdr:col>
      <xdr:colOff>133351</xdr:colOff>
      <xdr:row>10</xdr:row>
      <xdr:rowOff>95248</xdr:rowOff>
    </xdr:to>
    <xdr:cxnSp macro="">
      <xdr:nvCxnSpPr>
        <xdr:cNvPr id="69" name="Соединительная линия уступом 68"/>
        <xdr:cNvCxnSpPr/>
      </xdr:nvCxnSpPr>
      <xdr:spPr>
        <a:xfrm rot="10800000" flipV="1">
          <a:off x="7610477" y="1752602"/>
          <a:ext cx="781049" cy="523871"/>
        </a:xfrm>
        <a:prstGeom prst="bentConnector3">
          <a:avLst>
            <a:gd name="adj1" fmla="val 176829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Таблица1" displayName="Таблица1" ref="B3:E11" totalsRowShown="0">
  <autoFilter ref="B3:E11"/>
  <sortState ref="B4:E8">
    <sortCondition ref="B3:B8"/>
  </sortState>
  <tableColumns count="4">
    <tableColumn id="4" name="NN" dataDxfId="2"/>
    <tableColumn id="1" name="Команда" dataDxfId="1"/>
    <tableColumn id="2" name="Аргумент" dataDxfId="0"/>
    <tableColumn id="3" name="Описание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55"/>
  <sheetViews>
    <sheetView topLeftCell="A4" workbookViewId="0">
      <selection activeCell="O26" sqref="O26"/>
    </sheetView>
  </sheetViews>
  <sheetFormatPr defaultRowHeight="11.25"/>
  <cols>
    <col min="1" max="1" width="4.85546875" style="25" customWidth="1"/>
    <col min="2" max="2" width="3.140625" style="26" bestFit="1" customWidth="1"/>
    <col min="3" max="3" width="30.5703125" style="24" customWidth="1"/>
    <col min="4" max="13" width="9" style="20" customWidth="1"/>
    <col min="14" max="14" width="9.140625" style="19"/>
    <col min="15" max="15" width="31" style="19" customWidth="1"/>
    <col min="16" max="16384" width="9.140625" style="19"/>
  </cols>
  <sheetData>
    <row r="3" spans="1:16" ht="12" thickBot="1"/>
    <row r="4" spans="1:16" ht="15" customHeight="1">
      <c r="A4" s="79"/>
      <c r="B4" s="79"/>
      <c r="C4" s="80"/>
      <c r="D4" s="73" t="s">
        <v>45</v>
      </c>
      <c r="E4" s="74"/>
      <c r="F4" s="66" t="s">
        <v>5</v>
      </c>
      <c r="G4" s="67"/>
      <c r="H4" s="67"/>
      <c r="I4" s="67"/>
      <c r="J4" s="67"/>
      <c r="K4" s="67"/>
      <c r="L4" s="67"/>
      <c r="M4" s="67"/>
    </row>
    <row r="5" spans="1:16" s="20" customFormat="1" ht="78.75">
      <c r="A5" s="79"/>
      <c r="B5" s="79"/>
      <c r="C5" s="80"/>
      <c r="D5" s="33" t="s">
        <v>6</v>
      </c>
      <c r="E5" s="34" t="s">
        <v>7</v>
      </c>
      <c r="F5" s="32" t="s">
        <v>0</v>
      </c>
      <c r="G5" s="17" t="s">
        <v>1</v>
      </c>
      <c r="H5" s="17" t="s">
        <v>2</v>
      </c>
      <c r="I5" s="17" t="s">
        <v>3</v>
      </c>
      <c r="J5" s="17" t="s">
        <v>35</v>
      </c>
      <c r="K5" s="17" t="s">
        <v>37</v>
      </c>
      <c r="L5" s="17" t="s">
        <v>34</v>
      </c>
      <c r="M5" s="17" t="s">
        <v>40</v>
      </c>
      <c r="O5" s="27" t="s">
        <v>65</v>
      </c>
    </row>
    <row r="6" spans="1:16" s="21" customFormat="1">
      <c r="A6" s="68" t="s">
        <v>23</v>
      </c>
      <c r="B6" s="69" t="s">
        <v>9</v>
      </c>
      <c r="C6" s="70"/>
      <c r="D6" s="33"/>
      <c r="E6" s="34"/>
      <c r="F6" s="32"/>
      <c r="G6" s="17"/>
      <c r="H6" s="17" t="s">
        <v>4</v>
      </c>
      <c r="I6" s="17" t="s">
        <v>4</v>
      </c>
      <c r="J6" s="17"/>
      <c r="K6" s="17" t="s">
        <v>38</v>
      </c>
      <c r="L6" s="17"/>
      <c r="M6" s="17"/>
      <c r="N6" s="43">
        <v>1</v>
      </c>
      <c r="O6" s="28"/>
      <c r="P6" s="29" t="s">
        <v>66</v>
      </c>
    </row>
    <row r="7" spans="1:16" s="21" customFormat="1" ht="29.25" customHeight="1">
      <c r="A7" s="68"/>
      <c r="B7" s="69" t="s">
        <v>51</v>
      </c>
      <c r="C7" s="70"/>
      <c r="D7" s="33" t="s">
        <v>10</v>
      </c>
      <c r="E7" s="34"/>
      <c r="F7" s="32"/>
      <c r="G7" s="17"/>
      <c r="H7" s="17" t="s">
        <v>11</v>
      </c>
      <c r="I7" s="17" t="s">
        <v>11</v>
      </c>
      <c r="J7" s="17" t="s">
        <v>12</v>
      </c>
      <c r="K7" s="17"/>
      <c r="L7" s="30" t="s">
        <v>12</v>
      </c>
      <c r="M7" s="17"/>
      <c r="N7" s="43">
        <v>2</v>
      </c>
      <c r="O7" s="28" t="s">
        <v>69</v>
      </c>
      <c r="P7" s="29" t="s">
        <v>67</v>
      </c>
    </row>
    <row r="8" spans="1:16" s="21" customFormat="1">
      <c r="A8" s="68"/>
      <c r="B8" s="71" t="s">
        <v>15</v>
      </c>
      <c r="C8" s="72"/>
      <c r="D8" s="33"/>
      <c r="E8" s="34" t="s">
        <v>10</v>
      </c>
      <c r="F8" s="32"/>
      <c r="G8" s="17"/>
      <c r="H8" s="17"/>
      <c r="I8" s="17"/>
      <c r="J8" s="17" t="s">
        <v>14</v>
      </c>
      <c r="K8" s="18" t="s">
        <v>39</v>
      </c>
      <c r="L8" s="30" t="s">
        <v>14</v>
      </c>
      <c r="M8" s="17"/>
      <c r="N8" s="43">
        <v>3</v>
      </c>
      <c r="O8" s="28"/>
    </row>
    <row r="9" spans="1:16" s="21" customFormat="1">
      <c r="A9" s="68" t="s">
        <v>36</v>
      </c>
      <c r="B9" s="75" t="s">
        <v>16</v>
      </c>
      <c r="C9" s="76"/>
      <c r="D9" s="33"/>
      <c r="E9" s="34"/>
      <c r="F9" s="32" t="s">
        <v>12</v>
      </c>
      <c r="G9" s="17"/>
      <c r="H9" s="17"/>
      <c r="I9" s="17" t="s">
        <v>4</v>
      </c>
      <c r="J9" s="17"/>
      <c r="K9" s="17"/>
      <c r="L9" s="17"/>
      <c r="M9" s="17"/>
      <c r="N9" s="43">
        <v>4</v>
      </c>
      <c r="O9" s="28"/>
    </row>
    <row r="10" spans="1:16" s="21" customFormat="1" ht="28.5" customHeight="1">
      <c r="A10" s="68"/>
      <c r="B10" s="69" t="s">
        <v>28</v>
      </c>
      <c r="C10" s="70"/>
      <c r="D10" s="33"/>
      <c r="E10" s="34"/>
      <c r="F10" s="32" t="s">
        <v>14</v>
      </c>
      <c r="G10" s="17"/>
      <c r="H10" s="17"/>
      <c r="I10" s="17"/>
      <c r="J10" s="17"/>
      <c r="K10" s="17"/>
      <c r="L10" s="17"/>
      <c r="M10" s="17"/>
      <c r="N10" s="43">
        <v>5</v>
      </c>
      <c r="O10" s="28" t="s">
        <v>74</v>
      </c>
    </row>
    <row r="11" spans="1:16" s="21" customFormat="1" ht="29.25" customHeight="1">
      <c r="A11" s="68"/>
      <c r="B11" s="69" t="s">
        <v>64</v>
      </c>
      <c r="C11" s="70"/>
      <c r="D11" s="33" t="s">
        <v>10</v>
      </c>
      <c r="E11" s="34"/>
      <c r="F11" s="32"/>
      <c r="G11" s="17"/>
      <c r="H11" s="17"/>
      <c r="I11" s="17" t="s">
        <v>11</v>
      </c>
      <c r="J11" s="17" t="s">
        <v>12</v>
      </c>
      <c r="K11" s="17" t="s">
        <v>38</v>
      </c>
      <c r="L11" s="30" t="s">
        <v>12</v>
      </c>
      <c r="M11" s="17"/>
      <c r="N11" s="42">
        <v>6</v>
      </c>
      <c r="O11" s="28"/>
      <c r="P11" s="29" t="s">
        <v>68</v>
      </c>
    </row>
    <row r="12" spans="1:16" s="21" customFormat="1" ht="33.75">
      <c r="A12" s="68"/>
      <c r="B12" s="77" t="s">
        <v>13</v>
      </c>
      <c r="C12" s="31" t="s">
        <v>32</v>
      </c>
      <c r="D12" s="33"/>
      <c r="E12" s="34" t="s">
        <v>10</v>
      </c>
      <c r="F12" s="32"/>
      <c r="G12" s="17"/>
      <c r="H12" s="17"/>
      <c r="I12" s="17" t="s">
        <v>4</v>
      </c>
      <c r="J12" s="17"/>
      <c r="K12" s="17"/>
      <c r="L12" s="30"/>
      <c r="M12" s="17"/>
      <c r="N12" s="42">
        <v>7</v>
      </c>
      <c r="O12" s="28"/>
    </row>
    <row r="13" spans="1:16" s="21" customFormat="1">
      <c r="A13" s="68"/>
      <c r="B13" s="77"/>
      <c r="C13" s="31" t="s">
        <v>31</v>
      </c>
      <c r="D13" s="33"/>
      <c r="E13" s="34"/>
      <c r="F13" s="32"/>
      <c r="G13" s="17"/>
      <c r="H13" s="17"/>
      <c r="I13" s="17" t="s">
        <v>11</v>
      </c>
      <c r="J13" s="17"/>
      <c r="K13" s="17"/>
      <c r="L13" s="30"/>
      <c r="M13" s="17"/>
      <c r="N13" s="21">
        <v>8</v>
      </c>
      <c r="O13" s="28"/>
    </row>
    <row r="14" spans="1:16" s="21" customFormat="1">
      <c r="A14" s="68"/>
      <c r="B14" s="69" t="s">
        <v>29</v>
      </c>
      <c r="C14" s="70"/>
      <c r="D14" s="33"/>
      <c r="E14" s="34"/>
      <c r="F14" s="32"/>
      <c r="G14" s="17"/>
      <c r="H14" s="17"/>
      <c r="I14" s="17"/>
      <c r="J14" s="17"/>
      <c r="K14" s="17" t="s">
        <v>39</v>
      </c>
      <c r="L14" s="30"/>
      <c r="M14" s="17"/>
      <c r="N14" s="21">
        <v>9</v>
      </c>
      <c r="O14" s="28" t="s">
        <v>73</v>
      </c>
    </row>
    <row r="15" spans="1:16" s="21" customFormat="1">
      <c r="A15" s="68"/>
      <c r="B15" s="71" t="s">
        <v>15</v>
      </c>
      <c r="C15" s="72"/>
      <c r="D15" s="33"/>
      <c r="E15" s="34" t="s">
        <v>10</v>
      </c>
      <c r="F15" s="32"/>
      <c r="G15" s="17"/>
      <c r="H15" s="17"/>
      <c r="I15" s="17"/>
      <c r="J15" s="17" t="s">
        <v>14</v>
      </c>
      <c r="K15" s="17"/>
      <c r="L15" s="30" t="s">
        <v>14</v>
      </c>
      <c r="M15" s="17"/>
      <c r="N15" s="21">
        <v>10</v>
      </c>
      <c r="O15" s="28"/>
    </row>
    <row r="16" spans="1:16" s="21" customFormat="1" ht="21.75" customHeight="1">
      <c r="A16" s="68" t="s">
        <v>23</v>
      </c>
      <c r="B16" s="69" t="s">
        <v>50</v>
      </c>
      <c r="C16" s="70"/>
      <c r="D16" s="33"/>
      <c r="E16" s="34"/>
      <c r="F16" s="32"/>
      <c r="G16" s="17"/>
      <c r="H16" s="17" t="s">
        <v>4</v>
      </c>
      <c r="I16" s="17"/>
      <c r="J16" s="17"/>
      <c r="K16" s="17" t="s">
        <v>38</v>
      </c>
      <c r="L16" s="17"/>
      <c r="M16" s="17"/>
      <c r="N16" s="21">
        <v>11</v>
      </c>
      <c r="O16" s="28" t="s">
        <v>70</v>
      </c>
    </row>
    <row r="17" spans="1:16" s="21" customFormat="1">
      <c r="A17" s="68"/>
      <c r="B17" s="69" t="s">
        <v>8</v>
      </c>
      <c r="C17" s="70"/>
      <c r="D17" s="33" t="s">
        <v>10</v>
      </c>
      <c r="E17" s="34"/>
      <c r="F17" s="32"/>
      <c r="G17" s="17"/>
      <c r="H17" s="17" t="s">
        <v>11</v>
      </c>
      <c r="I17" s="17"/>
      <c r="J17" s="17" t="s">
        <v>12</v>
      </c>
      <c r="K17" s="17" t="s">
        <v>39</v>
      </c>
      <c r="L17" s="30" t="s">
        <v>12</v>
      </c>
      <c r="M17" s="17"/>
      <c r="N17" s="21">
        <v>12</v>
      </c>
      <c r="O17" s="28"/>
      <c r="P17" s="78" t="s">
        <v>71</v>
      </c>
    </row>
    <row r="18" spans="1:16" s="21" customFormat="1" ht="13.5" customHeight="1">
      <c r="A18" s="68"/>
      <c r="B18" s="71" t="s">
        <v>15</v>
      </c>
      <c r="C18" s="72"/>
      <c r="D18" s="33"/>
      <c r="E18" s="34" t="s">
        <v>10</v>
      </c>
      <c r="F18" s="32"/>
      <c r="G18" s="17"/>
      <c r="H18" s="17"/>
      <c r="I18" s="17"/>
      <c r="J18" s="17" t="s">
        <v>52</v>
      </c>
      <c r="K18" s="17"/>
      <c r="L18" s="30" t="s">
        <v>14</v>
      </c>
      <c r="M18" s="17"/>
      <c r="N18" s="21">
        <v>13</v>
      </c>
      <c r="O18" s="28"/>
      <c r="P18" s="78"/>
    </row>
    <row r="19" spans="1:16" s="21" customFormat="1">
      <c r="A19" s="68" t="s">
        <v>46</v>
      </c>
      <c r="B19" s="75" t="s">
        <v>47</v>
      </c>
      <c r="C19" s="76"/>
      <c r="D19" s="33"/>
      <c r="E19" s="34"/>
      <c r="F19" s="32"/>
      <c r="G19" s="17" t="s">
        <v>12</v>
      </c>
      <c r="H19" s="17"/>
      <c r="I19" s="17" t="s">
        <v>4</v>
      </c>
      <c r="J19" s="17"/>
      <c r="K19" s="17"/>
      <c r="L19" s="17"/>
      <c r="M19" s="17"/>
      <c r="N19" s="21">
        <v>14</v>
      </c>
      <c r="O19" s="28" t="s">
        <v>75</v>
      </c>
      <c r="P19" s="78"/>
    </row>
    <row r="20" spans="1:16" s="21" customFormat="1">
      <c r="A20" s="68"/>
      <c r="B20" s="69" t="s">
        <v>26</v>
      </c>
      <c r="C20" s="70"/>
      <c r="D20" s="33"/>
      <c r="E20" s="34"/>
      <c r="F20" s="32"/>
      <c r="G20" s="17" t="s">
        <v>14</v>
      </c>
      <c r="H20" s="17"/>
      <c r="I20" s="17"/>
      <c r="J20" s="17"/>
      <c r="K20" s="17"/>
      <c r="L20" s="17"/>
      <c r="M20" s="17"/>
      <c r="N20" s="21">
        <v>15</v>
      </c>
      <c r="O20" s="28"/>
      <c r="P20" s="78"/>
    </row>
    <row r="21" spans="1:16" s="21" customFormat="1">
      <c r="A21" s="68"/>
      <c r="B21" s="69" t="s">
        <v>64</v>
      </c>
      <c r="C21" s="70"/>
      <c r="D21" s="33" t="s">
        <v>10</v>
      </c>
      <c r="E21" s="34"/>
      <c r="F21" s="32"/>
      <c r="G21" s="17"/>
      <c r="H21" s="17"/>
      <c r="I21" s="17" t="s">
        <v>11</v>
      </c>
      <c r="J21" s="17" t="s">
        <v>12</v>
      </c>
      <c r="K21" s="17" t="s">
        <v>38</v>
      </c>
      <c r="L21" s="30" t="s">
        <v>12</v>
      </c>
      <c r="M21" s="17"/>
      <c r="N21" s="21">
        <v>16</v>
      </c>
      <c r="O21" s="28"/>
      <c r="P21" s="78"/>
    </row>
    <row r="22" spans="1:16" s="21" customFormat="1" ht="33.75">
      <c r="A22" s="68"/>
      <c r="B22" s="77" t="s">
        <v>13</v>
      </c>
      <c r="C22" s="31" t="s">
        <v>48</v>
      </c>
      <c r="D22" s="33"/>
      <c r="E22" s="34" t="s">
        <v>10</v>
      </c>
      <c r="F22" s="32"/>
      <c r="G22" s="17"/>
      <c r="H22" s="17"/>
      <c r="I22" s="17" t="s">
        <v>4</v>
      </c>
      <c r="J22" s="17"/>
      <c r="K22" s="17"/>
      <c r="L22" s="30"/>
      <c r="M22" s="17"/>
      <c r="N22" s="21">
        <v>17</v>
      </c>
      <c r="O22" s="28"/>
      <c r="P22" s="78"/>
    </row>
    <row r="23" spans="1:16" s="21" customFormat="1">
      <c r="A23" s="68"/>
      <c r="B23" s="77"/>
      <c r="C23" s="31" t="s">
        <v>31</v>
      </c>
      <c r="D23" s="33"/>
      <c r="E23" s="34"/>
      <c r="F23" s="32"/>
      <c r="G23" s="17"/>
      <c r="H23" s="17"/>
      <c r="I23" s="17" t="s">
        <v>11</v>
      </c>
      <c r="J23" s="17"/>
      <c r="K23" s="17"/>
      <c r="L23" s="30"/>
      <c r="M23" s="17"/>
      <c r="N23" s="21">
        <v>18</v>
      </c>
      <c r="O23" s="28"/>
      <c r="P23" s="78"/>
    </row>
    <row r="24" spans="1:16" s="21" customFormat="1">
      <c r="A24" s="68"/>
      <c r="B24" s="69" t="s">
        <v>49</v>
      </c>
      <c r="C24" s="70"/>
      <c r="D24" s="33"/>
      <c r="E24" s="34"/>
      <c r="F24" s="32"/>
      <c r="G24" s="17"/>
      <c r="H24" s="17"/>
      <c r="I24" s="17"/>
      <c r="J24" s="17"/>
      <c r="K24" s="17" t="s">
        <v>39</v>
      </c>
      <c r="L24" s="30"/>
      <c r="M24" s="17"/>
      <c r="N24" s="21">
        <v>19</v>
      </c>
      <c r="O24" s="28" t="s">
        <v>72</v>
      </c>
      <c r="P24" s="78"/>
    </row>
    <row r="25" spans="1:16" s="21" customFormat="1">
      <c r="A25" s="68"/>
      <c r="B25" s="71" t="s">
        <v>15</v>
      </c>
      <c r="C25" s="72"/>
      <c r="D25" s="33"/>
      <c r="E25" s="34" t="s">
        <v>10</v>
      </c>
      <c r="F25" s="32"/>
      <c r="G25" s="17"/>
      <c r="H25" s="17"/>
      <c r="I25" s="17"/>
      <c r="J25" s="17" t="s">
        <v>14</v>
      </c>
      <c r="K25" s="17"/>
      <c r="L25" s="30" t="s">
        <v>14</v>
      </c>
      <c r="M25" s="17"/>
      <c r="N25" s="21">
        <v>20</v>
      </c>
      <c r="O25" s="28"/>
      <c r="P25" s="78"/>
    </row>
    <row r="26" spans="1:16" s="21" customFormat="1" ht="24" customHeight="1">
      <c r="A26" s="68" t="s">
        <v>23</v>
      </c>
      <c r="B26" s="69" t="s">
        <v>50</v>
      </c>
      <c r="C26" s="70"/>
      <c r="D26" s="33"/>
      <c r="E26" s="34"/>
      <c r="F26" s="32"/>
      <c r="G26" s="17"/>
      <c r="H26" s="17" t="s">
        <v>4</v>
      </c>
      <c r="I26" s="17"/>
      <c r="J26" s="17"/>
      <c r="K26" s="17" t="s">
        <v>38</v>
      </c>
      <c r="L26" s="17"/>
      <c r="M26" s="17"/>
      <c r="N26" s="21">
        <v>21</v>
      </c>
      <c r="O26" s="28" t="s">
        <v>70</v>
      </c>
    </row>
    <row r="27" spans="1:16" s="21" customFormat="1">
      <c r="A27" s="68"/>
      <c r="B27" s="69" t="s">
        <v>8</v>
      </c>
      <c r="C27" s="70"/>
      <c r="D27" s="33" t="s">
        <v>10</v>
      </c>
      <c r="E27" s="34"/>
      <c r="F27" s="32"/>
      <c r="G27" s="17"/>
      <c r="H27" s="17" t="s">
        <v>11</v>
      </c>
      <c r="I27" s="17"/>
      <c r="J27" s="17" t="s">
        <v>12</v>
      </c>
      <c r="K27" s="17" t="s">
        <v>39</v>
      </c>
      <c r="L27" s="30" t="s">
        <v>12</v>
      </c>
      <c r="M27" s="17"/>
      <c r="N27" s="21">
        <v>22</v>
      </c>
      <c r="O27" s="28"/>
    </row>
    <row r="28" spans="1:16" s="21" customFormat="1" ht="12" customHeight="1">
      <c r="A28" s="68"/>
      <c r="B28" s="71" t="s">
        <v>15</v>
      </c>
      <c r="C28" s="72"/>
      <c r="D28" s="33"/>
      <c r="E28" s="34" t="s">
        <v>10</v>
      </c>
      <c r="F28" s="32"/>
      <c r="G28" s="17"/>
      <c r="H28" s="17"/>
      <c r="I28" s="17"/>
      <c r="J28" s="17" t="s">
        <v>52</v>
      </c>
      <c r="K28" s="17"/>
      <c r="L28" s="30"/>
      <c r="M28" s="17"/>
      <c r="N28" s="21">
        <v>23</v>
      </c>
      <c r="O28" s="28"/>
    </row>
    <row r="29" spans="1:16" s="21" customFormat="1">
      <c r="A29" s="68" t="s">
        <v>44</v>
      </c>
      <c r="B29" s="71" t="s">
        <v>33</v>
      </c>
      <c r="C29" s="72"/>
      <c r="D29" s="33"/>
      <c r="E29" s="34"/>
      <c r="F29" s="32"/>
      <c r="G29" s="17"/>
      <c r="H29" s="17"/>
      <c r="I29" s="17"/>
      <c r="J29" s="17"/>
      <c r="K29" s="17"/>
      <c r="L29" s="30"/>
      <c r="M29" s="17" t="s">
        <v>4</v>
      </c>
      <c r="N29" s="21">
        <v>24</v>
      </c>
      <c r="O29" s="28" t="s">
        <v>76</v>
      </c>
    </row>
    <row r="30" spans="1:16" s="21" customFormat="1">
      <c r="A30" s="68"/>
      <c r="B30" s="69" t="s">
        <v>43</v>
      </c>
      <c r="C30" s="70"/>
      <c r="D30" s="33"/>
      <c r="E30" s="34"/>
      <c r="F30" s="32"/>
      <c r="G30" s="17"/>
      <c r="H30" s="17"/>
      <c r="I30" s="17"/>
      <c r="J30" s="17"/>
      <c r="K30" s="17"/>
      <c r="L30" s="30" t="s">
        <v>14</v>
      </c>
      <c r="M30" s="17" t="s">
        <v>11</v>
      </c>
      <c r="N30" s="21">
        <v>25</v>
      </c>
      <c r="O30" s="28"/>
    </row>
    <row r="31" spans="1:16" s="21" customFormat="1">
      <c r="A31" s="22"/>
      <c r="B31" s="23"/>
      <c r="C31" s="24"/>
      <c r="D31" s="37">
        <v>0</v>
      </c>
      <c r="E31" s="37">
        <v>1</v>
      </c>
      <c r="F31" s="37">
        <v>0</v>
      </c>
      <c r="G31" s="37">
        <v>1</v>
      </c>
      <c r="H31" s="37">
        <v>2</v>
      </c>
      <c r="I31" s="37">
        <v>3</v>
      </c>
      <c r="J31" s="37">
        <v>4</v>
      </c>
      <c r="K31" s="37">
        <v>5</v>
      </c>
      <c r="L31" s="37">
        <v>6</v>
      </c>
      <c r="M31" s="37"/>
    </row>
    <row r="32" spans="1:16" s="21" customFormat="1">
      <c r="A32" s="22"/>
      <c r="B32" s="23"/>
      <c r="C32" s="24"/>
      <c r="D32" s="35"/>
      <c r="E32" s="36"/>
      <c r="F32" s="20"/>
      <c r="G32" s="20"/>
      <c r="H32" s="20"/>
      <c r="I32" s="20"/>
      <c r="J32" s="20"/>
      <c r="K32" s="20"/>
      <c r="L32" s="20"/>
      <c r="M32" s="20"/>
    </row>
    <row r="33" spans="1:19" s="21" customFormat="1">
      <c r="A33" s="22"/>
      <c r="B33" s="23"/>
      <c r="C33" s="38"/>
      <c r="D33" s="35"/>
      <c r="E33" s="36"/>
      <c r="F33" s="20"/>
      <c r="G33" s="20"/>
      <c r="H33" s="20"/>
      <c r="I33" s="20"/>
      <c r="J33" s="20"/>
      <c r="K33" s="20"/>
      <c r="L33" s="20"/>
      <c r="M33" s="20"/>
      <c r="S33" s="29"/>
    </row>
    <row r="34" spans="1:19" s="21" customFormat="1">
      <c r="A34" s="22"/>
      <c r="B34" s="23"/>
      <c r="C34" s="38"/>
      <c r="D34" s="35"/>
      <c r="E34" s="36"/>
      <c r="F34" s="20"/>
      <c r="G34" s="20"/>
      <c r="H34" s="20"/>
      <c r="I34" s="20"/>
      <c r="J34" s="20"/>
      <c r="K34" s="20"/>
      <c r="L34" s="20"/>
      <c r="M34" s="20"/>
      <c r="S34" s="29"/>
    </row>
    <row r="35" spans="1:19" s="21" customFormat="1">
      <c r="A35" s="22"/>
      <c r="B35" s="23"/>
      <c r="C35" s="38"/>
      <c r="D35" s="35"/>
      <c r="E35" s="36"/>
      <c r="F35" s="20"/>
      <c r="G35" s="20"/>
      <c r="H35" s="20"/>
      <c r="I35" s="20"/>
      <c r="J35" s="20"/>
      <c r="K35" s="20"/>
      <c r="L35" s="20"/>
      <c r="M35" s="20"/>
      <c r="S35" s="29"/>
    </row>
    <row r="36" spans="1:19" s="21" customFormat="1">
      <c r="A36" s="22"/>
      <c r="B36" s="23"/>
      <c r="C36" s="38"/>
      <c r="D36" s="35"/>
      <c r="E36" s="36"/>
      <c r="F36" s="20"/>
      <c r="G36" s="20"/>
      <c r="H36" s="20"/>
      <c r="I36" s="20"/>
      <c r="J36" s="20"/>
      <c r="K36" s="20"/>
      <c r="L36" s="20"/>
      <c r="M36" s="20"/>
      <c r="S36" s="29"/>
    </row>
    <row r="37" spans="1:19" s="21" customFormat="1">
      <c r="A37" s="22"/>
      <c r="B37" s="23"/>
      <c r="C37" s="38"/>
      <c r="D37" s="35"/>
      <c r="E37" s="36"/>
      <c r="F37" s="20"/>
      <c r="G37" s="20"/>
      <c r="H37" s="20"/>
      <c r="I37" s="20"/>
      <c r="J37" s="20"/>
      <c r="K37" s="20"/>
      <c r="L37" s="20"/>
      <c r="M37" s="20"/>
      <c r="S37" s="29"/>
    </row>
    <row r="38" spans="1:19" s="21" customFormat="1">
      <c r="A38" s="22"/>
      <c r="B38" s="23"/>
      <c r="C38" s="38"/>
      <c r="D38" s="35"/>
      <c r="E38" s="36"/>
      <c r="F38" s="20"/>
      <c r="G38" s="20"/>
      <c r="H38" s="20"/>
      <c r="I38" s="20"/>
      <c r="J38" s="20"/>
      <c r="K38" s="20"/>
      <c r="L38" s="20"/>
      <c r="M38" s="20"/>
      <c r="S38" s="29"/>
    </row>
    <row r="39" spans="1:19" s="21" customFormat="1">
      <c r="A39" s="22"/>
      <c r="B39" s="23"/>
      <c r="C39" s="38"/>
      <c r="D39" s="35"/>
      <c r="E39" s="36"/>
      <c r="F39" s="20"/>
      <c r="G39" s="20"/>
      <c r="H39" s="20"/>
      <c r="I39" s="20"/>
      <c r="J39" s="20"/>
      <c r="K39" s="20"/>
      <c r="L39" s="20"/>
      <c r="M39" s="20"/>
      <c r="S39" s="29"/>
    </row>
    <row r="40" spans="1:19" s="21" customFormat="1">
      <c r="A40" s="22"/>
      <c r="B40" s="23"/>
      <c r="C40" s="38"/>
      <c r="D40" s="20"/>
      <c r="E40" s="20"/>
      <c r="F40" s="20"/>
      <c r="G40" s="20"/>
      <c r="H40" s="20"/>
      <c r="I40" s="20"/>
      <c r="J40" s="20"/>
      <c r="K40" s="20"/>
      <c r="L40" s="20"/>
      <c r="M40" s="20"/>
      <c r="S40" s="29"/>
    </row>
    <row r="41" spans="1:19" s="21" customFormat="1">
      <c r="A41" s="22"/>
      <c r="B41" s="23"/>
      <c r="C41" s="38"/>
      <c r="D41" s="20"/>
      <c r="E41" s="20"/>
      <c r="F41" s="20"/>
      <c r="G41" s="20"/>
      <c r="H41" s="20"/>
      <c r="I41" s="20"/>
      <c r="J41" s="20"/>
      <c r="K41" s="20"/>
      <c r="L41" s="20"/>
      <c r="M41" s="20"/>
      <c r="S41" s="29"/>
    </row>
    <row r="42" spans="1:19" s="21" customFormat="1">
      <c r="A42" s="22"/>
      <c r="B42" s="23"/>
      <c r="C42" s="38"/>
      <c r="D42" s="20"/>
      <c r="E42" s="20"/>
      <c r="F42" s="20"/>
      <c r="G42" s="20"/>
      <c r="H42" s="20"/>
      <c r="I42" s="20"/>
      <c r="J42" s="20"/>
      <c r="K42" s="20"/>
      <c r="L42" s="20"/>
      <c r="M42" s="20"/>
      <c r="S42" s="29"/>
    </row>
    <row r="43" spans="1:19" s="21" customFormat="1">
      <c r="A43" s="22"/>
      <c r="B43" s="23"/>
      <c r="C43" s="38"/>
      <c r="D43" s="20"/>
      <c r="E43" s="20"/>
      <c r="F43" s="20"/>
      <c r="G43" s="20"/>
      <c r="H43" s="20"/>
      <c r="I43" s="20"/>
      <c r="J43" s="20"/>
      <c r="K43" s="20"/>
      <c r="L43" s="20"/>
      <c r="M43" s="20"/>
      <c r="S43" s="29"/>
    </row>
    <row r="44" spans="1:19" s="21" customFormat="1">
      <c r="A44" s="22"/>
      <c r="B44" s="23"/>
      <c r="C44" s="38"/>
      <c r="D44" s="20"/>
      <c r="E44" s="20"/>
      <c r="F44" s="20"/>
      <c r="G44" s="20"/>
      <c r="H44" s="20"/>
      <c r="I44" s="20"/>
      <c r="J44" s="20"/>
      <c r="K44" s="20"/>
      <c r="L44" s="20"/>
      <c r="M44" s="20"/>
      <c r="S44" s="29"/>
    </row>
    <row r="45" spans="1:19" s="21" customFormat="1">
      <c r="A45" s="22"/>
      <c r="B45" s="23"/>
      <c r="C45" s="38"/>
      <c r="D45" s="20"/>
      <c r="E45" s="20"/>
      <c r="F45" s="20"/>
      <c r="G45" s="20"/>
      <c r="H45" s="20"/>
      <c r="I45" s="20"/>
      <c r="J45" s="20"/>
      <c r="K45" s="20"/>
      <c r="L45" s="20"/>
      <c r="M45" s="20"/>
      <c r="S45" s="29"/>
    </row>
    <row r="46" spans="1:19" s="21" customFormat="1">
      <c r="A46" s="22"/>
      <c r="B46" s="23"/>
      <c r="C46" s="38"/>
      <c r="D46" s="20"/>
      <c r="E46" s="20"/>
      <c r="F46" s="20"/>
      <c r="G46" s="20"/>
      <c r="H46" s="20"/>
      <c r="I46" s="20"/>
      <c r="J46" s="20"/>
      <c r="K46" s="20"/>
      <c r="L46" s="20"/>
      <c r="M46" s="20"/>
      <c r="S46" s="29"/>
    </row>
    <row r="47" spans="1:19">
      <c r="C47" s="38"/>
      <c r="S47" s="39"/>
    </row>
    <row r="48" spans="1:19">
      <c r="C48" s="38"/>
      <c r="S48" s="39"/>
    </row>
    <row r="49" spans="3:19">
      <c r="C49" s="38"/>
      <c r="S49" s="39"/>
    </row>
    <row r="50" spans="3:19">
      <c r="C50" s="38"/>
      <c r="S50" s="39"/>
    </row>
    <row r="51" spans="3:19">
      <c r="C51" s="38"/>
      <c r="S51" s="39"/>
    </row>
    <row r="52" spans="3:19">
      <c r="C52" s="38"/>
      <c r="S52" s="39"/>
    </row>
    <row r="53" spans="3:19">
      <c r="C53" s="38"/>
      <c r="S53" s="39"/>
    </row>
    <row r="54" spans="3:19">
      <c r="C54" s="38"/>
      <c r="S54" s="39"/>
    </row>
    <row r="55" spans="3:19">
      <c r="S55" s="39"/>
    </row>
  </sheetData>
  <mergeCells count="33">
    <mergeCell ref="P17:P25"/>
    <mergeCell ref="A29:A30"/>
    <mergeCell ref="B29:C29"/>
    <mergeCell ref="B30:C30"/>
    <mergeCell ref="A4:C5"/>
    <mergeCell ref="B17:C17"/>
    <mergeCell ref="A26:A28"/>
    <mergeCell ref="B26:C26"/>
    <mergeCell ref="B27:C27"/>
    <mergeCell ref="B28:C28"/>
    <mergeCell ref="A19:A25"/>
    <mergeCell ref="B19:C19"/>
    <mergeCell ref="B20:C20"/>
    <mergeCell ref="B21:C21"/>
    <mergeCell ref="B22:B23"/>
    <mergeCell ref="B24:C24"/>
    <mergeCell ref="B25:C25"/>
    <mergeCell ref="B15:C15"/>
    <mergeCell ref="B16:C16"/>
    <mergeCell ref="A9:A15"/>
    <mergeCell ref="B18:C18"/>
    <mergeCell ref="A16:A18"/>
    <mergeCell ref="B9:C9"/>
    <mergeCell ref="B10:C10"/>
    <mergeCell ref="B11:C11"/>
    <mergeCell ref="B14:C14"/>
    <mergeCell ref="B12:B13"/>
    <mergeCell ref="F4:M4"/>
    <mergeCell ref="A6:A8"/>
    <mergeCell ref="B6:C6"/>
    <mergeCell ref="B7:C7"/>
    <mergeCell ref="B8:C8"/>
    <mergeCell ref="D4:E4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E24" sqref="E24"/>
    </sheetView>
  </sheetViews>
  <sheetFormatPr defaultRowHeight="15"/>
  <cols>
    <col min="3" max="3" width="51.7109375" bestFit="1" customWidth="1"/>
  </cols>
  <sheetData>
    <row r="2" spans="2:3">
      <c r="B2" s="4" t="s">
        <v>17</v>
      </c>
      <c r="C2" s="4" t="s">
        <v>19</v>
      </c>
    </row>
    <row r="3" spans="2:3">
      <c r="B3" s="4" t="s">
        <v>18</v>
      </c>
      <c r="C3" s="4" t="s">
        <v>21</v>
      </c>
    </row>
    <row r="4" spans="2:3">
      <c r="B4" s="4" t="s">
        <v>20</v>
      </c>
      <c r="C4" s="4" t="s">
        <v>30</v>
      </c>
    </row>
    <row r="5" spans="2:3">
      <c r="B5" s="4" t="s">
        <v>22</v>
      </c>
      <c r="C5" s="4" t="s">
        <v>25</v>
      </c>
    </row>
    <row r="6" spans="2:3">
      <c r="B6" s="4" t="s">
        <v>24</v>
      </c>
      <c r="C6" s="4" t="s">
        <v>27</v>
      </c>
    </row>
    <row r="7" spans="2:3">
      <c r="B7" s="4" t="s">
        <v>41</v>
      </c>
      <c r="C7" s="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3:O18"/>
  <sheetViews>
    <sheetView workbookViewId="0">
      <selection activeCell="Q18" sqref="Q18"/>
    </sheetView>
  </sheetViews>
  <sheetFormatPr defaultRowHeight="15"/>
  <cols>
    <col min="1" max="1" width="4.5703125" customWidth="1"/>
    <col min="4" max="4" width="4.7109375" customWidth="1"/>
    <col min="8" max="8" width="4.85546875" customWidth="1"/>
    <col min="9" max="9" width="18.140625" customWidth="1"/>
    <col min="10" max="10" width="5.28515625" customWidth="1"/>
    <col min="13" max="13" width="13.85546875" customWidth="1"/>
    <col min="14" max="14" width="6.5703125" customWidth="1"/>
  </cols>
  <sheetData>
    <row r="3" spans="2:15">
      <c r="F3" s="2" t="s">
        <v>55</v>
      </c>
    </row>
    <row r="4" spans="2:15" ht="15.75" thickBot="1"/>
    <row r="5" spans="2:15">
      <c r="E5" s="15"/>
      <c r="G5" s="15"/>
    </row>
    <row r="6" spans="2:15" ht="15.75" thickBot="1">
      <c r="E6" s="16" t="s">
        <v>56</v>
      </c>
      <c r="F6" s="1"/>
      <c r="G6" s="16" t="s">
        <v>57</v>
      </c>
    </row>
    <row r="8" spans="2:15" ht="33.75">
      <c r="E8" s="17" t="s">
        <v>0</v>
      </c>
      <c r="G8" s="17" t="s">
        <v>0</v>
      </c>
    </row>
    <row r="9" spans="2:15" ht="15.75" thickBot="1">
      <c r="B9" t="s">
        <v>54</v>
      </c>
    </row>
    <row r="10" spans="2:15" ht="15.75" thickBot="1">
      <c r="E10" s="5"/>
      <c r="F10" s="6"/>
      <c r="G10" s="7"/>
    </row>
    <row r="11" spans="2:15" ht="45">
      <c r="C11" s="17" t="s">
        <v>58</v>
      </c>
      <c r="E11" s="8"/>
      <c r="F11" s="9"/>
      <c r="G11" s="10"/>
      <c r="I11" s="3" t="s">
        <v>60</v>
      </c>
      <c r="M11" s="81" t="s">
        <v>62</v>
      </c>
      <c r="O11" s="17" t="s">
        <v>63</v>
      </c>
    </row>
    <row r="12" spans="2:15">
      <c r="E12" s="8"/>
      <c r="F12" s="9"/>
      <c r="G12" s="10"/>
      <c r="M12" s="82"/>
    </row>
    <row r="13" spans="2:15" ht="34.5" thickBot="1">
      <c r="C13" s="17" t="s">
        <v>59</v>
      </c>
      <c r="E13" s="8"/>
      <c r="F13" s="14" t="s">
        <v>53</v>
      </c>
      <c r="G13" s="10"/>
      <c r="I13" s="3" t="s">
        <v>61</v>
      </c>
      <c r="K13" s="17" t="s">
        <v>40</v>
      </c>
      <c r="M13" s="83"/>
    </row>
    <row r="14" spans="2:15">
      <c r="E14" s="8"/>
      <c r="F14" s="9"/>
      <c r="G14" s="10"/>
    </row>
    <row r="15" spans="2:15">
      <c r="E15" s="8"/>
      <c r="F15" s="9"/>
      <c r="G15" s="10"/>
    </row>
    <row r="16" spans="2:15">
      <c r="E16" s="8"/>
      <c r="F16" s="9"/>
      <c r="G16" s="10"/>
    </row>
    <row r="17" spans="5:7">
      <c r="E17" s="8"/>
      <c r="F17" s="9"/>
      <c r="G17" s="10"/>
    </row>
    <row r="18" spans="5:7" ht="15.75" thickBot="1">
      <c r="E18" s="11"/>
      <c r="F18" s="12"/>
      <c r="G18" s="13"/>
    </row>
  </sheetData>
  <mergeCells count="1">
    <mergeCell ref="M11:M13"/>
  </mergeCells>
  <pageMargins left="0.7" right="0.7" top="0.75" bottom="0.75" header="0.3" footer="0.3"/>
  <pageSetup paperSize="9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E11"/>
  <sheetViews>
    <sheetView workbookViewId="0">
      <selection activeCell="E10" sqref="E10"/>
    </sheetView>
  </sheetViews>
  <sheetFormatPr defaultRowHeight="15"/>
  <cols>
    <col min="2" max="3" width="11.140625" customWidth="1"/>
    <col min="4" max="4" width="12.7109375" customWidth="1"/>
    <col min="5" max="5" width="112.85546875" bestFit="1" customWidth="1"/>
    <col min="6" max="6" width="93.5703125" customWidth="1"/>
  </cols>
  <sheetData>
    <row r="3" spans="2:5">
      <c r="B3" s="1" t="s">
        <v>87</v>
      </c>
      <c r="C3" s="1" t="s">
        <v>80</v>
      </c>
      <c r="D3" s="1" t="s">
        <v>81</v>
      </c>
      <c r="E3" t="s">
        <v>86</v>
      </c>
    </row>
    <row r="4" spans="2:5">
      <c r="B4" s="40">
        <v>1</v>
      </c>
      <c r="C4" s="40" t="s">
        <v>89</v>
      </c>
      <c r="D4" s="40" t="s">
        <v>83</v>
      </c>
      <c r="E4" t="s">
        <v>85</v>
      </c>
    </row>
    <row r="5" spans="2:5">
      <c r="B5" s="40">
        <v>2</v>
      </c>
      <c r="C5" s="40" t="s">
        <v>82</v>
      </c>
      <c r="D5" s="40" t="s">
        <v>149</v>
      </c>
      <c r="E5" t="s">
        <v>150</v>
      </c>
    </row>
    <row r="6" spans="2:5">
      <c r="B6" s="40">
        <v>3</v>
      </c>
      <c r="C6" s="40" t="s">
        <v>78</v>
      </c>
      <c r="D6" s="40" t="s">
        <v>138</v>
      </c>
      <c r="E6" t="s">
        <v>139</v>
      </c>
    </row>
    <row r="7" spans="2:5">
      <c r="B7" s="40">
        <v>4</v>
      </c>
      <c r="C7" s="40" t="s">
        <v>84</v>
      </c>
      <c r="D7" s="40" t="s">
        <v>157</v>
      </c>
      <c r="E7" t="s">
        <v>151</v>
      </c>
    </row>
    <row r="8" spans="2:5">
      <c r="B8" s="40">
        <v>5</v>
      </c>
      <c r="C8" s="41" t="s">
        <v>88</v>
      </c>
      <c r="D8" s="41" t="s">
        <v>158</v>
      </c>
      <c r="E8" s="9" t="s">
        <v>148</v>
      </c>
    </row>
    <row r="9" spans="2:5">
      <c r="B9" s="40">
        <v>6</v>
      </c>
      <c r="C9" s="41" t="s">
        <v>77</v>
      </c>
      <c r="D9" s="41" t="s">
        <v>163</v>
      </c>
      <c r="E9" s="9" t="s">
        <v>164</v>
      </c>
    </row>
    <row r="10" spans="2:5">
      <c r="B10" s="40">
        <v>7</v>
      </c>
      <c r="C10" s="41" t="s">
        <v>127</v>
      </c>
      <c r="D10" s="41" t="s">
        <v>156</v>
      </c>
      <c r="E10" s="9" t="s">
        <v>159</v>
      </c>
    </row>
    <row r="11" spans="2:5">
      <c r="B11" s="40">
        <v>8</v>
      </c>
      <c r="C11" s="41" t="s">
        <v>152</v>
      </c>
      <c r="D11" s="41" t="s">
        <v>154</v>
      </c>
      <c r="E11" s="9" t="s">
        <v>155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88"/>
  <sheetViews>
    <sheetView tabSelected="1" zoomScaleNormal="100" workbookViewId="0">
      <pane ySplit="4" topLeftCell="A43" activePane="bottomLeft" state="frozen"/>
      <selection pane="bottomLeft" activeCell="H49" sqref="H49"/>
    </sheetView>
  </sheetViews>
  <sheetFormatPr defaultRowHeight="15"/>
  <cols>
    <col min="1" max="2" width="3.5703125" customWidth="1"/>
    <col min="3" max="4" width="4.28515625" customWidth="1"/>
    <col min="5" max="5" width="3.7109375" bestFit="1" customWidth="1"/>
    <col min="6" max="17" width="3.7109375" customWidth="1"/>
    <col min="18" max="18" width="60.5703125" customWidth="1"/>
    <col min="19" max="19" width="6.85546875" style="1" customWidth="1"/>
    <col min="20" max="23" width="4.140625" style="1" customWidth="1"/>
    <col min="24" max="24" width="75.5703125" bestFit="1" customWidth="1"/>
    <col min="25" max="26" width="6.28515625" style="1" customWidth="1"/>
    <col min="27" max="27" width="26.42578125" customWidth="1"/>
  </cols>
  <sheetData>
    <row r="1" spans="1:27" hidden="1"/>
    <row r="2" spans="1:27" hidden="1">
      <c r="E2" t="s">
        <v>140</v>
      </c>
      <c r="Y2" s="1" t="str">
        <f>CHAR(9)</f>
        <v xml:space="preserve">	</v>
      </c>
    </row>
    <row r="3" spans="1:27" hidden="1">
      <c r="E3" s="1">
        <v>0</v>
      </c>
      <c r="F3" s="1">
        <v>1</v>
      </c>
      <c r="G3" s="1"/>
      <c r="H3" s="1"/>
      <c r="I3" s="1"/>
      <c r="J3" s="1">
        <v>0</v>
      </c>
      <c r="K3" s="1">
        <v>1</v>
      </c>
      <c r="L3" s="1">
        <v>2</v>
      </c>
      <c r="M3" s="1">
        <v>3</v>
      </c>
      <c r="N3" s="1">
        <v>4</v>
      </c>
      <c r="O3" s="1">
        <v>5</v>
      </c>
      <c r="P3" s="1">
        <v>6</v>
      </c>
      <c r="Q3" s="1">
        <v>7</v>
      </c>
      <c r="X3" t="s">
        <v>136</v>
      </c>
      <c r="Y3" s="1" t="str">
        <f>CONCATENATE("},",CHAR(32),"// ")</f>
        <v xml:space="preserve">}, // </v>
      </c>
    </row>
    <row r="4" spans="1:27" ht="107.25">
      <c r="A4" s="84" t="s">
        <v>153</v>
      </c>
      <c r="B4" s="84"/>
      <c r="C4" s="85" t="s">
        <v>172</v>
      </c>
      <c r="D4" s="19"/>
      <c r="E4" s="86" t="s">
        <v>90</v>
      </c>
      <c r="F4" s="86" t="s">
        <v>91</v>
      </c>
      <c r="G4" s="86" t="s">
        <v>137</v>
      </c>
      <c r="H4" s="86" t="s">
        <v>141</v>
      </c>
      <c r="I4" s="87" t="s">
        <v>142</v>
      </c>
      <c r="J4" s="88" t="s">
        <v>92</v>
      </c>
      <c r="K4" s="88" t="s">
        <v>93</v>
      </c>
      <c r="L4" s="88" t="s">
        <v>94</v>
      </c>
      <c r="M4" s="88" t="s">
        <v>95</v>
      </c>
      <c r="N4" s="88" t="s">
        <v>96</v>
      </c>
      <c r="O4" s="88" t="s">
        <v>97</v>
      </c>
      <c r="P4" s="88" t="s">
        <v>98</v>
      </c>
      <c r="Q4" s="88" t="s">
        <v>103</v>
      </c>
      <c r="R4" s="89" t="s">
        <v>113</v>
      </c>
      <c r="S4" s="90" t="s">
        <v>170</v>
      </c>
      <c r="T4" s="91" t="s">
        <v>80</v>
      </c>
      <c r="U4" s="91" t="s">
        <v>116</v>
      </c>
      <c r="V4" s="92" t="s">
        <v>133</v>
      </c>
      <c r="W4" s="92" t="s">
        <v>132</v>
      </c>
      <c r="X4" s="62" t="s">
        <v>171</v>
      </c>
      <c r="Y4" s="61"/>
      <c r="Z4" s="61"/>
      <c r="AA4" s="61"/>
    </row>
    <row r="5" spans="1:27">
      <c r="A5">
        <v>0</v>
      </c>
      <c r="C5" s="65" t="str">
        <f>DEC2HEX(A5,2)</f>
        <v>00</v>
      </c>
      <c r="E5" s="49"/>
      <c r="F5" s="49"/>
      <c r="G5" s="49"/>
      <c r="H5" s="49"/>
      <c r="I5" s="57"/>
      <c r="J5" s="47">
        <v>0</v>
      </c>
      <c r="K5" s="47">
        <v>0</v>
      </c>
      <c r="L5" s="47">
        <v>1</v>
      </c>
      <c r="M5" s="47">
        <v>1</v>
      </c>
      <c r="N5" s="47">
        <v>0</v>
      </c>
      <c r="O5" s="47">
        <v>1</v>
      </c>
      <c r="P5" s="47">
        <v>0</v>
      </c>
      <c r="Q5" s="47">
        <v>0</v>
      </c>
      <c r="R5" s="4" t="s">
        <v>9</v>
      </c>
      <c r="S5" s="1">
        <f>2^0*J5+2^1*K5+2^2*L5+2^3*M5+2^4*N5+2^5*O5+2^6*P5+2^7*Q5</f>
        <v>44</v>
      </c>
      <c r="T5" s="52" t="s">
        <v>89</v>
      </c>
      <c r="U5" s="52" t="str">
        <f t="shared" ref="U5:U66" si="0">DEC2HEX(S5,2)</f>
        <v>2C</v>
      </c>
      <c r="V5" s="52" t="str">
        <f>DEC2HEX(0,2)</f>
        <v>00</v>
      </c>
      <c r="W5" s="52" t="str">
        <f>DEC2HEX(A5,2)</f>
        <v>00</v>
      </c>
      <c r="X5" t="str">
        <f>CONCATENATE($X$3,"'",T5,"', 0x",U5,$Y$3,DEC2HEX(A5,2),": ",R5)</f>
        <v xml:space="preserve">   {'P', 0x2C}, // 00: Наполнение основного бака для полоскания</v>
      </c>
      <c r="Y5" s="1" t="str">
        <f>X5</f>
        <v xml:space="preserve">   {'P', 0x2C}, // 00: Наполнение основного бака для полоскания</v>
      </c>
    </row>
    <row r="6" spans="1:27">
      <c r="A6">
        <f>A5+1</f>
        <v>1</v>
      </c>
      <c r="C6" s="65" t="str">
        <f t="shared" ref="C6:C68" si="1">DEC2HEX(A6,2)</f>
        <v>01</v>
      </c>
      <c r="E6" s="49"/>
      <c r="F6" s="49"/>
      <c r="G6" s="49">
        <v>0</v>
      </c>
      <c r="H6" s="49"/>
      <c r="I6" s="57">
        <v>8</v>
      </c>
      <c r="J6" s="47"/>
      <c r="K6" s="47"/>
      <c r="L6" s="47"/>
      <c r="M6" s="47"/>
      <c r="N6" s="47"/>
      <c r="O6" s="47"/>
      <c r="P6" s="47"/>
      <c r="Q6" s="47"/>
      <c r="R6" s="4" t="s">
        <v>144</v>
      </c>
      <c r="S6" s="1">
        <f>I6+G6*2^4</f>
        <v>8</v>
      </c>
      <c r="T6" s="52" t="s">
        <v>82</v>
      </c>
      <c r="U6" s="52" t="str">
        <f t="shared" si="0"/>
        <v>08</v>
      </c>
      <c r="V6" s="52" t="str">
        <f t="shared" ref="V6:V66" si="2">DEC2HEX(0,2)</f>
        <v>00</v>
      </c>
      <c r="W6" s="52" t="str">
        <f t="shared" ref="W6:W66" si="3">DEC2HEX(A6,2)</f>
        <v>01</v>
      </c>
      <c r="X6" t="str">
        <f t="shared" ref="X6:X66" si="4">CONCATENATE($X$3,"'",T6,"', 0x",U6,$Y$3,DEC2HEX(A6,2),": ",R6)</f>
        <v xml:space="preserve">   {'T', 0x08}, // 01: Взводим таймер на t8 = 10 мин</v>
      </c>
    </row>
    <row r="7" spans="1:27">
      <c r="A7">
        <f t="shared" ref="A7:A68" si="5">A6+1</f>
        <v>2</v>
      </c>
      <c r="C7" s="65" t="str">
        <f t="shared" si="1"/>
        <v>02</v>
      </c>
      <c r="E7" s="49">
        <v>1</v>
      </c>
      <c r="F7" s="49"/>
      <c r="G7" s="49">
        <v>0</v>
      </c>
      <c r="H7" s="49">
        <v>1</v>
      </c>
      <c r="I7" s="57"/>
      <c r="J7" s="47"/>
      <c r="K7" s="47"/>
      <c r="L7" s="47"/>
      <c r="M7" s="47"/>
      <c r="N7" s="47"/>
      <c r="O7" s="47"/>
      <c r="P7" s="47"/>
      <c r="Q7" s="47"/>
      <c r="R7" s="4" t="s">
        <v>115</v>
      </c>
      <c r="S7" s="1">
        <f>2^0*E7+2^1*F7+H7*2^7+G7*2^4</f>
        <v>129</v>
      </c>
      <c r="T7" s="52" t="s">
        <v>78</v>
      </c>
      <c r="U7" s="52" t="str">
        <f t="shared" si="0"/>
        <v>81</v>
      </c>
      <c r="V7" s="52" t="str">
        <f t="shared" si="2"/>
        <v>00</v>
      </c>
      <c r="W7" s="52" t="str">
        <f t="shared" si="3"/>
        <v>02</v>
      </c>
      <c r="X7" t="str">
        <f t="shared" si="4"/>
        <v xml:space="preserve">   {'W', 0x81}, // 02: Ждем наполнения или ошибки окончания таймера</v>
      </c>
    </row>
    <row r="8" spans="1:27">
      <c r="A8">
        <f t="shared" si="5"/>
        <v>3</v>
      </c>
      <c r="C8" s="65" t="str">
        <f t="shared" si="1"/>
        <v>03</v>
      </c>
      <c r="E8" s="49"/>
      <c r="F8" s="49"/>
      <c r="G8" s="49"/>
      <c r="H8" s="49"/>
      <c r="I8" s="57"/>
      <c r="J8" s="47">
        <v>0</v>
      </c>
      <c r="K8" s="47">
        <v>0</v>
      </c>
      <c r="L8" s="47">
        <v>0</v>
      </c>
      <c r="M8" s="47">
        <v>0</v>
      </c>
      <c r="N8" s="47">
        <v>1</v>
      </c>
      <c r="O8" s="47">
        <v>1</v>
      </c>
      <c r="P8" s="47">
        <v>1</v>
      </c>
      <c r="Q8" s="47">
        <v>0</v>
      </c>
      <c r="R8" s="4" t="s">
        <v>99</v>
      </c>
      <c r="S8" s="1">
        <f>2^0*J8+2^1*K8+2^2*L8+2^3*M8+2^4*N8+2^5*O8+2^6*P8+2^7*Q8</f>
        <v>112</v>
      </c>
      <c r="T8" s="52" t="s">
        <v>89</v>
      </c>
      <c r="U8" s="52" t="str">
        <f t="shared" si="0"/>
        <v>70</v>
      </c>
      <c r="V8" s="52" t="str">
        <f t="shared" si="2"/>
        <v>00</v>
      </c>
      <c r="W8" s="52" t="str">
        <f t="shared" si="3"/>
        <v>03</v>
      </c>
      <c r="X8" t="str">
        <f t="shared" si="4"/>
        <v xml:space="preserve">   {'P', 0x70}, // 03: начать полоскание достаточно теплой водой</v>
      </c>
    </row>
    <row r="9" spans="1:27">
      <c r="A9">
        <f t="shared" si="5"/>
        <v>4</v>
      </c>
      <c r="C9" s="65" t="str">
        <f t="shared" si="1"/>
        <v>04</v>
      </c>
      <c r="E9" s="49"/>
      <c r="F9" s="49"/>
      <c r="G9" s="49">
        <v>0</v>
      </c>
      <c r="H9" s="49"/>
      <c r="I9" s="57">
        <v>3</v>
      </c>
      <c r="J9" s="47"/>
      <c r="K9" s="47"/>
      <c r="L9" s="47"/>
      <c r="M9" s="47"/>
      <c r="N9" s="47"/>
      <c r="O9" s="47"/>
      <c r="P9" s="47"/>
      <c r="Q9" s="47"/>
      <c r="R9" s="4" t="s">
        <v>143</v>
      </c>
      <c r="S9" s="1">
        <f>I9+G9*2^4</f>
        <v>3</v>
      </c>
      <c r="T9" s="52" t="s">
        <v>82</v>
      </c>
      <c r="U9" s="52" t="str">
        <f t="shared" si="0"/>
        <v>03</v>
      </c>
      <c r="V9" s="52" t="str">
        <f t="shared" si="2"/>
        <v>00</v>
      </c>
      <c r="W9" s="52" t="str">
        <f t="shared" si="3"/>
        <v>04</v>
      </c>
      <c r="X9" t="str">
        <f t="shared" si="4"/>
        <v xml:space="preserve">   {'T', 0x03}, // 04: Взводим таймер на t3 = 5 мин</v>
      </c>
    </row>
    <row r="10" spans="1:27">
      <c r="A10">
        <f t="shared" si="5"/>
        <v>5</v>
      </c>
      <c r="C10" s="65" t="str">
        <f t="shared" si="1"/>
        <v>05</v>
      </c>
      <c r="E10" s="49"/>
      <c r="F10" s="49"/>
      <c r="G10" s="49">
        <v>0</v>
      </c>
      <c r="H10" s="49"/>
      <c r="I10" s="57"/>
      <c r="J10" s="47"/>
      <c r="K10" s="47"/>
      <c r="L10" s="47"/>
      <c r="M10" s="47"/>
      <c r="N10" s="47"/>
      <c r="O10" s="47"/>
      <c r="P10" s="47"/>
      <c r="Q10" s="47"/>
      <c r="R10" s="4" t="s">
        <v>125</v>
      </c>
      <c r="S10" s="1">
        <f>2^0*E10+2^1*F10+H10*2^7+G10*2^4</f>
        <v>0</v>
      </c>
      <c r="T10" s="52" t="s">
        <v>78</v>
      </c>
      <c r="U10" s="52" t="str">
        <f t="shared" ref="U10" si="6">DEC2HEX(S10,2)</f>
        <v>00</v>
      </c>
      <c r="V10" s="52" t="str">
        <f t="shared" si="2"/>
        <v>00</v>
      </c>
      <c r="W10" s="52" t="str">
        <f t="shared" si="3"/>
        <v>05</v>
      </c>
      <c r="X10" t="str">
        <f t="shared" si="4"/>
        <v xml:space="preserve">   {'W', 0x00}, // 05: Ждем таймер</v>
      </c>
    </row>
    <row r="11" spans="1:27">
      <c r="A11">
        <f t="shared" si="5"/>
        <v>6</v>
      </c>
      <c r="C11" s="65" t="str">
        <f t="shared" si="1"/>
        <v>06</v>
      </c>
      <c r="E11" s="49"/>
      <c r="F11" s="49"/>
      <c r="G11" s="49"/>
      <c r="H11" s="49"/>
      <c r="I11" s="57"/>
      <c r="J11" s="47">
        <v>0</v>
      </c>
      <c r="K11" s="47">
        <v>0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7">
        <v>0</v>
      </c>
      <c r="R11" s="4" t="s">
        <v>79</v>
      </c>
      <c r="S11" s="1">
        <f>2^0*J11+2^1*K11+2^2*L11+2^3*M11+2^4*N11+2^5*O11+2^6*P11+2^7*Q11</f>
        <v>0</v>
      </c>
      <c r="T11" s="52" t="s">
        <v>89</v>
      </c>
      <c r="U11" s="52" t="str">
        <f t="shared" si="0"/>
        <v>00</v>
      </c>
      <c r="V11" s="52" t="str">
        <f t="shared" si="2"/>
        <v>00</v>
      </c>
      <c r="W11" s="52" t="str">
        <f t="shared" si="3"/>
        <v>06</v>
      </c>
      <c r="X11" t="str">
        <f t="shared" si="4"/>
        <v xml:space="preserve">   {'P', 0x00}, // 06: Слив</v>
      </c>
    </row>
    <row r="12" spans="1:27">
      <c r="A12">
        <f t="shared" si="5"/>
        <v>7</v>
      </c>
      <c r="C12" s="65" t="str">
        <f t="shared" si="1"/>
        <v>07</v>
      </c>
      <c r="E12" s="49"/>
      <c r="F12" s="49"/>
      <c r="G12" s="49">
        <v>0</v>
      </c>
      <c r="H12" s="49"/>
      <c r="I12" s="57">
        <v>9</v>
      </c>
      <c r="J12" s="47"/>
      <c r="K12" s="47"/>
      <c r="L12" s="47"/>
      <c r="M12" s="47"/>
      <c r="N12" s="47"/>
      <c r="O12" s="47"/>
      <c r="P12" s="47"/>
      <c r="Q12" s="47"/>
      <c r="R12" s="4" t="s">
        <v>145</v>
      </c>
      <c r="S12" s="1">
        <f>I12+G12*2^4</f>
        <v>9</v>
      </c>
      <c r="T12" s="52" t="s">
        <v>82</v>
      </c>
      <c r="U12" s="52" t="str">
        <f t="shared" si="0"/>
        <v>09</v>
      </c>
      <c r="V12" s="52" t="str">
        <f t="shared" si="2"/>
        <v>00</v>
      </c>
      <c r="W12" s="52" t="str">
        <f t="shared" si="3"/>
        <v>07</v>
      </c>
      <c r="X12" t="str">
        <f t="shared" si="4"/>
        <v xml:space="preserve">   {'T', 0x09}, // 07: Взводим таймер на t9 = 15 мин</v>
      </c>
    </row>
    <row r="13" spans="1:27">
      <c r="A13">
        <f t="shared" si="5"/>
        <v>8</v>
      </c>
      <c r="C13" s="65" t="str">
        <f t="shared" si="1"/>
        <v>08</v>
      </c>
      <c r="E13" s="49"/>
      <c r="F13" s="49">
        <v>1</v>
      </c>
      <c r="G13" s="49">
        <v>0</v>
      </c>
      <c r="H13" s="49">
        <v>0</v>
      </c>
      <c r="I13" s="57"/>
      <c r="J13" s="47"/>
      <c r="K13" s="47"/>
      <c r="L13" s="47"/>
      <c r="M13" s="47"/>
      <c r="N13" s="47"/>
      <c r="O13" s="47"/>
      <c r="P13" s="47"/>
      <c r="Q13" s="47"/>
      <c r="R13" s="4" t="s">
        <v>126</v>
      </c>
      <c r="S13" s="1">
        <f>2^0*E13+2^1*F13+H13*2^7+G13*2^4</f>
        <v>2</v>
      </c>
      <c r="T13" s="52" t="s">
        <v>78</v>
      </c>
      <c r="U13" s="52" t="str">
        <f t="shared" ref="U13" si="7">DEC2HEX(S13,2)</f>
        <v>02</v>
      </c>
      <c r="V13" s="52" t="str">
        <f t="shared" si="2"/>
        <v>00</v>
      </c>
      <c r="W13" s="52" t="str">
        <f t="shared" si="3"/>
        <v>08</v>
      </c>
      <c r="X13" t="str">
        <f t="shared" si="4"/>
        <v xml:space="preserve">   {'W', 0x02}, // 08: Ждем слива или ошибки окончания таймера</v>
      </c>
    </row>
    <row r="14" spans="1:27">
      <c r="A14">
        <f t="shared" si="5"/>
        <v>9</v>
      </c>
      <c r="C14" s="65" t="str">
        <f t="shared" si="1"/>
        <v>09</v>
      </c>
      <c r="E14" s="49"/>
      <c r="F14" s="49"/>
      <c r="G14" s="49"/>
      <c r="H14" s="49"/>
      <c r="I14" s="57"/>
      <c r="J14" s="47">
        <v>1</v>
      </c>
      <c r="K14" s="47">
        <v>0</v>
      </c>
      <c r="L14" s="47">
        <v>0</v>
      </c>
      <c r="M14" s="47">
        <v>1</v>
      </c>
      <c r="N14" s="47">
        <v>0</v>
      </c>
      <c r="O14" s="47">
        <v>1</v>
      </c>
      <c r="P14" s="47">
        <v>0</v>
      </c>
      <c r="Q14" s="47">
        <v>0</v>
      </c>
      <c r="R14" s="4" t="s">
        <v>16</v>
      </c>
      <c r="S14" s="1">
        <f>2^0*J14+2^1*K14+2^2*L14+2^3*M14+2^4*N14+2^5*O14+2^6*P14+2^7*Q14</f>
        <v>41</v>
      </c>
      <c r="T14" s="52" t="s">
        <v>89</v>
      </c>
      <c r="U14" s="52" t="str">
        <f t="shared" si="0"/>
        <v>29</v>
      </c>
      <c r="V14" s="52" t="str">
        <f t="shared" si="2"/>
        <v>00</v>
      </c>
      <c r="W14" s="52" t="str">
        <f t="shared" si="3"/>
        <v>09</v>
      </c>
      <c r="X14" t="str">
        <f t="shared" si="4"/>
        <v xml:space="preserve">   {'P', 0x29}, // 09: Наполнение основного бака для мойки 1</v>
      </c>
    </row>
    <row r="15" spans="1:27">
      <c r="A15">
        <f t="shared" si="5"/>
        <v>10</v>
      </c>
      <c r="C15" s="65" t="str">
        <f t="shared" si="1"/>
        <v>0A</v>
      </c>
      <c r="E15" s="49"/>
      <c r="F15" s="49"/>
      <c r="G15" s="49">
        <v>1</v>
      </c>
      <c r="H15" s="49"/>
      <c r="I15" s="57"/>
      <c r="J15" s="47"/>
      <c r="K15" s="47"/>
      <c r="L15" s="47"/>
      <c r="M15" s="47"/>
      <c r="N15" s="47"/>
      <c r="O15" s="47"/>
      <c r="P15" s="47"/>
      <c r="Q15" s="47"/>
      <c r="R15" s="4" t="s">
        <v>165</v>
      </c>
      <c r="S15" s="1">
        <f>I15+G15*2^4</f>
        <v>16</v>
      </c>
      <c r="T15" s="52" t="s">
        <v>88</v>
      </c>
      <c r="U15" s="52" t="str">
        <f t="shared" si="0"/>
        <v>10</v>
      </c>
      <c r="V15" s="52" t="str">
        <f t="shared" si="2"/>
        <v>00</v>
      </c>
      <c r="W15" s="52" t="str">
        <f t="shared" si="3"/>
        <v>0A</v>
      </c>
      <c r="X15" t="str">
        <f t="shared" si="4"/>
        <v xml:space="preserve">   {'C', 0x10}, // 0A: Засекаем время для расчетного периода, используя таймер 1</v>
      </c>
    </row>
    <row r="16" spans="1:27">
      <c r="A16">
        <f t="shared" si="5"/>
        <v>11</v>
      </c>
      <c r="C16" s="65" t="str">
        <f t="shared" si="1"/>
        <v>0B</v>
      </c>
      <c r="E16" s="49"/>
      <c r="F16" s="49"/>
      <c r="G16" s="49">
        <v>0</v>
      </c>
      <c r="H16" s="49"/>
      <c r="I16" s="57">
        <v>1</v>
      </c>
      <c r="J16" s="47"/>
      <c r="K16" s="47"/>
      <c r="L16" s="47"/>
      <c r="M16" s="47"/>
      <c r="N16" s="47"/>
      <c r="O16" s="47"/>
      <c r="P16" s="47"/>
      <c r="Q16" s="47"/>
      <c r="R16" s="4" t="s">
        <v>146</v>
      </c>
      <c r="S16" s="1">
        <f>I16+G16*2^4</f>
        <v>1</v>
      </c>
      <c r="T16" s="52" t="s">
        <v>82</v>
      </c>
      <c r="U16" s="52" t="str">
        <f t="shared" si="0"/>
        <v>01</v>
      </c>
      <c r="V16" s="52" t="str">
        <f t="shared" si="2"/>
        <v>00</v>
      </c>
      <c r="W16" s="52" t="str">
        <f t="shared" si="3"/>
        <v>0B</v>
      </c>
      <c r="X16" t="str">
        <f t="shared" si="4"/>
        <v xml:space="preserve">   {'T', 0x01}, // 0B: Взводим таймер на t1 = 30 сек</v>
      </c>
    </row>
    <row r="17" spans="1:24">
      <c r="A17">
        <f t="shared" si="5"/>
        <v>12</v>
      </c>
      <c r="C17" s="65" t="str">
        <f t="shared" si="1"/>
        <v>0C</v>
      </c>
      <c r="E17" s="49">
        <v>1</v>
      </c>
      <c r="F17" s="49"/>
      <c r="G17" s="49">
        <v>0</v>
      </c>
      <c r="H17" s="49"/>
      <c r="I17" s="57"/>
      <c r="J17" s="47"/>
      <c r="K17" s="47"/>
      <c r="L17" s="47"/>
      <c r="M17" s="47"/>
      <c r="N17" s="47"/>
      <c r="O17" s="47"/>
      <c r="P17" s="47"/>
      <c r="Q17" s="47"/>
      <c r="R17" s="4" t="s">
        <v>100</v>
      </c>
      <c r="S17" s="1">
        <f>2^0*E17+2^1*F17+H17*2^7+G17*2^4</f>
        <v>1</v>
      </c>
      <c r="T17" s="52" t="s">
        <v>78</v>
      </c>
      <c r="U17" s="52" t="str">
        <f t="shared" ref="U17" si="8">DEC2HEX(S17,2)</f>
        <v>01</v>
      </c>
      <c r="V17" s="52" t="str">
        <f t="shared" si="2"/>
        <v>00</v>
      </c>
      <c r="W17" s="52" t="str">
        <f t="shared" si="3"/>
        <v>0C</v>
      </c>
      <c r="X17" t="str">
        <f t="shared" si="4"/>
        <v xml:space="preserve">   {'W', 0x01}, // 0C: Ждем наполнения или T1</v>
      </c>
    </row>
    <row r="18" spans="1:24">
      <c r="A18">
        <f t="shared" si="5"/>
        <v>13</v>
      </c>
      <c r="C18" s="65" t="str">
        <f t="shared" si="1"/>
        <v>0D</v>
      </c>
      <c r="E18" s="49"/>
      <c r="F18" s="49"/>
      <c r="G18" s="49"/>
      <c r="H18" s="49"/>
      <c r="I18" s="57"/>
      <c r="J18" s="47">
        <v>0</v>
      </c>
      <c r="K18" s="47">
        <v>0</v>
      </c>
      <c r="L18" s="47">
        <v>0</v>
      </c>
      <c r="M18" s="47">
        <v>1</v>
      </c>
      <c r="N18" s="47">
        <v>0</v>
      </c>
      <c r="O18" s="47">
        <v>1</v>
      </c>
      <c r="P18" s="47">
        <v>0</v>
      </c>
      <c r="Q18" s="47">
        <v>0</v>
      </c>
      <c r="R18" s="4" t="s">
        <v>101</v>
      </c>
      <c r="S18" s="1">
        <f>2^0*J18+2^1*K18+2^2*L18+2^3*M18+2^4*N18+2^5*O18+2^6*P18+2^7*Q18</f>
        <v>40</v>
      </c>
      <c r="T18" s="52" t="s">
        <v>89</v>
      </c>
      <c r="U18" s="52" t="str">
        <f t="shared" si="0"/>
        <v>28</v>
      </c>
      <c r="V18" s="52" t="str">
        <f t="shared" si="2"/>
        <v>00</v>
      </c>
      <c r="W18" s="52" t="str">
        <f t="shared" si="3"/>
        <v>0D</v>
      </c>
      <c r="X18" t="str">
        <f t="shared" si="4"/>
        <v xml:space="preserve">   {'P', 0x28}, // 0D: Откл.моющую жидкость</v>
      </c>
    </row>
    <row r="19" spans="1:24">
      <c r="A19">
        <f t="shared" si="5"/>
        <v>14</v>
      </c>
      <c r="C19" s="65" t="str">
        <f t="shared" si="1"/>
        <v>0E</v>
      </c>
      <c r="E19" s="49"/>
      <c r="F19" s="49"/>
      <c r="G19" s="49">
        <v>0</v>
      </c>
      <c r="H19" s="49"/>
      <c r="I19" s="57">
        <v>8</v>
      </c>
      <c r="J19" s="47"/>
      <c r="K19" s="47"/>
      <c r="L19" s="47"/>
      <c r="M19" s="47"/>
      <c r="N19" s="47"/>
      <c r="O19" s="47"/>
      <c r="P19" s="47"/>
      <c r="Q19" s="47"/>
      <c r="R19" s="4" t="s">
        <v>144</v>
      </c>
      <c r="S19" s="1">
        <f>I19+G19*2^4</f>
        <v>8</v>
      </c>
      <c r="T19" s="52" t="s">
        <v>82</v>
      </c>
      <c r="U19" s="52" t="str">
        <f t="shared" si="0"/>
        <v>08</v>
      </c>
      <c r="V19" s="52" t="str">
        <f t="shared" si="2"/>
        <v>00</v>
      </c>
      <c r="W19" s="52" t="str">
        <f t="shared" si="3"/>
        <v>0E</v>
      </c>
      <c r="X19" t="str">
        <f t="shared" si="4"/>
        <v xml:space="preserve">   {'T', 0x08}, // 0E: Взводим таймер на t8 = 10 мин</v>
      </c>
    </row>
    <row r="20" spans="1:24">
      <c r="A20">
        <f t="shared" si="5"/>
        <v>15</v>
      </c>
      <c r="C20" s="65" t="str">
        <f t="shared" si="1"/>
        <v>0F</v>
      </c>
      <c r="E20" s="49">
        <v>1</v>
      </c>
      <c r="F20" s="49"/>
      <c r="G20" s="49">
        <v>0</v>
      </c>
      <c r="H20" s="49">
        <v>1</v>
      </c>
      <c r="I20" s="57"/>
      <c r="J20" s="47"/>
      <c r="K20" s="47"/>
      <c r="L20" s="47"/>
      <c r="M20" s="47"/>
      <c r="N20" s="47"/>
      <c r="O20" s="47"/>
      <c r="P20" s="47"/>
      <c r="Q20" s="47"/>
      <c r="R20" s="4" t="s">
        <v>115</v>
      </c>
      <c r="S20" s="1">
        <f>2^0*E20+2^1*F20+H20*2^7+G20*2^4</f>
        <v>129</v>
      </c>
      <c r="T20" s="52" t="s">
        <v>78</v>
      </c>
      <c r="U20" s="52" t="str">
        <f t="shared" ref="U20" si="9">DEC2HEX(S20,2)</f>
        <v>81</v>
      </c>
      <c r="V20" s="52" t="str">
        <f t="shared" si="2"/>
        <v>00</v>
      </c>
      <c r="W20" s="52" t="str">
        <f t="shared" si="3"/>
        <v>0F</v>
      </c>
      <c r="X20" t="str">
        <f t="shared" si="4"/>
        <v xml:space="preserve">   {'W', 0x81}, // 0F: Ждем наполнения или ошибки окончания таймера</v>
      </c>
    </row>
    <row r="21" spans="1:24">
      <c r="A21">
        <f t="shared" si="5"/>
        <v>16</v>
      </c>
      <c r="C21" s="65" t="str">
        <f t="shared" si="1"/>
        <v>10</v>
      </c>
      <c r="E21" s="49"/>
      <c r="F21" s="49"/>
      <c r="G21" s="49">
        <v>1</v>
      </c>
      <c r="H21" s="49"/>
      <c r="I21" s="57">
        <v>0</v>
      </c>
      <c r="J21" s="47"/>
      <c r="K21" s="47"/>
      <c r="L21" s="47"/>
      <c r="M21" s="47"/>
      <c r="N21" s="47"/>
      <c r="O21" s="47"/>
      <c r="P21" s="47"/>
      <c r="Q21" s="47"/>
      <c r="R21" s="4" t="s">
        <v>162</v>
      </c>
      <c r="S21" s="1">
        <f>I21+G21*2^4+2</f>
        <v>18</v>
      </c>
      <c r="T21" s="52" t="s">
        <v>77</v>
      </c>
      <c r="U21" s="52" t="str">
        <f t="shared" si="0"/>
        <v>12</v>
      </c>
      <c r="V21" s="52" t="str">
        <f t="shared" si="2"/>
        <v>00</v>
      </c>
      <c r="W21" s="52" t="str">
        <f t="shared" si="3"/>
        <v>10</v>
      </c>
      <c r="X21" t="str">
        <f t="shared" si="4"/>
        <v xml:space="preserve">   {'S', 0x12}, // 10: Запоминаем время заполнения бака / 2 в длительность N 0</v>
      </c>
    </row>
    <row r="22" spans="1:24">
      <c r="A22">
        <f t="shared" si="5"/>
        <v>17</v>
      </c>
      <c r="C22" s="65" t="str">
        <f t="shared" si="1"/>
        <v>11</v>
      </c>
      <c r="E22" s="49"/>
      <c r="F22" s="49"/>
      <c r="G22" s="49"/>
      <c r="H22" s="49"/>
      <c r="I22" s="57"/>
      <c r="J22" s="47">
        <v>0</v>
      </c>
      <c r="K22" s="47">
        <v>0</v>
      </c>
      <c r="L22" s="47">
        <v>0</v>
      </c>
      <c r="M22" s="47">
        <v>0</v>
      </c>
      <c r="N22" s="47">
        <v>1</v>
      </c>
      <c r="O22" s="47">
        <v>1</v>
      </c>
      <c r="P22" s="47">
        <v>1</v>
      </c>
      <c r="Q22" s="47">
        <v>0</v>
      </c>
      <c r="R22" s="4" t="s">
        <v>102</v>
      </c>
      <c r="S22" s="1">
        <f>2^0*J22+2^1*K22+2^2*L22+2^3*M22+2^4*N22+2^5*O22+2^6*P22+2^7*Q22</f>
        <v>112</v>
      </c>
      <c r="T22" s="52" t="s">
        <v>89</v>
      </c>
      <c r="U22" s="52" t="str">
        <f t="shared" si="0"/>
        <v>70</v>
      </c>
      <c r="V22" s="52" t="str">
        <f t="shared" si="2"/>
        <v>00</v>
      </c>
      <c r="W22" s="52" t="str">
        <f t="shared" si="3"/>
        <v>11</v>
      </c>
      <c r="X22" t="str">
        <f t="shared" si="4"/>
        <v xml:space="preserve">   {'P', 0x70}, // 11: Мойка</v>
      </c>
    </row>
    <row r="23" spans="1:24">
      <c r="A23">
        <f t="shared" si="5"/>
        <v>18</v>
      </c>
      <c r="C23" s="65" t="str">
        <f t="shared" si="1"/>
        <v>12</v>
      </c>
      <c r="E23" s="49"/>
      <c r="F23" s="49"/>
      <c r="G23" s="49">
        <v>0</v>
      </c>
      <c r="H23" s="49"/>
      <c r="I23" s="57">
        <v>4</v>
      </c>
      <c r="J23" s="47"/>
      <c r="K23" s="47"/>
      <c r="L23" s="47"/>
      <c r="M23" s="47"/>
      <c r="N23" s="47"/>
      <c r="O23" s="47"/>
      <c r="P23" s="47"/>
      <c r="Q23" s="47"/>
      <c r="R23" s="4" t="s">
        <v>147</v>
      </c>
      <c r="S23" s="1">
        <f>I23+G23*2^4</f>
        <v>4</v>
      </c>
      <c r="T23" s="52" t="s">
        <v>82</v>
      </c>
      <c r="U23" s="52" t="str">
        <f t="shared" si="0"/>
        <v>04</v>
      </c>
      <c r="V23" s="52" t="str">
        <f t="shared" si="2"/>
        <v>00</v>
      </c>
      <c r="W23" s="52" t="str">
        <f t="shared" si="3"/>
        <v>12</v>
      </c>
      <c r="X23" t="str">
        <f t="shared" si="4"/>
        <v xml:space="preserve">   {'T', 0x04}, // 12: Взводим таймер на t4 = 15 мин</v>
      </c>
    </row>
    <row r="24" spans="1:24">
      <c r="A24">
        <f t="shared" si="5"/>
        <v>19</v>
      </c>
      <c r="C24" s="65" t="str">
        <f t="shared" si="1"/>
        <v>13</v>
      </c>
      <c r="E24" s="49"/>
      <c r="F24" s="49">
        <v>1</v>
      </c>
      <c r="G24" s="49">
        <v>0</v>
      </c>
      <c r="H24" s="49"/>
      <c r="I24" s="57"/>
      <c r="J24" s="47"/>
      <c r="K24" s="47"/>
      <c r="L24" s="47"/>
      <c r="M24" s="47"/>
      <c r="N24" s="47"/>
      <c r="O24" s="47"/>
      <c r="P24" s="47"/>
      <c r="Q24" s="47"/>
      <c r="R24" s="4" t="s">
        <v>104</v>
      </c>
      <c r="S24" s="1">
        <f>2^0*E24+2^1*F24+H24*2^7+G24*2^4</f>
        <v>2</v>
      </c>
      <c r="T24" s="52" t="s">
        <v>78</v>
      </c>
      <c r="U24" s="52" t="str">
        <f t="shared" si="0"/>
        <v>02</v>
      </c>
      <c r="V24" s="52" t="str">
        <f t="shared" si="2"/>
        <v>00</v>
      </c>
      <c r="W24" s="52" t="str">
        <f t="shared" si="3"/>
        <v>13</v>
      </c>
      <c r="X24" t="str">
        <f t="shared" si="4"/>
        <v xml:space="preserve">   {'W', 0x02}, // 13: Кончилась вода|Закончилась мойка</v>
      </c>
    </row>
    <row r="25" spans="1:24">
      <c r="A25">
        <f t="shared" si="5"/>
        <v>20</v>
      </c>
      <c r="C25" s="65" t="str">
        <f t="shared" si="1"/>
        <v>14</v>
      </c>
      <c r="D25" t="s">
        <v>106</v>
      </c>
      <c r="E25" s="49"/>
      <c r="F25" s="49"/>
      <c r="G25" s="49">
        <v>0</v>
      </c>
      <c r="H25" s="49"/>
      <c r="I25" s="57"/>
      <c r="J25" s="47"/>
      <c r="K25" s="47"/>
      <c r="L25" s="47"/>
      <c r="M25" s="47"/>
      <c r="N25" s="47"/>
      <c r="O25" s="47"/>
      <c r="P25" s="47"/>
      <c r="Q25" s="47"/>
      <c r="R25" s="4" t="s">
        <v>105</v>
      </c>
      <c r="S25" s="1">
        <f>I25+ROW(D31)-ROW(D25)</f>
        <v>6</v>
      </c>
      <c r="T25" s="52" t="s">
        <v>84</v>
      </c>
      <c r="U25" s="52" t="str">
        <f t="shared" si="0"/>
        <v>06</v>
      </c>
      <c r="V25" s="52" t="str">
        <f t="shared" si="2"/>
        <v>00</v>
      </c>
      <c r="W25" s="52" t="str">
        <f t="shared" si="3"/>
        <v>14</v>
      </c>
      <c r="X25" t="str">
        <f t="shared" si="4"/>
        <v xml:space="preserve">   {'I', 0x06}, // 14: Если кончилась мойка - переход</v>
      </c>
    </row>
    <row r="26" spans="1:24">
      <c r="A26">
        <f t="shared" si="5"/>
        <v>21</v>
      </c>
      <c r="C26" s="65" t="str">
        <f t="shared" si="1"/>
        <v>15</v>
      </c>
      <c r="D26" t="s">
        <v>111</v>
      </c>
      <c r="E26" s="50"/>
      <c r="F26" s="50"/>
      <c r="G26" s="50"/>
      <c r="H26" s="50"/>
      <c r="I26" s="58"/>
      <c r="J26" s="47">
        <v>0</v>
      </c>
      <c r="K26" s="47">
        <v>0</v>
      </c>
      <c r="L26" s="47">
        <v>0</v>
      </c>
      <c r="M26" s="47">
        <v>1</v>
      </c>
      <c r="N26" s="47">
        <v>1</v>
      </c>
      <c r="O26" s="47">
        <v>1</v>
      </c>
      <c r="P26" s="47">
        <v>1</v>
      </c>
      <c r="Q26" s="47">
        <v>0</v>
      </c>
      <c r="R26" s="4" t="s">
        <v>114</v>
      </c>
      <c r="S26" s="1">
        <f>2^0*J26+2^1*K26+2^2*L26+2^3*M26+2^4*N26+2^5*O26+2^6*P26+2^7*Q26</f>
        <v>120</v>
      </c>
      <c r="T26" s="52" t="s">
        <v>89</v>
      </c>
      <c r="U26" s="52" t="str">
        <f t="shared" si="0"/>
        <v>78</v>
      </c>
      <c r="V26" s="52" t="str">
        <f t="shared" si="2"/>
        <v>00</v>
      </c>
      <c r="W26" s="52" t="str">
        <f t="shared" si="3"/>
        <v>15</v>
      </c>
      <c r="X26" t="str">
        <f t="shared" si="4"/>
        <v xml:space="preserve">   {'P', 0x78}, // 15: Иначе долив полбака горячей</v>
      </c>
    </row>
    <row r="27" spans="1:24">
      <c r="A27">
        <f t="shared" si="5"/>
        <v>22</v>
      </c>
      <c r="C27" s="65" t="str">
        <f t="shared" si="1"/>
        <v>16</v>
      </c>
      <c r="D27" t="s">
        <v>111</v>
      </c>
      <c r="E27" s="59"/>
      <c r="F27" s="59"/>
      <c r="G27" s="59">
        <v>1</v>
      </c>
      <c r="H27" s="59"/>
      <c r="I27" s="60">
        <v>0</v>
      </c>
      <c r="J27" s="47"/>
      <c r="K27" s="47"/>
      <c r="L27" s="47"/>
      <c r="M27" s="47"/>
      <c r="N27" s="47"/>
      <c r="O27" s="47"/>
      <c r="P27" s="47"/>
      <c r="Q27" s="47"/>
      <c r="R27" s="4" t="s">
        <v>166</v>
      </c>
      <c r="S27" s="1">
        <f>I27+G27*2^4</f>
        <v>16</v>
      </c>
      <c r="T27" s="64" t="s">
        <v>82</v>
      </c>
      <c r="U27" s="52" t="str">
        <f t="shared" si="0"/>
        <v>10</v>
      </c>
      <c r="V27" s="52" t="str">
        <f t="shared" si="2"/>
        <v>00</v>
      </c>
      <c r="W27" s="52" t="str">
        <f t="shared" si="3"/>
        <v>16</v>
      </c>
      <c r="X27" t="str">
        <f t="shared" si="4"/>
        <v xml:space="preserve">   {'T', 0x10}, // 16: Взводим доп.таймер на посчитанную длительность полбака</v>
      </c>
    </row>
    <row r="28" spans="1:24">
      <c r="A28">
        <f t="shared" si="5"/>
        <v>23</v>
      </c>
      <c r="C28" s="65" t="str">
        <f t="shared" si="1"/>
        <v>17</v>
      </c>
      <c r="D28" t="s">
        <v>111</v>
      </c>
      <c r="E28" s="49">
        <v>1</v>
      </c>
      <c r="F28" s="49"/>
      <c r="G28" s="49">
        <v>1</v>
      </c>
      <c r="H28" s="49"/>
      <c r="I28" s="57"/>
      <c r="J28" s="48"/>
      <c r="K28" s="48"/>
      <c r="L28" s="48"/>
      <c r="M28" s="48"/>
      <c r="N28" s="48"/>
      <c r="O28" s="48"/>
      <c r="P28" s="48"/>
      <c r="Q28" s="48"/>
      <c r="R28" s="4" t="s">
        <v>167</v>
      </c>
      <c r="S28" s="1">
        <f>2^0*E28+2^1*F28+H28*2^7+G28*2^4</f>
        <v>17</v>
      </c>
      <c r="T28" s="52" t="s">
        <v>78</v>
      </c>
      <c r="U28" s="52" t="str">
        <f t="shared" si="0"/>
        <v>11</v>
      </c>
      <c r="V28" s="52" t="str">
        <f t="shared" si="2"/>
        <v>00</v>
      </c>
      <c r="W28" s="52" t="str">
        <f t="shared" si="3"/>
        <v>17</v>
      </c>
      <c r="X28" t="str">
        <f t="shared" si="4"/>
        <v xml:space="preserve">   {'W', 0x11}, // 17: Ждем таймер (полбака) или переполнение</v>
      </c>
    </row>
    <row r="29" spans="1:24">
      <c r="A29">
        <f t="shared" si="5"/>
        <v>24</v>
      </c>
      <c r="C29" s="65" t="str">
        <f t="shared" si="1"/>
        <v>18</v>
      </c>
      <c r="D29" t="s">
        <v>111</v>
      </c>
      <c r="E29" s="49"/>
      <c r="F29" s="49"/>
      <c r="G29" s="49"/>
      <c r="H29" s="49"/>
      <c r="I29" s="57"/>
      <c r="J29" s="47">
        <v>0</v>
      </c>
      <c r="K29" s="47">
        <v>0</v>
      </c>
      <c r="L29" s="47">
        <v>0</v>
      </c>
      <c r="M29" s="47">
        <v>0</v>
      </c>
      <c r="N29" s="47">
        <v>1</v>
      </c>
      <c r="O29" s="47">
        <v>1</v>
      </c>
      <c r="P29" s="47">
        <v>1</v>
      </c>
      <c r="Q29" s="47">
        <v>0</v>
      </c>
      <c r="R29" s="4" t="s">
        <v>160</v>
      </c>
      <c r="S29" s="1">
        <f>2^0*J29+2^1*K29+2^2*L29+2^3*M29+2^4*N29+2^5*O29+2^6*P29+2^7*Q29</f>
        <v>112</v>
      </c>
      <c r="T29" s="52" t="s">
        <v>89</v>
      </c>
      <c r="U29" s="52" t="str">
        <f t="shared" si="0"/>
        <v>70</v>
      </c>
      <c r="V29" s="52" t="str">
        <f t="shared" si="2"/>
        <v>00</v>
      </c>
      <c r="W29" s="52" t="str">
        <f t="shared" si="3"/>
        <v>18</v>
      </c>
      <c r="X29" t="str">
        <f t="shared" si="4"/>
        <v xml:space="preserve">   {'P', 0x70}, // 18: Продолжаем мойку и слив</v>
      </c>
    </row>
    <row r="30" spans="1:24">
      <c r="A30">
        <f t="shared" si="5"/>
        <v>25</v>
      </c>
      <c r="C30" s="65" t="str">
        <f t="shared" si="1"/>
        <v>19</v>
      </c>
      <c r="D30" t="s">
        <v>111</v>
      </c>
      <c r="E30" s="49"/>
      <c r="F30" s="49">
        <v>1</v>
      </c>
      <c r="G30" s="49">
        <v>0</v>
      </c>
      <c r="H30" s="49"/>
      <c r="I30" s="57"/>
      <c r="J30" s="47"/>
      <c r="K30" s="47"/>
      <c r="L30" s="47"/>
      <c r="M30" s="47"/>
      <c r="N30" s="47"/>
      <c r="O30" s="47"/>
      <c r="P30" s="47"/>
      <c r="Q30" s="47"/>
      <c r="R30" s="4" t="s">
        <v>161</v>
      </c>
      <c r="S30" s="63">
        <f>2^0*E30+2^1*F30+H30*2^7+G30*2^4</f>
        <v>2</v>
      </c>
      <c r="T30" s="53" t="s">
        <v>78</v>
      </c>
      <c r="U30" s="53" t="str">
        <f t="shared" si="0"/>
        <v>02</v>
      </c>
      <c r="V30" s="53" t="str">
        <f t="shared" si="2"/>
        <v>00</v>
      </c>
      <c r="W30" s="53" t="str">
        <f t="shared" si="3"/>
        <v>19</v>
      </c>
      <c r="X30" t="str">
        <f t="shared" si="4"/>
        <v xml:space="preserve">   {'W', 0x02}, // 19: Ждем окончания или пустого бака</v>
      </c>
    </row>
    <row r="31" spans="1:24">
      <c r="A31">
        <f t="shared" si="5"/>
        <v>26</v>
      </c>
      <c r="C31" s="65" t="str">
        <f t="shared" si="1"/>
        <v>1A</v>
      </c>
      <c r="D31" s="46" t="s">
        <v>112</v>
      </c>
      <c r="E31" s="49"/>
      <c r="F31" s="49"/>
      <c r="G31" s="49"/>
      <c r="H31" s="49"/>
      <c r="I31" s="57"/>
      <c r="J31" s="47">
        <v>0</v>
      </c>
      <c r="K31" s="47">
        <v>0</v>
      </c>
      <c r="L31" s="47">
        <v>0</v>
      </c>
      <c r="M31" s="47">
        <v>0</v>
      </c>
      <c r="N31" s="47">
        <v>1</v>
      </c>
      <c r="O31" s="47">
        <v>0</v>
      </c>
      <c r="P31" s="47">
        <v>1</v>
      </c>
      <c r="Q31" s="47">
        <v>0</v>
      </c>
      <c r="R31" s="4" t="s">
        <v>79</v>
      </c>
      <c r="S31" s="1">
        <f>2^0*J31+2^1*K31+2^2*L31+2^3*M31+2^4*N31+2^5*O31+2^6*P31+2^7*Q31</f>
        <v>80</v>
      </c>
      <c r="T31" s="52" t="s">
        <v>89</v>
      </c>
      <c r="U31" s="52" t="str">
        <f t="shared" si="0"/>
        <v>50</v>
      </c>
      <c r="V31" s="52" t="str">
        <f t="shared" si="2"/>
        <v>00</v>
      </c>
      <c r="W31" s="52" t="str">
        <f t="shared" si="3"/>
        <v>1A</v>
      </c>
      <c r="X31" t="str">
        <f t="shared" si="4"/>
        <v xml:space="preserve">   {'P', 0x50}, // 1A: Слив</v>
      </c>
    </row>
    <row r="32" spans="1:24">
      <c r="A32">
        <f t="shared" si="5"/>
        <v>27</v>
      </c>
      <c r="C32" s="65" t="str">
        <f t="shared" si="1"/>
        <v>1B</v>
      </c>
      <c r="D32" s="46"/>
      <c r="E32" s="49"/>
      <c r="F32" s="49"/>
      <c r="G32" s="49">
        <v>0</v>
      </c>
      <c r="H32" s="49"/>
      <c r="I32" s="57">
        <v>9</v>
      </c>
      <c r="J32" s="47"/>
      <c r="K32" s="47"/>
      <c r="L32" s="47"/>
      <c r="M32" s="47"/>
      <c r="N32" s="47"/>
      <c r="O32" s="47"/>
      <c r="P32" s="47"/>
      <c r="Q32" s="47"/>
      <c r="R32" s="4" t="s">
        <v>145</v>
      </c>
      <c r="S32" s="1">
        <f>I32+G32*2^4</f>
        <v>9</v>
      </c>
      <c r="T32" s="52" t="s">
        <v>82</v>
      </c>
      <c r="U32" s="52" t="str">
        <f t="shared" si="0"/>
        <v>09</v>
      </c>
      <c r="V32" s="52" t="str">
        <f t="shared" si="2"/>
        <v>00</v>
      </c>
      <c r="W32" s="52" t="str">
        <f t="shared" si="3"/>
        <v>1B</v>
      </c>
      <c r="X32" t="str">
        <f t="shared" si="4"/>
        <v xml:space="preserve">   {'T', 0x09}, // 1B: Взводим таймер на t9 = 15 мин</v>
      </c>
    </row>
    <row r="33" spans="1:24">
      <c r="A33">
        <f t="shared" si="5"/>
        <v>28</v>
      </c>
      <c r="C33" s="65" t="str">
        <f t="shared" si="1"/>
        <v>1C</v>
      </c>
      <c r="E33" s="49"/>
      <c r="F33" s="49">
        <v>1</v>
      </c>
      <c r="G33" s="49">
        <v>0</v>
      </c>
      <c r="H33" s="49">
        <v>0</v>
      </c>
      <c r="I33" s="57"/>
      <c r="J33" s="47"/>
      <c r="K33" s="47"/>
      <c r="L33" s="47"/>
      <c r="M33" s="47"/>
      <c r="N33" s="47"/>
      <c r="O33" s="47"/>
      <c r="P33" s="47"/>
      <c r="Q33" s="47"/>
      <c r="R33" s="4" t="s">
        <v>126</v>
      </c>
      <c r="S33" s="1">
        <f>2^0*E33+2^1*F33+H33*2^7+G33*2^4</f>
        <v>2</v>
      </c>
      <c r="T33" s="52" t="s">
        <v>78</v>
      </c>
      <c r="U33" s="52" t="str">
        <f t="shared" si="0"/>
        <v>02</v>
      </c>
      <c r="V33" s="52" t="str">
        <f t="shared" si="2"/>
        <v>00</v>
      </c>
      <c r="W33" s="52" t="str">
        <f t="shared" si="3"/>
        <v>1C</v>
      </c>
      <c r="X33" t="str">
        <f t="shared" si="4"/>
        <v xml:space="preserve">   {'W', 0x02}, // 1C: Ждем слива или ошибки окончания таймера</v>
      </c>
    </row>
    <row r="34" spans="1:24">
      <c r="A34">
        <f t="shared" si="5"/>
        <v>29</v>
      </c>
      <c r="C34" s="65" t="str">
        <f t="shared" si="1"/>
        <v>1D</v>
      </c>
      <c r="E34" s="49"/>
      <c r="F34" s="49"/>
      <c r="G34" s="49"/>
      <c r="H34" s="49"/>
      <c r="I34" s="57"/>
      <c r="J34" s="47">
        <v>0</v>
      </c>
      <c r="K34" s="47">
        <v>0</v>
      </c>
      <c r="L34" s="47">
        <v>1</v>
      </c>
      <c r="M34" s="47">
        <v>0</v>
      </c>
      <c r="N34" s="47">
        <v>0</v>
      </c>
      <c r="O34" s="47">
        <v>1</v>
      </c>
      <c r="P34" s="47">
        <v>0</v>
      </c>
      <c r="Q34" s="47">
        <v>0</v>
      </c>
      <c r="R34" s="4" t="s">
        <v>50</v>
      </c>
      <c r="S34" s="1">
        <f>2^0*J34+2^1*K34+2^2*L34+2^3*M34+2^4*N34+2^5*O34+2^6*P34+2^7*Q34</f>
        <v>36</v>
      </c>
      <c r="T34" s="52" t="s">
        <v>89</v>
      </c>
      <c r="U34" s="52" t="str">
        <f t="shared" si="0"/>
        <v>24</v>
      </c>
      <c r="V34" s="52" t="str">
        <f t="shared" si="2"/>
        <v>00</v>
      </c>
      <c r="W34" s="52" t="str">
        <f t="shared" si="3"/>
        <v>1D</v>
      </c>
      <c r="X34" t="str">
        <f t="shared" si="4"/>
        <v xml:space="preserve">   {'P', 0x24}, // 1D: Наполнение основного бака для полоскания - холодная вода</v>
      </c>
    </row>
    <row r="35" spans="1:24">
      <c r="A35">
        <f t="shared" si="5"/>
        <v>30</v>
      </c>
      <c r="C35" s="65" t="str">
        <f t="shared" si="1"/>
        <v>1E</v>
      </c>
      <c r="E35" s="49"/>
      <c r="F35" s="49"/>
      <c r="G35" s="49"/>
      <c r="H35" s="49"/>
      <c r="I35" s="57">
        <v>8</v>
      </c>
      <c r="J35" s="47"/>
      <c r="K35" s="47"/>
      <c r="L35" s="47"/>
      <c r="M35" s="47"/>
      <c r="N35" s="47"/>
      <c r="O35" s="47"/>
      <c r="P35" s="47"/>
      <c r="Q35" s="47"/>
      <c r="R35" s="4" t="s">
        <v>144</v>
      </c>
      <c r="S35" s="1">
        <f>I35+G35*2^4</f>
        <v>8</v>
      </c>
      <c r="T35" s="52" t="s">
        <v>82</v>
      </c>
      <c r="U35" s="52" t="str">
        <f t="shared" si="0"/>
        <v>08</v>
      </c>
      <c r="V35" s="52" t="str">
        <f t="shared" si="2"/>
        <v>00</v>
      </c>
      <c r="W35" s="52" t="str">
        <f t="shared" si="3"/>
        <v>1E</v>
      </c>
      <c r="X35" t="str">
        <f t="shared" si="4"/>
        <v xml:space="preserve">   {'T', 0x08}, // 1E: Взводим таймер на t8 = 10 мин</v>
      </c>
    </row>
    <row r="36" spans="1:24">
      <c r="A36">
        <f t="shared" si="5"/>
        <v>31</v>
      </c>
      <c r="C36" s="65" t="str">
        <f t="shared" si="1"/>
        <v>1F</v>
      </c>
      <c r="E36" s="49">
        <v>1</v>
      </c>
      <c r="F36" s="49"/>
      <c r="G36" s="49">
        <v>0</v>
      </c>
      <c r="H36" s="49">
        <v>1</v>
      </c>
      <c r="I36" s="57"/>
      <c r="J36" s="47"/>
      <c r="K36" s="47"/>
      <c r="L36" s="47"/>
      <c r="M36" s="47"/>
      <c r="N36" s="47"/>
      <c r="O36" s="47"/>
      <c r="P36" s="47"/>
      <c r="Q36" s="47"/>
      <c r="R36" s="4" t="s">
        <v>115</v>
      </c>
      <c r="S36" s="1">
        <f>2^0*E36+2^1*F36+H36*2^7+G36*2^4</f>
        <v>129</v>
      </c>
      <c r="T36" s="52" t="s">
        <v>78</v>
      </c>
      <c r="U36" s="52" t="str">
        <f t="shared" si="0"/>
        <v>81</v>
      </c>
      <c r="V36" s="52" t="str">
        <f t="shared" si="2"/>
        <v>00</v>
      </c>
      <c r="W36" s="52" t="str">
        <f t="shared" si="3"/>
        <v>1F</v>
      </c>
      <c r="X36" t="str">
        <f t="shared" si="4"/>
        <v xml:space="preserve">   {'W', 0x81}, // 1F: Ждем наполнения или ошибки окончания таймера</v>
      </c>
    </row>
    <row r="37" spans="1:24">
      <c r="A37">
        <f t="shared" si="5"/>
        <v>32</v>
      </c>
      <c r="C37" s="65" t="str">
        <f t="shared" si="1"/>
        <v>20</v>
      </c>
      <c r="E37" s="49"/>
      <c r="F37" s="49"/>
      <c r="G37" s="49"/>
      <c r="H37" s="49"/>
      <c r="I37" s="57"/>
      <c r="J37" s="47">
        <v>0</v>
      </c>
      <c r="K37" s="47">
        <v>0</v>
      </c>
      <c r="L37" s="47">
        <v>0</v>
      </c>
      <c r="M37" s="47">
        <v>0</v>
      </c>
      <c r="N37" s="47">
        <v>1</v>
      </c>
      <c r="O37" s="47">
        <v>0</v>
      </c>
      <c r="P37" s="47">
        <v>1</v>
      </c>
      <c r="Q37" s="47">
        <v>0</v>
      </c>
      <c r="R37" s="4" t="s">
        <v>109</v>
      </c>
      <c r="S37" s="1">
        <f>2^0*J37+2^1*K37+2^2*L37+2^3*M37+2^4*N37+2^5*O37+2^6*P37+2^7*Q37</f>
        <v>80</v>
      </c>
      <c r="T37" s="52" t="s">
        <v>89</v>
      </c>
      <c r="U37" s="52" t="str">
        <f t="shared" si="0"/>
        <v>50</v>
      </c>
      <c r="V37" s="52" t="str">
        <f t="shared" si="2"/>
        <v>00</v>
      </c>
      <c r="W37" s="52" t="str">
        <f t="shared" si="3"/>
        <v>20</v>
      </c>
      <c r="X37" t="str">
        <f t="shared" si="4"/>
        <v xml:space="preserve">   {'P', 0x50}, // 20: Полоскание + слив</v>
      </c>
    </row>
    <row r="38" spans="1:24">
      <c r="A38">
        <f t="shared" si="5"/>
        <v>33</v>
      </c>
      <c r="C38" s="65" t="str">
        <f t="shared" si="1"/>
        <v>21</v>
      </c>
      <c r="E38" s="49"/>
      <c r="F38" s="49"/>
      <c r="G38" s="49">
        <v>0</v>
      </c>
      <c r="H38" s="49"/>
      <c r="I38" s="57">
        <v>9</v>
      </c>
      <c r="J38" s="47"/>
      <c r="K38" s="47"/>
      <c r="L38" s="47"/>
      <c r="M38" s="47"/>
      <c r="N38" s="47"/>
      <c r="O38" s="47"/>
      <c r="P38" s="47"/>
      <c r="Q38" s="47"/>
      <c r="R38" s="4" t="s">
        <v>145</v>
      </c>
      <c r="S38" s="1">
        <f>I38+G38*2^4</f>
        <v>9</v>
      </c>
      <c r="T38" s="52" t="s">
        <v>82</v>
      </c>
      <c r="U38" s="52" t="str">
        <f t="shared" si="0"/>
        <v>09</v>
      </c>
      <c r="V38" s="52" t="str">
        <f t="shared" si="2"/>
        <v>00</v>
      </c>
      <c r="W38" s="52" t="str">
        <f t="shared" si="3"/>
        <v>21</v>
      </c>
      <c r="X38" t="str">
        <f t="shared" si="4"/>
        <v xml:space="preserve">   {'T', 0x09}, // 21: Взводим таймер на t9 = 15 мин</v>
      </c>
    </row>
    <row r="39" spans="1:24">
      <c r="A39">
        <f t="shared" si="5"/>
        <v>34</v>
      </c>
      <c r="C39" s="65" t="str">
        <f t="shared" si="1"/>
        <v>22</v>
      </c>
      <c r="E39" s="49"/>
      <c r="F39" s="49">
        <v>1</v>
      </c>
      <c r="G39" s="49">
        <v>0</v>
      </c>
      <c r="H39" s="49">
        <v>0</v>
      </c>
      <c r="I39" s="57"/>
      <c r="J39" s="47"/>
      <c r="K39" s="47"/>
      <c r="L39" s="47"/>
      <c r="M39" s="47"/>
      <c r="N39" s="47"/>
      <c r="O39" s="47"/>
      <c r="P39" s="47"/>
      <c r="Q39" s="47"/>
      <c r="R39" s="4" t="s">
        <v>126</v>
      </c>
      <c r="S39" s="1">
        <f>2^0*E39+2^1*F39+H39*2^7+G39*2^4</f>
        <v>2</v>
      </c>
      <c r="T39" s="52" t="s">
        <v>78</v>
      </c>
      <c r="U39" s="52" t="str">
        <f t="shared" si="0"/>
        <v>02</v>
      </c>
      <c r="V39" s="52" t="str">
        <f t="shared" si="2"/>
        <v>00</v>
      </c>
      <c r="W39" s="52" t="str">
        <f t="shared" si="3"/>
        <v>22</v>
      </c>
      <c r="X39" t="str">
        <f t="shared" si="4"/>
        <v xml:space="preserve">   {'W', 0x02}, // 22: Ждем слива или ошибки окончания таймера</v>
      </c>
    </row>
    <row r="40" spans="1:24">
      <c r="A40">
        <f t="shared" si="5"/>
        <v>35</v>
      </c>
      <c r="C40" s="65" t="str">
        <f t="shared" si="1"/>
        <v>23</v>
      </c>
      <c r="E40" s="49"/>
      <c r="F40" s="49"/>
      <c r="G40" s="49"/>
      <c r="H40" s="49"/>
      <c r="I40" s="57"/>
      <c r="J40" s="47">
        <v>0</v>
      </c>
      <c r="K40" s="47">
        <v>1</v>
      </c>
      <c r="L40" s="47">
        <v>0</v>
      </c>
      <c r="M40" s="47">
        <v>1</v>
      </c>
      <c r="N40" s="47">
        <v>0</v>
      </c>
      <c r="O40" s="47">
        <v>1</v>
      </c>
      <c r="P40" s="47">
        <v>0</v>
      </c>
      <c r="Q40" s="47">
        <v>0</v>
      </c>
      <c r="R40" s="4" t="s">
        <v>47</v>
      </c>
      <c r="S40" s="1">
        <f>2^0*J40+2^1*K40+2^2*L40+2^3*M40+2^4*N40+2^5*O40+2^6*P40+2^7*Q40</f>
        <v>42</v>
      </c>
      <c r="T40" s="52" t="s">
        <v>89</v>
      </c>
      <c r="U40" s="52" t="str">
        <f t="shared" si="0"/>
        <v>2A</v>
      </c>
      <c r="V40" s="52" t="str">
        <f t="shared" si="2"/>
        <v>00</v>
      </c>
      <c r="W40" s="52" t="str">
        <f t="shared" si="3"/>
        <v>23</v>
      </c>
      <c r="X40" t="str">
        <f t="shared" si="4"/>
        <v xml:space="preserve">   {'P', 0x2A}, // 23: Наполнение основного бака для мойки 2</v>
      </c>
    </row>
    <row r="41" spans="1:24">
      <c r="A41">
        <f t="shared" si="5"/>
        <v>36</v>
      </c>
      <c r="C41" s="65" t="str">
        <f t="shared" si="1"/>
        <v>24</v>
      </c>
      <c r="E41" s="49"/>
      <c r="F41" s="49"/>
      <c r="G41" s="49">
        <v>0</v>
      </c>
      <c r="H41" s="49"/>
      <c r="I41" s="57">
        <v>2</v>
      </c>
      <c r="J41" s="47"/>
      <c r="K41" s="47"/>
      <c r="L41" s="47"/>
      <c r="M41" s="47"/>
      <c r="N41" s="47"/>
      <c r="O41" s="47"/>
      <c r="P41" s="47"/>
      <c r="Q41" s="47"/>
      <c r="R41" s="4" t="s">
        <v>168</v>
      </c>
      <c r="S41" s="1">
        <f>I41+G41*2^4</f>
        <v>2</v>
      </c>
      <c r="T41" s="52" t="s">
        <v>82</v>
      </c>
      <c r="U41" s="52" t="str">
        <f t="shared" si="0"/>
        <v>02</v>
      </c>
      <c r="V41" s="52" t="str">
        <f t="shared" si="2"/>
        <v>00</v>
      </c>
      <c r="W41" s="52" t="str">
        <f t="shared" si="3"/>
        <v>24</v>
      </c>
      <c r="X41" t="str">
        <f t="shared" si="4"/>
        <v xml:space="preserve">   {'T', 0x02}, // 24: Взводим таймер на t2 = 30 сек</v>
      </c>
    </row>
    <row r="42" spans="1:24">
      <c r="A42">
        <f t="shared" si="5"/>
        <v>37</v>
      </c>
      <c r="C42" s="65" t="str">
        <f t="shared" si="1"/>
        <v>25</v>
      </c>
      <c r="E42" s="49">
        <v>1</v>
      </c>
      <c r="F42" s="49"/>
      <c r="G42" s="49">
        <v>0</v>
      </c>
      <c r="H42" s="49"/>
      <c r="I42" s="57"/>
      <c r="J42" s="47"/>
      <c r="K42" s="47"/>
      <c r="L42" s="47"/>
      <c r="M42" s="47"/>
      <c r="N42" s="47"/>
      <c r="O42" s="47"/>
      <c r="P42" s="47"/>
      <c r="Q42" s="47"/>
      <c r="R42" s="4" t="s">
        <v>110</v>
      </c>
      <c r="S42" s="1">
        <f>2^0*E42+2^1*F42+H42*2^7+G42*2^4</f>
        <v>1</v>
      </c>
      <c r="T42" s="52" t="s">
        <v>78</v>
      </c>
      <c r="U42" s="52" t="str">
        <f t="shared" si="0"/>
        <v>01</v>
      </c>
      <c r="V42" s="52" t="str">
        <f t="shared" si="2"/>
        <v>00</v>
      </c>
      <c r="W42" s="52" t="str">
        <f t="shared" si="3"/>
        <v>25</v>
      </c>
      <c r="X42" t="str">
        <f t="shared" si="4"/>
        <v xml:space="preserve">   {'W', 0x01}, // 25: Ждем наполнения или T2</v>
      </c>
    </row>
    <row r="43" spans="1:24">
      <c r="A43">
        <f t="shared" si="5"/>
        <v>38</v>
      </c>
      <c r="C43" s="65" t="str">
        <f t="shared" si="1"/>
        <v>26</v>
      </c>
      <c r="E43" s="49"/>
      <c r="F43" s="49"/>
      <c r="G43" s="49"/>
      <c r="H43" s="49"/>
      <c r="I43" s="57"/>
      <c r="J43" s="47">
        <v>0</v>
      </c>
      <c r="K43" s="47">
        <v>0</v>
      </c>
      <c r="L43" s="47">
        <v>0</v>
      </c>
      <c r="M43" s="47">
        <v>1</v>
      </c>
      <c r="N43" s="47">
        <v>0</v>
      </c>
      <c r="O43" s="47">
        <v>1</v>
      </c>
      <c r="P43" s="47">
        <v>0</v>
      </c>
      <c r="Q43" s="47">
        <v>0</v>
      </c>
      <c r="R43" s="4" t="s">
        <v>101</v>
      </c>
      <c r="S43" s="1">
        <f>2^0*J43+2^1*K43+2^2*L43+2^3*M43+2^4*N43+2^5*O43+2^6*P43+2^7*Q43</f>
        <v>40</v>
      </c>
      <c r="T43" s="52" t="s">
        <v>89</v>
      </c>
      <c r="U43" s="52" t="str">
        <f t="shared" si="0"/>
        <v>28</v>
      </c>
      <c r="V43" s="52" t="str">
        <f t="shared" si="2"/>
        <v>00</v>
      </c>
      <c r="W43" s="52" t="str">
        <f t="shared" si="3"/>
        <v>26</v>
      </c>
      <c r="X43" t="str">
        <f t="shared" si="4"/>
        <v xml:space="preserve">   {'P', 0x28}, // 26: Откл.моющую жидкость</v>
      </c>
    </row>
    <row r="44" spans="1:24">
      <c r="A44">
        <f t="shared" si="5"/>
        <v>39</v>
      </c>
      <c r="C44" s="65" t="str">
        <f t="shared" si="1"/>
        <v>27</v>
      </c>
      <c r="E44" s="49"/>
      <c r="F44" s="49"/>
      <c r="G44" s="49">
        <v>0</v>
      </c>
      <c r="H44" s="49"/>
      <c r="I44" s="57">
        <v>8</v>
      </c>
      <c r="J44" s="47"/>
      <c r="K44" s="47"/>
      <c r="L44" s="47"/>
      <c r="M44" s="47"/>
      <c r="N44" s="47"/>
      <c r="O44" s="47"/>
      <c r="P44" s="47"/>
      <c r="Q44" s="47"/>
      <c r="R44" s="4" t="s">
        <v>144</v>
      </c>
      <c r="S44" s="1">
        <f>I44+G44*2^4</f>
        <v>8</v>
      </c>
      <c r="T44" s="52" t="s">
        <v>82</v>
      </c>
      <c r="U44" s="52" t="str">
        <f t="shared" si="0"/>
        <v>08</v>
      </c>
      <c r="V44" s="52" t="str">
        <f t="shared" si="2"/>
        <v>00</v>
      </c>
      <c r="W44" s="52" t="str">
        <f t="shared" si="3"/>
        <v>27</v>
      </c>
      <c r="X44" t="str">
        <f t="shared" si="4"/>
        <v xml:space="preserve">   {'T', 0x08}, // 27: Взводим таймер на t8 = 10 мин</v>
      </c>
    </row>
    <row r="45" spans="1:24">
      <c r="A45">
        <f t="shared" si="5"/>
        <v>40</v>
      </c>
      <c r="C45" s="65" t="str">
        <f t="shared" si="1"/>
        <v>28</v>
      </c>
      <c r="E45" s="49">
        <v>1</v>
      </c>
      <c r="F45" s="49"/>
      <c r="G45" s="49">
        <v>0</v>
      </c>
      <c r="H45" s="49">
        <v>1</v>
      </c>
      <c r="I45" s="57"/>
      <c r="J45" s="47"/>
      <c r="K45" s="47"/>
      <c r="L45" s="47"/>
      <c r="M45" s="47"/>
      <c r="N45" s="47"/>
      <c r="O45" s="47"/>
      <c r="P45" s="47"/>
      <c r="Q45" s="47"/>
      <c r="R45" s="4" t="s">
        <v>115</v>
      </c>
      <c r="S45" s="1">
        <f>2^0*E45+2^1*F45+H45*2^7+G45*2^4</f>
        <v>129</v>
      </c>
      <c r="T45" s="52" t="s">
        <v>78</v>
      </c>
      <c r="U45" s="52" t="str">
        <f t="shared" si="0"/>
        <v>81</v>
      </c>
      <c r="V45" s="52" t="str">
        <f t="shared" si="2"/>
        <v>00</v>
      </c>
      <c r="W45" s="52" t="str">
        <f t="shared" si="3"/>
        <v>28</v>
      </c>
      <c r="X45" t="str">
        <f t="shared" si="4"/>
        <v xml:space="preserve">   {'W', 0x81}, // 28: Ждем наполнения или ошибки окончания таймера</v>
      </c>
    </row>
    <row r="46" spans="1:24">
      <c r="A46">
        <f t="shared" si="5"/>
        <v>41</v>
      </c>
      <c r="C46" s="65" t="str">
        <f t="shared" si="1"/>
        <v>29</v>
      </c>
      <c r="E46" s="50"/>
      <c r="F46" s="49"/>
      <c r="G46" s="49"/>
      <c r="H46" s="49"/>
      <c r="I46" s="57"/>
      <c r="J46" s="47">
        <v>0</v>
      </c>
      <c r="K46" s="47">
        <v>0</v>
      </c>
      <c r="L46" s="47">
        <v>0</v>
      </c>
      <c r="M46" s="47">
        <v>0</v>
      </c>
      <c r="N46" s="47">
        <v>1</v>
      </c>
      <c r="O46" s="47">
        <v>1</v>
      </c>
      <c r="P46" s="47">
        <v>1</v>
      </c>
      <c r="Q46" s="47">
        <v>0</v>
      </c>
      <c r="R46" s="4" t="s">
        <v>102</v>
      </c>
      <c r="S46" s="1">
        <f>2^0*J46+2^1*K46+2^2*L46+2^3*M46+2^4*N46+2^5*O46+2^6*P46+2^7*Q46</f>
        <v>112</v>
      </c>
      <c r="T46" s="52" t="s">
        <v>89</v>
      </c>
      <c r="U46" s="52" t="str">
        <f t="shared" si="0"/>
        <v>70</v>
      </c>
      <c r="V46" s="52" t="str">
        <f t="shared" si="2"/>
        <v>00</v>
      </c>
      <c r="W46" s="52" t="str">
        <f t="shared" si="3"/>
        <v>29</v>
      </c>
      <c r="X46" t="str">
        <f t="shared" si="4"/>
        <v xml:space="preserve">   {'P', 0x70}, // 29: Мойка</v>
      </c>
    </row>
    <row r="47" spans="1:24">
      <c r="A47">
        <f t="shared" si="5"/>
        <v>42</v>
      </c>
      <c r="C47" s="65" t="str">
        <f t="shared" si="1"/>
        <v>2A</v>
      </c>
      <c r="E47" s="50"/>
      <c r="F47" s="49"/>
      <c r="G47" s="49">
        <v>0</v>
      </c>
      <c r="H47" s="49"/>
      <c r="I47" s="57">
        <v>5</v>
      </c>
      <c r="J47" s="47"/>
      <c r="K47" s="47"/>
      <c r="L47" s="47"/>
      <c r="M47" s="47"/>
      <c r="N47" s="47"/>
      <c r="O47" s="47"/>
      <c r="P47" s="47"/>
      <c r="Q47" s="47"/>
      <c r="R47" s="4" t="s">
        <v>169</v>
      </c>
      <c r="S47" s="1">
        <f>I47+G47*2^4</f>
        <v>5</v>
      </c>
      <c r="T47" s="52" t="s">
        <v>82</v>
      </c>
      <c r="U47" s="52" t="str">
        <f t="shared" si="0"/>
        <v>05</v>
      </c>
      <c r="V47" s="52" t="str">
        <f t="shared" si="2"/>
        <v>00</v>
      </c>
      <c r="W47" s="52" t="str">
        <f t="shared" si="3"/>
        <v>2A</v>
      </c>
      <c r="X47" t="str">
        <f t="shared" si="4"/>
        <v xml:space="preserve">   {'T', 0x05}, // 2A: Взводим таймер на t5 = 15 мин</v>
      </c>
    </row>
    <row r="48" spans="1:24">
      <c r="A48">
        <f t="shared" si="5"/>
        <v>43</v>
      </c>
      <c r="C48" s="65" t="str">
        <f t="shared" si="1"/>
        <v>2B</v>
      </c>
      <c r="E48" s="49"/>
      <c r="F48" s="49">
        <v>1</v>
      </c>
      <c r="G48" s="49">
        <v>0</v>
      </c>
      <c r="H48" s="49"/>
      <c r="I48" s="57"/>
      <c r="J48" s="47"/>
      <c r="K48" s="47"/>
      <c r="L48" s="47"/>
      <c r="M48" s="47"/>
      <c r="N48" s="47"/>
      <c r="O48" s="47"/>
      <c r="P48" s="47"/>
      <c r="Q48" s="47"/>
      <c r="R48" s="4" t="s">
        <v>104</v>
      </c>
      <c r="S48" s="1">
        <f>2^0*E48+2^1*F48+H48*2^7+G48*2^4</f>
        <v>2</v>
      </c>
      <c r="T48" s="52" t="s">
        <v>78</v>
      </c>
      <c r="U48" s="52" t="str">
        <f t="shared" si="0"/>
        <v>02</v>
      </c>
      <c r="V48" s="52" t="str">
        <f t="shared" si="2"/>
        <v>00</v>
      </c>
      <c r="W48" s="52" t="str">
        <f t="shared" si="3"/>
        <v>2B</v>
      </c>
      <c r="X48" t="str">
        <f t="shared" si="4"/>
        <v xml:space="preserve">   {'W', 0x02}, // 2B: Кончилась вода|Закончилась мойка</v>
      </c>
    </row>
    <row r="49" spans="1:24">
      <c r="A49">
        <f t="shared" si="5"/>
        <v>44</v>
      </c>
      <c r="C49" s="65" t="str">
        <f t="shared" si="1"/>
        <v>2C</v>
      </c>
      <c r="D49" t="s">
        <v>106</v>
      </c>
      <c r="E49" s="49"/>
      <c r="F49" s="49"/>
      <c r="G49" s="49">
        <v>0</v>
      </c>
      <c r="H49" s="49"/>
      <c r="I49" s="57"/>
      <c r="J49" s="47"/>
      <c r="K49" s="47"/>
      <c r="L49" s="47"/>
      <c r="M49" s="47"/>
      <c r="N49" s="47"/>
      <c r="O49" s="47"/>
      <c r="P49" s="47"/>
      <c r="Q49" s="47"/>
      <c r="R49" s="4" t="s">
        <v>105</v>
      </c>
      <c r="S49" s="1">
        <f>I49+ROW(D55)-ROW(D49)</f>
        <v>6</v>
      </c>
      <c r="T49" s="52" t="s">
        <v>84</v>
      </c>
      <c r="U49" s="52" t="str">
        <f t="shared" si="0"/>
        <v>06</v>
      </c>
      <c r="V49" s="52" t="str">
        <f t="shared" si="2"/>
        <v>00</v>
      </c>
      <c r="W49" s="52" t="str">
        <f t="shared" si="3"/>
        <v>2C</v>
      </c>
      <c r="X49" t="str">
        <f t="shared" si="4"/>
        <v xml:space="preserve">   {'I', 0x06}, // 2C: Если кончилась мойка - переход</v>
      </c>
    </row>
    <row r="50" spans="1:24">
      <c r="A50">
        <f t="shared" si="5"/>
        <v>45</v>
      </c>
      <c r="C50" s="65" t="str">
        <f t="shared" si="1"/>
        <v>2D</v>
      </c>
      <c r="D50" t="s">
        <v>111</v>
      </c>
      <c r="E50" s="50"/>
      <c r="F50" s="50"/>
      <c r="G50" s="50"/>
      <c r="H50" s="50"/>
      <c r="I50" s="58"/>
      <c r="J50" s="47">
        <v>0</v>
      </c>
      <c r="K50" s="47">
        <v>0</v>
      </c>
      <c r="L50" s="47">
        <v>0</v>
      </c>
      <c r="M50" s="47">
        <v>1</v>
      </c>
      <c r="N50" s="47">
        <v>1</v>
      </c>
      <c r="O50" s="47">
        <v>1</v>
      </c>
      <c r="P50" s="47">
        <v>1</v>
      </c>
      <c r="Q50" s="47">
        <v>0</v>
      </c>
      <c r="R50" s="4" t="s">
        <v>114</v>
      </c>
      <c r="S50" s="1">
        <f>2^0*J50+2^1*K50+2^2*L50+2^3*M50+2^4*N50+2^5*O50+2^6*P50+2^7*Q50</f>
        <v>120</v>
      </c>
      <c r="T50" s="52" t="s">
        <v>89</v>
      </c>
      <c r="U50" s="52" t="str">
        <f t="shared" si="0"/>
        <v>78</v>
      </c>
      <c r="V50" s="52" t="str">
        <f t="shared" si="2"/>
        <v>00</v>
      </c>
      <c r="W50" s="52" t="str">
        <f t="shared" si="3"/>
        <v>2D</v>
      </c>
      <c r="X50" t="str">
        <f t="shared" si="4"/>
        <v xml:space="preserve">   {'P', 0x78}, // 2D: Иначе долив полбака горячей</v>
      </c>
    </row>
    <row r="51" spans="1:24">
      <c r="A51">
        <f t="shared" si="5"/>
        <v>46</v>
      </c>
      <c r="C51" s="65" t="str">
        <f t="shared" si="1"/>
        <v>2E</v>
      </c>
      <c r="D51" t="s">
        <v>111</v>
      </c>
      <c r="E51" s="59"/>
      <c r="F51" s="59"/>
      <c r="G51" s="59">
        <v>1</v>
      </c>
      <c r="H51" s="59"/>
      <c r="I51" s="60">
        <v>0</v>
      </c>
      <c r="J51" s="47"/>
      <c r="K51" s="47"/>
      <c r="L51" s="47"/>
      <c r="M51" s="47"/>
      <c r="N51" s="47"/>
      <c r="O51" s="47"/>
      <c r="P51" s="47"/>
      <c r="Q51" s="47"/>
      <c r="R51" s="4" t="s">
        <v>166</v>
      </c>
      <c r="S51" s="1">
        <f>I51+G51*2^4</f>
        <v>16</v>
      </c>
      <c r="T51" s="64" t="s">
        <v>82</v>
      </c>
      <c r="U51" s="52" t="str">
        <f t="shared" si="0"/>
        <v>10</v>
      </c>
      <c r="V51" s="52" t="str">
        <f t="shared" si="2"/>
        <v>00</v>
      </c>
      <c r="W51" s="52" t="str">
        <f t="shared" si="3"/>
        <v>2E</v>
      </c>
      <c r="X51" t="str">
        <f t="shared" si="4"/>
        <v xml:space="preserve">   {'T', 0x10}, // 2E: Взводим доп.таймер на посчитанную длительность полбака</v>
      </c>
    </row>
    <row r="52" spans="1:24">
      <c r="A52">
        <f t="shared" si="5"/>
        <v>47</v>
      </c>
      <c r="C52" s="65" t="str">
        <f t="shared" si="1"/>
        <v>2F</v>
      </c>
      <c r="D52" t="s">
        <v>111</v>
      </c>
      <c r="E52" s="49">
        <v>1</v>
      </c>
      <c r="F52" s="49"/>
      <c r="G52" s="49">
        <v>1</v>
      </c>
      <c r="H52" s="49"/>
      <c r="I52" s="57"/>
      <c r="J52" s="48"/>
      <c r="K52" s="48"/>
      <c r="L52" s="48"/>
      <c r="M52" s="48"/>
      <c r="N52" s="48"/>
      <c r="O52" s="48"/>
      <c r="P52" s="48"/>
      <c r="Q52" s="48"/>
      <c r="R52" s="4" t="s">
        <v>167</v>
      </c>
      <c r="S52" s="1">
        <f>2^0*E52+2^1*F52+H52*2^7+G52*2^4</f>
        <v>17</v>
      </c>
      <c r="T52" s="52" t="s">
        <v>78</v>
      </c>
      <c r="U52" s="52" t="str">
        <f t="shared" si="0"/>
        <v>11</v>
      </c>
      <c r="V52" s="52" t="str">
        <f t="shared" si="2"/>
        <v>00</v>
      </c>
      <c r="W52" s="52" t="str">
        <f t="shared" si="3"/>
        <v>2F</v>
      </c>
      <c r="X52" t="str">
        <f t="shared" si="4"/>
        <v xml:space="preserve">   {'W', 0x11}, // 2F: Ждем таймер (полбака) или переполнение</v>
      </c>
    </row>
    <row r="53" spans="1:24">
      <c r="A53">
        <f t="shared" si="5"/>
        <v>48</v>
      </c>
      <c r="C53" s="65" t="str">
        <f t="shared" si="1"/>
        <v>30</v>
      </c>
      <c r="D53" t="s">
        <v>111</v>
      </c>
      <c r="E53" s="49"/>
      <c r="F53" s="49"/>
      <c r="G53" s="49"/>
      <c r="H53" s="49"/>
      <c r="I53" s="57"/>
      <c r="J53" s="47">
        <v>0</v>
      </c>
      <c r="K53" s="47">
        <v>0</v>
      </c>
      <c r="L53" s="47">
        <v>0</v>
      </c>
      <c r="M53" s="47">
        <v>0</v>
      </c>
      <c r="N53" s="47">
        <v>1</v>
      </c>
      <c r="O53" s="47">
        <v>1</v>
      </c>
      <c r="P53" s="47">
        <v>1</v>
      </c>
      <c r="Q53" s="47">
        <v>0</v>
      </c>
      <c r="R53" s="4" t="s">
        <v>107</v>
      </c>
      <c r="S53" s="1">
        <f>2^0*J53+2^1*K53+2^2*L53+2^3*M53+2^4*N53+2^5*O53+2^6*P53+2^7*Q53</f>
        <v>112</v>
      </c>
      <c r="T53" s="52" t="s">
        <v>89</v>
      </c>
      <c r="U53" s="52" t="str">
        <f t="shared" si="0"/>
        <v>70</v>
      </c>
      <c r="V53" s="52" t="str">
        <f t="shared" si="2"/>
        <v>00</v>
      </c>
      <c r="W53" s="52" t="str">
        <f t="shared" si="3"/>
        <v>30</v>
      </c>
      <c r="X53" t="str">
        <f t="shared" si="4"/>
        <v xml:space="preserve">   {'P', 0x70}, // 30: Продолжаем мойку</v>
      </c>
    </row>
    <row r="54" spans="1:24">
      <c r="A54">
        <f t="shared" si="5"/>
        <v>49</v>
      </c>
      <c r="C54" s="65" t="str">
        <f t="shared" si="1"/>
        <v>31</v>
      </c>
      <c r="D54" t="s">
        <v>111</v>
      </c>
      <c r="E54" s="49"/>
      <c r="F54" s="49">
        <v>1</v>
      </c>
      <c r="G54" s="49">
        <v>0</v>
      </c>
      <c r="H54" s="49"/>
      <c r="I54" s="57"/>
      <c r="J54" s="47"/>
      <c r="K54" s="47"/>
      <c r="L54" s="47"/>
      <c r="M54" s="47"/>
      <c r="N54" s="47"/>
      <c r="O54" s="47"/>
      <c r="P54" s="47"/>
      <c r="Q54" s="47"/>
      <c r="R54" s="4" t="s">
        <v>108</v>
      </c>
      <c r="S54" s="1">
        <f>2^0*E54+2^1*F54+H54*2^7+G54*2^4</f>
        <v>2</v>
      </c>
      <c r="T54" s="52" t="s">
        <v>78</v>
      </c>
      <c r="U54" s="52" t="str">
        <f t="shared" si="0"/>
        <v>02</v>
      </c>
      <c r="V54" s="52" t="str">
        <f t="shared" si="2"/>
        <v>00</v>
      </c>
      <c r="W54" s="52" t="str">
        <f t="shared" si="3"/>
        <v>31</v>
      </c>
      <c r="X54" t="str">
        <f t="shared" si="4"/>
        <v xml:space="preserve">   {'W', 0x02}, // 31: Ждем окончания</v>
      </c>
    </row>
    <row r="55" spans="1:24">
      <c r="A55">
        <f t="shared" si="5"/>
        <v>50</v>
      </c>
      <c r="C55" s="65" t="str">
        <f t="shared" si="1"/>
        <v>32</v>
      </c>
      <c r="D55" s="46" t="s">
        <v>112</v>
      </c>
      <c r="E55" s="49"/>
      <c r="F55" s="49"/>
      <c r="G55" s="49"/>
      <c r="H55" s="49"/>
      <c r="I55" s="57"/>
      <c r="J55" s="47">
        <v>0</v>
      </c>
      <c r="K55" s="47">
        <v>0</v>
      </c>
      <c r="L55" s="47">
        <v>0</v>
      </c>
      <c r="M55" s="47">
        <v>0</v>
      </c>
      <c r="N55" s="47">
        <v>1</v>
      </c>
      <c r="O55" s="47">
        <v>0</v>
      </c>
      <c r="P55" s="47">
        <v>1</v>
      </c>
      <c r="Q55" s="47">
        <v>0</v>
      </c>
      <c r="R55" s="4" t="s">
        <v>79</v>
      </c>
      <c r="S55" s="1">
        <f>2^0*J55+2^1*K55+2^2*L55+2^3*M55+2^4*N55+2^5*O55+2^6*P55+2^7*Q55</f>
        <v>80</v>
      </c>
      <c r="T55" s="52" t="s">
        <v>89</v>
      </c>
      <c r="U55" s="52" t="str">
        <f t="shared" si="0"/>
        <v>50</v>
      </c>
      <c r="V55" s="52" t="str">
        <f t="shared" si="2"/>
        <v>00</v>
      </c>
      <c r="W55" s="52" t="str">
        <f t="shared" si="3"/>
        <v>32</v>
      </c>
      <c r="X55" t="str">
        <f t="shared" si="4"/>
        <v xml:space="preserve">   {'P', 0x50}, // 32: Слив</v>
      </c>
    </row>
    <row r="56" spans="1:24">
      <c r="A56">
        <f t="shared" si="5"/>
        <v>51</v>
      </c>
      <c r="C56" s="65" t="str">
        <f t="shared" si="1"/>
        <v>33</v>
      </c>
      <c r="D56" s="46"/>
      <c r="E56" s="49"/>
      <c r="F56" s="49"/>
      <c r="G56" s="49">
        <v>0</v>
      </c>
      <c r="H56" s="49"/>
      <c r="I56" s="57">
        <v>9</v>
      </c>
      <c r="J56" s="47"/>
      <c r="K56" s="47"/>
      <c r="L56" s="47"/>
      <c r="M56" s="47"/>
      <c r="N56" s="47"/>
      <c r="O56" s="47"/>
      <c r="P56" s="47"/>
      <c r="Q56" s="47"/>
      <c r="R56" s="4" t="s">
        <v>145</v>
      </c>
      <c r="S56" s="1">
        <f>I56+G56*2^4</f>
        <v>9</v>
      </c>
      <c r="T56" s="52" t="s">
        <v>82</v>
      </c>
      <c r="U56" s="52" t="str">
        <f t="shared" si="0"/>
        <v>09</v>
      </c>
      <c r="V56" s="52" t="str">
        <f t="shared" si="2"/>
        <v>00</v>
      </c>
      <c r="W56" s="52" t="str">
        <f t="shared" si="3"/>
        <v>33</v>
      </c>
      <c r="X56" t="str">
        <f t="shared" si="4"/>
        <v xml:space="preserve">   {'T', 0x09}, // 33: Взводим таймер на t9 = 15 мин</v>
      </c>
    </row>
    <row r="57" spans="1:24">
      <c r="A57">
        <f t="shared" si="5"/>
        <v>52</v>
      </c>
      <c r="C57" s="65" t="str">
        <f t="shared" si="1"/>
        <v>34</v>
      </c>
      <c r="E57" s="49"/>
      <c r="F57" s="49">
        <v>1</v>
      </c>
      <c r="G57" s="49">
        <v>0</v>
      </c>
      <c r="H57" s="49">
        <v>0</v>
      </c>
      <c r="I57" s="57"/>
      <c r="J57" s="47"/>
      <c r="K57" s="47"/>
      <c r="L57" s="47"/>
      <c r="M57" s="47"/>
      <c r="N57" s="47"/>
      <c r="O57" s="47"/>
      <c r="P57" s="47"/>
      <c r="Q57" s="47"/>
      <c r="R57" s="4" t="s">
        <v>126</v>
      </c>
      <c r="S57" s="1">
        <f>2^0*E57+2^1*F57+H57*2^7+G57*2^4</f>
        <v>2</v>
      </c>
      <c r="T57" s="52" t="s">
        <v>78</v>
      </c>
      <c r="U57" s="52" t="str">
        <f t="shared" si="0"/>
        <v>02</v>
      </c>
      <c r="V57" s="52" t="str">
        <f t="shared" si="2"/>
        <v>00</v>
      </c>
      <c r="W57" s="52" t="str">
        <f t="shared" si="3"/>
        <v>34</v>
      </c>
      <c r="X57" t="str">
        <f t="shared" si="4"/>
        <v xml:space="preserve">   {'W', 0x02}, // 34: Ждем слива или ошибки окончания таймера</v>
      </c>
    </row>
    <row r="58" spans="1:24">
      <c r="A58">
        <f t="shared" si="5"/>
        <v>53</v>
      </c>
      <c r="C58" s="65" t="str">
        <f t="shared" si="1"/>
        <v>35</v>
      </c>
      <c r="E58" s="49"/>
      <c r="F58" s="49"/>
      <c r="G58" s="49"/>
      <c r="H58" s="49"/>
      <c r="I58" s="57"/>
      <c r="J58" s="47">
        <v>0</v>
      </c>
      <c r="K58" s="47">
        <v>0</v>
      </c>
      <c r="L58" s="47">
        <v>1</v>
      </c>
      <c r="M58" s="47">
        <v>0</v>
      </c>
      <c r="N58" s="47">
        <v>0</v>
      </c>
      <c r="O58" s="47">
        <v>1</v>
      </c>
      <c r="P58" s="47">
        <v>0</v>
      </c>
      <c r="Q58" s="47">
        <v>0</v>
      </c>
      <c r="R58" s="4" t="s">
        <v>50</v>
      </c>
      <c r="S58" s="1">
        <f>2^0*J58+2^1*K58+2^2*L58+2^3*M58+2^4*N58+2^5*O58+2^6*P58+2^7*Q58</f>
        <v>36</v>
      </c>
      <c r="T58" s="52" t="s">
        <v>89</v>
      </c>
      <c r="U58" s="52" t="str">
        <f t="shared" si="0"/>
        <v>24</v>
      </c>
      <c r="V58" s="52" t="str">
        <f t="shared" si="2"/>
        <v>00</v>
      </c>
      <c r="W58" s="52" t="str">
        <f t="shared" si="3"/>
        <v>35</v>
      </c>
      <c r="X58" t="str">
        <f t="shared" si="4"/>
        <v xml:space="preserve">   {'P', 0x24}, // 35: Наполнение основного бака для полоскания - холодная вода</v>
      </c>
    </row>
    <row r="59" spans="1:24">
      <c r="A59">
        <f t="shared" si="5"/>
        <v>54</v>
      </c>
      <c r="C59" s="65" t="str">
        <f t="shared" si="1"/>
        <v>36</v>
      </c>
      <c r="E59" s="49"/>
      <c r="F59" s="49"/>
      <c r="G59" s="49">
        <v>0</v>
      </c>
      <c r="H59" s="49"/>
      <c r="I59" s="57">
        <v>8</v>
      </c>
      <c r="J59" s="47"/>
      <c r="K59" s="47"/>
      <c r="L59" s="47"/>
      <c r="M59" s="47"/>
      <c r="N59" s="47"/>
      <c r="O59" s="47"/>
      <c r="P59" s="47"/>
      <c r="Q59" s="47"/>
      <c r="R59" s="4" t="s">
        <v>144</v>
      </c>
      <c r="S59" s="1">
        <f>I59+G59*2^4</f>
        <v>8</v>
      </c>
      <c r="T59" s="52" t="s">
        <v>82</v>
      </c>
      <c r="U59" s="52" t="str">
        <f t="shared" si="0"/>
        <v>08</v>
      </c>
      <c r="V59" s="52" t="str">
        <f t="shared" si="2"/>
        <v>00</v>
      </c>
      <c r="W59" s="52" t="str">
        <f t="shared" si="3"/>
        <v>36</v>
      </c>
      <c r="X59" t="str">
        <f t="shared" si="4"/>
        <v xml:space="preserve">   {'T', 0x08}, // 36: Взводим таймер на t8 = 10 мин</v>
      </c>
    </row>
    <row r="60" spans="1:24">
      <c r="A60">
        <f t="shared" si="5"/>
        <v>55</v>
      </c>
      <c r="C60" s="65" t="str">
        <f t="shared" si="1"/>
        <v>37</v>
      </c>
      <c r="E60" s="49">
        <v>1</v>
      </c>
      <c r="F60" s="49"/>
      <c r="G60" s="49">
        <v>0</v>
      </c>
      <c r="H60" s="49">
        <v>1</v>
      </c>
      <c r="I60" s="57"/>
      <c r="J60" s="47"/>
      <c r="K60" s="47"/>
      <c r="L60" s="47"/>
      <c r="M60" s="47"/>
      <c r="N60" s="47"/>
      <c r="O60" s="47"/>
      <c r="P60" s="47"/>
      <c r="Q60" s="47"/>
      <c r="R60" s="4" t="s">
        <v>115</v>
      </c>
      <c r="S60" s="1">
        <f>2^0*E60+2^1*F60+H60*2^7+G60*2^4</f>
        <v>129</v>
      </c>
      <c r="T60" s="52" t="s">
        <v>78</v>
      </c>
      <c r="U60" s="52" t="str">
        <f t="shared" si="0"/>
        <v>81</v>
      </c>
      <c r="V60" s="52" t="str">
        <f t="shared" si="2"/>
        <v>00</v>
      </c>
      <c r="W60" s="52" t="str">
        <f t="shared" si="3"/>
        <v>37</v>
      </c>
      <c r="X60" t="str">
        <f t="shared" si="4"/>
        <v xml:space="preserve">   {'W', 0x81}, // 37: Ждем наполнения или ошибки окончания таймера</v>
      </c>
    </row>
    <row r="61" spans="1:24">
      <c r="A61">
        <f t="shared" si="5"/>
        <v>56</v>
      </c>
      <c r="C61" s="65" t="str">
        <f t="shared" si="1"/>
        <v>38</v>
      </c>
      <c r="E61" s="49"/>
      <c r="F61" s="49"/>
      <c r="G61" s="49"/>
      <c r="H61" s="49"/>
      <c r="I61" s="57"/>
      <c r="J61" s="47">
        <v>0</v>
      </c>
      <c r="K61" s="47">
        <v>0</v>
      </c>
      <c r="L61" s="47">
        <v>0</v>
      </c>
      <c r="M61" s="47">
        <v>0</v>
      </c>
      <c r="N61" s="47">
        <v>1</v>
      </c>
      <c r="O61" s="47">
        <v>0</v>
      </c>
      <c r="P61" s="47">
        <v>1</v>
      </c>
      <c r="Q61" s="47">
        <v>0</v>
      </c>
      <c r="R61" s="4" t="s">
        <v>109</v>
      </c>
      <c r="S61" s="1">
        <f>2^0*J61+2^1*K61+2^2*L61+2^3*M61+2^4*N61+2^5*O61+2^6*P61+2^7*Q61</f>
        <v>80</v>
      </c>
      <c r="T61" s="52" t="s">
        <v>89</v>
      </c>
      <c r="U61" s="52" t="str">
        <f t="shared" si="0"/>
        <v>50</v>
      </c>
      <c r="V61" s="52" t="str">
        <f t="shared" si="2"/>
        <v>00</v>
      </c>
      <c r="W61" s="52" t="str">
        <f t="shared" si="3"/>
        <v>38</v>
      </c>
      <c r="X61" t="str">
        <f t="shared" si="4"/>
        <v xml:space="preserve">   {'P', 0x50}, // 38: Полоскание + слив</v>
      </c>
    </row>
    <row r="62" spans="1:24">
      <c r="A62">
        <f t="shared" si="5"/>
        <v>57</v>
      </c>
      <c r="C62" s="65" t="str">
        <f t="shared" si="1"/>
        <v>39</v>
      </c>
      <c r="E62" s="49"/>
      <c r="F62" s="49"/>
      <c r="G62" s="49">
        <v>0</v>
      </c>
      <c r="H62" s="49"/>
      <c r="I62" s="57">
        <v>9</v>
      </c>
      <c r="J62" s="47"/>
      <c r="K62" s="47"/>
      <c r="L62" s="47"/>
      <c r="M62" s="47"/>
      <c r="N62" s="47"/>
      <c r="O62" s="47"/>
      <c r="P62" s="47"/>
      <c r="Q62" s="47"/>
      <c r="R62" s="4" t="s">
        <v>145</v>
      </c>
      <c r="S62" s="1">
        <f>I62+G62*2^4</f>
        <v>9</v>
      </c>
      <c r="T62" s="52" t="s">
        <v>82</v>
      </c>
      <c r="U62" s="52" t="str">
        <f t="shared" si="0"/>
        <v>09</v>
      </c>
      <c r="V62" s="52" t="str">
        <f t="shared" si="2"/>
        <v>00</v>
      </c>
      <c r="W62" s="52" t="str">
        <f t="shared" si="3"/>
        <v>39</v>
      </c>
      <c r="X62" t="str">
        <f t="shared" si="4"/>
        <v xml:space="preserve">   {'T', 0x09}, // 39: Взводим таймер на t9 = 15 мин</v>
      </c>
    </row>
    <row r="63" spans="1:24">
      <c r="A63">
        <f t="shared" si="5"/>
        <v>58</v>
      </c>
      <c r="C63" s="65" t="str">
        <f t="shared" si="1"/>
        <v>3A</v>
      </c>
      <c r="E63" s="49"/>
      <c r="F63" s="49">
        <v>1</v>
      </c>
      <c r="G63" s="49">
        <v>0</v>
      </c>
      <c r="H63" s="49">
        <v>0</v>
      </c>
      <c r="I63" s="57"/>
      <c r="J63" s="47"/>
      <c r="K63" s="47"/>
      <c r="L63" s="47"/>
      <c r="M63" s="47"/>
      <c r="N63" s="47"/>
      <c r="O63" s="47"/>
      <c r="P63" s="47"/>
      <c r="Q63" s="47"/>
      <c r="R63" s="4" t="s">
        <v>126</v>
      </c>
      <c r="S63" s="1">
        <f>2^0*E63+2^1*F63+H63*2^7+G63*2^4</f>
        <v>2</v>
      </c>
      <c r="T63" s="52" t="s">
        <v>78</v>
      </c>
      <c r="U63" s="52" t="str">
        <f t="shared" si="0"/>
        <v>02</v>
      </c>
      <c r="V63" s="52" t="str">
        <f t="shared" si="2"/>
        <v>00</v>
      </c>
      <c r="W63" s="52" t="str">
        <f t="shared" si="3"/>
        <v>3A</v>
      </c>
      <c r="X63" t="str">
        <f t="shared" si="4"/>
        <v xml:space="preserve">   {'W', 0x02}, // 3A: Ждем слива или ошибки окончания таймера</v>
      </c>
    </row>
    <row r="64" spans="1:24">
      <c r="A64">
        <f t="shared" si="5"/>
        <v>59</v>
      </c>
      <c r="C64" s="65" t="str">
        <f t="shared" si="1"/>
        <v>3B</v>
      </c>
      <c r="E64" s="49"/>
      <c r="F64" s="49"/>
      <c r="G64" s="49">
        <v>0</v>
      </c>
      <c r="H64" s="49"/>
      <c r="I64" s="57">
        <v>7</v>
      </c>
      <c r="J64" s="47"/>
      <c r="K64" s="47"/>
      <c r="L64" s="47"/>
      <c r="M64" s="47"/>
      <c r="N64" s="47"/>
      <c r="O64" s="47"/>
      <c r="P64" s="47"/>
      <c r="Q64" s="47"/>
      <c r="R64" s="4" t="s">
        <v>173</v>
      </c>
      <c r="S64" s="1">
        <f>I64+G64*2^4</f>
        <v>7</v>
      </c>
      <c r="T64" s="52" t="s">
        <v>82</v>
      </c>
      <c r="U64" s="52" t="str">
        <f t="shared" si="0"/>
        <v>07</v>
      </c>
      <c r="V64" s="52" t="str">
        <f t="shared" si="2"/>
        <v>00</v>
      </c>
      <c r="W64" s="52" t="str">
        <f t="shared" si="3"/>
        <v>3B</v>
      </c>
      <c r="X64" t="str">
        <f t="shared" si="4"/>
        <v xml:space="preserve">   {'T', 0x07}, // 3B: Взводим таймер на t7 = 2 мин</v>
      </c>
    </row>
    <row r="65" spans="1:24">
      <c r="A65">
        <f t="shared" si="5"/>
        <v>60</v>
      </c>
      <c r="C65" s="65" t="str">
        <f t="shared" si="1"/>
        <v>3C</v>
      </c>
      <c r="E65" s="49"/>
      <c r="F65" s="49"/>
      <c r="G65" s="49">
        <v>0</v>
      </c>
      <c r="H65" s="49"/>
      <c r="I65" s="57"/>
      <c r="J65" s="47"/>
      <c r="K65" s="47"/>
      <c r="L65" s="47"/>
      <c r="M65" s="47"/>
      <c r="N65" s="47"/>
      <c r="O65" s="47"/>
      <c r="P65" s="47"/>
      <c r="Q65" s="47"/>
      <c r="R65" s="4" t="s">
        <v>130</v>
      </c>
      <c r="S65" s="1">
        <f>2^0*E65+2^1*F65+H65*2^7+G65*2^4</f>
        <v>0</v>
      </c>
      <c r="T65" s="52" t="s">
        <v>78</v>
      </c>
      <c r="U65" s="52" t="str">
        <f t="shared" si="0"/>
        <v>00</v>
      </c>
      <c r="V65" s="52" t="str">
        <f t="shared" si="2"/>
        <v>00</v>
      </c>
      <c r="W65" s="52" t="str">
        <f t="shared" si="3"/>
        <v>3C</v>
      </c>
      <c r="X65" t="str">
        <f t="shared" si="4"/>
        <v xml:space="preserve">   {'W', 0x00}, // 3C: Ждем еще 2 минуты</v>
      </c>
    </row>
    <row r="66" spans="1:24">
      <c r="A66">
        <f t="shared" si="5"/>
        <v>61</v>
      </c>
      <c r="C66" s="65" t="str">
        <f t="shared" si="1"/>
        <v>3D</v>
      </c>
      <c r="E66" s="50"/>
      <c r="F66" s="50"/>
      <c r="G66" s="50"/>
      <c r="H66" s="50"/>
      <c r="I66" s="58"/>
      <c r="J66" s="47">
        <v>0</v>
      </c>
      <c r="K66" s="47">
        <v>0</v>
      </c>
      <c r="L66" s="47">
        <v>0</v>
      </c>
      <c r="M66" s="47">
        <v>0</v>
      </c>
      <c r="N66" s="47">
        <v>0</v>
      </c>
      <c r="O66" s="47">
        <v>0</v>
      </c>
      <c r="P66" s="47">
        <v>0</v>
      </c>
      <c r="Q66" s="47">
        <v>0</v>
      </c>
      <c r="R66" s="4" t="s">
        <v>131</v>
      </c>
      <c r="S66" s="1">
        <f>2^0*J66+2^1*K66+2^2*L66+2^3*M66+2^4*N66+2^5*O66+2^6*P66+2^7*Q66</f>
        <v>0</v>
      </c>
      <c r="T66" s="52" t="s">
        <v>89</v>
      </c>
      <c r="U66" s="52" t="str">
        <f t="shared" si="0"/>
        <v>00</v>
      </c>
      <c r="V66" s="52" t="str">
        <f t="shared" si="2"/>
        <v>00</v>
      </c>
      <c r="W66" s="52" t="str">
        <f t="shared" si="3"/>
        <v>3D</v>
      </c>
      <c r="X66" t="str">
        <f t="shared" si="4"/>
        <v xml:space="preserve">   {'P', 0x00}, // 3D: Все отключаем и оставляем слив</v>
      </c>
    </row>
    <row r="67" spans="1:24">
      <c r="A67">
        <f t="shared" si="5"/>
        <v>62</v>
      </c>
      <c r="C67" s="65" t="str">
        <f t="shared" si="1"/>
        <v>3E</v>
      </c>
      <c r="E67" s="50"/>
      <c r="F67" s="50"/>
      <c r="G67" s="50"/>
      <c r="H67" s="50"/>
      <c r="I67" s="58"/>
      <c r="J67" s="48"/>
      <c r="K67" s="48"/>
      <c r="L67" s="48"/>
      <c r="M67" s="48"/>
      <c r="N67" s="48"/>
      <c r="O67" s="48"/>
      <c r="P67" s="48"/>
      <c r="Q67" s="48"/>
      <c r="R67" s="4" t="s">
        <v>33</v>
      </c>
      <c r="T67" s="52"/>
      <c r="U67" s="52"/>
      <c r="V67" s="55"/>
      <c r="W67" s="55"/>
    </row>
    <row r="68" spans="1:24">
      <c r="A68">
        <f t="shared" si="5"/>
        <v>63</v>
      </c>
      <c r="C68" s="65" t="str">
        <f t="shared" si="1"/>
        <v>3F</v>
      </c>
      <c r="E68" s="50"/>
      <c r="F68" s="50"/>
      <c r="G68" s="50"/>
      <c r="H68" s="50"/>
      <c r="I68" s="58"/>
      <c r="J68" s="48"/>
      <c r="K68" s="48"/>
      <c r="L68" s="48"/>
      <c r="M68" s="48"/>
      <c r="N68" s="48"/>
      <c r="O68" s="48"/>
      <c r="P68" s="48"/>
      <c r="Q68" s="48"/>
      <c r="R68" s="4" t="s">
        <v>43</v>
      </c>
      <c r="T68" s="52"/>
      <c r="U68" s="52"/>
      <c r="V68" s="55"/>
      <c r="W68" s="55"/>
    </row>
    <row r="71" spans="1:24" ht="61.5">
      <c r="E71" s="51" t="s">
        <v>117</v>
      </c>
      <c r="F71" s="51" t="s">
        <v>118</v>
      </c>
      <c r="G71" s="54"/>
      <c r="H71" s="54"/>
    </row>
    <row r="72" spans="1:24">
      <c r="E72" s="1">
        <v>1</v>
      </c>
      <c r="F72" s="1">
        <v>30</v>
      </c>
      <c r="G72" s="1"/>
      <c r="H72" s="1"/>
      <c r="I72" t="s">
        <v>119</v>
      </c>
    </row>
    <row r="73" spans="1:24">
      <c r="E73" s="1">
        <v>2</v>
      </c>
      <c r="F73" s="1">
        <v>30</v>
      </c>
      <c r="G73" s="1"/>
      <c r="H73" s="1"/>
      <c r="I73" t="s">
        <v>120</v>
      </c>
    </row>
    <row r="74" spans="1:24">
      <c r="E74" s="1">
        <v>3</v>
      </c>
      <c r="F74" s="1">
        <f>5*60</f>
        <v>300</v>
      </c>
      <c r="G74" s="1"/>
      <c r="H74" s="1"/>
      <c r="I74" t="s">
        <v>124</v>
      </c>
    </row>
    <row r="75" spans="1:24">
      <c r="E75" s="1">
        <v>4</v>
      </c>
      <c r="F75" s="1">
        <f>15*60</f>
        <v>900</v>
      </c>
      <c r="G75" s="1"/>
      <c r="H75" s="1"/>
      <c r="I75" t="s">
        <v>36</v>
      </c>
    </row>
    <row r="76" spans="1:24">
      <c r="E76" s="1">
        <v>5</v>
      </c>
      <c r="F76" s="1">
        <f>15*60</f>
        <v>900</v>
      </c>
      <c r="G76" s="1"/>
      <c r="H76" s="1"/>
      <c r="I76" t="s">
        <v>46</v>
      </c>
    </row>
    <row r="77" spans="1:24">
      <c r="E77" s="1">
        <v>6</v>
      </c>
      <c r="F77" s="1">
        <f>11*60</f>
        <v>660</v>
      </c>
      <c r="G77" s="1"/>
      <c r="H77" s="1"/>
      <c r="I77" t="s">
        <v>121</v>
      </c>
      <c r="J77" s="45"/>
      <c r="K77" s="45"/>
      <c r="L77" s="45"/>
    </row>
    <row r="78" spans="1:24">
      <c r="E78" s="1">
        <v>7</v>
      </c>
      <c r="F78" s="1">
        <v>120</v>
      </c>
      <c r="G78" s="1"/>
      <c r="H78" s="1"/>
      <c r="I78" t="s">
        <v>129</v>
      </c>
      <c r="L78" s="44"/>
      <c r="M78" s="44"/>
    </row>
    <row r="79" spans="1:24">
      <c r="E79" s="1">
        <v>8</v>
      </c>
      <c r="F79" s="1">
        <v>600</v>
      </c>
      <c r="G79" s="1"/>
      <c r="H79" s="1"/>
      <c r="I79" t="s">
        <v>122</v>
      </c>
      <c r="L79" s="1"/>
      <c r="M79" s="1"/>
    </row>
    <row r="80" spans="1:24">
      <c r="E80" s="1">
        <v>9</v>
      </c>
      <c r="F80" s="1">
        <f>15*60</f>
        <v>900</v>
      </c>
      <c r="G80" s="1"/>
      <c r="H80" s="1"/>
      <c r="I80" t="s">
        <v>123</v>
      </c>
      <c r="L80" s="1"/>
      <c r="M80" s="1"/>
    </row>
    <row r="81" spans="5:13">
      <c r="E81" s="1">
        <v>0</v>
      </c>
      <c r="F81" s="1"/>
      <c r="G81" s="1"/>
      <c r="H81" s="1"/>
      <c r="I81" t="s">
        <v>128</v>
      </c>
      <c r="L81" s="1"/>
      <c r="M81" s="1"/>
    </row>
    <row r="82" spans="5:13">
      <c r="L82" s="1"/>
      <c r="M82" s="1"/>
    </row>
    <row r="83" spans="5:13">
      <c r="L83" s="1"/>
      <c r="M83" s="1"/>
    </row>
    <row r="84" spans="5:13">
      <c r="L84" s="1"/>
      <c r="M84" s="1"/>
    </row>
    <row r="85" spans="5:13">
      <c r="L85" s="1"/>
      <c r="M85" s="1"/>
    </row>
    <row r="86" spans="5:13">
      <c r="L86" s="1"/>
      <c r="M86" s="1"/>
    </row>
    <row r="87" spans="5:13">
      <c r="L87" s="1"/>
      <c r="M87" s="1"/>
    </row>
    <row r="88" spans="5:13">
      <c r="L88" s="1"/>
      <c r="M88" s="1"/>
    </row>
  </sheetData>
  <pageMargins left="2.04" right="0.70866141732283472" top="0.74803149606299213" bottom="0.74803149606299213" header="0.31496062992125984" footer="0.31496062992125984"/>
  <pageSetup paperSize="9" scale="8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C4:E12"/>
  <sheetViews>
    <sheetView workbookViewId="0">
      <selection activeCell="G10" sqref="G10"/>
    </sheetView>
  </sheetViews>
  <sheetFormatPr defaultRowHeight="15"/>
  <sheetData>
    <row r="4" spans="3:5">
      <c r="C4" s="56" t="s">
        <v>135</v>
      </c>
    </row>
    <row r="8" spans="3:5">
      <c r="C8" t="s">
        <v>134</v>
      </c>
    </row>
    <row r="11" spans="3:5">
      <c r="C11">
        <v>30</v>
      </c>
      <c r="E11">
        <f>C11*E12</f>
        <v>250.00000000000003</v>
      </c>
    </row>
    <row r="12" spans="3:5">
      <c r="C12">
        <v>24</v>
      </c>
      <c r="D12">
        <v>200</v>
      </c>
      <c r="E12">
        <f>D12/C12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Порядок действий</vt:lpstr>
      <vt:lpstr>Комментарий</vt:lpstr>
      <vt:lpstr>Схема</vt:lpstr>
      <vt:lpstr>Система команд</vt:lpstr>
      <vt:lpstr>Программа</vt:lpstr>
      <vt:lpstr>Лист1</vt:lpstr>
      <vt:lpstr>Программа!Область_печати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Khatch</dc:creator>
  <cp:lastModifiedBy>vlad</cp:lastModifiedBy>
  <cp:lastPrinted>2014-06-12T15:31:36Z</cp:lastPrinted>
  <dcterms:created xsi:type="dcterms:W3CDTF">2014-03-10T18:39:47Z</dcterms:created>
  <dcterms:modified xsi:type="dcterms:W3CDTF">2014-10-06T15:07:18Z</dcterms:modified>
</cp:coreProperties>
</file>