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hop\AVR\Cowshed\Cowshed\Cowshed\docs\"/>
    </mc:Choice>
  </mc:AlternateContent>
  <bookViews>
    <workbookView xWindow="0" yWindow="135" windowWidth="19320" windowHeight="11760" tabRatio="309" firstSheet="2" activeTab="4"/>
  </bookViews>
  <sheets>
    <sheet name="Порядок действий" sheetId="1" r:id="rId1"/>
    <sheet name="Комментарий" sheetId="2" r:id="rId2"/>
    <sheet name="Схема" sheetId="4" r:id="rId3"/>
    <sheet name="Система команд" sheetId="5" r:id="rId4"/>
    <sheet name="Программа" sheetId="6" r:id="rId5"/>
    <sheet name="Лист1" sheetId="7" r:id="rId6"/>
  </sheets>
  <calcPr calcId="152511"/>
</workbook>
</file>

<file path=xl/calcChain.xml><?xml version="1.0" encoding="utf-8"?>
<calcChain xmlns="http://schemas.openxmlformats.org/spreadsheetml/2006/main">
  <c r="P18" i="6" l="1"/>
  <c r="P9" i="6"/>
  <c r="P16" i="6"/>
  <c r="P13" i="6"/>
  <c r="P62" i="6"/>
  <c r="P60" i="6"/>
  <c r="P59" i="6"/>
  <c r="P57" i="6"/>
  <c r="P54" i="6"/>
  <c r="P51" i="6"/>
  <c r="P48" i="6"/>
  <c r="P45" i="6"/>
  <c r="P42" i="6"/>
  <c r="P39" i="6"/>
  <c r="P36" i="6"/>
  <c r="P33" i="6"/>
  <c r="P30" i="6"/>
  <c r="P27" i="6"/>
  <c r="P21" i="6"/>
  <c r="P17" i="6"/>
  <c r="P14" i="6"/>
  <c r="P10" i="6"/>
  <c r="P7" i="6"/>
  <c r="P24" i="6"/>
  <c r="P61" i="6"/>
  <c r="P56" i="6"/>
  <c r="P53" i="6"/>
  <c r="P50" i="6"/>
  <c r="P47" i="6"/>
  <c r="P44" i="6"/>
  <c r="P41" i="6"/>
  <c r="P38" i="6"/>
  <c r="P35" i="6"/>
  <c r="P32" i="6"/>
  <c r="P29" i="6"/>
  <c r="P26" i="6"/>
  <c r="P23" i="6"/>
  <c r="P20" i="6"/>
  <c r="P6" i="6"/>
  <c r="V3" i="6" l="1"/>
  <c r="Q18" i="6"/>
  <c r="T50" i="6"/>
  <c r="Q50" i="6"/>
  <c r="S50" i="6" s="1"/>
  <c r="T26" i="6"/>
  <c r="Q26" i="6"/>
  <c r="S26" i="6" s="1"/>
  <c r="T51" i="6"/>
  <c r="Q51" i="6"/>
  <c r="S51" i="6" s="1"/>
  <c r="T49" i="6"/>
  <c r="Q49" i="6"/>
  <c r="S49" i="6" s="1"/>
  <c r="T48" i="6"/>
  <c r="Q48" i="6"/>
  <c r="S48" i="6" s="1"/>
  <c r="T47" i="6"/>
  <c r="Q47" i="6"/>
  <c r="S47" i="6" s="1"/>
  <c r="T46" i="6"/>
  <c r="Q46" i="6"/>
  <c r="S46" i="6" s="1"/>
  <c r="T45" i="6"/>
  <c r="Q45" i="6"/>
  <c r="S45" i="6" s="1"/>
  <c r="T44" i="6"/>
  <c r="Q44" i="6"/>
  <c r="S44" i="6" s="1"/>
  <c r="T43" i="6"/>
  <c r="Q43" i="6"/>
  <c r="S43" i="6" s="1"/>
  <c r="T21" i="6"/>
  <c r="Q21" i="6"/>
  <c r="S21" i="6" s="1"/>
  <c r="E12" i="7"/>
  <c r="E11" i="7" s="1"/>
  <c r="A6" i="6"/>
  <c r="Q62" i="6"/>
  <c r="S62" i="6" s="1"/>
  <c r="Q60" i="6"/>
  <c r="S60" i="6" s="1"/>
  <c r="Q57" i="6"/>
  <c r="S57" i="6" s="1"/>
  <c r="Q54" i="6"/>
  <c r="S54" i="6" s="1"/>
  <c r="Q42" i="6"/>
  <c r="S42" i="6" s="1"/>
  <c r="Q39" i="6"/>
  <c r="S39" i="6" s="1"/>
  <c r="Q36" i="6"/>
  <c r="S36" i="6" s="1"/>
  <c r="Q33" i="6"/>
  <c r="S33" i="6" s="1"/>
  <c r="Q30" i="6"/>
  <c r="S30" i="6" s="1"/>
  <c r="Q27" i="6"/>
  <c r="S27" i="6" s="1"/>
  <c r="Q24" i="6"/>
  <c r="S24" i="6" s="1"/>
  <c r="Q23" i="6"/>
  <c r="A7" i="6" l="1"/>
  <c r="S18" i="6"/>
  <c r="Q12" i="6"/>
  <c r="S12" i="6" s="1"/>
  <c r="Q17" i="6"/>
  <c r="S17" i="6" s="1"/>
  <c r="Q14" i="6"/>
  <c r="S14" i="6" s="1"/>
  <c r="Q10" i="6"/>
  <c r="S10" i="6" s="1"/>
  <c r="Q7" i="6"/>
  <c r="S7" i="6" s="1"/>
  <c r="Q61" i="6"/>
  <c r="S61" i="6" s="1"/>
  <c r="Q59" i="6"/>
  <c r="S59" i="6" s="1"/>
  <c r="Q56" i="6"/>
  <c r="S56" i="6" s="1"/>
  <c r="Q53" i="6"/>
  <c r="S53" i="6" s="1"/>
  <c r="Q41" i="6"/>
  <c r="S41" i="6" s="1"/>
  <c r="Q38" i="6"/>
  <c r="S38" i="6" s="1"/>
  <c r="Q35" i="6"/>
  <c r="S35" i="6" s="1"/>
  <c r="Q32" i="6"/>
  <c r="S32" i="6" s="1"/>
  <c r="Q29" i="6"/>
  <c r="S29" i="6" s="1"/>
  <c r="Q20" i="6"/>
  <c r="S20" i="6" s="1"/>
  <c r="Q16" i="6"/>
  <c r="S16" i="6" s="1"/>
  <c r="Q13" i="6"/>
  <c r="S13" i="6" s="1"/>
  <c r="Q9" i="6"/>
  <c r="S9" i="6" s="1"/>
  <c r="Q6" i="6"/>
  <c r="S6" i="6" s="1"/>
  <c r="S23" i="6"/>
  <c r="U6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2" i="6"/>
  <c r="T23" i="6"/>
  <c r="T24" i="6"/>
  <c r="T25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52" i="6"/>
  <c r="T53" i="6"/>
  <c r="T54" i="6"/>
  <c r="T55" i="6"/>
  <c r="T56" i="6"/>
  <c r="T57" i="6"/>
  <c r="T58" i="6"/>
  <c r="T59" i="6"/>
  <c r="T60" i="6"/>
  <c r="T61" i="6"/>
  <c r="T62" i="6"/>
  <c r="T63" i="6"/>
  <c r="T5" i="6"/>
  <c r="C70" i="6"/>
  <c r="Q63" i="6"/>
  <c r="S63" i="6" s="1"/>
  <c r="Q58" i="6"/>
  <c r="S58" i="6" s="1"/>
  <c r="Q55" i="6"/>
  <c r="S55" i="6" s="1"/>
  <c r="Q52" i="6"/>
  <c r="S52" i="6" s="1"/>
  <c r="Q40" i="6"/>
  <c r="S40" i="6" s="1"/>
  <c r="Q37" i="6"/>
  <c r="S37" i="6" s="1"/>
  <c r="Q34" i="6"/>
  <c r="S34" i="6" s="1"/>
  <c r="Q31" i="6"/>
  <c r="S31" i="6" s="1"/>
  <c r="Q28" i="6"/>
  <c r="S28" i="6" s="1"/>
  <c r="Q25" i="6"/>
  <c r="S25" i="6" s="1"/>
  <c r="Q22" i="6"/>
  <c r="S22" i="6" s="1"/>
  <c r="Q19" i="6"/>
  <c r="S19" i="6" s="1"/>
  <c r="Q15" i="6"/>
  <c r="S15" i="6" s="1"/>
  <c r="Q11" i="6"/>
  <c r="S11" i="6" s="1"/>
  <c r="Q8" i="6"/>
  <c r="S8" i="6" s="1"/>
  <c r="C76" i="6"/>
  <c r="C73" i="6"/>
  <c r="C72" i="6"/>
  <c r="C71" i="6"/>
  <c r="Q5" i="6"/>
  <c r="S5" i="6" s="1"/>
  <c r="V5" i="6" s="1"/>
  <c r="U7" i="6" l="1"/>
  <c r="V6" i="6"/>
  <c r="A8" i="6"/>
  <c r="V8" i="6" s="1"/>
  <c r="V7" i="6"/>
  <c r="U8" i="6" l="1"/>
  <c r="A9" i="6"/>
  <c r="V9" i="6" s="1"/>
  <c r="U9" i="6" l="1"/>
  <c r="A10" i="6"/>
  <c r="U10" i="6" s="1"/>
  <c r="V10" i="6" l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l="1"/>
  <c r="V11" i="6"/>
  <c r="V12" i="6"/>
  <c r="U11" i="6"/>
  <c r="A27" i="6" l="1"/>
  <c r="U26" i="6"/>
  <c r="V26" i="6"/>
  <c r="V13" i="6"/>
  <c r="U12" i="6"/>
  <c r="A28" i="6" l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V14" i="6"/>
  <c r="U13" i="6"/>
  <c r="U46" i="6" l="1"/>
  <c r="V46" i="6"/>
  <c r="A47" i="6"/>
  <c r="V15" i="6"/>
  <c r="U14" i="6"/>
  <c r="V47" i="6" l="1"/>
  <c r="A48" i="6"/>
  <c r="U47" i="6"/>
  <c r="V16" i="6"/>
  <c r="U15" i="6"/>
  <c r="V48" i="6" l="1"/>
  <c r="U48" i="6"/>
  <c r="A49" i="6"/>
  <c r="V17" i="6"/>
  <c r="U16" i="6"/>
  <c r="U49" i="6" l="1"/>
  <c r="A50" i="6"/>
  <c r="V49" i="6"/>
  <c r="V18" i="6"/>
  <c r="U17" i="6"/>
  <c r="V50" i="6" l="1"/>
  <c r="U50" i="6"/>
  <c r="A51" i="6"/>
  <c r="V19" i="6"/>
  <c r="U18" i="6"/>
  <c r="U51" i="6" l="1"/>
  <c r="V51" i="6"/>
  <c r="A52" i="6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U19" i="6"/>
  <c r="V20" i="6" l="1"/>
  <c r="U20" i="6"/>
  <c r="U21" i="6" l="1"/>
  <c r="V21" i="6"/>
  <c r="V22" i="6"/>
  <c r="V23" i="6" l="1"/>
  <c r="U22" i="6"/>
  <c r="V24" i="6" l="1"/>
  <c r="U23" i="6"/>
  <c r="V25" i="6" l="1"/>
  <c r="U24" i="6"/>
  <c r="V27" i="6" l="1"/>
  <c r="U25" i="6"/>
  <c r="V28" i="6" l="1"/>
  <c r="U27" i="6"/>
  <c r="V29" i="6" l="1"/>
  <c r="U28" i="6"/>
  <c r="V30" i="6" l="1"/>
  <c r="U29" i="6"/>
  <c r="V31" i="6" l="1"/>
  <c r="U30" i="6"/>
  <c r="V32" i="6" l="1"/>
  <c r="U31" i="6"/>
  <c r="V33" i="6" l="1"/>
  <c r="U32" i="6"/>
  <c r="V34" i="6" l="1"/>
  <c r="U33" i="6"/>
  <c r="V35" i="6" l="1"/>
  <c r="U34" i="6"/>
  <c r="V36" i="6" l="1"/>
  <c r="U35" i="6"/>
  <c r="V37" i="6" l="1"/>
  <c r="U36" i="6"/>
  <c r="V38" i="6" l="1"/>
  <c r="U37" i="6"/>
  <c r="V39" i="6" l="1"/>
  <c r="U38" i="6"/>
  <c r="V40" i="6" l="1"/>
  <c r="U39" i="6"/>
  <c r="V41" i="6" l="1"/>
  <c r="U40" i="6"/>
  <c r="U41" i="6" l="1"/>
  <c r="V42" i="6" l="1"/>
  <c r="U42" i="6"/>
  <c r="U43" i="6" l="1"/>
  <c r="V43" i="6"/>
  <c r="U44" i="6" l="1"/>
  <c r="V44" i="6"/>
  <c r="U45" i="6" l="1"/>
  <c r="V45" i="6"/>
  <c r="V52" i="6" l="1"/>
  <c r="V53" i="6" l="1"/>
  <c r="U52" i="6"/>
  <c r="V54" i="6" l="1"/>
  <c r="U53" i="6"/>
  <c r="V55" i="6" l="1"/>
  <c r="U54" i="6"/>
  <c r="V56" i="6" l="1"/>
  <c r="U55" i="6"/>
  <c r="V57" i="6" l="1"/>
  <c r="U56" i="6"/>
  <c r="V58" i="6" l="1"/>
  <c r="U57" i="6"/>
  <c r="V59" i="6" l="1"/>
  <c r="U58" i="6"/>
  <c r="V60" i="6" l="1"/>
  <c r="U59" i="6"/>
  <c r="V61" i="6" l="1"/>
  <c r="U60" i="6"/>
  <c r="V62" i="6" l="1"/>
  <c r="U61" i="6"/>
  <c r="V63" i="6" l="1"/>
  <c r="U62" i="6"/>
  <c r="U63" i="6" l="1"/>
</calcChain>
</file>

<file path=xl/comments1.xml><?xml version="1.0" encoding="utf-8"?>
<comments xmlns="http://schemas.openxmlformats.org/spreadsheetml/2006/main">
  <authors>
    <author>Khatch</author>
  </authors>
  <commentList>
    <comment ref="F5" authorId="0" shapeId="0">
      <text>
        <r>
          <rPr>
            <b/>
            <sz val="9"/>
            <color indexed="81"/>
            <rFont val="Tahoma"/>
            <family val="2"/>
            <charset val="204"/>
          </rPr>
          <t>Могу подобрать под любое напряжение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Кран на 1/2 управление может быть любым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  <charset val="204"/>
          </rPr>
          <t>Включается через пускатель - сигнал на 220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  <charset val="204"/>
          </rPr>
          <t>По умолчанию режим циркуляции. Кран на 3/4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Через пускатель - сигнал на 220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  <charset val="204"/>
          </rPr>
          <t>Сигнал 220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Только если есть второй цикл промывки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  <charset val="204"/>
          </rPr>
          <t>Может не быть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Только для доильной установки
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  <charset val="204"/>
          </rPr>
          <t>Через 1 минуту</t>
        </r>
      </text>
    </comment>
  </commentList>
</comments>
</file>

<file path=xl/sharedStrings.xml><?xml version="1.0" encoding="utf-8"?>
<sst xmlns="http://schemas.openxmlformats.org/spreadsheetml/2006/main" count="380" uniqueCount="162">
  <si>
    <t>Насос моющей жидкости 1</t>
  </si>
  <si>
    <t>Насос моющей жидкости 2</t>
  </si>
  <si>
    <t>Кран холодной воды</t>
  </si>
  <si>
    <t>Кран горячей воды воды</t>
  </si>
  <si>
    <t>открыть</t>
  </si>
  <si>
    <t>УПРАВЛЯЮЩЕЕ УСТРОЙСТВО</t>
  </si>
  <si>
    <t>Датчик наполнения основного бака - верх</t>
  </si>
  <si>
    <t>Датчик наполнения основного бака - низ</t>
  </si>
  <si>
    <t>Когда наполнился бак - начать полоскание</t>
  </si>
  <si>
    <t>Наполнение основного бака для полоскания</t>
  </si>
  <si>
    <t>сигнал</t>
  </si>
  <si>
    <t>закрыть</t>
  </si>
  <si>
    <t>включить</t>
  </si>
  <si>
    <t>если</t>
  </si>
  <si>
    <t>выключить</t>
  </si>
  <si>
    <t>Когда бак опустеет</t>
  </si>
  <si>
    <t>Наполнение основного бака для мойки 1</t>
  </si>
  <si>
    <t>Время Т1</t>
  </si>
  <si>
    <t>Время Т2</t>
  </si>
  <si>
    <t>Время перекачки моющего раствора1</t>
  </si>
  <si>
    <t>Время Т3</t>
  </si>
  <si>
    <t>Время перекачки моющего раствора2</t>
  </si>
  <si>
    <t>Время Т4</t>
  </si>
  <si>
    <t>Полоскание</t>
  </si>
  <si>
    <t>Время Т5</t>
  </si>
  <si>
    <t>Время обязательной мойки моющим раствором1</t>
  </si>
  <si>
    <t>Когда пройдет время T2 (мойка уже может начаться - если бак наполнится)</t>
  </si>
  <si>
    <t>Время обязательной мойки моющим раствором2</t>
  </si>
  <si>
    <t>Когда пройдет время T1 (мойка уже может начаться - если бак наполнится)</t>
  </si>
  <si>
    <t>Когда пройдет время T4 (обязательный цикл)</t>
  </si>
  <si>
    <t>Время, за которое бак заполняется на 1/2</t>
  </si>
  <si>
    <t>Когда пройдет время Т3</t>
  </si>
  <si>
    <t>Если не будет хватать воды для заполнения системы, но до окончания времени Т4</t>
  </si>
  <si>
    <t>Сушка молокопровода (для танка не надо)</t>
  </si>
  <si>
    <t>Вакуумная установка</t>
  </si>
  <si>
    <t>Основной насос на промывку (танк) / Молочный насос (доилка</t>
  </si>
  <si>
    <t>Цикл мойки 1</t>
  </si>
  <si>
    <t>Кран 2 (циркуляция / слив)</t>
  </si>
  <si>
    <t>циркуляция</t>
  </si>
  <si>
    <t>слив</t>
  </si>
  <si>
    <t>Вентиль воздуха</t>
  </si>
  <si>
    <t>Время Т6</t>
  </si>
  <si>
    <t>Время просушки молокопровода</t>
  </si>
  <si>
    <t>Когда пройдет время T6 (время сушки)</t>
  </si>
  <si>
    <t>Сушка</t>
  </si>
  <si>
    <t>Датчики</t>
  </si>
  <si>
    <t>Цикл мойки 2</t>
  </si>
  <si>
    <t>Наполнение основного бака для мойки 2</t>
  </si>
  <si>
    <t>Если не будет хватать воды для заполнения системы, но до окончания времени Т5</t>
  </si>
  <si>
    <t>Когда пройдет время T5 (обязательный цикл)</t>
  </si>
  <si>
    <t>Наполнение основного бака для полоскания - холодная вода</t>
  </si>
  <si>
    <t>Когда наполнился бак - начать полоскание достаточно теплой водой</t>
  </si>
  <si>
    <t>выключить через 1 минуту</t>
  </si>
  <si>
    <t>БАК</t>
  </si>
  <si>
    <t>Водопровод</t>
  </si>
  <si>
    <t>Резервуары с моющим средством</t>
  </si>
  <si>
    <t>№1</t>
  </si>
  <si>
    <t>№2</t>
  </si>
  <si>
    <t>Кран холодной  воды</t>
  </si>
  <si>
    <t>Кран горячей  воды</t>
  </si>
  <si>
    <t>ОСНОВНОЙ НАСОС НА ПРОМЫВКУ</t>
  </si>
  <si>
    <t>ВАКУУМНАЯ УСТАНОВКА</t>
  </si>
  <si>
    <t>СИСТЕМА</t>
  </si>
  <si>
    <t>Кран циркуляция / слив</t>
  </si>
  <si>
    <t>Когда наполнился бак - начать мойку (в тч и в процессе мойки)</t>
  </si>
  <si>
    <t>СТАНДАРТ ДЛЯ ДУ</t>
  </si>
  <si>
    <t>Теплая вода, какая  получится</t>
  </si>
  <si>
    <t>Мощность вакуумной установки - 8 кВт 380В</t>
  </si>
  <si>
    <t>Молочный насос - 0,75кВт</t>
  </si>
  <si>
    <t>5 минут</t>
  </si>
  <si>
    <t>. + 2 минуты</t>
  </si>
  <si>
    <t>Может не быть</t>
  </si>
  <si>
    <t xml:space="preserve"> t5 = 15 минут</t>
  </si>
  <si>
    <t xml:space="preserve"> t4 = 15 минут</t>
  </si>
  <si>
    <t>t1 = 30 сек</t>
  </si>
  <si>
    <t>t2 = 30 сек</t>
  </si>
  <si>
    <t>t6 = 11 минут</t>
  </si>
  <si>
    <t>S</t>
  </si>
  <si>
    <t>W</t>
  </si>
  <si>
    <t>Слив</t>
  </si>
  <si>
    <t>Команда</t>
  </si>
  <si>
    <t>Аргумент</t>
  </si>
  <si>
    <t>T</t>
  </si>
  <si>
    <t>PORTOUT</t>
  </si>
  <si>
    <t>I</t>
  </si>
  <si>
    <t>Установить значение порта вывода по битам (1 - замкнутый семистор, 0 - разомкнутый)</t>
  </si>
  <si>
    <t>Описание</t>
  </si>
  <si>
    <t>NN</t>
  </si>
  <si>
    <t>C</t>
  </si>
  <si>
    <t>P</t>
  </si>
  <si>
    <t>датчик верх</t>
  </si>
  <si>
    <t>датчик низ</t>
  </si>
  <si>
    <t>Насос моющ. 1</t>
  </si>
  <si>
    <t>Насос моющ. 2</t>
  </si>
  <si>
    <t>Кран холод.</t>
  </si>
  <si>
    <t>Кран гор.</t>
  </si>
  <si>
    <t>Откл.моющую жидкость</t>
  </si>
  <si>
    <t>Мойка</t>
  </si>
  <si>
    <t>Полоскание + слив</t>
  </si>
  <si>
    <t>Комментарий к фазе</t>
  </si>
  <si>
    <t>Данные</t>
  </si>
  <si>
    <t>Таймеры</t>
  </si>
  <si>
    <t>Время (сек)</t>
  </si>
  <si>
    <t>Сушка молокопровода</t>
  </si>
  <si>
    <t>G</t>
  </si>
  <si>
    <t>2 минуты после мойки</t>
  </si>
  <si>
    <t>Все отключаем и оставляем слив</t>
  </si>
  <si>
    <t>Вывод на индикатор</t>
  </si>
  <si>
    <t>Резерв</t>
  </si>
  <si>
    <t>"1", "2", 0x04, // вапрвалп вдлпр зщкуег кще г кузещк зщшв ехзке</t>
  </si>
  <si>
    <t>"P", 0x2C, 0x00, 0x01, // Наполнение основного бака для полоскания</t>
  </si>
  <si>
    <t xml:space="preserve">   {</t>
  </si>
  <si>
    <t>Номер таймера</t>
  </si>
  <si>
    <t>bits: etttdddd</t>
  </si>
  <si>
    <t>e = 1 окончание таймера вызовет ошибку, ttt - номер таймера, которого ждем или 0 если все таймеры, dddd - биты датчиков на которые смотрим</t>
  </si>
  <si>
    <t>флаги ожидания</t>
  </si>
  <si>
    <t>Таймер вызовет ошибку</t>
  </si>
  <si>
    <t>Номер длительности</t>
  </si>
  <si>
    <t>Запустить таймер ttt с нуля, для замера времени</t>
  </si>
  <si>
    <t>bits: 0tttdddd</t>
  </si>
  <si>
    <t>Взвести таймер ttt на фиксированный период dddd</t>
  </si>
  <si>
    <t>Перейти на dddd шагов вперед если таймер досчитал до нуля (максимально на 15 шагов)</t>
  </si>
  <si>
    <t>?</t>
  </si>
  <si>
    <t>Строка</t>
  </si>
  <si>
    <t>bits:0000dddd</t>
  </si>
  <si>
    <t>Остановиться и выдать код ошибки dddd и номер строки на экран (для отладки можно использовать)</t>
  </si>
  <si>
    <t>bits:sddddddd</t>
  </si>
  <si>
    <t>bits:0tttdddd</t>
  </si>
  <si>
    <t>bits:00000ttt</t>
  </si>
  <si>
    <t>Перейти на ddd шагов вперед  (или назад, если взведен первый бит - s)</t>
  </si>
  <si>
    <t>Продолжаем мойку и слив</t>
  </si>
  <si>
    <t>bits:0tttiddd</t>
  </si>
  <si>
    <t>Сохранить в период 0 замеряемый таймер ttt, проинвертировать (i) и разделить на (ddd)</t>
  </si>
  <si>
    <t>Засекаем время для расчетного периода, используя таймер 1</t>
  </si>
  <si>
    <t>Расчет данных для команды</t>
  </si>
  <si>
    <t>Строка данных для вставки в код программы</t>
  </si>
  <si>
    <t>Циркуляция</t>
  </si>
  <si>
    <t>Насос промыки/вакуум</t>
  </si>
  <si>
    <t>долив четверть бака горячей</t>
  </si>
  <si>
    <t>Основной таймер (взводится заданной длительностью)\</t>
  </si>
  <si>
    <t>Доп. Таймер для параллельного отсчета или замера длительности</t>
  </si>
  <si>
    <t>Делитель расчетов</t>
  </si>
  <si>
    <t>Воздух</t>
  </si>
  <si>
    <t xml:space="preserve">Включить/выключить устройста </t>
  </si>
  <si>
    <t>Если таймер = 0, то перейти</t>
  </si>
  <si>
    <t xml:space="preserve">Запустить замер времени таймером </t>
  </si>
  <si>
    <t xml:space="preserve">Сохранить в Длит. 0 значение таймера </t>
  </si>
  <si>
    <t xml:space="preserve">Перейти вперед/назад на кол-во шагов: </t>
  </si>
  <si>
    <t>Остановиться и выдать ошибку</t>
  </si>
  <si>
    <t xml:space="preserve">Ждем таймер - </t>
  </si>
  <si>
    <t xml:space="preserve">Взвести таймер - </t>
  </si>
  <si>
    <t>Макс.время наполения танка</t>
  </si>
  <si>
    <t>Макс.время слива танка</t>
  </si>
  <si>
    <t>Начать полоскание теплой водой</t>
  </si>
  <si>
    <t>Наполнение основного бака горячей водой</t>
  </si>
  <si>
    <t>Расчетн.время</t>
  </si>
  <si>
    <t>Залив моющ.р-р 1</t>
  </si>
  <si>
    <t>Залив моющ.р-р 2</t>
  </si>
  <si>
    <t>Мойка 1</t>
  </si>
  <si>
    <t>Мойка 2</t>
  </si>
  <si>
    <t>Циклы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</si>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</sst>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FD2"/>
        <bgColor indexed="64"/>
      </patternFill>
    </fill>
    <fill>
      <patternFill patternType="solid">
        <fgColor rgb="FFF6FEC6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textRotation="90" wrapText="1"/>
    </xf>
    <xf numFmtId="0" fontId="3" fillId="0" borderId="0" xfId="0" applyFont="1" applyAlignment="1">
      <alignment textRotation="90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justify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9" xfId="0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 applyBorder="1" applyAlignment="1">
      <alignment horizontal="center" textRotation="90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textRotation="90"/>
    </xf>
    <xf numFmtId="0" fontId="2" fillId="7" borderId="1" xfId="0" applyFont="1" applyFill="1" applyBorder="1" applyAlignment="1">
      <alignment textRotation="90"/>
    </xf>
    <xf numFmtId="0" fontId="2" fillId="8" borderId="1" xfId="0" applyFont="1" applyFill="1" applyBorder="1" applyAlignment="1">
      <alignment textRotation="90"/>
    </xf>
    <xf numFmtId="0" fontId="2" fillId="6" borderId="1" xfId="0" applyFont="1" applyFill="1" applyBorder="1" applyAlignment="1">
      <alignment textRotation="90"/>
    </xf>
    <xf numFmtId="0" fontId="2" fillId="0" borderId="1" xfId="0" applyFont="1" applyBorder="1"/>
    <xf numFmtId="0" fontId="2" fillId="0" borderId="0" xfId="0" applyFont="1" applyAlignment="1">
      <alignment horizontal="center" textRotation="90"/>
    </xf>
    <xf numFmtId="0" fontId="2" fillId="6" borderId="1" xfId="0" applyFont="1" applyFill="1" applyBorder="1" applyAlignment="1">
      <alignment horizontal="center" textRotation="90"/>
    </xf>
    <xf numFmtId="0" fontId="2" fillId="6" borderId="0" xfId="0" applyFont="1" applyFill="1" applyBorder="1" applyAlignment="1">
      <alignment horizontal="center" textRotation="90"/>
    </xf>
    <xf numFmtId="0" fontId="0" fillId="9" borderId="0" xfId="0" applyFill="1"/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3" fillId="0" borderId="1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1" xfId="0" applyFill="1" applyBorder="1"/>
  </cellXfs>
  <cellStyles count="1">
    <cellStyle name="Обычный" xfId="0" builtinId="0"/>
  </cellStyles>
  <dxfs count="3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F6FEC6"/>
      <color rgb="FFD1FF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295275</xdr:rowOff>
    </xdr:from>
    <xdr:to>
      <xdr:col>4</xdr:col>
      <xdr:colOff>276225</xdr:colOff>
      <xdr:row>10</xdr:row>
      <xdr:rowOff>314325</xdr:rowOff>
    </xdr:to>
    <xdr:cxnSp macro="">
      <xdr:nvCxnSpPr>
        <xdr:cNvPr id="3" name="Прямая со стрелкой 2"/>
        <xdr:cNvCxnSpPr/>
      </xdr:nvCxnSpPr>
      <xdr:spPr>
        <a:xfrm flipV="1">
          <a:off x="438150" y="2476500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12</xdr:row>
      <xdr:rowOff>228600</xdr:rowOff>
    </xdr:from>
    <xdr:to>
      <xdr:col>4</xdr:col>
      <xdr:colOff>295275</xdr:colOff>
      <xdr:row>12</xdr:row>
      <xdr:rowOff>247650</xdr:rowOff>
    </xdr:to>
    <xdr:cxnSp macro="">
      <xdr:nvCxnSpPr>
        <xdr:cNvPr id="4" name="Прямая со стрелкой 3"/>
        <xdr:cNvCxnSpPr/>
      </xdr:nvCxnSpPr>
      <xdr:spPr>
        <a:xfrm flipV="1">
          <a:off x="457200" y="3171825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4</xdr:row>
      <xdr:rowOff>161925</xdr:rowOff>
    </xdr:from>
    <xdr:to>
      <xdr:col>4</xdr:col>
      <xdr:colOff>276225</xdr:colOff>
      <xdr:row>10</xdr:row>
      <xdr:rowOff>28575</xdr:rowOff>
    </xdr:to>
    <xdr:cxnSp macro="">
      <xdr:nvCxnSpPr>
        <xdr:cNvPr id="6" name="Прямая со стрелкой 5"/>
        <xdr:cNvCxnSpPr/>
      </xdr:nvCxnSpPr>
      <xdr:spPr>
        <a:xfrm>
          <a:off x="2419350" y="933450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</xdr:row>
      <xdr:rowOff>0</xdr:rowOff>
    </xdr:from>
    <xdr:to>
      <xdr:col>6</xdr:col>
      <xdr:colOff>257175</xdr:colOff>
      <xdr:row>10</xdr:row>
      <xdr:rowOff>57150</xdr:rowOff>
    </xdr:to>
    <xdr:cxnSp macro="">
      <xdr:nvCxnSpPr>
        <xdr:cNvPr id="7" name="Прямая со стрелкой 6"/>
        <xdr:cNvCxnSpPr/>
      </xdr:nvCxnSpPr>
      <xdr:spPr>
        <a:xfrm>
          <a:off x="3619500" y="962025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10</xdr:row>
      <xdr:rowOff>247650</xdr:rowOff>
    </xdr:from>
    <xdr:to>
      <xdr:col>12</xdr:col>
      <xdr:colOff>276225</xdr:colOff>
      <xdr:row>10</xdr:row>
      <xdr:rowOff>276225</xdr:rowOff>
    </xdr:to>
    <xdr:cxnSp macro="">
      <xdr:nvCxnSpPr>
        <xdr:cNvPr id="8" name="Прямая со стрелкой 7"/>
        <xdr:cNvCxnSpPr/>
      </xdr:nvCxnSpPr>
      <xdr:spPr>
        <a:xfrm flipV="1">
          <a:off x="3810000" y="2428875"/>
          <a:ext cx="38004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1066800</xdr:colOff>
      <xdr:row>12</xdr:row>
      <xdr:rowOff>180975</xdr:rowOff>
    </xdr:from>
    <xdr:to>
      <xdr:col>12</xdr:col>
      <xdr:colOff>361950</xdr:colOff>
      <xdr:row>12</xdr:row>
      <xdr:rowOff>209550</xdr:rowOff>
    </xdr:to>
    <xdr:cxnSp macro="">
      <xdr:nvCxnSpPr>
        <xdr:cNvPr id="10" name="Прямая со стрелкой 9"/>
        <xdr:cNvCxnSpPr/>
      </xdr:nvCxnSpPr>
      <xdr:spPr>
        <a:xfrm flipV="1">
          <a:off x="5362575" y="3124200"/>
          <a:ext cx="233362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638175</xdr:colOff>
      <xdr:row>12</xdr:row>
      <xdr:rowOff>209550</xdr:rowOff>
    </xdr:from>
    <xdr:to>
      <xdr:col>8</xdr:col>
      <xdr:colOff>638175</xdr:colOff>
      <xdr:row>18</xdr:row>
      <xdr:rowOff>47625</xdr:rowOff>
    </xdr:to>
    <xdr:cxnSp macro="">
      <xdr:nvCxnSpPr>
        <xdr:cNvPr id="13" name="Прямая со стрелкой 12"/>
        <xdr:cNvCxnSpPr/>
      </xdr:nvCxnSpPr>
      <xdr:spPr>
        <a:xfrm flipV="1">
          <a:off x="4933950" y="3152775"/>
          <a:ext cx="0" cy="12382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10</xdr:row>
      <xdr:rowOff>95250</xdr:rowOff>
    </xdr:from>
    <xdr:to>
      <xdr:col>14</xdr:col>
      <xdr:colOff>161925</xdr:colOff>
      <xdr:row>10</xdr:row>
      <xdr:rowOff>95250</xdr:rowOff>
    </xdr:to>
    <xdr:cxnSp macro="">
      <xdr:nvCxnSpPr>
        <xdr:cNvPr id="15" name="Прямая со стрелкой 14"/>
        <xdr:cNvCxnSpPr/>
      </xdr:nvCxnSpPr>
      <xdr:spPr>
        <a:xfrm>
          <a:off x="8105775" y="2276475"/>
          <a:ext cx="9239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10</xdr:row>
      <xdr:rowOff>514350</xdr:rowOff>
    </xdr:from>
    <xdr:to>
      <xdr:col>14</xdr:col>
      <xdr:colOff>409575</xdr:colOff>
      <xdr:row>12</xdr:row>
      <xdr:rowOff>276225</xdr:rowOff>
    </xdr:to>
    <xdr:cxnSp macro="">
      <xdr:nvCxnSpPr>
        <xdr:cNvPr id="17" name="Прямая со стрелкой 16"/>
        <xdr:cNvCxnSpPr/>
      </xdr:nvCxnSpPr>
      <xdr:spPr>
        <a:xfrm flipH="1">
          <a:off x="9267825" y="2695575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</xdr:row>
      <xdr:rowOff>409575</xdr:rowOff>
    </xdr:from>
    <xdr:to>
      <xdr:col>14</xdr:col>
      <xdr:colOff>400050</xdr:colOff>
      <xdr:row>10</xdr:row>
      <xdr:rowOff>95250</xdr:rowOff>
    </xdr:to>
    <xdr:cxnSp macro="">
      <xdr:nvCxnSpPr>
        <xdr:cNvPr id="68" name="Соединительная линия уступом 67"/>
        <xdr:cNvCxnSpPr/>
      </xdr:nvCxnSpPr>
      <xdr:spPr>
        <a:xfrm rot="10800000">
          <a:off x="8448675" y="1762125"/>
          <a:ext cx="819150" cy="514350"/>
        </a:xfrm>
        <a:prstGeom prst="bentConnector3">
          <a:avLst>
            <a:gd name="adj1" fmla="val -2326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276227</xdr:colOff>
      <xdr:row>7</xdr:row>
      <xdr:rowOff>400052</xdr:rowOff>
    </xdr:from>
    <xdr:to>
      <xdr:col>13</xdr:col>
      <xdr:colOff>133351</xdr:colOff>
      <xdr:row>10</xdr:row>
      <xdr:rowOff>95248</xdr:rowOff>
    </xdr:to>
    <xdr:cxnSp macro="">
      <xdr:nvCxnSpPr>
        <xdr:cNvPr id="69" name="Соединительная линия уступом 68"/>
        <xdr:cNvCxnSpPr/>
      </xdr:nvCxnSpPr>
      <xdr:spPr>
        <a:xfrm rot="10800000" flipV="1">
          <a:off x="7610477" y="1752602"/>
          <a:ext cx="781049" cy="523871"/>
        </a:xfrm>
        <a:prstGeom prst="bentConnector3">
          <a:avLst>
            <a:gd name="adj1" fmla="val 176829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Таблица1" displayName="Таблица1" ref="B3:E11" totalsRowShown="0">
  <autoFilter ref="B3:E11"/>
  <sortState ref="B4:E8">
    <sortCondition ref="B3:B8"/>
  </sortState>
  <tableColumns count="4">
    <tableColumn id="4" name="NN" dataDxfId="2"/>
    <tableColumn id="1" name="Команда" dataDxfId="1"/>
    <tableColumn id="2" name="Аргумент" dataDxfId="0"/>
    <tableColumn id="3" name="Описание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S55"/>
  <sheetViews>
    <sheetView topLeftCell="A4" workbookViewId="0">
      <selection activeCell="O26" sqref="O26"/>
    </sheetView>
  </sheetViews>
  <sheetFormatPr defaultRowHeight="11.25" x14ac:dyDescent="0.2"/>
  <cols>
    <col min="1" max="1" width="4.85546875" style="25" customWidth="1"/>
    <col min="2" max="2" width="3.140625" style="26" bestFit="1" customWidth="1"/>
    <col min="3" max="3" width="30.5703125" style="24" customWidth="1"/>
    <col min="4" max="13" width="9" style="20" customWidth="1"/>
    <col min="14" max="14" width="9.140625" style="19"/>
    <col min="15" max="15" width="31" style="19" customWidth="1"/>
    <col min="16" max="16384" width="9.140625" style="19"/>
  </cols>
  <sheetData>
    <row r="3" spans="1:16" ht="12" thickBot="1" x14ac:dyDescent="0.25"/>
    <row r="4" spans="1:16" ht="15" customHeight="1" x14ac:dyDescent="0.2">
      <c r="A4" s="85"/>
      <c r="B4" s="85"/>
      <c r="C4" s="86"/>
      <c r="D4" s="79" t="s">
        <v>45</v>
      </c>
      <c r="E4" s="80"/>
      <c r="F4" s="72" t="s">
        <v>5</v>
      </c>
      <c r="G4" s="73"/>
      <c r="H4" s="73"/>
      <c r="I4" s="73"/>
      <c r="J4" s="73"/>
      <c r="K4" s="73"/>
      <c r="L4" s="73"/>
      <c r="M4" s="73"/>
    </row>
    <row r="5" spans="1:16" s="20" customFormat="1" ht="78.75" x14ac:dyDescent="0.25">
      <c r="A5" s="85"/>
      <c r="B5" s="85"/>
      <c r="C5" s="86"/>
      <c r="D5" s="33" t="s">
        <v>6</v>
      </c>
      <c r="E5" s="34" t="s">
        <v>7</v>
      </c>
      <c r="F5" s="32" t="s">
        <v>0</v>
      </c>
      <c r="G5" s="17" t="s">
        <v>1</v>
      </c>
      <c r="H5" s="17" t="s">
        <v>2</v>
      </c>
      <c r="I5" s="17" t="s">
        <v>3</v>
      </c>
      <c r="J5" s="17" t="s">
        <v>35</v>
      </c>
      <c r="K5" s="17" t="s">
        <v>37</v>
      </c>
      <c r="L5" s="17" t="s">
        <v>34</v>
      </c>
      <c r="M5" s="17" t="s">
        <v>40</v>
      </c>
      <c r="O5" s="27" t="s">
        <v>65</v>
      </c>
    </row>
    <row r="6" spans="1:16" s="21" customFormat="1" x14ac:dyDescent="0.25">
      <c r="A6" s="74" t="s">
        <v>23</v>
      </c>
      <c r="B6" s="75" t="s">
        <v>9</v>
      </c>
      <c r="C6" s="76"/>
      <c r="D6" s="33"/>
      <c r="E6" s="34"/>
      <c r="F6" s="32"/>
      <c r="G6" s="17"/>
      <c r="H6" s="17" t="s">
        <v>4</v>
      </c>
      <c r="I6" s="17" t="s">
        <v>4</v>
      </c>
      <c r="J6" s="17"/>
      <c r="K6" s="17" t="s">
        <v>38</v>
      </c>
      <c r="L6" s="17"/>
      <c r="M6" s="17"/>
      <c r="N6" s="43">
        <v>1</v>
      </c>
      <c r="O6" s="28"/>
      <c r="P6" s="29" t="s">
        <v>66</v>
      </c>
    </row>
    <row r="7" spans="1:16" s="21" customFormat="1" ht="29.25" customHeight="1" x14ac:dyDescent="0.25">
      <c r="A7" s="74"/>
      <c r="B7" s="75" t="s">
        <v>51</v>
      </c>
      <c r="C7" s="76"/>
      <c r="D7" s="33" t="s">
        <v>10</v>
      </c>
      <c r="E7" s="34"/>
      <c r="F7" s="32"/>
      <c r="G7" s="17"/>
      <c r="H7" s="17" t="s">
        <v>11</v>
      </c>
      <c r="I7" s="17" t="s">
        <v>11</v>
      </c>
      <c r="J7" s="17" t="s">
        <v>12</v>
      </c>
      <c r="K7" s="17"/>
      <c r="L7" s="30" t="s">
        <v>12</v>
      </c>
      <c r="M7" s="17"/>
      <c r="N7" s="43">
        <v>2</v>
      </c>
      <c r="O7" s="28" t="s">
        <v>69</v>
      </c>
      <c r="P7" s="29" t="s">
        <v>67</v>
      </c>
    </row>
    <row r="8" spans="1:16" s="21" customFormat="1" x14ac:dyDescent="0.25">
      <c r="A8" s="74"/>
      <c r="B8" s="77" t="s">
        <v>15</v>
      </c>
      <c r="C8" s="78"/>
      <c r="D8" s="33"/>
      <c r="E8" s="34" t="s">
        <v>10</v>
      </c>
      <c r="F8" s="32"/>
      <c r="G8" s="17"/>
      <c r="H8" s="17"/>
      <c r="I8" s="17"/>
      <c r="J8" s="17" t="s">
        <v>14</v>
      </c>
      <c r="K8" s="18" t="s">
        <v>39</v>
      </c>
      <c r="L8" s="30" t="s">
        <v>14</v>
      </c>
      <c r="M8" s="17"/>
      <c r="N8" s="43">
        <v>3</v>
      </c>
      <c r="O8" s="28"/>
    </row>
    <row r="9" spans="1:16" s="21" customFormat="1" x14ac:dyDescent="0.25">
      <c r="A9" s="74" t="s">
        <v>36</v>
      </c>
      <c r="B9" s="81" t="s">
        <v>16</v>
      </c>
      <c r="C9" s="82"/>
      <c r="D9" s="33"/>
      <c r="E9" s="34"/>
      <c r="F9" s="32" t="s">
        <v>12</v>
      </c>
      <c r="G9" s="17"/>
      <c r="H9" s="17"/>
      <c r="I9" s="17" t="s">
        <v>4</v>
      </c>
      <c r="J9" s="17"/>
      <c r="K9" s="17"/>
      <c r="L9" s="17"/>
      <c r="M9" s="17"/>
      <c r="N9" s="43">
        <v>4</v>
      </c>
      <c r="O9" s="28"/>
    </row>
    <row r="10" spans="1:16" s="21" customFormat="1" ht="28.5" customHeight="1" x14ac:dyDescent="0.25">
      <c r="A10" s="74"/>
      <c r="B10" s="75" t="s">
        <v>28</v>
      </c>
      <c r="C10" s="76"/>
      <c r="D10" s="33"/>
      <c r="E10" s="34"/>
      <c r="F10" s="32" t="s">
        <v>14</v>
      </c>
      <c r="G10" s="17"/>
      <c r="H10" s="17"/>
      <c r="I10" s="17"/>
      <c r="J10" s="17"/>
      <c r="K10" s="17"/>
      <c r="L10" s="17"/>
      <c r="M10" s="17"/>
      <c r="N10" s="43">
        <v>5</v>
      </c>
      <c r="O10" s="28" t="s">
        <v>74</v>
      </c>
    </row>
    <row r="11" spans="1:16" s="21" customFormat="1" ht="29.25" customHeight="1" x14ac:dyDescent="0.25">
      <c r="A11" s="74"/>
      <c r="B11" s="75" t="s">
        <v>64</v>
      </c>
      <c r="C11" s="76"/>
      <c r="D11" s="33" t="s">
        <v>10</v>
      </c>
      <c r="E11" s="34"/>
      <c r="F11" s="32"/>
      <c r="G11" s="17"/>
      <c r="H11" s="17"/>
      <c r="I11" s="17" t="s">
        <v>11</v>
      </c>
      <c r="J11" s="17" t="s">
        <v>12</v>
      </c>
      <c r="K11" s="17" t="s">
        <v>38</v>
      </c>
      <c r="L11" s="30" t="s">
        <v>12</v>
      </c>
      <c r="M11" s="17"/>
      <c r="N11" s="42">
        <v>6</v>
      </c>
      <c r="O11" s="28"/>
      <c r="P11" s="29" t="s">
        <v>68</v>
      </c>
    </row>
    <row r="12" spans="1:16" s="21" customFormat="1" ht="33.75" x14ac:dyDescent="0.25">
      <c r="A12" s="74"/>
      <c r="B12" s="83" t="s">
        <v>13</v>
      </c>
      <c r="C12" s="31" t="s">
        <v>32</v>
      </c>
      <c r="D12" s="33"/>
      <c r="E12" s="34" t="s">
        <v>10</v>
      </c>
      <c r="F12" s="32"/>
      <c r="G12" s="17"/>
      <c r="H12" s="17"/>
      <c r="I12" s="17" t="s">
        <v>4</v>
      </c>
      <c r="J12" s="17"/>
      <c r="K12" s="17"/>
      <c r="L12" s="30"/>
      <c r="M12" s="17"/>
      <c r="N12" s="42">
        <v>7</v>
      </c>
      <c r="O12" s="28"/>
    </row>
    <row r="13" spans="1:16" s="21" customFormat="1" x14ac:dyDescent="0.25">
      <c r="A13" s="74"/>
      <c r="B13" s="83"/>
      <c r="C13" s="31" t="s">
        <v>31</v>
      </c>
      <c r="D13" s="33"/>
      <c r="E13" s="34"/>
      <c r="F13" s="32"/>
      <c r="G13" s="17"/>
      <c r="H13" s="17"/>
      <c r="I13" s="17" t="s">
        <v>11</v>
      </c>
      <c r="J13" s="17"/>
      <c r="K13" s="17"/>
      <c r="L13" s="30"/>
      <c r="M13" s="17"/>
      <c r="N13" s="21">
        <v>8</v>
      </c>
      <c r="O13" s="28"/>
    </row>
    <row r="14" spans="1:16" s="21" customFormat="1" x14ac:dyDescent="0.25">
      <c r="A14" s="74"/>
      <c r="B14" s="75" t="s">
        <v>29</v>
      </c>
      <c r="C14" s="76"/>
      <c r="D14" s="33"/>
      <c r="E14" s="34"/>
      <c r="F14" s="32"/>
      <c r="G14" s="17"/>
      <c r="H14" s="17"/>
      <c r="I14" s="17"/>
      <c r="J14" s="17"/>
      <c r="K14" s="17" t="s">
        <v>39</v>
      </c>
      <c r="L14" s="30"/>
      <c r="M14" s="17"/>
      <c r="N14" s="21">
        <v>9</v>
      </c>
      <c r="O14" s="28" t="s">
        <v>73</v>
      </c>
    </row>
    <row r="15" spans="1:16" s="21" customFormat="1" x14ac:dyDescent="0.25">
      <c r="A15" s="74"/>
      <c r="B15" s="77" t="s">
        <v>15</v>
      </c>
      <c r="C15" s="78"/>
      <c r="D15" s="33"/>
      <c r="E15" s="34" t="s">
        <v>10</v>
      </c>
      <c r="F15" s="32"/>
      <c r="G15" s="17"/>
      <c r="H15" s="17"/>
      <c r="I15" s="17"/>
      <c r="J15" s="17" t="s">
        <v>14</v>
      </c>
      <c r="K15" s="17"/>
      <c r="L15" s="30" t="s">
        <v>14</v>
      </c>
      <c r="M15" s="17"/>
      <c r="N15" s="21">
        <v>10</v>
      </c>
      <c r="O15" s="28"/>
    </row>
    <row r="16" spans="1:16" s="21" customFormat="1" ht="21.75" customHeight="1" x14ac:dyDescent="0.25">
      <c r="A16" s="74" t="s">
        <v>23</v>
      </c>
      <c r="B16" s="75" t="s">
        <v>50</v>
      </c>
      <c r="C16" s="76"/>
      <c r="D16" s="33"/>
      <c r="E16" s="34"/>
      <c r="F16" s="32"/>
      <c r="G16" s="17"/>
      <c r="H16" s="17" t="s">
        <v>4</v>
      </c>
      <c r="I16" s="17"/>
      <c r="J16" s="17"/>
      <c r="K16" s="17" t="s">
        <v>38</v>
      </c>
      <c r="L16" s="17"/>
      <c r="M16" s="17"/>
      <c r="N16" s="21">
        <v>11</v>
      </c>
      <c r="O16" s="28" t="s">
        <v>70</v>
      </c>
    </row>
    <row r="17" spans="1:16" s="21" customFormat="1" x14ac:dyDescent="0.25">
      <c r="A17" s="74"/>
      <c r="B17" s="75" t="s">
        <v>8</v>
      </c>
      <c r="C17" s="76"/>
      <c r="D17" s="33" t="s">
        <v>10</v>
      </c>
      <c r="E17" s="34"/>
      <c r="F17" s="32"/>
      <c r="G17" s="17"/>
      <c r="H17" s="17" t="s">
        <v>11</v>
      </c>
      <c r="I17" s="17"/>
      <c r="J17" s="17" t="s">
        <v>12</v>
      </c>
      <c r="K17" s="17" t="s">
        <v>39</v>
      </c>
      <c r="L17" s="30" t="s">
        <v>12</v>
      </c>
      <c r="M17" s="17"/>
      <c r="N17" s="21">
        <v>12</v>
      </c>
      <c r="O17" s="28"/>
      <c r="P17" s="84" t="s">
        <v>71</v>
      </c>
    </row>
    <row r="18" spans="1:16" s="21" customFormat="1" ht="13.5" customHeight="1" x14ac:dyDescent="0.25">
      <c r="A18" s="74"/>
      <c r="B18" s="77" t="s">
        <v>15</v>
      </c>
      <c r="C18" s="78"/>
      <c r="D18" s="33"/>
      <c r="E18" s="34" t="s">
        <v>10</v>
      </c>
      <c r="F18" s="32"/>
      <c r="G18" s="17"/>
      <c r="H18" s="17"/>
      <c r="I18" s="17"/>
      <c r="J18" s="17" t="s">
        <v>52</v>
      </c>
      <c r="K18" s="17"/>
      <c r="L18" s="30" t="s">
        <v>14</v>
      </c>
      <c r="M18" s="17"/>
      <c r="N18" s="21">
        <v>13</v>
      </c>
      <c r="O18" s="28"/>
      <c r="P18" s="84"/>
    </row>
    <row r="19" spans="1:16" s="21" customFormat="1" x14ac:dyDescent="0.25">
      <c r="A19" s="74" t="s">
        <v>46</v>
      </c>
      <c r="B19" s="81" t="s">
        <v>47</v>
      </c>
      <c r="C19" s="82"/>
      <c r="D19" s="33"/>
      <c r="E19" s="34"/>
      <c r="F19" s="32"/>
      <c r="G19" s="17" t="s">
        <v>12</v>
      </c>
      <c r="H19" s="17"/>
      <c r="I19" s="17" t="s">
        <v>4</v>
      </c>
      <c r="J19" s="17"/>
      <c r="K19" s="17"/>
      <c r="L19" s="17"/>
      <c r="M19" s="17"/>
      <c r="N19" s="21">
        <v>14</v>
      </c>
      <c r="O19" s="28" t="s">
        <v>75</v>
      </c>
      <c r="P19" s="84"/>
    </row>
    <row r="20" spans="1:16" s="21" customFormat="1" x14ac:dyDescent="0.25">
      <c r="A20" s="74"/>
      <c r="B20" s="75" t="s">
        <v>26</v>
      </c>
      <c r="C20" s="76"/>
      <c r="D20" s="33"/>
      <c r="E20" s="34"/>
      <c r="F20" s="32"/>
      <c r="G20" s="17" t="s">
        <v>14</v>
      </c>
      <c r="H20" s="17"/>
      <c r="I20" s="17"/>
      <c r="J20" s="17"/>
      <c r="K20" s="17"/>
      <c r="L20" s="17"/>
      <c r="M20" s="17"/>
      <c r="N20" s="21">
        <v>15</v>
      </c>
      <c r="O20" s="28"/>
      <c r="P20" s="84"/>
    </row>
    <row r="21" spans="1:16" s="21" customFormat="1" x14ac:dyDescent="0.25">
      <c r="A21" s="74"/>
      <c r="B21" s="75" t="s">
        <v>64</v>
      </c>
      <c r="C21" s="76"/>
      <c r="D21" s="33" t="s">
        <v>10</v>
      </c>
      <c r="E21" s="34"/>
      <c r="F21" s="32"/>
      <c r="G21" s="17"/>
      <c r="H21" s="17"/>
      <c r="I21" s="17" t="s">
        <v>11</v>
      </c>
      <c r="J21" s="17" t="s">
        <v>12</v>
      </c>
      <c r="K21" s="17" t="s">
        <v>38</v>
      </c>
      <c r="L21" s="30" t="s">
        <v>12</v>
      </c>
      <c r="M21" s="17"/>
      <c r="N21" s="21">
        <v>16</v>
      </c>
      <c r="O21" s="28"/>
      <c r="P21" s="84"/>
    </row>
    <row r="22" spans="1:16" s="21" customFormat="1" ht="33.75" x14ac:dyDescent="0.25">
      <c r="A22" s="74"/>
      <c r="B22" s="83" t="s">
        <v>13</v>
      </c>
      <c r="C22" s="31" t="s">
        <v>48</v>
      </c>
      <c r="D22" s="33"/>
      <c r="E22" s="34" t="s">
        <v>10</v>
      </c>
      <c r="F22" s="32"/>
      <c r="G22" s="17"/>
      <c r="H22" s="17"/>
      <c r="I22" s="17" t="s">
        <v>4</v>
      </c>
      <c r="J22" s="17"/>
      <c r="K22" s="17"/>
      <c r="L22" s="30"/>
      <c r="M22" s="17"/>
      <c r="N22" s="21">
        <v>17</v>
      </c>
      <c r="O22" s="28"/>
      <c r="P22" s="84"/>
    </row>
    <row r="23" spans="1:16" s="21" customFormat="1" x14ac:dyDescent="0.25">
      <c r="A23" s="74"/>
      <c r="B23" s="83"/>
      <c r="C23" s="31" t="s">
        <v>31</v>
      </c>
      <c r="D23" s="33"/>
      <c r="E23" s="34"/>
      <c r="F23" s="32"/>
      <c r="G23" s="17"/>
      <c r="H23" s="17"/>
      <c r="I23" s="17" t="s">
        <v>11</v>
      </c>
      <c r="J23" s="17"/>
      <c r="K23" s="17"/>
      <c r="L23" s="30"/>
      <c r="M23" s="17"/>
      <c r="N23" s="21">
        <v>18</v>
      </c>
      <c r="O23" s="28"/>
      <c r="P23" s="84"/>
    </row>
    <row r="24" spans="1:16" s="21" customFormat="1" x14ac:dyDescent="0.25">
      <c r="A24" s="74"/>
      <c r="B24" s="75" t="s">
        <v>49</v>
      </c>
      <c r="C24" s="76"/>
      <c r="D24" s="33"/>
      <c r="E24" s="34"/>
      <c r="F24" s="32"/>
      <c r="G24" s="17"/>
      <c r="H24" s="17"/>
      <c r="I24" s="17"/>
      <c r="J24" s="17"/>
      <c r="K24" s="17" t="s">
        <v>39</v>
      </c>
      <c r="L24" s="30"/>
      <c r="M24" s="17"/>
      <c r="N24" s="21">
        <v>19</v>
      </c>
      <c r="O24" s="28" t="s">
        <v>72</v>
      </c>
      <c r="P24" s="84"/>
    </row>
    <row r="25" spans="1:16" s="21" customFormat="1" x14ac:dyDescent="0.25">
      <c r="A25" s="74"/>
      <c r="B25" s="77" t="s">
        <v>15</v>
      </c>
      <c r="C25" s="78"/>
      <c r="D25" s="33"/>
      <c r="E25" s="34" t="s">
        <v>10</v>
      </c>
      <c r="F25" s="32"/>
      <c r="G25" s="17"/>
      <c r="H25" s="17"/>
      <c r="I25" s="17"/>
      <c r="J25" s="17" t="s">
        <v>14</v>
      </c>
      <c r="K25" s="17"/>
      <c r="L25" s="30" t="s">
        <v>14</v>
      </c>
      <c r="M25" s="17"/>
      <c r="N25" s="21">
        <v>20</v>
      </c>
      <c r="O25" s="28"/>
      <c r="P25" s="84"/>
    </row>
    <row r="26" spans="1:16" s="21" customFormat="1" ht="24" customHeight="1" x14ac:dyDescent="0.25">
      <c r="A26" s="74" t="s">
        <v>23</v>
      </c>
      <c r="B26" s="75" t="s">
        <v>50</v>
      </c>
      <c r="C26" s="76"/>
      <c r="D26" s="33"/>
      <c r="E26" s="34"/>
      <c r="F26" s="32"/>
      <c r="G26" s="17"/>
      <c r="H26" s="17" t="s">
        <v>4</v>
      </c>
      <c r="I26" s="17"/>
      <c r="J26" s="17"/>
      <c r="K26" s="17" t="s">
        <v>38</v>
      </c>
      <c r="L26" s="17"/>
      <c r="M26" s="17"/>
      <c r="N26" s="21">
        <v>21</v>
      </c>
      <c r="O26" s="28" t="s">
        <v>70</v>
      </c>
    </row>
    <row r="27" spans="1:16" s="21" customFormat="1" x14ac:dyDescent="0.25">
      <c r="A27" s="74"/>
      <c r="B27" s="75" t="s">
        <v>8</v>
      </c>
      <c r="C27" s="76"/>
      <c r="D27" s="33" t="s">
        <v>10</v>
      </c>
      <c r="E27" s="34"/>
      <c r="F27" s="32"/>
      <c r="G27" s="17"/>
      <c r="H27" s="17" t="s">
        <v>11</v>
      </c>
      <c r="I27" s="17"/>
      <c r="J27" s="17" t="s">
        <v>12</v>
      </c>
      <c r="K27" s="17" t="s">
        <v>39</v>
      </c>
      <c r="L27" s="30" t="s">
        <v>12</v>
      </c>
      <c r="M27" s="17"/>
      <c r="N27" s="21">
        <v>22</v>
      </c>
      <c r="O27" s="28"/>
    </row>
    <row r="28" spans="1:16" s="21" customFormat="1" ht="12" customHeight="1" x14ac:dyDescent="0.25">
      <c r="A28" s="74"/>
      <c r="B28" s="77" t="s">
        <v>15</v>
      </c>
      <c r="C28" s="78"/>
      <c r="D28" s="33"/>
      <c r="E28" s="34" t="s">
        <v>10</v>
      </c>
      <c r="F28" s="32"/>
      <c r="G28" s="17"/>
      <c r="H28" s="17"/>
      <c r="I28" s="17"/>
      <c r="J28" s="17" t="s">
        <v>52</v>
      </c>
      <c r="K28" s="17"/>
      <c r="L28" s="30"/>
      <c r="M28" s="17"/>
      <c r="N28" s="21">
        <v>23</v>
      </c>
      <c r="O28" s="28"/>
    </row>
    <row r="29" spans="1:16" s="21" customFormat="1" x14ac:dyDescent="0.25">
      <c r="A29" s="74" t="s">
        <v>44</v>
      </c>
      <c r="B29" s="77" t="s">
        <v>33</v>
      </c>
      <c r="C29" s="78"/>
      <c r="D29" s="33"/>
      <c r="E29" s="34"/>
      <c r="F29" s="32"/>
      <c r="G29" s="17"/>
      <c r="H29" s="17"/>
      <c r="I29" s="17"/>
      <c r="J29" s="17"/>
      <c r="K29" s="17"/>
      <c r="L29" s="30"/>
      <c r="M29" s="17" t="s">
        <v>4</v>
      </c>
      <c r="N29" s="21">
        <v>24</v>
      </c>
      <c r="O29" s="28" t="s">
        <v>76</v>
      </c>
    </row>
    <row r="30" spans="1:16" s="21" customFormat="1" x14ac:dyDescent="0.25">
      <c r="A30" s="74"/>
      <c r="B30" s="75" t="s">
        <v>43</v>
      </c>
      <c r="C30" s="76"/>
      <c r="D30" s="33"/>
      <c r="E30" s="34"/>
      <c r="F30" s="32"/>
      <c r="G30" s="17"/>
      <c r="H30" s="17"/>
      <c r="I30" s="17"/>
      <c r="J30" s="17"/>
      <c r="K30" s="17"/>
      <c r="L30" s="30" t="s">
        <v>14</v>
      </c>
      <c r="M30" s="17" t="s">
        <v>11</v>
      </c>
      <c r="N30" s="21">
        <v>25</v>
      </c>
      <c r="O30" s="28"/>
    </row>
    <row r="31" spans="1:16" s="21" customFormat="1" x14ac:dyDescent="0.25">
      <c r="A31" s="22"/>
      <c r="B31" s="23"/>
      <c r="C31" s="24"/>
      <c r="D31" s="37">
        <v>0</v>
      </c>
      <c r="E31" s="37">
        <v>1</v>
      </c>
      <c r="F31" s="37">
        <v>0</v>
      </c>
      <c r="G31" s="37">
        <v>1</v>
      </c>
      <c r="H31" s="37">
        <v>2</v>
      </c>
      <c r="I31" s="37">
        <v>3</v>
      </c>
      <c r="J31" s="37">
        <v>4</v>
      </c>
      <c r="K31" s="37">
        <v>5</v>
      </c>
      <c r="L31" s="37">
        <v>6</v>
      </c>
      <c r="M31" s="37"/>
    </row>
    <row r="32" spans="1:16" s="21" customFormat="1" x14ac:dyDescent="0.25">
      <c r="A32" s="22"/>
      <c r="B32" s="23"/>
      <c r="C32" s="24"/>
      <c r="D32" s="35"/>
      <c r="E32" s="36"/>
      <c r="F32" s="20"/>
      <c r="G32" s="20"/>
      <c r="H32" s="20"/>
      <c r="I32" s="20"/>
      <c r="J32" s="20"/>
      <c r="K32" s="20"/>
      <c r="L32" s="20"/>
      <c r="M32" s="20"/>
    </row>
    <row r="33" spans="1:19" s="21" customFormat="1" x14ac:dyDescent="0.25">
      <c r="A33" s="22"/>
      <c r="B33" s="23"/>
      <c r="C33" s="38"/>
      <c r="D33" s="35"/>
      <c r="E33" s="36"/>
      <c r="F33" s="20"/>
      <c r="G33" s="20"/>
      <c r="H33" s="20"/>
      <c r="I33" s="20"/>
      <c r="J33" s="20"/>
      <c r="K33" s="20"/>
      <c r="L33" s="20"/>
      <c r="M33" s="20"/>
      <c r="S33" s="29"/>
    </row>
    <row r="34" spans="1:19" s="21" customFormat="1" x14ac:dyDescent="0.25">
      <c r="A34" s="22"/>
      <c r="B34" s="23"/>
      <c r="C34" s="38"/>
      <c r="D34" s="35"/>
      <c r="E34" s="36"/>
      <c r="F34" s="20"/>
      <c r="G34" s="20"/>
      <c r="H34" s="20"/>
      <c r="I34" s="20"/>
      <c r="J34" s="20"/>
      <c r="K34" s="20"/>
      <c r="L34" s="20"/>
      <c r="M34" s="20"/>
      <c r="S34" s="29"/>
    </row>
    <row r="35" spans="1:19" s="21" customFormat="1" x14ac:dyDescent="0.25">
      <c r="A35" s="22"/>
      <c r="B35" s="23"/>
      <c r="C35" s="38"/>
      <c r="D35" s="35"/>
      <c r="E35" s="36"/>
      <c r="F35" s="20"/>
      <c r="G35" s="20"/>
      <c r="H35" s="20"/>
      <c r="I35" s="20"/>
      <c r="J35" s="20"/>
      <c r="K35" s="20"/>
      <c r="L35" s="20"/>
      <c r="M35" s="20"/>
      <c r="S35" s="29"/>
    </row>
    <row r="36" spans="1:19" s="21" customFormat="1" x14ac:dyDescent="0.25">
      <c r="A36" s="22"/>
      <c r="B36" s="23"/>
      <c r="C36" s="38"/>
      <c r="D36" s="35"/>
      <c r="E36" s="36"/>
      <c r="F36" s="20"/>
      <c r="G36" s="20"/>
      <c r="H36" s="20"/>
      <c r="I36" s="20"/>
      <c r="J36" s="20"/>
      <c r="K36" s="20"/>
      <c r="L36" s="20"/>
      <c r="M36" s="20"/>
      <c r="S36" s="29"/>
    </row>
    <row r="37" spans="1:19" s="21" customFormat="1" x14ac:dyDescent="0.25">
      <c r="A37" s="22"/>
      <c r="B37" s="23"/>
      <c r="C37" s="38"/>
      <c r="D37" s="35"/>
      <c r="E37" s="36"/>
      <c r="F37" s="20"/>
      <c r="G37" s="20"/>
      <c r="H37" s="20"/>
      <c r="I37" s="20"/>
      <c r="J37" s="20"/>
      <c r="K37" s="20"/>
      <c r="L37" s="20"/>
      <c r="M37" s="20"/>
      <c r="S37" s="29"/>
    </row>
    <row r="38" spans="1:19" s="21" customFormat="1" x14ac:dyDescent="0.25">
      <c r="A38" s="22"/>
      <c r="B38" s="23"/>
      <c r="C38" s="38"/>
      <c r="D38" s="35"/>
      <c r="E38" s="36"/>
      <c r="F38" s="20"/>
      <c r="G38" s="20"/>
      <c r="H38" s="20"/>
      <c r="I38" s="20"/>
      <c r="J38" s="20"/>
      <c r="K38" s="20"/>
      <c r="L38" s="20"/>
      <c r="M38" s="20"/>
      <c r="S38" s="29"/>
    </row>
    <row r="39" spans="1:19" s="21" customFormat="1" x14ac:dyDescent="0.25">
      <c r="A39" s="22"/>
      <c r="B39" s="23"/>
      <c r="C39" s="38"/>
      <c r="D39" s="35"/>
      <c r="E39" s="36"/>
      <c r="F39" s="20"/>
      <c r="G39" s="20"/>
      <c r="H39" s="20"/>
      <c r="I39" s="20"/>
      <c r="J39" s="20"/>
      <c r="K39" s="20"/>
      <c r="L39" s="20"/>
      <c r="M39" s="20"/>
      <c r="S39" s="29"/>
    </row>
    <row r="40" spans="1:19" s="21" customFormat="1" x14ac:dyDescent="0.25">
      <c r="A40" s="22"/>
      <c r="B40" s="23"/>
      <c r="C40" s="38"/>
      <c r="D40" s="20"/>
      <c r="E40" s="20"/>
      <c r="F40" s="20"/>
      <c r="G40" s="20"/>
      <c r="H40" s="20"/>
      <c r="I40" s="20"/>
      <c r="J40" s="20"/>
      <c r="K40" s="20"/>
      <c r="L40" s="20"/>
      <c r="M40" s="20"/>
      <c r="S40" s="29"/>
    </row>
    <row r="41" spans="1:19" s="21" customFormat="1" x14ac:dyDescent="0.25">
      <c r="A41" s="22"/>
      <c r="B41" s="23"/>
      <c r="C41" s="38"/>
      <c r="D41" s="20"/>
      <c r="E41" s="20"/>
      <c r="F41" s="20"/>
      <c r="G41" s="20"/>
      <c r="H41" s="20"/>
      <c r="I41" s="20"/>
      <c r="J41" s="20"/>
      <c r="K41" s="20"/>
      <c r="L41" s="20"/>
      <c r="M41" s="20"/>
      <c r="S41" s="29"/>
    </row>
    <row r="42" spans="1:19" s="21" customFormat="1" x14ac:dyDescent="0.25">
      <c r="A42" s="22"/>
      <c r="B42" s="23"/>
      <c r="C42" s="38"/>
      <c r="D42" s="20"/>
      <c r="E42" s="20"/>
      <c r="F42" s="20"/>
      <c r="G42" s="20"/>
      <c r="H42" s="20"/>
      <c r="I42" s="20"/>
      <c r="J42" s="20"/>
      <c r="K42" s="20"/>
      <c r="L42" s="20"/>
      <c r="M42" s="20"/>
      <c r="S42" s="29"/>
    </row>
    <row r="43" spans="1:19" s="21" customFormat="1" x14ac:dyDescent="0.25">
      <c r="A43" s="22"/>
      <c r="B43" s="23"/>
      <c r="C43" s="38"/>
      <c r="D43" s="20"/>
      <c r="E43" s="20"/>
      <c r="F43" s="20"/>
      <c r="G43" s="20"/>
      <c r="H43" s="20"/>
      <c r="I43" s="20"/>
      <c r="J43" s="20"/>
      <c r="K43" s="20"/>
      <c r="L43" s="20"/>
      <c r="M43" s="20"/>
      <c r="S43" s="29"/>
    </row>
    <row r="44" spans="1:19" s="21" customFormat="1" x14ac:dyDescent="0.25">
      <c r="A44" s="22"/>
      <c r="B44" s="23"/>
      <c r="C44" s="38"/>
      <c r="D44" s="20"/>
      <c r="E44" s="20"/>
      <c r="F44" s="20"/>
      <c r="G44" s="20"/>
      <c r="H44" s="20"/>
      <c r="I44" s="20"/>
      <c r="J44" s="20"/>
      <c r="K44" s="20"/>
      <c r="L44" s="20"/>
      <c r="M44" s="20"/>
      <c r="S44" s="29"/>
    </row>
    <row r="45" spans="1:19" s="21" customFormat="1" x14ac:dyDescent="0.25">
      <c r="A45" s="22"/>
      <c r="B45" s="23"/>
      <c r="C45" s="38"/>
      <c r="D45" s="20"/>
      <c r="E45" s="20"/>
      <c r="F45" s="20"/>
      <c r="G45" s="20"/>
      <c r="H45" s="20"/>
      <c r="I45" s="20"/>
      <c r="J45" s="20"/>
      <c r="K45" s="20"/>
      <c r="L45" s="20"/>
      <c r="M45" s="20"/>
      <c r="S45" s="29"/>
    </row>
    <row r="46" spans="1:19" s="21" customFormat="1" x14ac:dyDescent="0.25">
      <c r="A46" s="22"/>
      <c r="B46" s="23"/>
      <c r="C46" s="38"/>
      <c r="D46" s="20"/>
      <c r="E46" s="20"/>
      <c r="F46" s="20"/>
      <c r="G46" s="20"/>
      <c r="H46" s="20"/>
      <c r="I46" s="20"/>
      <c r="J46" s="20"/>
      <c r="K46" s="20"/>
      <c r="L46" s="20"/>
      <c r="M46" s="20"/>
      <c r="S46" s="29"/>
    </row>
    <row r="47" spans="1:19" x14ac:dyDescent="0.2">
      <c r="C47" s="38"/>
      <c r="S47" s="39"/>
    </row>
    <row r="48" spans="1:19" x14ac:dyDescent="0.2">
      <c r="C48" s="38"/>
      <c r="S48" s="39"/>
    </row>
    <row r="49" spans="3:19" x14ac:dyDescent="0.2">
      <c r="C49" s="38"/>
      <c r="S49" s="39"/>
    </row>
    <row r="50" spans="3:19" x14ac:dyDescent="0.2">
      <c r="C50" s="38"/>
      <c r="S50" s="39"/>
    </row>
    <row r="51" spans="3:19" x14ac:dyDescent="0.2">
      <c r="C51" s="38"/>
      <c r="S51" s="39"/>
    </row>
    <row r="52" spans="3:19" x14ac:dyDescent="0.2">
      <c r="C52" s="38"/>
      <c r="S52" s="39"/>
    </row>
    <row r="53" spans="3:19" x14ac:dyDescent="0.2">
      <c r="C53" s="38"/>
      <c r="S53" s="39"/>
    </row>
    <row r="54" spans="3:19" x14ac:dyDescent="0.2">
      <c r="C54" s="38"/>
      <c r="S54" s="39"/>
    </row>
    <row r="55" spans="3:19" x14ac:dyDescent="0.2">
      <c r="S55" s="39"/>
    </row>
  </sheetData>
  <mergeCells count="33">
    <mergeCell ref="P17:P25"/>
    <mergeCell ref="A29:A30"/>
    <mergeCell ref="B29:C29"/>
    <mergeCell ref="B30:C30"/>
    <mergeCell ref="A4:C5"/>
    <mergeCell ref="B17:C17"/>
    <mergeCell ref="A26:A28"/>
    <mergeCell ref="B26:C26"/>
    <mergeCell ref="B27:C27"/>
    <mergeCell ref="B28:C28"/>
    <mergeCell ref="A19:A25"/>
    <mergeCell ref="B19:C19"/>
    <mergeCell ref="B20:C20"/>
    <mergeCell ref="B21:C21"/>
    <mergeCell ref="B22:B23"/>
    <mergeCell ref="B24:C24"/>
    <mergeCell ref="B25:C25"/>
    <mergeCell ref="B15:C15"/>
    <mergeCell ref="B16:C16"/>
    <mergeCell ref="A9:A15"/>
    <mergeCell ref="B18:C18"/>
    <mergeCell ref="A16:A18"/>
    <mergeCell ref="B9:C9"/>
    <mergeCell ref="B10:C10"/>
    <mergeCell ref="B11:C11"/>
    <mergeCell ref="B14:C14"/>
    <mergeCell ref="B12:B13"/>
    <mergeCell ref="F4:M4"/>
    <mergeCell ref="A6:A8"/>
    <mergeCell ref="B6:C6"/>
    <mergeCell ref="B7:C7"/>
    <mergeCell ref="B8:C8"/>
    <mergeCell ref="D4:E4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E24" sqref="E24"/>
    </sheetView>
  </sheetViews>
  <sheetFormatPr defaultRowHeight="15" x14ac:dyDescent="0.25"/>
  <cols>
    <col min="3" max="3" width="51.7109375" bestFit="1" customWidth="1"/>
  </cols>
  <sheetData>
    <row r="2" spans="2:3" x14ac:dyDescent="0.25">
      <c r="B2" s="4" t="s">
        <v>17</v>
      </c>
      <c r="C2" s="4" t="s">
        <v>19</v>
      </c>
    </row>
    <row r="3" spans="2:3" x14ac:dyDescent="0.25">
      <c r="B3" s="4" t="s">
        <v>18</v>
      </c>
      <c r="C3" s="4" t="s">
        <v>21</v>
      </c>
    </row>
    <row r="4" spans="2:3" x14ac:dyDescent="0.25">
      <c r="B4" s="4" t="s">
        <v>20</v>
      </c>
      <c r="C4" s="4" t="s">
        <v>30</v>
      </c>
    </row>
    <row r="5" spans="2:3" x14ac:dyDescent="0.25">
      <c r="B5" s="4" t="s">
        <v>22</v>
      </c>
      <c r="C5" s="4" t="s">
        <v>25</v>
      </c>
    </row>
    <row r="6" spans="2:3" x14ac:dyDescent="0.25">
      <c r="B6" s="4" t="s">
        <v>24</v>
      </c>
      <c r="C6" s="4" t="s">
        <v>27</v>
      </c>
    </row>
    <row r="7" spans="2:3" x14ac:dyDescent="0.25">
      <c r="B7" s="4" t="s">
        <v>41</v>
      </c>
      <c r="C7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8"/>
  <sheetViews>
    <sheetView workbookViewId="0">
      <selection activeCell="Q18" sqref="Q18"/>
    </sheetView>
  </sheetViews>
  <sheetFormatPr defaultRowHeight="15" x14ac:dyDescent="0.25"/>
  <cols>
    <col min="1" max="1" width="4.5703125" customWidth="1"/>
    <col min="4" max="4" width="4.7109375" customWidth="1"/>
    <col min="8" max="8" width="4.85546875" customWidth="1"/>
    <col min="9" max="9" width="18.140625" customWidth="1"/>
    <col min="10" max="10" width="5.28515625" customWidth="1"/>
    <col min="13" max="13" width="13.85546875" customWidth="1"/>
    <col min="14" max="14" width="6.5703125" customWidth="1"/>
  </cols>
  <sheetData>
    <row r="3" spans="2:15" x14ac:dyDescent="0.25">
      <c r="F3" s="2" t="s">
        <v>55</v>
      </c>
    </row>
    <row r="4" spans="2:15" ht="15.75" thickBot="1" x14ac:dyDescent="0.3"/>
    <row r="5" spans="2:15" x14ac:dyDescent="0.25">
      <c r="E5" s="15"/>
      <c r="G5" s="15"/>
    </row>
    <row r="6" spans="2:15" ht="15.75" thickBot="1" x14ac:dyDescent="0.3">
      <c r="E6" s="16" t="s">
        <v>56</v>
      </c>
      <c r="F6" s="1"/>
      <c r="G6" s="16" t="s">
        <v>57</v>
      </c>
    </row>
    <row r="8" spans="2:15" ht="33.75" x14ac:dyDescent="0.25">
      <c r="E8" s="17" t="s">
        <v>0</v>
      </c>
      <c r="G8" s="17" t="s">
        <v>0</v>
      </c>
    </row>
    <row r="9" spans="2:15" ht="15.75" thickBot="1" x14ac:dyDescent="0.3">
      <c r="B9" t="s">
        <v>54</v>
      </c>
    </row>
    <row r="10" spans="2:15" ht="15.75" thickBot="1" x14ac:dyDescent="0.3">
      <c r="E10" s="5"/>
      <c r="F10" s="6"/>
      <c r="G10" s="7"/>
    </row>
    <row r="11" spans="2:15" ht="45" x14ac:dyDescent="0.25">
      <c r="C11" s="17" t="s">
        <v>58</v>
      </c>
      <c r="E11" s="8"/>
      <c r="F11" s="9"/>
      <c r="G11" s="10"/>
      <c r="I11" s="3" t="s">
        <v>60</v>
      </c>
      <c r="M11" s="87" t="s">
        <v>62</v>
      </c>
      <c r="O11" s="17" t="s">
        <v>63</v>
      </c>
    </row>
    <row r="12" spans="2:15" x14ac:dyDescent="0.25">
      <c r="E12" s="8"/>
      <c r="F12" s="9"/>
      <c r="G12" s="10"/>
      <c r="M12" s="88"/>
    </row>
    <row r="13" spans="2:15" ht="34.5" thickBot="1" x14ac:dyDescent="0.3">
      <c r="C13" s="17" t="s">
        <v>59</v>
      </c>
      <c r="E13" s="8"/>
      <c r="F13" s="14" t="s">
        <v>53</v>
      </c>
      <c r="G13" s="10"/>
      <c r="I13" s="3" t="s">
        <v>61</v>
      </c>
      <c r="K13" s="17" t="s">
        <v>40</v>
      </c>
      <c r="M13" s="89"/>
    </row>
    <row r="14" spans="2:15" x14ac:dyDescent="0.25">
      <c r="E14" s="8"/>
      <c r="F14" s="9"/>
      <c r="G14" s="10"/>
    </row>
    <row r="15" spans="2:15" x14ac:dyDescent="0.25">
      <c r="E15" s="8"/>
      <c r="F15" s="9"/>
      <c r="G15" s="10"/>
    </row>
    <row r="16" spans="2:15" x14ac:dyDescent="0.25">
      <c r="E16" s="8"/>
      <c r="F16" s="9"/>
      <c r="G16" s="10"/>
    </row>
    <row r="17" spans="5:7" x14ac:dyDescent="0.25">
      <c r="E17" s="8"/>
      <c r="F17" s="9"/>
      <c r="G17" s="10"/>
    </row>
    <row r="18" spans="5:7" ht="15.75" thickBot="1" x14ac:dyDescent="0.3">
      <c r="E18" s="11"/>
      <c r="F18" s="12"/>
      <c r="G18" s="13"/>
    </row>
  </sheetData>
  <mergeCells count="1">
    <mergeCell ref="M11:M1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C4" sqref="C4:E11"/>
    </sheetView>
  </sheetViews>
  <sheetFormatPr defaultRowHeight="15" x14ac:dyDescent="0.25"/>
  <cols>
    <col min="2" max="3" width="11.140625" customWidth="1"/>
    <col min="4" max="4" width="12.7109375" customWidth="1"/>
    <col min="5" max="5" width="112.85546875" bestFit="1" customWidth="1"/>
    <col min="6" max="6" width="93.5703125" customWidth="1"/>
  </cols>
  <sheetData>
    <row r="3" spans="2:5" x14ac:dyDescent="0.25">
      <c r="B3" s="1" t="s">
        <v>87</v>
      </c>
      <c r="C3" s="1" t="s">
        <v>80</v>
      </c>
      <c r="D3" s="1" t="s">
        <v>81</v>
      </c>
      <c r="E3" t="s">
        <v>86</v>
      </c>
    </row>
    <row r="4" spans="2:5" x14ac:dyDescent="0.25">
      <c r="B4" s="40">
        <v>1</v>
      </c>
      <c r="C4" s="40" t="s">
        <v>89</v>
      </c>
      <c r="D4" s="40" t="s">
        <v>83</v>
      </c>
      <c r="E4" t="s">
        <v>85</v>
      </c>
    </row>
    <row r="5" spans="2:5" x14ac:dyDescent="0.25">
      <c r="B5" s="40">
        <v>2</v>
      </c>
      <c r="C5" s="40" t="s">
        <v>82</v>
      </c>
      <c r="D5" s="40" t="s">
        <v>119</v>
      </c>
      <c r="E5" t="s">
        <v>120</v>
      </c>
    </row>
    <row r="6" spans="2:5" x14ac:dyDescent="0.25">
      <c r="B6" s="40">
        <v>3</v>
      </c>
      <c r="C6" s="40" t="s">
        <v>78</v>
      </c>
      <c r="D6" s="40" t="s">
        <v>113</v>
      </c>
      <c r="E6" t="s">
        <v>114</v>
      </c>
    </row>
    <row r="7" spans="2:5" x14ac:dyDescent="0.25">
      <c r="B7" s="40">
        <v>4</v>
      </c>
      <c r="C7" s="40" t="s">
        <v>84</v>
      </c>
      <c r="D7" s="40" t="s">
        <v>127</v>
      </c>
      <c r="E7" t="s">
        <v>121</v>
      </c>
    </row>
    <row r="8" spans="2:5" x14ac:dyDescent="0.25">
      <c r="B8" s="40">
        <v>5</v>
      </c>
      <c r="C8" s="41" t="s">
        <v>88</v>
      </c>
      <c r="D8" s="41" t="s">
        <v>128</v>
      </c>
      <c r="E8" s="9" t="s">
        <v>118</v>
      </c>
    </row>
    <row r="9" spans="2:5" x14ac:dyDescent="0.25">
      <c r="B9" s="40">
        <v>6</v>
      </c>
      <c r="C9" s="41" t="s">
        <v>77</v>
      </c>
      <c r="D9" s="41" t="s">
        <v>131</v>
      </c>
      <c r="E9" s="9" t="s">
        <v>132</v>
      </c>
    </row>
    <row r="10" spans="2:5" x14ac:dyDescent="0.25">
      <c r="B10" s="40">
        <v>7</v>
      </c>
      <c r="C10" s="41" t="s">
        <v>104</v>
      </c>
      <c r="D10" s="41" t="s">
        <v>126</v>
      </c>
      <c r="E10" s="9" t="s">
        <v>129</v>
      </c>
    </row>
    <row r="11" spans="2:5" x14ac:dyDescent="0.25">
      <c r="B11" s="40">
        <v>8</v>
      </c>
      <c r="C11" s="41" t="s">
        <v>122</v>
      </c>
      <c r="D11" s="41" t="s">
        <v>124</v>
      </c>
      <c r="E11" s="9" t="s">
        <v>125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abSelected="1" zoomScaleNormal="100" workbookViewId="0">
      <pane ySplit="4" topLeftCell="A5" activePane="bottomLeft" state="frozen"/>
      <selection pane="bottomLeft" activeCell="P6" sqref="P6"/>
    </sheetView>
  </sheetViews>
  <sheetFormatPr defaultRowHeight="15" x14ac:dyDescent="0.25"/>
  <cols>
    <col min="1" max="1" width="3.5703125" customWidth="1"/>
    <col min="2" max="15" width="3.28515625" customWidth="1"/>
    <col min="16" max="16" width="61.5703125" customWidth="1"/>
    <col min="17" max="17" width="3" style="1" customWidth="1"/>
    <col min="18" max="21" width="4.140625" style="1" customWidth="1"/>
    <col min="22" max="22" width="21.7109375" customWidth="1"/>
    <col min="23" max="23" width="2.28515625" customWidth="1"/>
  </cols>
  <sheetData>
    <row r="1" spans="1:23" hidden="1" x14ac:dyDescent="0.25"/>
    <row r="2" spans="1:23" hidden="1" x14ac:dyDescent="0.25">
      <c r="B2" t="s">
        <v>115</v>
      </c>
    </row>
    <row r="3" spans="1:23" hidden="1" x14ac:dyDescent="0.25">
      <c r="B3" s="1">
        <v>0</v>
      </c>
      <c r="C3" s="1">
        <v>1</v>
      </c>
      <c r="D3" s="1"/>
      <c r="E3" s="1"/>
      <c r="F3" s="1"/>
      <c r="G3" s="1"/>
      <c r="H3" s="1">
        <v>6</v>
      </c>
      <c r="I3" s="1">
        <v>7</v>
      </c>
      <c r="J3" s="1">
        <v>5</v>
      </c>
      <c r="K3" s="1">
        <v>4</v>
      </c>
      <c r="L3" s="1">
        <v>3</v>
      </c>
      <c r="M3" s="1">
        <v>2</v>
      </c>
      <c r="N3" s="1">
        <v>1</v>
      </c>
      <c r="O3" s="1">
        <v>0</v>
      </c>
      <c r="U3" t="s">
        <v>111</v>
      </c>
      <c r="V3" s="1" t="str">
        <f>CONCATENATE("},",CHAR(32),"// ")</f>
        <v xml:space="preserve">}, // </v>
      </c>
    </row>
    <row r="4" spans="1:23" ht="107.25" x14ac:dyDescent="0.25">
      <c r="A4" s="63" t="s">
        <v>123</v>
      </c>
      <c r="B4" s="64" t="s">
        <v>90</v>
      </c>
      <c r="C4" s="64" t="s">
        <v>91</v>
      </c>
      <c r="D4" s="64" t="s">
        <v>112</v>
      </c>
      <c r="E4" s="64" t="s">
        <v>116</v>
      </c>
      <c r="F4" s="65" t="s">
        <v>117</v>
      </c>
      <c r="G4" s="65" t="s">
        <v>141</v>
      </c>
      <c r="H4" s="66" t="s">
        <v>136</v>
      </c>
      <c r="I4" s="66" t="s">
        <v>142</v>
      </c>
      <c r="J4" s="66" t="s">
        <v>79</v>
      </c>
      <c r="K4" s="66" t="s">
        <v>137</v>
      </c>
      <c r="L4" s="66" t="s">
        <v>95</v>
      </c>
      <c r="M4" s="66" t="s">
        <v>94</v>
      </c>
      <c r="N4" s="66" t="s">
        <v>93</v>
      </c>
      <c r="O4" s="66" t="s">
        <v>92</v>
      </c>
      <c r="P4" s="67" t="s">
        <v>99</v>
      </c>
      <c r="Q4" s="68" t="s">
        <v>134</v>
      </c>
      <c r="R4" s="69" t="s">
        <v>80</v>
      </c>
      <c r="S4" s="69" t="s">
        <v>100</v>
      </c>
      <c r="T4" s="70" t="s">
        <v>108</v>
      </c>
      <c r="U4" s="70" t="s">
        <v>107</v>
      </c>
      <c r="V4" s="60" t="s">
        <v>135</v>
      </c>
      <c r="W4" s="71" t="s">
        <v>161</v>
      </c>
    </row>
    <row r="5" spans="1:23" x14ac:dyDescent="0.25">
      <c r="A5">
        <v>1</v>
      </c>
      <c r="B5" s="48"/>
      <c r="C5" s="48"/>
      <c r="D5" s="48"/>
      <c r="E5" s="48"/>
      <c r="F5" s="56"/>
      <c r="G5" s="56"/>
      <c r="H5" s="46">
        <v>0</v>
      </c>
      <c r="I5" s="46">
        <v>0</v>
      </c>
      <c r="J5" s="46">
        <v>1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4" t="s">
        <v>9</v>
      </c>
      <c r="Q5" s="1">
        <f>2^0*O5+2^1*N5+2^2*M5+2^3*L5+2^4*K5+2^5*J5+2^6*H5+2^7*I5</f>
        <v>44</v>
      </c>
      <c r="R5" s="51" t="s">
        <v>89</v>
      </c>
      <c r="S5" s="51" t="str">
        <f t="shared" ref="S5:S63" si="0">DEC2HEX(Q5,2)</f>
        <v>2C</v>
      </c>
      <c r="T5" s="51" t="str">
        <f>DEC2HEX(0,2)</f>
        <v>00</v>
      </c>
      <c r="U5" s="51" t="str">
        <f t="shared" ref="U5:U50" si="1">DEC2HEX(A5,2)</f>
        <v>01</v>
      </c>
      <c r="V5" t="str">
        <f t="shared" ref="V5:V36" si="2">CONCATENATE($U$3,"'",R5,"', 0x",S5,$V$3,A5,": ",P5)</f>
        <v xml:space="preserve">   {'P', 0x2C}, // 1: Наполнение основного бака для полоскания</v>
      </c>
      <c r="W5" s="71" t="s">
        <v>161</v>
      </c>
    </row>
    <row r="6" spans="1:23" x14ac:dyDescent="0.25">
      <c r="A6">
        <f>A5+1</f>
        <v>2</v>
      </c>
      <c r="B6" s="48"/>
      <c r="C6" s="48"/>
      <c r="D6" s="48">
        <v>0</v>
      </c>
      <c r="E6" s="48"/>
      <c r="F6" s="56">
        <v>8</v>
      </c>
      <c r="G6" s="56"/>
      <c r="H6" s="46"/>
      <c r="I6" s="46"/>
      <c r="J6" s="46"/>
      <c r="K6" s="46"/>
      <c r="L6" s="46"/>
      <c r="M6" s="46"/>
      <c r="N6" s="46"/>
      <c r="O6" s="46"/>
      <c r="P6" s="4" t="str">
        <f>CONCATENATE(VLOOKUP(R6,$I$68:$P$75,2,0),"[",D6,"]"," на цикл [",VLOOKUP(F6,$B$68:$E$77,3,0),"]")</f>
        <v>[0] на цикл [Макс.время наполения танка]</v>
      </c>
      <c r="Q6" s="1">
        <f>F6+D6*2^4</f>
        <v>8</v>
      </c>
      <c r="R6" s="51" t="s">
        <v>82</v>
      </c>
      <c r="S6" s="51" t="str">
        <f t="shared" si="0"/>
        <v>08</v>
      </c>
      <c r="T6" s="51" t="str">
        <f t="shared" ref="T6:T63" si="3">DEC2HEX(0,2)</f>
        <v>00</v>
      </c>
      <c r="U6" s="51" t="str">
        <f t="shared" si="1"/>
        <v>02</v>
      </c>
      <c r="V6" t="str">
        <f t="shared" si="2"/>
        <v xml:space="preserve">   {'T', 0x08}, // 2: [0] на цикл [Макс.время наполения танка]</v>
      </c>
      <c r="W6" s="71" t="s">
        <v>161</v>
      </c>
    </row>
    <row r="7" spans="1:23" x14ac:dyDescent="0.25">
      <c r="A7">
        <f t="shared" ref="A7:A65" si="4">A6+1</f>
        <v>3</v>
      </c>
      <c r="B7" s="48">
        <v>1</v>
      </c>
      <c r="C7" s="48"/>
      <c r="D7" s="48">
        <v>0</v>
      </c>
      <c r="E7" s="48">
        <v>1</v>
      </c>
      <c r="F7" s="56"/>
      <c r="G7" s="56"/>
      <c r="H7" s="46"/>
      <c r="I7" s="46"/>
      <c r="J7" s="46"/>
      <c r="K7" s="46"/>
      <c r="L7" s="46"/>
      <c r="M7" s="46"/>
      <c r="N7" s="46"/>
      <c r="O7" s="46"/>
      <c r="P7" s="4" t="str">
        <f>CONCATENATE(IF(B7=1,"Ждем датчик наполнения или ",""),IF(E7=1,"Ошибка по таймеру ","Ждем пока обнулиться таймер "),"[",D7,"]")</f>
        <v>Ждем датчик наполнения или Ошибка по таймеру [0]</v>
      </c>
      <c r="Q7" s="1">
        <f>2^0*B7+2^1*C7+E7*2^7+D7*2^4</f>
        <v>129</v>
      </c>
      <c r="R7" s="51" t="s">
        <v>78</v>
      </c>
      <c r="S7" s="51" t="str">
        <f t="shared" si="0"/>
        <v>81</v>
      </c>
      <c r="T7" s="51" t="str">
        <f t="shared" si="3"/>
        <v>00</v>
      </c>
      <c r="U7" s="51" t="str">
        <f t="shared" si="1"/>
        <v>03</v>
      </c>
      <c r="V7" t="str">
        <f t="shared" si="2"/>
        <v xml:space="preserve">   {'W', 0x81}, // 3: Ждем датчик наполнения или Ошибка по таймеру [0]</v>
      </c>
      <c r="W7" s="71" t="s">
        <v>161</v>
      </c>
    </row>
    <row r="8" spans="1:23" x14ac:dyDescent="0.25">
      <c r="A8">
        <f t="shared" si="4"/>
        <v>4</v>
      </c>
      <c r="B8" s="48"/>
      <c r="C8" s="48"/>
      <c r="D8" s="48"/>
      <c r="E8" s="48"/>
      <c r="F8" s="56"/>
      <c r="G8" s="56"/>
      <c r="H8" s="46">
        <v>0</v>
      </c>
      <c r="I8" s="46">
        <v>0</v>
      </c>
      <c r="J8" s="46">
        <v>1</v>
      </c>
      <c r="K8" s="46">
        <v>1</v>
      </c>
      <c r="L8" s="46">
        <v>0</v>
      </c>
      <c r="M8" s="46">
        <v>0</v>
      </c>
      <c r="N8" s="46">
        <v>0</v>
      </c>
      <c r="O8" s="46">
        <v>0</v>
      </c>
      <c r="P8" s="4" t="s">
        <v>153</v>
      </c>
      <c r="Q8" s="1">
        <f>2^0*O8+2^1*N8+2^2*M8+2^3*L8+2^4*K8+2^5*J8+2^6*H8+2^7*I8</f>
        <v>48</v>
      </c>
      <c r="R8" s="51" t="s">
        <v>89</v>
      </c>
      <c r="S8" s="51" t="str">
        <f t="shared" si="0"/>
        <v>30</v>
      </c>
      <c r="T8" s="51" t="str">
        <f t="shared" si="3"/>
        <v>00</v>
      </c>
      <c r="U8" s="51" t="str">
        <f t="shared" si="1"/>
        <v>04</v>
      </c>
      <c r="V8" t="str">
        <f t="shared" si="2"/>
        <v xml:space="preserve">   {'P', 0x30}, // 4: Начать полоскание теплой водой</v>
      </c>
      <c r="W8" s="71" t="s">
        <v>161</v>
      </c>
    </row>
    <row r="9" spans="1:23" x14ac:dyDescent="0.25">
      <c r="A9">
        <f t="shared" si="4"/>
        <v>5</v>
      </c>
      <c r="B9" s="48"/>
      <c r="C9" s="48"/>
      <c r="D9" s="48">
        <v>0</v>
      </c>
      <c r="E9" s="48"/>
      <c r="F9" s="56">
        <v>3</v>
      </c>
      <c r="G9" s="56"/>
      <c r="H9" s="46"/>
      <c r="I9" s="46"/>
      <c r="J9" s="46"/>
      <c r="K9" s="46"/>
      <c r="L9" s="46"/>
      <c r="M9" s="46"/>
      <c r="N9" s="46"/>
      <c r="O9" s="46"/>
      <c r="P9" s="4" t="str">
        <f>CONCATENATE(VLOOKUP(R9,$I$68:$P$75,2,0),"[",D9,"]"," на цикл [",VLOOKUP(F9,$B$68:$E$77,3,0),"]")</f>
        <v>[0] на цикл [Полоскание]</v>
      </c>
      <c r="Q9" s="1">
        <f>F9+D9*2^4</f>
        <v>3</v>
      </c>
      <c r="R9" s="51" t="s">
        <v>82</v>
      </c>
      <c r="S9" s="51" t="str">
        <f t="shared" si="0"/>
        <v>03</v>
      </c>
      <c r="T9" s="51" t="str">
        <f t="shared" si="3"/>
        <v>00</v>
      </c>
      <c r="U9" s="51" t="str">
        <f t="shared" si="1"/>
        <v>05</v>
      </c>
      <c r="V9" t="str">
        <f t="shared" si="2"/>
        <v xml:space="preserve">   {'T', 0x03}, // 5: [0] на цикл [Полоскание]</v>
      </c>
      <c r="W9" s="71" t="s">
        <v>161</v>
      </c>
    </row>
    <row r="10" spans="1:23" x14ac:dyDescent="0.25">
      <c r="A10">
        <f t="shared" si="4"/>
        <v>6</v>
      </c>
      <c r="B10" s="48"/>
      <c r="C10" s="48"/>
      <c r="D10" s="48">
        <v>0</v>
      </c>
      <c r="E10" s="48"/>
      <c r="F10" s="56"/>
      <c r="G10" s="56"/>
      <c r="H10" s="46"/>
      <c r="I10" s="46"/>
      <c r="J10" s="46"/>
      <c r="K10" s="46"/>
      <c r="L10" s="46"/>
      <c r="M10" s="46"/>
      <c r="N10" s="46"/>
      <c r="O10" s="46"/>
      <c r="P10" s="4" t="str">
        <f>CONCATENATE(IF(B10=1,"Ждем датчик наполнения или ",""),IF(E10=1,"Ошибка по таймеру ","Ждем пока обнулиться таймер "),"[",D10,"]")</f>
        <v>Ждем пока обнулиться таймер [0]</v>
      </c>
      <c r="Q10" s="1">
        <f>2^0*B10+2^1*C10+E10*2^7+D10*2^4</f>
        <v>0</v>
      </c>
      <c r="R10" s="51" t="s">
        <v>78</v>
      </c>
      <c r="S10" s="51" t="str">
        <f t="shared" ref="S10" si="5">DEC2HEX(Q10,2)</f>
        <v>00</v>
      </c>
      <c r="T10" s="51" t="str">
        <f t="shared" si="3"/>
        <v>00</v>
      </c>
      <c r="U10" s="51" t="str">
        <f t="shared" si="1"/>
        <v>06</v>
      </c>
      <c r="V10" t="str">
        <f t="shared" si="2"/>
        <v xml:space="preserve">   {'W', 0x00}, // 6: Ждем пока обнулиться таймер [0]</v>
      </c>
      <c r="W10" s="71" t="s">
        <v>161</v>
      </c>
    </row>
    <row r="11" spans="1:23" x14ac:dyDescent="0.25">
      <c r="A11">
        <f t="shared" si="4"/>
        <v>7</v>
      </c>
      <c r="B11" s="48"/>
      <c r="C11" s="48"/>
      <c r="D11" s="48"/>
      <c r="E11" s="48"/>
      <c r="F11" s="56"/>
      <c r="G11" s="5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0</v>
      </c>
      <c r="N11" s="46">
        <v>0</v>
      </c>
      <c r="O11" s="46">
        <v>1</v>
      </c>
      <c r="P11" s="4" t="s">
        <v>154</v>
      </c>
      <c r="Q11" s="1">
        <f>2^0*O11+2^1*N11+2^2*M11+2^3*L11+2^4*K11+2^5*J11+2^6*H11+2^7*I11</f>
        <v>9</v>
      </c>
      <c r="R11" s="51" t="s">
        <v>89</v>
      </c>
      <c r="S11" s="51" t="str">
        <f t="shared" si="0"/>
        <v>09</v>
      </c>
      <c r="T11" s="51" t="str">
        <f t="shared" si="3"/>
        <v>00</v>
      </c>
      <c r="U11" s="51" t="str">
        <f t="shared" si="1"/>
        <v>07</v>
      </c>
      <c r="V11" t="str">
        <f t="shared" si="2"/>
        <v xml:space="preserve">   {'P', 0x09}, // 7: Наполнение основного бака горячей водой</v>
      </c>
      <c r="W11" s="71" t="s">
        <v>161</v>
      </c>
    </row>
    <row r="12" spans="1:23" x14ac:dyDescent="0.25">
      <c r="A12">
        <f t="shared" si="4"/>
        <v>8</v>
      </c>
      <c r="B12" s="48"/>
      <c r="C12" s="48"/>
      <c r="D12" s="48">
        <v>1</v>
      </c>
      <c r="E12" s="48"/>
      <c r="F12" s="56"/>
      <c r="G12" s="56"/>
      <c r="H12" s="46"/>
      <c r="I12" s="46"/>
      <c r="J12" s="46"/>
      <c r="K12" s="46"/>
      <c r="L12" s="46"/>
      <c r="M12" s="46"/>
      <c r="N12" s="46"/>
      <c r="O12" s="46"/>
      <c r="P12" s="91" t="s">
        <v>133</v>
      </c>
      <c r="Q12" s="1">
        <f>F12+D12*2^4</f>
        <v>16</v>
      </c>
      <c r="R12" s="51" t="s">
        <v>88</v>
      </c>
      <c r="S12" s="51" t="str">
        <f t="shared" si="0"/>
        <v>10</v>
      </c>
      <c r="T12" s="51" t="str">
        <f t="shared" si="3"/>
        <v>00</v>
      </c>
      <c r="U12" s="51" t="str">
        <f t="shared" si="1"/>
        <v>08</v>
      </c>
      <c r="V12" t="str">
        <f t="shared" si="2"/>
        <v xml:space="preserve">   {'C', 0x10}, // 8: Засекаем время для расчетного периода, используя таймер 1</v>
      </c>
      <c r="W12" s="71" t="s">
        <v>161</v>
      </c>
    </row>
    <row r="13" spans="1:23" x14ac:dyDescent="0.25">
      <c r="A13">
        <f t="shared" si="4"/>
        <v>9</v>
      </c>
      <c r="B13" s="48"/>
      <c r="C13" s="48"/>
      <c r="D13" s="48">
        <v>0</v>
      </c>
      <c r="E13" s="48"/>
      <c r="F13" s="56">
        <v>1</v>
      </c>
      <c r="G13" s="56"/>
      <c r="H13" s="46"/>
      <c r="I13" s="46"/>
      <c r="J13" s="46"/>
      <c r="K13" s="46"/>
      <c r="L13" s="46"/>
      <c r="M13" s="46"/>
      <c r="N13" s="46"/>
      <c r="O13" s="46"/>
      <c r="P13" s="91" t="str">
        <f>CONCATENATE(VLOOKUP(R13,$I$68:$P$75,2,0),"[",D13,"]"," на цикл [",VLOOKUP(F13,$B$68:$E$77,3,0),"]")</f>
        <v>[0] на цикл [Залив моющ.р-р 1]</v>
      </c>
      <c r="Q13" s="1">
        <f>F13+D13*2^4</f>
        <v>1</v>
      </c>
      <c r="R13" s="51" t="s">
        <v>82</v>
      </c>
      <c r="S13" s="51" t="str">
        <f t="shared" si="0"/>
        <v>01</v>
      </c>
      <c r="T13" s="51" t="str">
        <f t="shared" si="3"/>
        <v>00</v>
      </c>
      <c r="U13" s="51" t="str">
        <f t="shared" si="1"/>
        <v>09</v>
      </c>
      <c r="V13" t="str">
        <f t="shared" si="2"/>
        <v xml:space="preserve">   {'T', 0x01}, // 9: [0] на цикл [Залив моющ.р-р 1]</v>
      </c>
      <c r="W13" s="71" t="s">
        <v>161</v>
      </c>
    </row>
    <row r="14" spans="1:23" x14ac:dyDescent="0.25">
      <c r="A14">
        <f t="shared" si="4"/>
        <v>10</v>
      </c>
      <c r="B14" s="48">
        <v>1</v>
      </c>
      <c r="C14" s="48"/>
      <c r="D14" s="48">
        <v>0</v>
      </c>
      <c r="E14" s="48"/>
      <c r="F14" s="56"/>
      <c r="G14" s="56"/>
      <c r="H14" s="46"/>
      <c r="I14" s="46"/>
      <c r="J14" s="46"/>
      <c r="K14" s="46"/>
      <c r="L14" s="46"/>
      <c r="M14" s="46"/>
      <c r="N14" s="46"/>
      <c r="O14" s="46"/>
      <c r="P14" s="91" t="str">
        <f>CONCATENATE(IF(B14=1,"Ждем датчик наполнения или ",""),IF(E14=1,"Ошибка по таймеру ","Ждем пока обнулиться таймер "),"[",D14,"]")</f>
        <v>Ждем датчик наполнения или Ждем пока обнулиться таймер [0]</v>
      </c>
      <c r="Q14" s="1">
        <f>2^0*B14+2^1*C14+E14*2^7+D14*2^4</f>
        <v>1</v>
      </c>
      <c r="R14" s="51" t="s">
        <v>78</v>
      </c>
      <c r="S14" s="51" t="str">
        <f t="shared" ref="S14" si="6">DEC2HEX(Q14,2)</f>
        <v>01</v>
      </c>
      <c r="T14" s="51" t="str">
        <f t="shared" si="3"/>
        <v>00</v>
      </c>
      <c r="U14" s="51" t="str">
        <f t="shared" si="1"/>
        <v>0A</v>
      </c>
      <c r="V14" t="str">
        <f t="shared" si="2"/>
        <v xml:space="preserve">   {'W', 0x01}, // 10: Ждем датчик наполнения или Ждем пока обнулиться таймер [0]</v>
      </c>
      <c r="W14" s="71" t="s">
        <v>161</v>
      </c>
    </row>
    <row r="15" spans="1:23" x14ac:dyDescent="0.25">
      <c r="A15">
        <f t="shared" si="4"/>
        <v>11</v>
      </c>
      <c r="B15" s="48"/>
      <c r="C15" s="48"/>
      <c r="D15" s="48"/>
      <c r="E15" s="48"/>
      <c r="F15" s="56"/>
      <c r="G15" s="56"/>
      <c r="H15" s="46">
        <v>0</v>
      </c>
      <c r="I15" s="46">
        <v>0</v>
      </c>
      <c r="J15" s="46">
        <v>0</v>
      </c>
      <c r="K15" s="46">
        <v>0</v>
      </c>
      <c r="L15" s="46">
        <v>1</v>
      </c>
      <c r="M15" s="46">
        <v>0</v>
      </c>
      <c r="N15" s="46">
        <v>0</v>
      </c>
      <c r="O15" s="46">
        <v>0</v>
      </c>
      <c r="P15" s="91" t="s">
        <v>96</v>
      </c>
      <c r="Q15" s="1">
        <f>2^0*O15+2^1*N15+2^2*M15+2^3*L15+2^4*K15+2^5*J15+2^6*H15+2^7*I15</f>
        <v>8</v>
      </c>
      <c r="R15" s="51" t="s">
        <v>89</v>
      </c>
      <c r="S15" s="51" t="str">
        <f t="shared" si="0"/>
        <v>08</v>
      </c>
      <c r="T15" s="51" t="str">
        <f t="shared" si="3"/>
        <v>00</v>
      </c>
      <c r="U15" s="51" t="str">
        <f t="shared" si="1"/>
        <v>0B</v>
      </c>
      <c r="V15" t="str">
        <f t="shared" si="2"/>
        <v xml:space="preserve">   {'P', 0x08}, // 11: Откл.моющую жидкость</v>
      </c>
      <c r="W15" s="71" t="s">
        <v>161</v>
      </c>
    </row>
    <row r="16" spans="1:23" x14ac:dyDescent="0.25">
      <c r="A16">
        <f t="shared" si="4"/>
        <v>12</v>
      </c>
      <c r="B16" s="48"/>
      <c r="C16" s="48"/>
      <c r="D16" s="48">
        <v>0</v>
      </c>
      <c r="E16" s="48"/>
      <c r="F16" s="56">
        <v>8</v>
      </c>
      <c r="G16" s="56"/>
      <c r="H16" s="46"/>
      <c r="I16" s="46"/>
      <c r="J16" s="46"/>
      <c r="K16" s="46"/>
      <c r="L16" s="46"/>
      <c r="M16" s="46"/>
      <c r="N16" s="46"/>
      <c r="O16" s="46"/>
      <c r="P16" s="91" t="str">
        <f>CONCATENATE(VLOOKUP(R16,$I$68:$P$75,2,0),"[",D16,"]"," на цикл [",VLOOKUP(F16,$B$68:$E$77,3,0),"]")</f>
        <v>[0] на цикл [Макс.время наполения танка]</v>
      </c>
      <c r="Q16" s="1">
        <f>F16+D16*2^4</f>
        <v>8</v>
      </c>
      <c r="R16" s="51" t="s">
        <v>82</v>
      </c>
      <c r="S16" s="51" t="str">
        <f t="shared" si="0"/>
        <v>08</v>
      </c>
      <c r="T16" s="51" t="str">
        <f t="shared" si="3"/>
        <v>00</v>
      </c>
      <c r="U16" s="51" t="str">
        <f t="shared" si="1"/>
        <v>0C</v>
      </c>
      <c r="V16" t="str">
        <f t="shared" si="2"/>
        <v xml:space="preserve">   {'T', 0x08}, // 12: [0] на цикл [Макс.время наполения танка]</v>
      </c>
      <c r="W16" s="71" t="s">
        <v>161</v>
      </c>
    </row>
    <row r="17" spans="1:23" x14ac:dyDescent="0.25">
      <c r="A17">
        <f t="shared" si="4"/>
        <v>13</v>
      </c>
      <c r="B17" s="48">
        <v>1</v>
      </c>
      <c r="C17" s="48"/>
      <c r="D17" s="48">
        <v>0</v>
      </c>
      <c r="E17" s="48">
        <v>1</v>
      </c>
      <c r="F17" s="56"/>
      <c r="G17" s="56"/>
      <c r="H17" s="46"/>
      <c r="I17" s="46"/>
      <c r="J17" s="46"/>
      <c r="K17" s="46"/>
      <c r="L17" s="46"/>
      <c r="M17" s="46"/>
      <c r="N17" s="46"/>
      <c r="O17" s="46"/>
      <c r="P17" s="91" t="str">
        <f>CONCATENATE(IF(B17=1,"Ждем датчик наполнения или ",""),IF(E17=1,"Ошибка по таймеру ","Ждем пока обнулиться таймер "),"[",D17,"]")</f>
        <v>Ждем датчик наполнения или Ошибка по таймеру [0]</v>
      </c>
      <c r="Q17" s="1">
        <f>2^0*B17+2^1*C17+E17*2^7+D17*2^4</f>
        <v>129</v>
      </c>
      <c r="R17" s="51" t="s">
        <v>78</v>
      </c>
      <c r="S17" s="51" t="str">
        <f t="shared" ref="S17" si="7">DEC2HEX(Q17,2)</f>
        <v>81</v>
      </c>
      <c r="T17" s="51" t="str">
        <f t="shared" si="3"/>
        <v>00</v>
      </c>
      <c r="U17" s="51" t="str">
        <f t="shared" si="1"/>
        <v>0D</v>
      </c>
      <c r="V17" t="str">
        <f t="shared" si="2"/>
        <v xml:space="preserve">   {'W', 0x81}, // 13: Ждем датчик наполнения или Ошибка по таймеру [0]</v>
      </c>
      <c r="W17" s="71" t="s">
        <v>161</v>
      </c>
    </row>
    <row r="18" spans="1:23" x14ac:dyDescent="0.25">
      <c r="A18">
        <f t="shared" si="4"/>
        <v>14</v>
      </c>
      <c r="B18" s="48"/>
      <c r="C18" s="48"/>
      <c r="D18" s="48">
        <v>1</v>
      </c>
      <c r="E18" s="48"/>
      <c r="F18" s="56"/>
      <c r="G18" s="56">
        <v>4</v>
      </c>
      <c r="H18" s="46"/>
      <c r="I18" s="46"/>
      <c r="J18" s="46"/>
      <c r="K18" s="46"/>
      <c r="L18" s="46"/>
      <c r="M18" s="46"/>
      <c r="N18" s="46"/>
      <c r="O18" s="46"/>
      <c r="P18" s="91" t="str">
        <f>CONCATENATE("Запоминаем время заполн.бака/",G18," в цикл [",D77,"]")</f>
        <v>Запоминаем время заполн.бака/4 в цикл [Расчетн.время]</v>
      </c>
      <c r="Q18" s="1">
        <f>F18+D18*2^4+G18</f>
        <v>20</v>
      </c>
      <c r="R18" s="51" t="s">
        <v>77</v>
      </c>
      <c r="S18" s="51" t="str">
        <f t="shared" si="0"/>
        <v>14</v>
      </c>
      <c r="T18" s="51" t="str">
        <f t="shared" si="3"/>
        <v>00</v>
      </c>
      <c r="U18" s="51" t="str">
        <f t="shared" si="1"/>
        <v>0E</v>
      </c>
      <c r="V18" t="str">
        <f t="shared" si="2"/>
        <v xml:space="preserve">   {'S', 0x14}, // 14: Запоминаем время заполн.бака/4 в цикл [Расчетн.время]</v>
      </c>
      <c r="W18" s="71" t="s">
        <v>161</v>
      </c>
    </row>
    <row r="19" spans="1:23" x14ac:dyDescent="0.25">
      <c r="A19">
        <f t="shared" si="4"/>
        <v>15</v>
      </c>
      <c r="B19" s="48"/>
      <c r="C19" s="48"/>
      <c r="D19" s="48"/>
      <c r="E19" s="48"/>
      <c r="F19" s="56"/>
      <c r="G19" s="56"/>
      <c r="H19" s="46">
        <v>1</v>
      </c>
      <c r="I19" s="46">
        <v>1</v>
      </c>
      <c r="J19" s="46">
        <v>0</v>
      </c>
      <c r="K19" s="46">
        <v>1</v>
      </c>
      <c r="L19" s="46">
        <v>0</v>
      </c>
      <c r="M19" s="46">
        <v>0</v>
      </c>
      <c r="N19" s="46">
        <v>0</v>
      </c>
      <c r="O19" s="46">
        <v>0</v>
      </c>
      <c r="P19" s="4" t="s">
        <v>97</v>
      </c>
      <c r="Q19" s="1">
        <f>2^0*O19+2^1*N19+2^2*M19+2^3*L19+2^4*K19+2^5*J19+2^6*H19+2^7*I19</f>
        <v>208</v>
      </c>
      <c r="R19" s="51" t="s">
        <v>89</v>
      </c>
      <c r="S19" s="51" t="str">
        <f t="shared" si="0"/>
        <v>D0</v>
      </c>
      <c r="T19" s="51" t="str">
        <f t="shared" si="3"/>
        <v>00</v>
      </c>
      <c r="U19" s="51" t="str">
        <f t="shared" si="1"/>
        <v>0F</v>
      </c>
      <c r="V19" t="str">
        <f t="shared" si="2"/>
        <v xml:space="preserve">   {'P', 0xD0}, // 15: Мойка</v>
      </c>
      <c r="W19" s="71" t="s">
        <v>161</v>
      </c>
    </row>
    <row r="20" spans="1:23" x14ac:dyDescent="0.25">
      <c r="A20">
        <f t="shared" si="4"/>
        <v>16</v>
      </c>
      <c r="B20" s="48"/>
      <c r="C20" s="48"/>
      <c r="D20" s="48">
        <v>0</v>
      </c>
      <c r="E20" s="48"/>
      <c r="F20" s="56">
        <v>4</v>
      </c>
      <c r="G20" s="56"/>
      <c r="H20" s="46"/>
      <c r="I20" s="46"/>
      <c r="J20" s="46"/>
      <c r="K20" s="46"/>
      <c r="L20" s="46"/>
      <c r="M20" s="46"/>
      <c r="N20" s="46"/>
      <c r="O20" s="46"/>
      <c r="P20" s="4" t="str">
        <f>CONCATENATE(VLOOKUP(R20,$I$68:$P$75,2,0),"[",D20,"]"," на цикл [",VLOOKUP(F20,$B$68:$E$77,3,0),"]")</f>
        <v>[0] на цикл [Мойка 1]</v>
      </c>
      <c r="Q20" s="1">
        <f>F20+D20*2^4</f>
        <v>4</v>
      </c>
      <c r="R20" s="51" t="s">
        <v>82</v>
      </c>
      <c r="S20" s="51" t="str">
        <f t="shared" si="0"/>
        <v>04</v>
      </c>
      <c r="T20" s="51" t="str">
        <f t="shared" si="3"/>
        <v>00</v>
      </c>
      <c r="U20" s="51" t="str">
        <f t="shared" si="1"/>
        <v>10</v>
      </c>
      <c r="V20" t="str">
        <f t="shared" si="2"/>
        <v xml:space="preserve">   {'T', 0x04}, // 16: [0] на цикл [Мойка 1]</v>
      </c>
      <c r="W20" s="71" t="s">
        <v>161</v>
      </c>
    </row>
    <row r="21" spans="1:23" x14ac:dyDescent="0.25">
      <c r="A21">
        <f t="shared" si="4"/>
        <v>17</v>
      </c>
      <c r="B21" s="48"/>
      <c r="C21" s="48"/>
      <c r="D21" s="48">
        <v>0</v>
      </c>
      <c r="E21" s="48"/>
      <c r="F21" s="56"/>
      <c r="G21" s="56"/>
      <c r="H21" s="46"/>
      <c r="I21" s="46"/>
      <c r="J21" s="46"/>
      <c r="K21" s="46"/>
      <c r="L21" s="46"/>
      <c r="M21" s="46"/>
      <c r="N21" s="46"/>
      <c r="O21" s="46"/>
      <c r="P21" s="4" t="str">
        <f>CONCATENATE(IF(B21=1,"Ждем датчик наполнения или ",""),IF(E21=1,"Ошибка по таймеру ","Ждем пока обнулиться таймер "),"[",D21,"]")</f>
        <v>Ждем пока обнулиться таймер [0]</v>
      </c>
      <c r="Q21" s="1">
        <f>2^0*B21+2^1*C21+E21*2^7+D21*2^4</f>
        <v>0</v>
      </c>
      <c r="R21" s="51" t="s">
        <v>78</v>
      </c>
      <c r="S21" s="51" t="str">
        <f t="shared" si="0"/>
        <v>00</v>
      </c>
      <c r="T21" s="51" t="str">
        <f t="shared" si="3"/>
        <v>00</v>
      </c>
      <c r="U21" s="51" t="str">
        <f t="shared" si="1"/>
        <v>11</v>
      </c>
      <c r="V21" t="str">
        <f t="shared" si="2"/>
        <v xml:space="preserve">   {'W', 0x00}, // 17: Ждем пока обнулиться таймер [0]</v>
      </c>
      <c r="W21" s="71" t="s">
        <v>161</v>
      </c>
    </row>
    <row r="22" spans="1:23" x14ac:dyDescent="0.25">
      <c r="A22">
        <f t="shared" si="4"/>
        <v>18</v>
      </c>
      <c r="B22" s="49"/>
      <c r="C22" s="49"/>
      <c r="D22" s="49"/>
      <c r="E22" s="49"/>
      <c r="F22" s="57"/>
      <c r="G22" s="57"/>
      <c r="H22" s="46">
        <v>1</v>
      </c>
      <c r="I22" s="46">
        <v>1</v>
      </c>
      <c r="J22" s="46">
        <v>0</v>
      </c>
      <c r="K22" s="46">
        <v>1</v>
      </c>
      <c r="L22" s="46">
        <v>1</v>
      </c>
      <c r="M22" s="46">
        <v>0</v>
      </c>
      <c r="N22" s="46">
        <v>0</v>
      </c>
      <c r="O22" s="46">
        <v>0</v>
      </c>
      <c r="P22" s="4" t="s">
        <v>138</v>
      </c>
      <c r="Q22" s="1">
        <f>2^0*O22+2^1*N22+2^2*M22+2^3*L22+2^4*K22+2^5*J22+2^6*H22+2^7*I22</f>
        <v>216</v>
      </c>
      <c r="R22" s="51" t="s">
        <v>89</v>
      </c>
      <c r="S22" s="51" t="str">
        <f t="shared" si="0"/>
        <v>D8</v>
      </c>
      <c r="T22" s="51" t="str">
        <f t="shared" si="3"/>
        <v>00</v>
      </c>
      <c r="U22" s="51" t="str">
        <f t="shared" si="1"/>
        <v>12</v>
      </c>
      <c r="V22" t="str">
        <f t="shared" si="2"/>
        <v xml:space="preserve">   {'P', 0xD8}, // 18: долив четверть бака горячей</v>
      </c>
      <c r="W22" s="71" t="s">
        <v>161</v>
      </c>
    </row>
    <row r="23" spans="1:23" x14ac:dyDescent="0.25">
      <c r="A23">
        <f t="shared" si="4"/>
        <v>19</v>
      </c>
      <c r="B23" s="58"/>
      <c r="C23" s="58"/>
      <c r="D23" s="58">
        <v>0</v>
      </c>
      <c r="E23" s="58"/>
      <c r="F23" s="59">
        <v>0</v>
      </c>
      <c r="G23" s="59"/>
      <c r="H23" s="46"/>
      <c r="I23" s="46"/>
      <c r="J23" s="46"/>
      <c r="K23" s="46"/>
      <c r="L23" s="46"/>
      <c r="M23" s="46"/>
      <c r="N23" s="46"/>
      <c r="O23" s="46"/>
      <c r="P23" s="4" t="str">
        <f>CONCATENATE(VLOOKUP(R23,$I$68:$P$75,2,0),"[",D23,"]"," на цикл [",VLOOKUP(F23,$B$68:$E$77,3,0),"]")</f>
        <v>[0] на цикл [Расчетн.время]</v>
      </c>
      <c r="Q23" s="1">
        <f>F23+D23*2^4</f>
        <v>0</v>
      </c>
      <c r="R23" s="62" t="s">
        <v>82</v>
      </c>
      <c r="S23" s="51" t="str">
        <f t="shared" si="0"/>
        <v>00</v>
      </c>
      <c r="T23" s="51" t="str">
        <f t="shared" si="3"/>
        <v>00</v>
      </c>
      <c r="U23" s="51" t="str">
        <f t="shared" si="1"/>
        <v>13</v>
      </c>
      <c r="V23" t="str">
        <f t="shared" si="2"/>
        <v xml:space="preserve">   {'T', 0x00}, // 19: [0] на цикл [Расчетн.время]</v>
      </c>
      <c r="W23" s="71" t="s">
        <v>161</v>
      </c>
    </row>
    <row r="24" spans="1:23" x14ac:dyDescent="0.25">
      <c r="A24">
        <f t="shared" si="4"/>
        <v>20</v>
      </c>
      <c r="B24" s="48">
        <v>1</v>
      </c>
      <c r="C24" s="48"/>
      <c r="D24" s="48">
        <v>0</v>
      </c>
      <c r="E24" s="48"/>
      <c r="F24" s="56"/>
      <c r="G24" s="56"/>
      <c r="H24" s="47"/>
      <c r="I24" s="47"/>
      <c r="J24" s="47"/>
      <c r="K24" s="47"/>
      <c r="L24" s="47"/>
      <c r="M24" s="47"/>
      <c r="N24" s="47"/>
      <c r="O24" s="47"/>
      <c r="P24" s="4" t="str">
        <f>CONCATENATE(IF(B24=1,"Ждем датчик наполнения или ",""),IF(E24=1,"Ошибка по таймеру ","Ждем пока обнулиться таймер "),"[",D24,"]")</f>
        <v>Ждем датчик наполнения или Ждем пока обнулиться таймер [0]</v>
      </c>
      <c r="Q24" s="1">
        <f>2^0*B24+2^1*C24+E24*2^7+D24*2^4</f>
        <v>1</v>
      </c>
      <c r="R24" s="51" t="s">
        <v>78</v>
      </c>
      <c r="S24" s="51" t="str">
        <f t="shared" si="0"/>
        <v>01</v>
      </c>
      <c r="T24" s="51" t="str">
        <f t="shared" si="3"/>
        <v>00</v>
      </c>
      <c r="U24" s="51" t="str">
        <f t="shared" si="1"/>
        <v>14</v>
      </c>
      <c r="V24" t="str">
        <f t="shared" si="2"/>
        <v xml:space="preserve">   {'W', 0x01}, // 20: Ждем датчик наполнения или Ждем пока обнулиться таймер [0]</v>
      </c>
      <c r="W24" s="71" t="s">
        <v>161</v>
      </c>
    </row>
    <row r="25" spans="1:23" x14ac:dyDescent="0.25">
      <c r="A25">
        <f t="shared" si="4"/>
        <v>21</v>
      </c>
      <c r="B25" s="48"/>
      <c r="C25" s="48"/>
      <c r="D25" s="48"/>
      <c r="E25" s="48"/>
      <c r="F25" s="56"/>
      <c r="G25" s="56"/>
      <c r="H25" s="46">
        <v>1</v>
      </c>
      <c r="I25" s="46">
        <v>1</v>
      </c>
      <c r="J25" s="46">
        <v>0</v>
      </c>
      <c r="K25" s="46">
        <v>1</v>
      </c>
      <c r="L25" s="46">
        <v>0</v>
      </c>
      <c r="M25" s="46">
        <v>0</v>
      </c>
      <c r="N25" s="46">
        <v>0</v>
      </c>
      <c r="O25" s="46">
        <v>0</v>
      </c>
      <c r="P25" s="4" t="s">
        <v>130</v>
      </c>
      <c r="Q25" s="1">
        <f>2^0*O25+2^1*N25+2^2*M25+2^3*L25+2^4*K25+2^5*J25+2^6*H25+2^7*I25</f>
        <v>208</v>
      </c>
      <c r="R25" s="51" t="s">
        <v>89</v>
      </c>
      <c r="S25" s="51" t="str">
        <f t="shared" si="0"/>
        <v>D0</v>
      </c>
      <c r="T25" s="51" t="str">
        <f t="shared" si="3"/>
        <v>00</v>
      </c>
      <c r="U25" s="51" t="str">
        <f t="shared" si="1"/>
        <v>15</v>
      </c>
      <c r="V25" t="str">
        <f t="shared" si="2"/>
        <v xml:space="preserve">   {'P', 0xD0}, // 21: Продолжаем мойку и слив</v>
      </c>
      <c r="W25" s="71" t="s">
        <v>161</v>
      </c>
    </row>
    <row r="26" spans="1:23" x14ac:dyDescent="0.25">
      <c r="A26">
        <f t="shared" si="4"/>
        <v>22</v>
      </c>
      <c r="B26" s="48"/>
      <c r="C26" s="48"/>
      <c r="D26" s="48">
        <v>0</v>
      </c>
      <c r="E26" s="48"/>
      <c r="F26" s="56">
        <v>5</v>
      </c>
      <c r="G26" s="56"/>
      <c r="H26" s="46"/>
      <c r="I26" s="46"/>
      <c r="J26" s="46"/>
      <c r="K26" s="46"/>
      <c r="L26" s="46"/>
      <c r="M26" s="46"/>
      <c r="N26" s="46"/>
      <c r="O26" s="46"/>
      <c r="P26" s="4" t="str">
        <f>CONCATENATE(VLOOKUP(R26,$I$68:$P$75,2,0),"[",D26,"]"," на цикл [",VLOOKUP(F26,$B$68:$E$77,3,0),"]")</f>
        <v>[0] на цикл [Мойка 2]</v>
      </c>
      <c r="Q26" s="1">
        <f>F26+D26*2^4</f>
        <v>5</v>
      </c>
      <c r="R26" s="51" t="s">
        <v>82</v>
      </c>
      <c r="S26" s="51" t="str">
        <f t="shared" ref="S26" si="8">DEC2HEX(Q26,2)</f>
        <v>05</v>
      </c>
      <c r="T26" s="51" t="str">
        <f t="shared" si="3"/>
        <v>00</v>
      </c>
      <c r="U26" s="51" t="str">
        <f t="shared" si="1"/>
        <v>16</v>
      </c>
      <c r="V26" t="str">
        <f t="shared" si="2"/>
        <v xml:space="preserve">   {'T', 0x05}, // 22: [0] на цикл [Мойка 2]</v>
      </c>
      <c r="W26" s="71" t="s">
        <v>161</v>
      </c>
    </row>
    <row r="27" spans="1:23" x14ac:dyDescent="0.25">
      <c r="A27">
        <f t="shared" si="4"/>
        <v>23</v>
      </c>
      <c r="B27" s="48"/>
      <c r="C27" s="48"/>
      <c r="D27" s="48">
        <v>0</v>
      </c>
      <c r="E27" s="48"/>
      <c r="F27" s="56"/>
      <c r="G27" s="56"/>
      <c r="H27" s="46"/>
      <c r="I27" s="46"/>
      <c r="J27" s="46"/>
      <c r="K27" s="46"/>
      <c r="L27" s="46"/>
      <c r="M27" s="46"/>
      <c r="N27" s="46"/>
      <c r="O27" s="46"/>
      <c r="P27" s="4" t="str">
        <f>CONCATENATE(IF(B27=1,"Ждем датчик наполнения или ",""),IF(E27=1,"Ошибка по таймеру ","Ждем пока обнулиться таймер "),"[",D27,"]")</f>
        <v>Ждем пока обнулиться таймер [0]</v>
      </c>
      <c r="Q27" s="90">
        <f>2^0*B27+2^1*C27+E27*2^7+D27*2^4</f>
        <v>0</v>
      </c>
      <c r="R27" s="62" t="s">
        <v>78</v>
      </c>
      <c r="S27" s="62" t="str">
        <f t="shared" si="0"/>
        <v>00</v>
      </c>
      <c r="T27" s="62" t="str">
        <f t="shared" si="3"/>
        <v>00</v>
      </c>
      <c r="U27" s="62" t="str">
        <f t="shared" si="1"/>
        <v>17</v>
      </c>
      <c r="V27" t="str">
        <f t="shared" si="2"/>
        <v xml:space="preserve">   {'W', 0x00}, // 23: Ждем пока обнулиться таймер [0]</v>
      </c>
      <c r="W27" s="71" t="s">
        <v>161</v>
      </c>
    </row>
    <row r="28" spans="1:23" x14ac:dyDescent="0.25">
      <c r="A28">
        <f t="shared" si="4"/>
        <v>24</v>
      </c>
      <c r="B28" s="48"/>
      <c r="C28" s="48"/>
      <c r="D28" s="48"/>
      <c r="E28" s="48"/>
      <c r="F28" s="56"/>
      <c r="G28" s="56"/>
      <c r="H28" s="46">
        <v>0</v>
      </c>
      <c r="I28" s="46">
        <v>0</v>
      </c>
      <c r="J28" s="46">
        <v>1</v>
      </c>
      <c r="K28" s="46">
        <v>1</v>
      </c>
      <c r="L28" s="46">
        <v>0</v>
      </c>
      <c r="M28" s="46">
        <v>0</v>
      </c>
      <c r="N28" s="46">
        <v>0</v>
      </c>
      <c r="O28" s="46">
        <v>0</v>
      </c>
      <c r="P28" s="4" t="s">
        <v>79</v>
      </c>
      <c r="Q28" s="1">
        <f>2^0*O28+2^1*N28+2^2*M28+2^3*L28+2^4*K28+2^5*J28+2^6*H28+2^7*I28</f>
        <v>48</v>
      </c>
      <c r="R28" s="51" t="s">
        <v>89</v>
      </c>
      <c r="S28" s="51" t="str">
        <f t="shared" si="0"/>
        <v>30</v>
      </c>
      <c r="T28" s="51" t="str">
        <f t="shared" si="3"/>
        <v>00</v>
      </c>
      <c r="U28" s="51" t="str">
        <f t="shared" si="1"/>
        <v>18</v>
      </c>
      <c r="V28" t="str">
        <f t="shared" si="2"/>
        <v xml:space="preserve">   {'P', 0x30}, // 24: Слив</v>
      </c>
      <c r="W28" s="71" t="s">
        <v>161</v>
      </c>
    </row>
    <row r="29" spans="1:23" x14ac:dyDescent="0.25">
      <c r="A29">
        <f t="shared" si="4"/>
        <v>25</v>
      </c>
      <c r="B29" s="48"/>
      <c r="C29" s="48"/>
      <c r="D29" s="48">
        <v>0</v>
      </c>
      <c r="E29" s="48"/>
      <c r="F29" s="56">
        <v>9</v>
      </c>
      <c r="G29" s="56"/>
      <c r="H29" s="46"/>
      <c r="I29" s="46"/>
      <c r="J29" s="46"/>
      <c r="K29" s="46"/>
      <c r="L29" s="46"/>
      <c r="M29" s="46"/>
      <c r="N29" s="46"/>
      <c r="O29" s="46"/>
      <c r="P29" s="4" t="str">
        <f>CONCATENATE(VLOOKUP(R29,$I$68:$P$75,2,0),"[",D29,"]"," на цикл [",VLOOKUP(F29,$B$68:$E$77,3,0),"]")</f>
        <v>[0] на цикл [Макс.время слива танка]</v>
      </c>
      <c r="Q29" s="1">
        <f>F29+D29*2^4</f>
        <v>9</v>
      </c>
      <c r="R29" s="51" t="s">
        <v>82</v>
      </c>
      <c r="S29" s="51" t="str">
        <f t="shared" si="0"/>
        <v>09</v>
      </c>
      <c r="T29" s="51" t="str">
        <f t="shared" si="3"/>
        <v>00</v>
      </c>
      <c r="U29" s="51" t="str">
        <f t="shared" si="1"/>
        <v>19</v>
      </c>
      <c r="V29" t="str">
        <f t="shared" si="2"/>
        <v xml:space="preserve">   {'T', 0x09}, // 25: [0] на цикл [Макс.время слива танка]</v>
      </c>
      <c r="W29" s="71" t="s">
        <v>161</v>
      </c>
    </row>
    <row r="30" spans="1:23" x14ac:dyDescent="0.25">
      <c r="A30">
        <f t="shared" si="4"/>
        <v>26</v>
      </c>
      <c r="B30" s="48"/>
      <c r="C30" s="48"/>
      <c r="D30" s="48">
        <v>0</v>
      </c>
      <c r="E30" s="48">
        <v>0</v>
      </c>
      <c r="F30" s="56"/>
      <c r="G30" s="56"/>
      <c r="H30" s="46"/>
      <c r="I30" s="46"/>
      <c r="J30" s="46"/>
      <c r="K30" s="46"/>
      <c r="L30" s="46"/>
      <c r="M30" s="46"/>
      <c r="N30" s="46"/>
      <c r="O30" s="46"/>
      <c r="P30" s="4" t="str">
        <f>CONCATENATE(IF(B30=1,"Ждем датчик наполнения или ",""),IF(E30=1,"Ошибка по таймеру ","Ждем пока обнулиться таймер "),"[",D30,"]")</f>
        <v>Ждем пока обнулиться таймер [0]</v>
      </c>
      <c r="Q30" s="1">
        <f>2^0*B30+2^1*C30+E30*2^7+D30*2^4</f>
        <v>0</v>
      </c>
      <c r="R30" s="51" t="s">
        <v>78</v>
      </c>
      <c r="S30" s="51" t="str">
        <f t="shared" si="0"/>
        <v>00</v>
      </c>
      <c r="T30" s="51" t="str">
        <f t="shared" si="3"/>
        <v>00</v>
      </c>
      <c r="U30" s="51" t="str">
        <f t="shared" si="1"/>
        <v>1A</v>
      </c>
      <c r="V30" t="str">
        <f t="shared" si="2"/>
        <v xml:space="preserve">   {'W', 0x00}, // 26: Ждем пока обнулиться таймер [0]</v>
      </c>
      <c r="W30" s="71" t="s">
        <v>161</v>
      </c>
    </row>
    <row r="31" spans="1:23" x14ac:dyDescent="0.25">
      <c r="A31">
        <f t="shared" si="4"/>
        <v>27</v>
      </c>
      <c r="B31" s="48"/>
      <c r="C31" s="48"/>
      <c r="D31" s="48"/>
      <c r="E31" s="48"/>
      <c r="F31" s="56"/>
      <c r="G31" s="56"/>
      <c r="H31" s="46">
        <v>0</v>
      </c>
      <c r="I31" s="46">
        <v>0</v>
      </c>
      <c r="J31" s="46">
        <v>1</v>
      </c>
      <c r="K31" s="46">
        <v>0</v>
      </c>
      <c r="L31" s="46">
        <v>0</v>
      </c>
      <c r="M31" s="46">
        <v>1</v>
      </c>
      <c r="N31" s="46">
        <v>0</v>
      </c>
      <c r="O31" s="46">
        <v>0</v>
      </c>
      <c r="P31" s="4" t="s">
        <v>50</v>
      </c>
      <c r="Q31" s="1">
        <f>2^0*O31+2^1*N31+2^2*M31+2^3*L31+2^4*K31+2^5*J31+2^6*H31+2^7*I31</f>
        <v>36</v>
      </c>
      <c r="R31" s="51" t="s">
        <v>89</v>
      </c>
      <c r="S31" s="51" t="str">
        <f t="shared" si="0"/>
        <v>24</v>
      </c>
      <c r="T31" s="51" t="str">
        <f t="shared" si="3"/>
        <v>00</v>
      </c>
      <c r="U31" s="51" t="str">
        <f t="shared" si="1"/>
        <v>1B</v>
      </c>
      <c r="V31" t="str">
        <f t="shared" si="2"/>
        <v xml:space="preserve">   {'P', 0x24}, // 27: Наполнение основного бака для полоскания - холодная вода</v>
      </c>
      <c r="W31" s="71" t="s">
        <v>161</v>
      </c>
    </row>
    <row r="32" spans="1:23" x14ac:dyDescent="0.25">
      <c r="A32">
        <f t="shared" si="4"/>
        <v>28</v>
      </c>
      <c r="B32" s="48"/>
      <c r="C32" s="48"/>
      <c r="D32" s="48">
        <v>0</v>
      </c>
      <c r="E32" s="48"/>
      <c r="F32" s="56">
        <v>8</v>
      </c>
      <c r="G32" s="56"/>
      <c r="H32" s="46"/>
      <c r="I32" s="46"/>
      <c r="J32" s="46"/>
      <c r="K32" s="46"/>
      <c r="L32" s="46"/>
      <c r="M32" s="46"/>
      <c r="N32" s="46"/>
      <c r="O32" s="46"/>
      <c r="P32" s="4" t="str">
        <f>CONCATENATE(VLOOKUP(R32,$I$68:$P$75,2,0),"[",D32,"]"," на цикл [",VLOOKUP(F32,$B$68:$E$77,3,0),"]")</f>
        <v>[0] на цикл [Макс.время наполения танка]</v>
      </c>
      <c r="Q32" s="1">
        <f>F32+D32*2^4</f>
        <v>8</v>
      </c>
      <c r="R32" s="51" t="s">
        <v>82</v>
      </c>
      <c r="S32" s="51" t="str">
        <f t="shared" si="0"/>
        <v>08</v>
      </c>
      <c r="T32" s="51" t="str">
        <f t="shared" si="3"/>
        <v>00</v>
      </c>
      <c r="U32" s="51" t="str">
        <f t="shared" si="1"/>
        <v>1C</v>
      </c>
      <c r="V32" t="str">
        <f t="shared" si="2"/>
        <v xml:space="preserve">   {'T', 0x08}, // 28: [0] на цикл [Макс.время наполения танка]</v>
      </c>
      <c r="W32" s="71" t="s">
        <v>161</v>
      </c>
    </row>
    <row r="33" spans="1:23" x14ac:dyDescent="0.25">
      <c r="A33">
        <f t="shared" si="4"/>
        <v>29</v>
      </c>
      <c r="B33" s="48">
        <v>1</v>
      </c>
      <c r="C33" s="48"/>
      <c r="D33" s="48">
        <v>0</v>
      </c>
      <c r="E33" s="48">
        <v>1</v>
      </c>
      <c r="F33" s="56"/>
      <c r="G33" s="56"/>
      <c r="H33" s="46"/>
      <c r="I33" s="46"/>
      <c r="J33" s="46"/>
      <c r="K33" s="46"/>
      <c r="L33" s="46"/>
      <c r="M33" s="46"/>
      <c r="N33" s="46"/>
      <c r="O33" s="46"/>
      <c r="P33" s="4" t="str">
        <f>CONCATENATE(IF(B33=1,"Ждем датчик наполнения или ",""),IF(E33=1,"Ошибка по таймеру ","Ждем пока обнулиться таймер "),"[",D33,"]")</f>
        <v>Ждем датчик наполнения или Ошибка по таймеру [0]</v>
      </c>
      <c r="Q33" s="1">
        <f>2^0*B33+2^1*C33+E33*2^7+D33*2^4</f>
        <v>129</v>
      </c>
      <c r="R33" s="51" t="s">
        <v>78</v>
      </c>
      <c r="S33" s="51" t="str">
        <f t="shared" si="0"/>
        <v>81</v>
      </c>
      <c r="T33" s="51" t="str">
        <f t="shared" si="3"/>
        <v>00</v>
      </c>
      <c r="U33" s="51" t="str">
        <f t="shared" si="1"/>
        <v>1D</v>
      </c>
      <c r="V33" t="str">
        <f t="shared" si="2"/>
        <v xml:space="preserve">   {'W', 0x81}, // 29: Ждем датчик наполнения или Ошибка по таймеру [0]</v>
      </c>
      <c r="W33" s="71" t="s">
        <v>161</v>
      </c>
    </row>
    <row r="34" spans="1:23" x14ac:dyDescent="0.25">
      <c r="A34">
        <f t="shared" si="4"/>
        <v>30</v>
      </c>
      <c r="B34" s="48"/>
      <c r="C34" s="48"/>
      <c r="D34" s="48"/>
      <c r="E34" s="48"/>
      <c r="F34" s="56"/>
      <c r="G34" s="56"/>
      <c r="H34" s="46">
        <v>1</v>
      </c>
      <c r="I34" s="46">
        <v>0</v>
      </c>
      <c r="J34" s="46">
        <v>0</v>
      </c>
      <c r="K34" s="46">
        <v>1</v>
      </c>
      <c r="L34" s="46">
        <v>0</v>
      </c>
      <c r="M34" s="46">
        <v>0</v>
      </c>
      <c r="N34" s="46">
        <v>0</v>
      </c>
      <c r="O34" s="46">
        <v>0</v>
      </c>
      <c r="P34" s="4" t="s">
        <v>98</v>
      </c>
      <c r="Q34" s="1">
        <f>2^0*O34+2^1*N34+2^2*M34+2^3*L34+2^4*K34+2^5*J34+2^6*H34+2^7*I34</f>
        <v>80</v>
      </c>
      <c r="R34" s="51" t="s">
        <v>89</v>
      </c>
      <c r="S34" s="51" t="str">
        <f t="shared" si="0"/>
        <v>50</v>
      </c>
      <c r="T34" s="51" t="str">
        <f t="shared" si="3"/>
        <v>00</v>
      </c>
      <c r="U34" s="51" t="str">
        <f t="shared" si="1"/>
        <v>1E</v>
      </c>
      <c r="V34" t="str">
        <f t="shared" si="2"/>
        <v xml:space="preserve">   {'P', 0x50}, // 30: Полоскание + слив</v>
      </c>
      <c r="W34" s="71" t="s">
        <v>161</v>
      </c>
    </row>
    <row r="35" spans="1:23" x14ac:dyDescent="0.25">
      <c r="A35">
        <f t="shared" si="4"/>
        <v>31</v>
      </c>
      <c r="B35" s="48"/>
      <c r="C35" s="48"/>
      <c r="D35" s="48">
        <v>0</v>
      </c>
      <c r="E35" s="48"/>
      <c r="F35" s="56">
        <v>3</v>
      </c>
      <c r="G35" s="56"/>
      <c r="H35" s="46"/>
      <c r="I35" s="46"/>
      <c r="J35" s="46"/>
      <c r="K35" s="46"/>
      <c r="L35" s="46"/>
      <c r="M35" s="46"/>
      <c r="N35" s="46"/>
      <c r="O35" s="46"/>
      <c r="P35" s="4" t="str">
        <f>CONCATENATE(VLOOKUP(R35,$I$68:$P$75,2,0),"[",D35,"]"," на цикл [",VLOOKUP(F35,$B$68:$E$77,3,0),"]")</f>
        <v>[0] на цикл [Полоскание]</v>
      </c>
      <c r="Q35" s="1">
        <f>F35+D35*2^4</f>
        <v>3</v>
      </c>
      <c r="R35" s="51" t="s">
        <v>82</v>
      </c>
      <c r="S35" s="51" t="str">
        <f t="shared" si="0"/>
        <v>03</v>
      </c>
      <c r="T35" s="51" t="str">
        <f t="shared" si="3"/>
        <v>00</v>
      </c>
      <c r="U35" s="51" t="str">
        <f t="shared" si="1"/>
        <v>1F</v>
      </c>
      <c r="V35" t="str">
        <f t="shared" si="2"/>
        <v xml:space="preserve">   {'T', 0x03}, // 31: [0] на цикл [Полоскание]</v>
      </c>
      <c r="W35" s="71" t="s">
        <v>161</v>
      </c>
    </row>
    <row r="36" spans="1:23" x14ac:dyDescent="0.25">
      <c r="A36">
        <f t="shared" si="4"/>
        <v>32</v>
      </c>
      <c r="B36" s="48"/>
      <c r="C36" s="48"/>
      <c r="D36" s="48">
        <v>0</v>
      </c>
      <c r="E36" s="48">
        <v>0</v>
      </c>
      <c r="F36" s="56"/>
      <c r="G36" s="56"/>
      <c r="H36" s="46"/>
      <c r="I36" s="46"/>
      <c r="J36" s="46"/>
      <c r="K36" s="46"/>
      <c r="L36" s="46"/>
      <c r="M36" s="46"/>
      <c r="N36" s="46"/>
      <c r="O36" s="46"/>
      <c r="P36" s="4" t="str">
        <f>CONCATENATE(IF(B36=1,"Ждем датчик наполнения или ",""),IF(E36=1,"Ошибка по таймеру ","Ждем пока обнулиться таймер "),"[",D36,"]")</f>
        <v>Ждем пока обнулиться таймер [0]</v>
      </c>
      <c r="Q36" s="1">
        <f>2^0*B36+2^1*C36+E36*2^7+D36*2^4</f>
        <v>0</v>
      </c>
      <c r="R36" s="51" t="s">
        <v>78</v>
      </c>
      <c r="S36" s="51" t="str">
        <f t="shared" si="0"/>
        <v>00</v>
      </c>
      <c r="T36" s="51" t="str">
        <f t="shared" si="3"/>
        <v>00</v>
      </c>
      <c r="U36" s="51" t="str">
        <f t="shared" si="1"/>
        <v>20</v>
      </c>
      <c r="V36" t="str">
        <f t="shared" si="2"/>
        <v xml:space="preserve">   {'W', 0x00}, // 32: Ждем пока обнулиться таймер [0]</v>
      </c>
      <c r="W36" s="71" t="s">
        <v>161</v>
      </c>
    </row>
    <row r="37" spans="1:23" x14ac:dyDescent="0.25">
      <c r="A37">
        <f t="shared" si="4"/>
        <v>33</v>
      </c>
      <c r="B37" s="48"/>
      <c r="C37" s="48"/>
      <c r="D37" s="48"/>
      <c r="E37" s="48"/>
      <c r="F37" s="56"/>
      <c r="G37" s="56"/>
      <c r="H37" s="46">
        <v>0</v>
      </c>
      <c r="I37" s="46">
        <v>0</v>
      </c>
      <c r="J37" s="46">
        <v>1</v>
      </c>
      <c r="K37" s="46">
        <v>0</v>
      </c>
      <c r="L37" s="46">
        <v>1</v>
      </c>
      <c r="M37" s="46">
        <v>0</v>
      </c>
      <c r="N37" s="46">
        <v>1</v>
      </c>
      <c r="O37" s="46">
        <v>0</v>
      </c>
      <c r="P37" s="4" t="s">
        <v>47</v>
      </c>
      <c r="Q37" s="1">
        <f>2^0*O37+2^1*N37+2^2*M37+2^3*L37+2^4*K37+2^5*J37+2^6*H37+2^7*I37</f>
        <v>42</v>
      </c>
      <c r="R37" s="51" t="s">
        <v>89</v>
      </c>
      <c r="S37" s="51" t="str">
        <f t="shared" si="0"/>
        <v>2A</v>
      </c>
      <c r="T37" s="51" t="str">
        <f t="shared" si="3"/>
        <v>00</v>
      </c>
      <c r="U37" s="51" t="str">
        <f t="shared" si="1"/>
        <v>21</v>
      </c>
      <c r="V37" t="str">
        <f t="shared" ref="V37:V63" si="9">CONCATENATE($U$3,"'",R37,"', 0x",S37,$V$3,A37,": ",P37)</f>
        <v xml:space="preserve">   {'P', 0x2A}, // 33: Наполнение основного бака для мойки 2</v>
      </c>
      <c r="W37" s="71" t="s">
        <v>161</v>
      </c>
    </row>
    <row r="38" spans="1:23" x14ac:dyDescent="0.25">
      <c r="A38">
        <f t="shared" si="4"/>
        <v>34</v>
      </c>
      <c r="B38" s="48"/>
      <c r="C38" s="48"/>
      <c r="D38" s="48">
        <v>0</v>
      </c>
      <c r="E38" s="48"/>
      <c r="F38" s="56">
        <v>2</v>
      </c>
      <c r="G38" s="56"/>
      <c r="H38" s="46"/>
      <c r="I38" s="46"/>
      <c r="J38" s="46"/>
      <c r="K38" s="46"/>
      <c r="L38" s="46"/>
      <c r="M38" s="46"/>
      <c r="N38" s="46"/>
      <c r="O38" s="46"/>
      <c r="P38" s="4" t="str">
        <f>CONCATENATE(VLOOKUP(R38,$I$68:$P$75,2,0),"[",D38,"]"," на цикл [",VLOOKUP(F38,$B$68:$E$77,3,0),"]")</f>
        <v>[0] на цикл [Залив моющ.р-р 2]</v>
      </c>
      <c r="Q38" s="1">
        <f>F38+D38*2^4</f>
        <v>2</v>
      </c>
      <c r="R38" s="51" t="s">
        <v>82</v>
      </c>
      <c r="S38" s="51" t="str">
        <f t="shared" si="0"/>
        <v>02</v>
      </c>
      <c r="T38" s="51" t="str">
        <f t="shared" si="3"/>
        <v>00</v>
      </c>
      <c r="U38" s="51" t="str">
        <f t="shared" si="1"/>
        <v>22</v>
      </c>
      <c r="V38" t="str">
        <f t="shared" si="9"/>
        <v xml:space="preserve">   {'T', 0x02}, // 34: [0] на цикл [Залив моющ.р-р 2]</v>
      </c>
      <c r="W38" s="71" t="s">
        <v>161</v>
      </c>
    </row>
    <row r="39" spans="1:23" x14ac:dyDescent="0.25">
      <c r="A39">
        <f t="shared" si="4"/>
        <v>35</v>
      </c>
      <c r="B39" s="48">
        <v>1</v>
      </c>
      <c r="C39" s="48"/>
      <c r="D39" s="48">
        <v>0</v>
      </c>
      <c r="E39" s="48"/>
      <c r="F39" s="56"/>
      <c r="G39" s="56"/>
      <c r="H39" s="46"/>
      <c r="I39" s="46"/>
      <c r="J39" s="46"/>
      <c r="K39" s="46"/>
      <c r="L39" s="46"/>
      <c r="M39" s="46"/>
      <c r="N39" s="46"/>
      <c r="O39" s="46"/>
      <c r="P39" s="4" t="str">
        <f>CONCATENATE(IF(B39=1,"Ждем датчик наполнения или ",""),IF(E39=1,"Ошибка по таймеру ","Ждем пока обнулиться таймер "),"[",D39,"]")</f>
        <v>Ждем датчик наполнения или Ждем пока обнулиться таймер [0]</v>
      </c>
      <c r="Q39" s="1">
        <f>2^0*B39+2^1*C39+E39*2^7+D39*2^4</f>
        <v>1</v>
      </c>
      <c r="R39" s="51" t="s">
        <v>78</v>
      </c>
      <c r="S39" s="51" t="str">
        <f t="shared" si="0"/>
        <v>01</v>
      </c>
      <c r="T39" s="51" t="str">
        <f t="shared" si="3"/>
        <v>00</v>
      </c>
      <c r="U39" s="51" t="str">
        <f t="shared" si="1"/>
        <v>23</v>
      </c>
      <c r="V39" t="str">
        <f t="shared" si="9"/>
        <v xml:space="preserve">   {'W', 0x01}, // 35: Ждем датчик наполнения или Ждем пока обнулиться таймер [0]</v>
      </c>
      <c r="W39" s="71" t="s">
        <v>161</v>
      </c>
    </row>
    <row r="40" spans="1:23" x14ac:dyDescent="0.25">
      <c r="A40">
        <f t="shared" si="4"/>
        <v>36</v>
      </c>
      <c r="B40" s="48"/>
      <c r="C40" s="48"/>
      <c r="D40" s="48"/>
      <c r="E40" s="48"/>
      <c r="F40" s="56"/>
      <c r="G40" s="56"/>
      <c r="H40" s="46">
        <v>0</v>
      </c>
      <c r="I40" s="46">
        <v>0</v>
      </c>
      <c r="J40" s="46">
        <v>1</v>
      </c>
      <c r="K40" s="46">
        <v>0</v>
      </c>
      <c r="L40" s="46">
        <v>1</v>
      </c>
      <c r="M40" s="46">
        <v>0</v>
      </c>
      <c r="N40" s="46">
        <v>0</v>
      </c>
      <c r="O40" s="46">
        <v>0</v>
      </c>
      <c r="P40" s="4" t="s">
        <v>96</v>
      </c>
      <c r="Q40" s="1">
        <f>2^0*O40+2^1*N40+2^2*M40+2^3*L40+2^4*K40+2^5*J40+2^6*H40+2^7*I40</f>
        <v>40</v>
      </c>
      <c r="R40" s="51" t="s">
        <v>89</v>
      </c>
      <c r="S40" s="51" t="str">
        <f t="shared" si="0"/>
        <v>28</v>
      </c>
      <c r="T40" s="51" t="str">
        <f t="shared" si="3"/>
        <v>00</v>
      </c>
      <c r="U40" s="51" t="str">
        <f t="shared" si="1"/>
        <v>24</v>
      </c>
      <c r="V40" t="str">
        <f t="shared" si="9"/>
        <v xml:space="preserve">   {'P', 0x28}, // 36: Откл.моющую жидкость</v>
      </c>
      <c r="W40" s="71" t="s">
        <v>161</v>
      </c>
    </row>
    <row r="41" spans="1:23" x14ac:dyDescent="0.25">
      <c r="A41">
        <f t="shared" si="4"/>
        <v>37</v>
      </c>
      <c r="B41" s="48"/>
      <c r="C41" s="48"/>
      <c r="D41" s="48">
        <v>0</v>
      </c>
      <c r="E41" s="48"/>
      <c r="F41" s="56">
        <v>8</v>
      </c>
      <c r="G41" s="56"/>
      <c r="H41" s="46"/>
      <c r="I41" s="46"/>
      <c r="J41" s="46"/>
      <c r="K41" s="46"/>
      <c r="L41" s="46"/>
      <c r="M41" s="46"/>
      <c r="N41" s="46"/>
      <c r="O41" s="46"/>
      <c r="P41" s="4" t="str">
        <f>CONCATENATE(VLOOKUP(R41,$I$68:$P$75,2,0),"[",D41,"]"," на цикл [",VLOOKUP(F41,$B$68:$E$77,3,0),"]")</f>
        <v>[0] на цикл [Макс.время наполения танка]</v>
      </c>
      <c r="Q41" s="1">
        <f>F41+D41*2^4</f>
        <v>8</v>
      </c>
      <c r="R41" s="51" t="s">
        <v>82</v>
      </c>
      <c r="S41" s="51" t="str">
        <f t="shared" si="0"/>
        <v>08</v>
      </c>
      <c r="T41" s="51" t="str">
        <f t="shared" si="3"/>
        <v>00</v>
      </c>
      <c r="U41" s="51" t="str">
        <f t="shared" si="1"/>
        <v>25</v>
      </c>
      <c r="V41" t="str">
        <f t="shared" si="9"/>
        <v xml:space="preserve">   {'T', 0x08}, // 37: [0] на цикл [Макс.время наполения танка]</v>
      </c>
      <c r="W41" s="71" t="s">
        <v>161</v>
      </c>
    </row>
    <row r="42" spans="1:23" x14ac:dyDescent="0.25">
      <c r="A42">
        <f t="shared" si="4"/>
        <v>38</v>
      </c>
      <c r="B42" s="48">
        <v>1</v>
      </c>
      <c r="C42" s="48"/>
      <c r="D42" s="48">
        <v>0</v>
      </c>
      <c r="E42" s="48">
        <v>1</v>
      </c>
      <c r="F42" s="56"/>
      <c r="G42" s="56"/>
      <c r="H42" s="46"/>
      <c r="I42" s="46"/>
      <c r="J42" s="46"/>
      <c r="K42" s="46"/>
      <c r="L42" s="46"/>
      <c r="M42" s="46"/>
      <c r="N42" s="46"/>
      <c r="O42" s="46"/>
      <c r="P42" s="4" t="str">
        <f>CONCATENATE(IF(B42=1,"Ждем датчик наполнения или ",""),IF(E42=1,"Ошибка по таймеру ","Ждем пока обнулиться таймер "),"[",D42,"]")</f>
        <v>Ждем датчик наполнения или Ошибка по таймеру [0]</v>
      </c>
      <c r="Q42" s="1">
        <f>2^0*B42+2^1*C42+E42*2^7+D42*2^4</f>
        <v>129</v>
      </c>
      <c r="R42" s="51" t="s">
        <v>78</v>
      </c>
      <c r="S42" s="51" t="str">
        <f t="shared" si="0"/>
        <v>81</v>
      </c>
      <c r="T42" s="51" t="str">
        <f t="shared" si="3"/>
        <v>00</v>
      </c>
      <c r="U42" s="51" t="str">
        <f t="shared" si="1"/>
        <v>26</v>
      </c>
      <c r="V42" t="str">
        <f t="shared" si="9"/>
        <v xml:space="preserve">   {'W', 0x81}, // 38: Ждем датчик наполнения или Ошибка по таймеру [0]</v>
      </c>
      <c r="W42" s="71" t="s">
        <v>161</v>
      </c>
    </row>
    <row r="43" spans="1:23" x14ac:dyDescent="0.25">
      <c r="A43">
        <f t="shared" si="4"/>
        <v>39</v>
      </c>
      <c r="B43" s="48"/>
      <c r="C43" s="48"/>
      <c r="D43" s="48"/>
      <c r="E43" s="48"/>
      <c r="F43" s="56"/>
      <c r="G43" s="56"/>
      <c r="H43" s="46">
        <v>1</v>
      </c>
      <c r="I43" s="46">
        <v>1</v>
      </c>
      <c r="J43" s="46">
        <v>0</v>
      </c>
      <c r="K43" s="46">
        <v>1</v>
      </c>
      <c r="L43" s="46">
        <v>0</v>
      </c>
      <c r="M43" s="46">
        <v>0</v>
      </c>
      <c r="N43" s="46">
        <v>0</v>
      </c>
      <c r="O43" s="46">
        <v>0</v>
      </c>
      <c r="P43" s="4" t="s">
        <v>97</v>
      </c>
      <c r="Q43" s="1">
        <f>2^0*O43+2^1*N43+2^2*M43+2^3*L43+2^4*K43+2^5*J43+2^6*H43+2^7*I43</f>
        <v>208</v>
      </c>
      <c r="R43" s="51" t="s">
        <v>89</v>
      </c>
      <c r="S43" s="51" t="str">
        <f t="shared" ref="S43:S50" si="10">DEC2HEX(Q43,2)</f>
        <v>D0</v>
      </c>
      <c r="T43" s="51" t="str">
        <f t="shared" si="3"/>
        <v>00</v>
      </c>
      <c r="U43" s="51" t="str">
        <f t="shared" si="1"/>
        <v>27</v>
      </c>
      <c r="V43" t="str">
        <f t="shared" si="9"/>
        <v xml:space="preserve">   {'P', 0xD0}, // 39: Мойка</v>
      </c>
      <c r="W43" s="71" t="s">
        <v>161</v>
      </c>
    </row>
    <row r="44" spans="1:23" x14ac:dyDescent="0.25">
      <c r="A44">
        <f t="shared" si="4"/>
        <v>40</v>
      </c>
      <c r="B44" s="48"/>
      <c r="C44" s="48"/>
      <c r="D44" s="48">
        <v>0</v>
      </c>
      <c r="E44" s="48"/>
      <c r="F44" s="56">
        <v>4</v>
      </c>
      <c r="G44" s="56"/>
      <c r="H44" s="46"/>
      <c r="I44" s="46"/>
      <c r="J44" s="46"/>
      <c r="K44" s="46"/>
      <c r="L44" s="46"/>
      <c r="M44" s="46"/>
      <c r="N44" s="46"/>
      <c r="O44" s="46"/>
      <c r="P44" s="4" t="str">
        <f>CONCATENATE(VLOOKUP(R44,$I$68:$P$75,2,0),"[",D44,"]"," на цикл [",VLOOKUP(F44,$B$68:$E$77,3,0),"]")</f>
        <v>[0] на цикл [Мойка 1]</v>
      </c>
      <c r="Q44" s="1">
        <f>F44+D44*2^4</f>
        <v>4</v>
      </c>
      <c r="R44" s="51" t="s">
        <v>82</v>
      </c>
      <c r="S44" s="51" t="str">
        <f t="shared" si="10"/>
        <v>04</v>
      </c>
      <c r="T44" s="51" t="str">
        <f t="shared" si="3"/>
        <v>00</v>
      </c>
      <c r="U44" s="51" t="str">
        <f t="shared" si="1"/>
        <v>28</v>
      </c>
      <c r="V44" t="str">
        <f t="shared" si="9"/>
        <v xml:space="preserve">   {'T', 0x04}, // 40: [0] на цикл [Мойка 1]</v>
      </c>
      <c r="W44" s="71" t="s">
        <v>161</v>
      </c>
    </row>
    <row r="45" spans="1:23" x14ac:dyDescent="0.25">
      <c r="A45">
        <f t="shared" si="4"/>
        <v>41</v>
      </c>
      <c r="B45" s="48"/>
      <c r="C45" s="48"/>
      <c r="D45" s="48">
        <v>0</v>
      </c>
      <c r="E45" s="48"/>
      <c r="F45" s="56"/>
      <c r="G45" s="56"/>
      <c r="H45" s="46"/>
      <c r="I45" s="46"/>
      <c r="J45" s="46"/>
      <c r="K45" s="46"/>
      <c r="L45" s="46"/>
      <c r="M45" s="46"/>
      <c r="N45" s="46"/>
      <c r="O45" s="46"/>
      <c r="P45" s="4" t="str">
        <f>CONCATENATE(IF(B45=1,"Ждем датчик наполнения или ",""),IF(E45=1,"Ошибка по таймеру ","Ждем пока обнулиться таймер "),"[",D45,"]")</f>
        <v>Ждем пока обнулиться таймер [0]</v>
      </c>
      <c r="Q45" s="1">
        <f>2^0*B45+2^1*C45+E45*2^7+D45*2^4</f>
        <v>0</v>
      </c>
      <c r="R45" s="51" t="s">
        <v>78</v>
      </c>
      <c r="S45" s="51" t="str">
        <f t="shared" si="10"/>
        <v>00</v>
      </c>
      <c r="T45" s="51" t="str">
        <f t="shared" si="3"/>
        <v>00</v>
      </c>
      <c r="U45" s="51" t="str">
        <f t="shared" si="1"/>
        <v>29</v>
      </c>
      <c r="V45" t="str">
        <f t="shared" si="9"/>
        <v xml:space="preserve">   {'W', 0x00}, // 41: Ждем пока обнулиться таймер [0]</v>
      </c>
      <c r="W45" s="71" t="s">
        <v>161</v>
      </c>
    </row>
    <row r="46" spans="1:23" x14ac:dyDescent="0.25">
      <c r="A46">
        <f t="shared" si="4"/>
        <v>42</v>
      </c>
      <c r="B46" s="49"/>
      <c r="C46" s="49"/>
      <c r="D46" s="49"/>
      <c r="E46" s="49"/>
      <c r="F46" s="57"/>
      <c r="G46" s="57"/>
      <c r="H46" s="46">
        <v>1</v>
      </c>
      <c r="I46" s="46">
        <v>1</v>
      </c>
      <c r="J46" s="46">
        <v>0</v>
      </c>
      <c r="K46" s="46">
        <v>1</v>
      </c>
      <c r="L46" s="46">
        <v>1</v>
      </c>
      <c r="M46" s="46">
        <v>0</v>
      </c>
      <c r="N46" s="46">
        <v>0</v>
      </c>
      <c r="O46" s="46">
        <v>0</v>
      </c>
      <c r="P46" s="4" t="s">
        <v>138</v>
      </c>
      <c r="Q46" s="1">
        <f>2^0*O46+2^1*N46+2^2*M46+2^3*L46+2^4*K46+2^5*J46+2^6*H46+2^7*I46</f>
        <v>216</v>
      </c>
      <c r="R46" s="51" t="s">
        <v>89</v>
      </c>
      <c r="S46" s="51" t="str">
        <f t="shared" si="10"/>
        <v>D8</v>
      </c>
      <c r="T46" s="51" t="str">
        <f t="shared" si="3"/>
        <v>00</v>
      </c>
      <c r="U46" s="51" t="str">
        <f t="shared" si="1"/>
        <v>2A</v>
      </c>
      <c r="V46" t="str">
        <f t="shared" si="9"/>
        <v xml:space="preserve">   {'P', 0xD8}, // 42: долив четверть бака горячей</v>
      </c>
      <c r="W46" s="71" t="s">
        <v>161</v>
      </c>
    </row>
    <row r="47" spans="1:23" x14ac:dyDescent="0.25">
      <c r="A47">
        <f t="shared" si="4"/>
        <v>43</v>
      </c>
      <c r="B47" s="58"/>
      <c r="C47" s="58"/>
      <c r="D47" s="58">
        <v>0</v>
      </c>
      <c r="E47" s="58"/>
      <c r="F47" s="59">
        <v>0</v>
      </c>
      <c r="G47" s="59"/>
      <c r="H47" s="46"/>
      <c r="I47" s="46"/>
      <c r="J47" s="46"/>
      <c r="K47" s="46"/>
      <c r="L47" s="46"/>
      <c r="M47" s="46"/>
      <c r="N47" s="46"/>
      <c r="O47" s="46"/>
      <c r="P47" s="4" t="str">
        <f>CONCATENATE(VLOOKUP(R47,$I$68:$P$75,2,0),"[",D47,"]"," на цикл [",VLOOKUP(F47,$B$68:$E$77,3,0),"]")</f>
        <v>[0] на цикл [Расчетн.время]</v>
      </c>
      <c r="Q47" s="1">
        <f>F47+D47*2^4</f>
        <v>0</v>
      </c>
      <c r="R47" s="62" t="s">
        <v>82</v>
      </c>
      <c r="S47" s="51" t="str">
        <f t="shared" si="10"/>
        <v>00</v>
      </c>
      <c r="T47" s="51" t="str">
        <f t="shared" si="3"/>
        <v>00</v>
      </c>
      <c r="U47" s="51" t="str">
        <f t="shared" si="1"/>
        <v>2B</v>
      </c>
      <c r="V47" t="str">
        <f t="shared" si="9"/>
        <v xml:space="preserve">   {'T', 0x00}, // 43: [0] на цикл [Расчетн.время]</v>
      </c>
      <c r="W47" s="71" t="s">
        <v>161</v>
      </c>
    </row>
    <row r="48" spans="1:23" x14ac:dyDescent="0.25">
      <c r="A48">
        <f t="shared" si="4"/>
        <v>44</v>
      </c>
      <c r="B48" s="48">
        <v>1</v>
      </c>
      <c r="C48" s="48"/>
      <c r="D48" s="48">
        <v>0</v>
      </c>
      <c r="E48" s="48"/>
      <c r="F48" s="56"/>
      <c r="G48" s="56"/>
      <c r="H48" s="47"/>
      <c r="I48" s="47"/>
      <c r="J48" s="47"/>
      <c r="K48" s="47"/>
      <c r="L48" s="47"/>
      <c r="M48" s="47"/>
      <c r="N48" s="47"/>
      <c r="O48" s="47"/>
      <c r="P48" s="4" t="str">
        <f>CONCATENATE(IF(B48=1,"Ждем датчик наполнения или ",""),IF(E48=1,"Ошибка по таймеру ","Ждем пока обнулиться таймер "),"[",D48,"]")</f>
        <v>Ждем датчик наполнения или Ждем пока обнулиться таймер [0]</v>
      </c>
      <c r="Q48" s="1">
        <f>2^0*B48+2^1*C48+E48*2^7+D48*2^4</f>
        <v>1</v>
      </c>
      <c r="R48" s="51" t="s">
        <v>78</v>
      </c>
      <c r="S48" s="51" t="str">
        <f t="shared" si="10"/>
        <v>01</v>
      </c>
      <c r="T48" s="51" t="str">
        <f t="shared" si="3"/>
        <v>00</v>
      </c>
      <c r="U48" s="51" t="str">
        <f t="shared" si="1"/>
        <v>2C</v>
      </c>
      <c r="V48" t="str">
        <f t="shared" si="9"/>
        <v xml:space="preserve">   {'W', 0x01}, // 44: Ждем датчик наполнения или Ждем пока обнулиться таймер [0]</v>
      </c>
      <c r="W48" s="71" t="s">
        <v>161</v>
      </c>
    </row>
    <row r="49" spans="1:23" x14ac:dyDescent="0.25">
      <c r="A49">
        <f t="shared" si="4"/>
        <v>45</v>
      </c>
      <c r="B49" s="48"/>
      <c r="C49" s="48"/>
      <c r="D49" s="48"/>
      <c r="E49" s="48"/>
      <c r="F49" s="56"/>
      <c r="G49" s="56"/>
      <c r="H49" s="46">
        <v>1</v>
      </c>
      <c r="I49" s="46">
        <v>1</v>
      </c>
      <c r="J49" s="46">
        <v>0</v>
      </c>
      <c r="K49" s="46">
        <v>1</v>
      </c>
      <c r="L49" s="46">
        <v>0</v>
      </c>
      <c r="M49" s="46">
        <v>0</v>
      </c>
      <c r="N49" s="46">
        <v>0</v>
      </c>
      <c r="O49" s="46">
        <v>0</v>
      </c>
      <c r="P49" s="4" t="s">
        <v>130</v>
      </c>
      <c r="Q49" s="1">
        <f>2^0*O49+2^1*N49+2^2*M49+2^3*L49+2^4*K49+2^5*J49+2^6*H49+2^7*I49</f>
        <v>208</v>
      </c>
      <c r="R49" s="51" t="s">
        <v>89</v>
      </c>
      <c r="S49" s="51" t="str">
        <f t="shared" si="10"/>
        <v>D0</v>
      </c>
      <c r="T49" s="51" t="str">
        <f t="shared" si="3"/>
        <v>00</v>
      </c>
      <c r="U49" s="51" t="str">
        <f t="shared" si="1"/>
        <v>2D</v>
      </c>
      <c r="V49" t="str">
        <f t="shared" si="9"/>
        <v xml:space="preserve">   {'P', 0xD0}, // 45: Продолжаем мойку и слив</v>
      </c>
      <c r="W49" s="71" t="s">
        <v>161</v>
      </c>
    </row>
    <row r="50" spans="1:23" x14ac:dyDescent="0.25">
      <c r="A50">
        <f t="shared" si="4"/>
        <v>46</v>
      </c>
      <c r="B50" s="48"/>
      <c r="C50" s="48"/>
      <c r="D50" s="48">
        <v>0</v>
      </c>
      <c r="E50" s="48"/>
      <c r="F50" s="56">
        <v>5</v>
      </c>
      <c r="G50" s="56"/>
      <c r="H50" s="46"/>
      <c r="I50" s="46"/>
      <c r="J50" s="46"/>
      <c r="K50" s="46"/>
      <c r="L50" s="46"/>
      <c r="M50" s="46"/>
      <c r="N50" s="46"/>
      <c r="O50" s="46"/>
      <c r="P50" s="4" t="str">
        <f>CONCATENATE(VLOOKUP(R50,$I$68:$P$75,2,0),"[",D50,"]"," на цикл [",VLOOKUP(F50,$B$68:$E$77,3,0),"]")</f>
        <v>[0] на цикл [Мойка 2]</v>
      </c>
      <c r="Q50" s="1">
        <f>F50+D50*2^4</f>
        <v>5</v>
      </c>
      <c r="R50" s="51" t="s">
        <v>82</v>
      </c>
      <c r="S50" s="51" t="str">
        <f t="shared" si="10"/>
        <v>05</v>
      </c>
      <c r="T50" s="51" t="str">
        <f t="shared" si="3"/>
        <v>00</v>
      </c>
      <c r="U50" s="51" t="str">
        <f t="shared" si="1"/>
        <v>2E</v>
      </c>
      <c r="V50" t="str">
        <f t="shared" si="9"/>
        <v xml:space="preserve">   {'T', 0x05}, // 46: [0] на цикл [Мойка 2]</v>
      </c>
      <c r="W50" s="71" t="s">
        <v>161</v>
      </c>
    </row>
    <row r="51" spans="1:23" x14ac:dyDescent="0.25">
      <c r="A51">
        <f t="shared" si="4"/>
        <v>47</v>
      </c>
      <c r="B51" s="48"/>
      <c r="C51" s="48"/>
      <c r="D51" s="48">
        <v>0</v>
      </c>
      <c r="E51" s="48"/>
      <c r="F51" s="56"/>
      <c r="G51" s="56"/>
      <c r="H51" s="46"/>
      <c r="I51" s="46"/>
      <c r="J51" s="46"/>
      <c r="K51" s="46"/>
      <c r="L51" s="46"/>
      <c r="M51" s="46"/>
      <c r="N51" s="46"/>
      <c r="O51" s="46"/>
      <c r="P51" s="4" t="str">
        <f>CONCATENATE(IF(B51=1,"Ждем датчик наполнения или ",""),IF(E51=1,"Ошибка по таймеру ","Ждем пока обнулиться таймер "),"[",D51,"]")</f>
        <v>Ждем пока обнулиться таймер [0]</v>
      </c>
      <c r="Q51" s="61">
        <f>2^0*B51+2^1*C51+E51*2^7+D51*2^4</f>
        <v>0</v>
      </c>
      <c r="R51" s="52" t="s">
        <v>78</v>
      </c>
      <c r="S51" s="52" t="str">
        <f t="shared" ref="S51" si="11">DEC2HEX(Q51,2)</f>
        <v>00</v>
      </c>
      <c r="T51" s="52" t="str">
        <f t="shared" si="3"/>
        <v>00</v>
      </c>
      <c r="U51" s="52" t="str">
        <f t="shared" ref="U51" si="12">DEC2HEX(A51,2)</f>
        <v>2F</v>
      </c>
      <c r="V51" t="str">
        <f t="shared" si="9"/>
        <v xml:space="preserve">   {'W', 0x00}, // 47: Ждем пока обнулиться таймер [0]</v>
      </c>
      <c r="W51" s="71" t="s">
        <v>161</v>
      </c>
    </row>
    <row r="52" spans="1:23" x14ac:dyDescent="0.25">
      <c r="A52">
        <f t="shared" si="4"/>
        <v>48</v>
      </c>
      <c r="B52" s="48"/>
      <c r="C52" s="48"/>
      <c r="D52" s="48"/>
      <c r="E52" s="48"/>
      <c r="F52" s="56"/>
      <c r="G52" s="56"/>
      <c r="H52" s="46">
        <v>0</v>
      </c>
      <c r="I52" s="46">
        <v>0</v>
      </c>
      <c r="J52" s="46">
        <v>1</v>
      </c>
      <c r="K52" s="46">
        <v>1</v>
      </c>
      <c r="L52" s="46">
        <v>0</v>
      </c>
      <c r="M52" s="46">
        <v>0</v>
      </c>
      <c r="N52" s="46">
        <v>0</v>
      </c>
      <c r="O52" s="46">
        <v>0</v>
      </c>
      <c r="P52" s="4" t="s">
        <v>79</v>
      </c>
      <c r="Q52" s="1">
        <f>2^0*O52+2^1*N52+2^2*M52+2^3*L52+2^4*K52+2^5*J52+2^6*H52+2^7*I52</f>
        <v>48</v>
      </c>
      <c r="R52" s="51" t="s">
        <v>89</v>
      </c>
      <c r="S52" s="51" t="str">
        <f t="shared" si="0"/>
        <v>30</v>
      </c>
      <c r="T52" s="51" t="str">
        <f t="shared" si="3"/>
        <v>00</v>
      </c>
      <c r="U52" s="51" t="str">
        <f t="shared" ref="U52:U63" si="13">DEC2HEX(A52,2)</f>
        <v>30</v>
      </c>
      <c r="V52" t="str">
        <f t="shared" si="9"/>
        <v xml:space="preserve">   {'P', 0x30}, // 48: Слив</v>
      </c>
      <c r="W52" s="71" t="s">
        <v>161</v>
      </c>
    </row>
    <row r="53" spans="1:23" x14ac:dyDescent="0.25">
      <c r="A53">
        <f t="shared" si="4"/>
        <v>49</v>
      </c>
      <c r="B53" s="48"/>
      <c r="C53" s="48"/>
      <c r="D53" s="48">
        <v>0</v>
      </c>
      <c r="E53" s="48"/>
      <c r="F53" s="56">
        <v>9</v>
      </c>
      <c r="G53" s="56"/>
      <c r="H53" s="46"/>
      <c r="I53" s="46"/>
      <c r="J53" s="46"/>
      <c r="K53" s="46"/>
      <c r="L53" s="46"/>
      <c r="M53" s="46"/>
      <c r="N53" s="46"/>
      <c r="O53" s="46"/>
      <c r="P53" s="4" t="str">
        <f>CONCATENATE(VLOOKUP(R53,$I$68:$P$75,2,0),"[",D53,"]"," на цикл [",VLOOKUP(F53,$B$68:$E$77,3,0),"]")</f>
        <v>[0] на цикл [Макс.время слива танка]</v>
      </c>
      <c r="Q53" s="1">
        <f>F53+D53*2^4</f>
        <v>9</v>
      </c>
      <c r="R53" s="51" t="s">
        <v>82</v>
      </c>
      <c r="S53" s="51" t="str">
        <f t="shared" si="0"/>
        <v>09</v>
      </c>
      <c r="T53" s="51" t="str">
        <f t="shared" si="3"/>
        <v>00</v>
      </c>
      <c r="U53" s="51" t="str">
        <f t="shared" si="13"/>
        <v>31</v>
      </c>
      <c r="V53" t="str">
        <f t="shared" si="9"/>
        <v xml:space="preserve">   {'T', 0x09}, // 49: [0] на цикл [Макс.время слива танка]</v>
      </c>
      <c r="W53" s="71" t="s">
        <v>161</v>
      </c>
    </row>
    <row r="54" spans="1:23" x14ac:dyDescent="0.25">
      <c r="A54">
        <f t="shared" si="4"/>
        <v>50</v>
      </c>
      <c r="B54" s="48"/>
      <c r="C54" s="48"/>
      <c r="D54" s="48">
        <v>0</v>
      </c>
      <c r="E54" s="48">
        <v>0</v>
      </c>
      <c r="F54" s="56"/>
      <c r="G54" s="56"/>
      <c r="H54" s="46"/>
      <c r="I54" s="46"/>
      <c r="J54" s="46"/>
      <c r="K54" s="46"/>
      <c r="L54" s="46"/>
      <c r="M54" s="46"/>
      <c r="N54" s="46"/>
      <c r="O54" s="46"/>
      <c r="P54" s="4" t="str">
        <f>CONCATENATE(IF(B54=1,"Ждем датчик наполнения или ",""),IF(E54=1,"Ошибка по таймеру ","Ждем пока обнулиться таймер "),"[",D54,"]")</f>
        <v>Ждем пока обнулиться таймер [0]</v>
      </c>
      <c r="Q54" s="1">
        <f>2^0*B54+2^1*C54+E54*2^7+D54*2^4</f>
        <v>0</v>
      </c>
      <c r="R54" s="51" t="s">
        <v>78</v>
      </c>
      <c r="S54" s="51" t="str">
        <f t="shared" si="0"/>
        <v>00</v>
      </c>
      <c r="T54" s="51" t="str">
        <f t="shared" si="3"/>
        <v>00</v>
      </c>
      <c r="U54" s="51" t="str">
        <f t="shared" si="13"/>
        <v>32</v>
      </c>
      <c r="V54" t="str">
        <f t="shared" si="9"/>
        <v xml:space="preserve">   {'W', 0x00}, // 50: Ждем пока обнулиться таймер [0]</v>
      </c>
      <c r="W54" s="71" t="s">
        <v>161</v>
      </c>
    </row>
    <row r="55" spans="1:23" x14ac:dyDescent="0.25">
      <c r="A55">
        <f t="shared" si="4"/>
        <v>51</v>
      </c>
      <c r="B55" s="48"/>
      <c r="C55" s="48"/>
      <c r="D55" s="48"/>
      <c r="E55" s="48"/>
      <c r="F55" s="56"/>
      <c r="G55" s="56"/>
      <c r="H55" s="46">
        <v>0</v>
      </c>
      <c r="I55" s="46">
        <v>0</v>
      </c>
      <c r="J55" s="46">
        <v>1</v>
      </c>
      <c r="K55" s="46">
        <v>1</v>
      </c>
      <c r="L55" s="46">
        <v>0</v>
      </c>
      <c r="M55" s="46">
        <v>1</v>
      </c>
      <c r="N55" s="46">
        <v>0</v>
      </c>
      <c r="O55" s="46">
        <v>0</v>
      </c>
      <c r="P55" s="4" t="s">
        <v>50</v>
      </c>
      <c r="Q55" s="1">
        <f>2^0*O55+2^1*N55+2^2*M55+2^3*L55+2^4*K55+2^5*J55+2^6*H55+2^7*I55</f>
        <v>52</v>
      </c>
      <c r="R55" s="51" t="s">
        <v>89</v>
      </c>
      <c r="S55" s="51" t="str">
        <f t="shared" si="0"/>
        <v>34</v>
      </c>
      <c r="T55" s="51" t="str">
        <f t="shared" si="3"/>
        <v>00</v>
      </c>
      <c r="U55" s="51" t="str">
        <f t="shared" si="13"/>
        <v>33</v>
      </c>
      <c r="V55" t="str">
        <f t="shared" si="9"/>
        <v xml:space="preserve">   {'P', 0x34}, // 51: Наполнение основного бака для полоскания - холодная вода</v>
      </c>
      <c r="W55" s="71" t="s">
        <v>161</v>
      </c>
    </row>
    <row r="56" spans="1:23" x14ac:dyDescent="0.25">
      <c r="A56">
        <f t="shared" si="4"/>
        <v>52</v>
      </c>
      <c r="B56" s="48"/>
      <c r="C56" s="48"/>
      <c r="D56" s="48">
        <v>0</v>
      </c>
      <c r="E56" s="48"/>
      <c r="F56" s="56">
        <v>8</v>
      </c>
      <c r="G56" s="56"/>
      <c r="H56" s="46"/>
      <c r="I56" s="46"/>
      <c r="J56" s="46"/>
      <c r="K56" s="46"/>
      <c r="L56" s="46"/>
      <c r="M56" s="46"/>
      <c r="N56" s="46"/>
      <c r="O56" s="46"/>
      <c r="P56" s="4" t="str">
        <f>CONCATENATE(VLOOKUP(R56,$I$68:$P$75,2,0),"[",D56,"]"," на цикл [",VLOOKUP(F56,$B$68:$E$77,3,0),"]")</f>
        <v>[0] на цикл [Макс.время наполения танка]</v>
      </c>
      <c r="Q56" s="1">
        <f>F56+D56*2^4</f>
        <v>8</v>
      </c>
      <c r="R56" s="51" t="s">
        <v>82</v>
      </c>
      <c r="S56" s="51" t="str">
        <f t="shared" si="0"/>
        <v>08</v>
      </c>
      <c r="T56" s="51" t="str">
        <f t="shared" si="3"/>
        <v>00</v>
      </c>
      <c r="U56" s="51" t="str">
        <f t="shared" si="13"/>
        <v>34</v>
      </c>
      <c r="V56" t="str">
        <f t="shared" si="9"/>
        <v xml:space="preserve">   {'T', 0x08}, // 52: [0] на цикл [Макс.время наполения танка]</v>
      </c>
      <c r="W56" s="71" t="s">
        <v>161</v>
      </c>
    </row>
    <row r="57" spans="1:23" x14ac:dyDescent="0.25">
      <c r="A57">
        <f t="shared" si="4"/>
        <v>53</v>
      </c>
      <c r="B57" s="48">
        <v>1</v>
      </c>
      <c r="C57" s="48"/>
      <c r="D57" s="48">
        <v>0</v>
      </c>
      <c r="E57" s="48">
        <v>1</v>
      </c>
      <c r="F57" s="56"/>
      <c r="G57" s="56"/>
      <c r="H57" s="46"/>
      <c r="I57" s="46"/>
      <c r="J57" s="46"/>
      <c r="K57" s="46"/>
      <c r="L57" s="46"/>
      <c r="M57" s="46"/>
      <c r="N57" s="46"/>
      <c r="O57" s="46"/>
      <c r="P57" s="4" t="str">
        <f>CONCATENATE(IF(B57=1,"Ждем датчик наполнения или ",""),IF(E57=1,"Ошибка по таймеру ","Ждем пока обнулиться таймер "),"[",D57,"]")</f>
        <v>Ждем датчик наполнения или Ошибка по таймеру [0]</v>
      </c>
      <c r="Q57" s="1">
        <f>2^0*B57+2^1*C57+E57*2^7+D57*2^4</f>
        <v>129</v>
      </c>
      <c r="R57" s="51" t="s">
        <v>78</v>
      </c>
      <c r="S57" s="51" t="str">
        <f t="shared" si="0"/>
        <v>81</v>
      </c>
      <c r="T57" s="51" t="str">
        <f t="shared" si="3"/>
        <v>00</v>
      </c>
      <c r="U57" s="51" t="str">
        <f t="shared" si="13"/>
        <v>35</v>
      </c>
      <c r="V57" t="str">
        <f t="shared" si="9"/>
        <v xml:space="preserve">   {'W', 0x81}, // 53: Ждем датчик наполнения или Ошибка по таймеру [0]</v>
      </c>
      <c r="W57" s="71" t="s">
        <v>161</v>
      </c>
    </row>
    <row r="58" spans="1:23" x14ac:dyDescent="0.25">
      <c r="A58">
        <f t="shared" si="4"/>
        <v>54</v>
      </c>
      <c r="B58" s="48"/>
      <c r="C58" s="48"/>
      <c r="D58" s="48"/>
      <c r="E58" s="48"/>
      <c r="F58" s="56"/>
      <c r="G58" s="56"/>
      <c r="H58" s="46">
        <v>1</v>
      </c>
      <c r="I58" s="46">
        <v>1</v>
      </c>
      <c r="J58" s="46">
        <v>1</v>
      </c>
      <c r="K58" s="46">
        <v>1</v>
      </c>
      <c r="L58" s="46">
        <v>0</v>
      </c>
      <c r="M58" s="46">
        <v>0</v>
      </c>
      <c r="N58" s="46">
        <v>0</v>
      </c>
      <c r="O58" s="46">
        <v>0</v>
      </c>
      <c r="P58" s="4" t="s">
        <v>98</v>
      </c>
      <c r="Q58" s="1">
        <f>2^0*O58+2^1*N58+2^2*M58+2^3*L58+2^4*K58+2^5*J58+2^6*H58+2^7*I58</f>
        <v>240</v>
      </c>
      <c r="R58" s="51" t="s">
        <v>89</v>
      </c>
      <c r="S58" s="51" t="str">
        <f t="shared" si="0"/>
        <v>F0</v>
      </c>
      <c r="T58" s="51" t="str">
        <f t="shared" si="3"/>
        <v>00</v>
      </c>
      <c r="U58" s="51" t="str">
        <f t="shared" si="13"/>
        <v>36</v>
      </c>
      <c r="V58" t="str">
        <f t="shared" si="9"/>
        <v xml:space="preserve">   {'P', 0xF0}, // 54: Полоскание + слив</v>
      </c>
      <c r="W58" s="71" t="s">
        <v>161</v>
      </c>
    </row>
    <row r="59" spans="1:23" x14ac:dyDescent="0.25">
      <c r="A59">
        <f t="shared" si="4"/>
        <v>55</v>
      </c>
      <c r="B59" s="48"/>
      <c r="C59" s="48"/>
      <c r="D59" s="48">
        <v>0</v>
      </c>
      <c r="E59" s="48"/>
      <c r="F59" s="56">
        <v>9</v>
      </c>
      <c r="G59" s="56"/>
      <c r="H59" s="46"/>
      <c r="I59" s="46"/>
      <c r="J59" s="46"/>
      <c r="K59" s="46"/>
      <c r="L59" s="46"/>
      <c r="M59" s="46"/>
      <c r="N59" s="46"/>
      <c r="O59" s="46"/>
      <c r="P59" s="4" t="str">
        <f>CONCATENATE(VLOOKUP(R59,$I$68:$P$75,2,0),"[",D59,"]"," на цикл [",VLOOKUP(F59,$B$68:$E$77,3,0),"]")</f>
        <v>[0] на цикл [Макс.время слива танка]</v>
      </c>
      <c r="Q59" s="1">
        <f>F59+D59*2^4</f>
        <v>9</v>
      </c>
      <c r="R59" s="51" t="s">
        <v>82</v>
      </c>
      <c r="S59" s="51" t="str">
        <f t="shared" si="0"/>
        <v>09</v>
      </c>
      <c r="T59" s="51" t="str">
        <f t="shared" si="3"/>
        <v>00</v>
      </c>
      <c r="U59" s="51" t="str">
        <f t="shared" si="13"/>
        <v>37</v>
      </c>
      <c r="V59" t="str">
        <f t="shared" si="9"/>
        <v xml:space="preserve">   {'T', 0x09}, // 55: [0] на цикл [Макс.время слива танка]</v>
      </c>
      <c r="W59" s="71" t="s">
        <v>161</v>
      </c>
    </row>
    <row r="60" spans="1:23" x14ac:dyDescent="0.25">
      <c r="A60">
        <f t="shared" si="4"/>
        <v>56</v>
      </c>
      <c r="B60" s="48"/>
      <c r="C60" s="48"/>
      <c r="D60" s="48">
        <v>0</v>
      </c>
      <c r="E60" s="48">
        <v>0</v>
      </c>
      <c r="F60" s="56"/>
      <c r="G60" s="56"/>
      <c r="H60" s="46"/>
      <c r="I60" s="46"/>
      <c r="J60" s="46"/>
      <c r="K60" s="46"/>
      <c r="L60" s="46"/>
      <c r="M60" s="46"/>
      <c r="N60" s="46"/>
      <c r="O60" s="46"/>
      <c r="P60" s="4" t="str">
        <f>CONCATENATE(IF(B60=1,"Ждем датчик наполнения или ",""),IF(E60=1,"Ошибка по таймеру ","Ждем пока обнулиться таймер "),"[",D60,"]")</f>
        <v>Ждем пока обнулиться таймер [0]</v>
      </c>
      <c r="Q60" s="1">
        <f>2^0*B60+2^1*C60+E60*2^7+D60*2^4</f>
        <v>0</v>
      </c>
      <c r="R60" s="51" t="s">
        <v>78</v>
      </c>
      <c r="S60" s="51" t="str">
        <f t="shared" si="0"/>
        <v>00</v>
      </c>
      <c r="T60" s="51" t="str">
        <f t="shared" si="3"/>
        <v>00</v>
      </c>
      <c r="U60" s="51" t="str">
        <f t="shared" si="13"/>
        <v>38</v>
      </c>
      <c r="V60" t="str">
        <f t="shared" si="9"/>
        <v xml:space="preserve">   {'W', 0x00}, // 56: Ждем пока обнулиться таймер [0]</v>
      </c>
      <c r="W60" s="71" t="s">
        <v>161</v>
      </c>
    </row>
    <row r="61" spans="1:23" x14ac:dyDescent="0.25">
      <c r="A61">
        <f t="shared" si="4"/>
        <v>57</v>
      </c>
      <c r="B61" s="48"/>
      <c r="C61" s="48"/>
      <c r="D61" s="48">
        <v>0</v>
      </c>
      <c r="E61" s="48"/>
      <c r="F61" s="56">
        <v>7</v>
      </c>
      <c r="G61" s="56"/>
      <c r="H61" s="46"/>
      <c r="I61" s="46"/>
      <c r="J61" s="46"/>
      <c r="K61" s="46"/>
      <c r="L61" s="46"/>
      <c r="M61" s="46"/>
      <c r="N61" s="46"/>
      <c r="O61" s="46"/>
      <c r="P61" s="4" t="str">
        <f>CONCATENATE(VLOOKUP(R61,$I$68:$P$75,2,0),"[",D61,"]"," на цикл [",VLOOKUP(F61,$B$68:$E$77,3,0),"]")</f>
        <v>[0] на цикл [2 минуты после мойки]</v>
      </c>
      <c r="Q61" s="1">
        <f>F61+D61*2^4</f>
        <v>7</v>
      </c>
      <c r="R61" s="51" t="s">
        <v>82</v>
      </c>
      <c r="S61" s="51" t="str">
        <f t="shared" si="0"/>
        <v>07</v>
      </c>
      <c r="T61" s="51" t="str">
        <f t="shared" si="3"/>
        <v>00</v>
      </c>
      <c r="U61" s="51" t="str">
        <f t="shared" si="13"/>
        <v>39</v>
      </c>
      <c r="V61" t="str">
        <f t="shared" si="9"/>
        <v xml:space="preserve">   {'T', 0x07}, // 57: [0] на цикл [2 минуты после мойки]</v>
      </c>
      <c r="W61" s="71" t="s">
        <v>161</v>
      </c>
    </row>
    <row r="62" spans="1:23" x14ac:dyDescent="0.25">
      <c r="A62">
        <f t="shared" si="4"/>
        <v>58</v>
      </c>
      <c r="B62" s="48"/>
      <c r="C62" s="48"/>
      <c r="D62" s="48">
        <v>0</v>
      </c>
      <c r="E62" s="48"/>
      <c r="F62" s="56"/>
      <c r="G62" s="56"/>
      <c r="H62" s="46"/>
      <c r="I62" s="46"/>
      <c r="J62" s="46"/>
      <c r="K62" s="46"/>
      <c r="L62" s="46"/>
      <c r="M62" s="46"/>
      <c r="N62" s="46"/>
      <c r="O62" s="46"/>
      <c r="P62" s="4" t="str">
        <f>CONCATENATE(IF(B62=1,"Ждем датчик наполнения или ",""),IF(E62=1,"Ошибка по таймеру ","Ждем пока обнулиться таймер "),"[",D62,"]")</f>
        <v>Ждем пока обнулиться таймер [0]</v>
      </c>
      <c r="Q62" s="1">
        <f>2^0*B62+2^1*C62+E62*2^7+D62*2^4</f>
        <v>0</v>
      </c>
      <c r="R62" s="51" t="s">
        <v>78</v>
      </c>
      <c r="S62" s="51" t="str">
        <f t="shared" si="0"/>
        <v>00</v>
      </c>
      <c r="T62" s="51" t="str">
        <f t="shared" si="3"/>
        <v>00</v>
      </c>
      <c r="U62" s="51" t="str">
        <f t="shared" si="13"/>
        <v>3A</v>
      </c>
      <c r="V62" t="str">
        <f t="shared" si="9"/>
        <v xml:space="preserve">   {'W', 0x00}, // 58: Ждем пока обнулиться таймер [0]</v>
      </c>
      <c r="W62" s="71" t="s">
        <v>161</v>
      </c>
    </row>
    <row r="63" spans="1:23" x14ac:dyDescent="0.25">
      <c r="A63">
        <f t="shared" si="4"/>
        <v>59</v>
      </c>
      <c r="B63" s="49"/>
      <c r="C63" s="49"/>
      <c r="D63" s="49"/>
      <c r="E63" s="49"/>
      <c r="F63" s="57"/>
      <c r="G63" s="57"/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4" t="s">
        <v>106</v>
      </c>
      <c r="Q63" s="1">
        <f>2^0*O63+2^1*N63+2^2*M63+2^3*L63+2^4*K63+2^5*J63+2^6*H63+2^7*I63</f>
        <v>0</v>
      </c>
      <c r="R63" s="51" t="s">
        <v>89</v>
      </c>
      <c r="S63" s="51" t="str">
        <f t="shared" si="0"/>
        <v>00</v>
      </c>
      <c r="T63" s="51" t="str">
        <f t="shared" si="3"/>
        <v>00</v>
      </c>
      <c r="U63" s="51" t="str">
        <f t="shared" si="13"/>
        <v>3B</v>
      </c>
      <c r="V63" t="str">
        <f t="shared" si="9"/>
        <v xml:space="preserve">   {'P', 0x00}, // 59: Все отключаем и оставляем слив</v>
      </c>
      <c r="W63" s="71" t="s">
        <v>161</v>
      </c>
    </row>
    <row r="64" spans="1:23" x14ac:dyDescent="0.25">
      <c r="A64">
        <f t="shared" si="4"/>
        <v>60</v>
      </c>
      <c r="B64" s="49"/>
      <c r="C64" s="49"/>
      <c r="D64" s="49"/>
      <c r="E64" s="49"/>
      <c r="F64" s="57"/>
      <c r="G64" s="57"/>
      <c r="H64" s="47"/>
      <c r="I64" s="47"/>
      <c r="J64" s="47"/>
      <c r="K64" s="47"/>
      <c r="L64" s="47"/>
      <c r="M64" s="47"/>
      <c r="N64" s="47"/>
      <c r="O64" s="47"/>
      <c r="P64" s="4" t="s">
        <v>33</v>
      </c>
      <c r="R64" s="51"/>
      <c r="S64" s="51"/>
      <c r="T64" s="54"/>
      <c r="U64" s="54"/>
      <c r="W64" s="71" t="s">
        <v>161</v>
      </c>
    </row>
    <row r="65" spans="1:23" x14ac:dyDescent="0.25">
      <c r="A65">
        <f t="shared" si="4"/>
        <v>61</v>
      </c>
      <c r="B65" s="49"/>
      <c r="C65" s="49"/>
      <c r="D65" s="49"/>
      <c r="E65" s="49"/>
      <c r="F65" s="57"/>
      <c r="G65" s="57"/>
      <c r="H65" s="47"/>
      <c r="I65" s="47"/>
      <c r="J65" s="47"/>
      <c r="K65" s="47"/>
      <c r="L65" s="47"/>
      <c r="M65" s="47"/>
      <c r="N65" s="47"/>
      <c r="O65" s="47"/>
      <c r="P65" s="4" t="s">
        <v>43</v>
      </c>
      <c r="R65" s="51"/>
      <c r="S65" s="51"/>
      <c r="T65" s="54"/>
      <c r="U65" s="54"/>
      <c r="W65" s="71" t="s">
        <v>161</v>
      </c>
    </row>
    <row r="67" spans="1:23" ht="61.5" x14ac:dyDescent="0.25">
      <c r="B67" s="50" t="s">
        <v>160</v>
      </c>
      <c r="C67" s="50" t="s">
        <v>102</v>
      </c>
      <c r="D67" s="53"/>
      <c r="E67" s="53"/>
      <c r="I67" s="50" t="s">
        <v>80</v>
      </c>
      <c r="P67" t="s">
        <v>86</v>
      </c>
    </row>
    <row r="68" spans="1:23" x14ac:dyDescent="0.25">
      <c r="B68" s="1">
        <v>1</v>
      </c>
      <c r="C68" s="1">
        <v>30</v>
      </c>
      <c r="D68" t="s">
        <v>156</v>
      </c>
      <c r="E68" s="1"/>
      <c r="I68" s="1" t="s">
        <v>89</v>
      </c>
      <c r="P68" t="s">
        <v>143</v>
      </c>
    </row>
    <row r="69" spans="1:23" x14ac:dyDescent="0.25">
      <c r="B69" s="1">
        <v>2</v>
      </c>
      <c r="C69" s="1">
        <v>30</v>
      </c>
      <c r="D69" t="s">
        <v>157</v>
      </c>
      <c r="E69" s="1"/>
      <c r="I69" s="1" t="s">
        <v>82</v>
      </c>
      <c r="P69" t="s">
        <v>150</v>
      </c>
    </row>
    <row r="70" spans="1:23" x14ac:dyDescent="0.25">
      <c r="B70" s="1">
        <v>3</v>
      </c>
      <c r="C70" s="1">
        <f>5*60</f>
        <v>300</v>
      </c>
      <c r="D70" t="s">
        <v>23</v>
      </c>
      <c r="E70" s="1"/>
      <c r="I70" s="1" t="s">
        <v>78</v>
      </c>
      <c r="P70" t="s">
        <v>149</v>
      </c>
    </row>
    <row r="71" spans="1:23" x14ac:dyDescent="0.25">
      <c r="B71" s="1">
        <v>4</v>
      </c>
      <c r="C71" s="1">
        <f>15*60</f>
        <v>900</v>
      </c>
      <c r="D71" t="s">
        <v>158</v>
      </c>
      <c r="E71" s="1"/>
      <c r="I71" s="1" t="s">
        <v>84</v>
      </c>
      <c r="P71" t="s">
        <v>144</v>
      </c>
    </row>
    <row r="72" spans="1:23" x14ac:dyDescent="0.25">
      <c r="B72" s="1">
        <v>5</v>
      </c>
      <c r="C72" s="1">
        <f>15*60</f>
        <v>900</v>
      </c>
      <c r="D72" t="s">
        <v>159</v>
      </c>
      <c r="E72" s="1"/>
      <c r="I72" s="1" t="s">
        <v>88</v>
      </c>
      <c r="P72" t="s">
        <v>145</v>
      </c>
    </row>
    <row r="73" spans="1:23" x14ac:dyDescent="0.25">
      <c r="B73" s="1">
        <v>6</v>
      </c>
      <c r="C73" s="1">
        <f>11*60</f>
        <v>660</v>
      </c>
      <c r="D73" t="s">
        <v>103</v>
      </c>
      <c r="E73" s="1"/>
      <c r="I73" s="1" t="s">
        <v>77</v>
      </c>
      <c r="M73" s="45"/>
      <c r="N73" s="45"/>
      <c r="O73" s="45"/>
      <c r="P73" t="s">
        <v>146</v>
      </c>
    </row>
    <row r="74" spans="1:23" x14ac:dyDescent="0.25">
      <c r="B74" s="1">
        <v>7</v>
      </c>
      <c r="C74" s="1">
        <v>120</v>
      </c>
      <c r="D74" t="s">
        <v>105</v>
      </c>
      <c r="E74" s="1"/>
      <c r="I74" s="1" t="s">
        <v>104</v>
      </c>
      <c r="L74" s="44"/>
      <c r="M74" s="44"/>
      <c r="P74" t="s">
        <v>147</v>
      </c>
    </row>
    <row r="75" spans="1:23" x14ac:dyDescent="0.25">
      <c r="B75" s="1">
        <v>8</v>
      </c>
      <c r="C75" s="1">
        <v>600</v>
      </c>
      <c r="D75" t="s">
        <v>151</v>
      </c>
      <c r="E75" s="1"/>
      <c r="I75" s="1" t="s">
        <v>122</v>
      </c>
      <c r="L75" s="1"/>
      <c r="M75" s="1"/>
      <c r="P75" t="s">
        <v>148</v>
      </c>
    </row>
    <row r="76" spans="1:23" x14ac:dyDescent="0.25">
      <c r="B76" s="1">
        <v>9</v>
      </c>
      <c r="C76" s="1">
        <f>15*60</f>
        <v>900</v>
      </c>
      <c r="D76" t="s">
        <v>152</v>
      </c>
      <c r="E76" s="1"/>
      <c r="L76" s="1"/>
      <c r="M76" s="1"/>
    </row>
    <row r="77" spans="1:23" x14ac:dyDescent="0.25">
      <c r="B77" s="1">
        <v>0</v>
      </c>
      <c r="C77" s="1"/>
      <c r="D77" t="s">
        <v>155</v>
      </c>
      <c r="E77" s="1"/>
      <c r="L77" s="1"/>
      <c r="M77" s="1"/>
    </row>
    <row r="78" spans="1:23" x14ac:dyDescent="0.25">
      <c r="L78" s="1"/>
      <c r="M78" s="1"/>
    </row>
    <row r="79" spans="1:23" x14ac:dyDescent="0.25">
      <c r="B79" t="s">
        <v>101</v>
      </c>
      <c r="L79" s="1"/>
      <c r="M79" s="1"/>
    </row>
    <row r="80" spans="1:23" x14ac:dyDescent="0.25">
      <c r="B80" s="1">
        <v>0</v>
      </c>
      <c r="C80" t="s">
        <v>139</v>
      </c>
      <c r="L80" s="1"/>
      <c r="M80" s="1"/>
    </row>
    <row r="81" spans="2:13" x14ac:dyDescent="0.25">
      <c r="B81" s="1">
        <v>1</v>
      </c>
      <c r="C81" t="s">
        <v>140</v>
      </c>
      <c r="L81" s="1"/>
      <c r="M81" s="1"/>
    </row>
    <row r="82" spans="2:13" x14ac:dyDescent="0.25">
      <c r="B82" s="1">
        <v>2</v>
      </c>
      <c r="C82" t="s">
        <v>140</v>
      </c>
      <c r="L82" s="1"/>
      <c r="M82" s="1"/>
    </row>
    <row r="83" spans="2:13" x14ac:dyDescent="0.25">
      <c r="B83" s="1">
        <v>3</v>
      </c>
      <c r="C83" t="s">
        <v>140</v>
      </c>
      <c r="L83" s="1"/>
      <c r="M83" s="1"/>
    </row>
  </sheetData>
  <pageMargins left="0.7" right="0.7" top="0.75" bottom="0.75" header="0.3" footer="0.3"/>
  <pageSetup paperSize="9" scale="56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2"/>
  <sheetViews>
    <sheetView workbookViewId="0">
      <selection activeCell="G10" sqref="G10"/>
    </sheetView>
  </sheetViews>
  <sheetFormatPr defaultRowHeight="15" x14ac:dyDescent="0.25"/>
  <sheetData>
    <row r="4" spans="3:5" x14ac:dyDescent="0.25">
      <c r="C4" s="55" t="s">
        <v>110</v>
      </c>
    </row>
    <row r="8" spans="3:5" x14ac:dyDescent="0.25">
      <c r="C8" t="s">
        <v>109</v>
      </c>
    </row>
    <row r="11" spans="3:5" x14ac:dyDescent="0.25">
      <c r="C11">
        <v>30</v>
      </c>
      <c r="E11">
        <f>C11*E12</f>
        <v>250.00000000000003</v>
      </c>
    </row>
    <row r="12" spans="3:5" x14ac:dyDescent="0.25">
      <c r="C12">
        <v>24</v>
      </c>
      <c r="D12">
        <v>200</v>
      </c>
      <c r="E12">
        <f>D12/C12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Порядок действий</vt:lpstr>
      <vt:lpstr>Комментарий</vt:lpstr>
      <vt:lpstr>Схема</vt:lpstr>
      <vt:lpstr>Система команд</vt:lpstr>
      <vt:lpstr>Программа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Khatch</dc:creator>
  <cp:lastModifiedBy>vlad</cp:lastModifiedBy>
  <cp:lastPrinted>2015-05-14T22:03:54Z</cp:lastPrinted>
  <dcterms:created xsi:type="dcterms:W3CDTF">2014-03-10T18:39:47Z</dcterms:created>
  <dcterms:modified xsi:type="dcterms:W3CDTF">2015-05-15T22:23:32Z</dcterms:modified>
</cp:coreProperties>
</file>